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Cal margin\"/>
    </mc:Choice>
  </mc:AlternateContent>
  <xr:revisionPtr revIDLastSave="0" documentId="13_ncr:1_{2377ABD0-B271-48AC-B1C1-300A904515E3}" xr6:coauthVersionLast="47" xr6:coauthVersionMax="47" xr10:uidLastSave="{00000000-0000-0000-0000-000000000000}"/>
  <bookViews>
    <workbookView xWindow="-110" yWindow="-110" windowWidth="19420" windowHeight="10300" tabRatio="963" activeTab="4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  <sheet name="Cash Cost" sheetId="27" r:id="rId13"/>
    <sheet name="Margin per unit (cash)" sheetId="28" r:id="rId14"/>
    <sheet name="Margin (MB) (cash)" sheetId="29" r:id="rId15"/>
    <sheet name="Graph rolling" sheetId="24" r:id="rId16"/>
    <sheet name="Graph M+1" sheetId="26" r:id="rId17"/>
    <sheet name="Sheet1" sheetId="23" r:id="rId18"/>
  </sheets>
  <externalReferences>
    <externalReference r:id="rId19"/>
    <externalReference r:id="rId20"/>
    <externalReference r:id="rId21"/>
  </externalReferences>
  <definedNames>
    <definedName name="__123Graph_ACHART1" localSheetId="12" hidden="1">#REF!</definedName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14" hidden="1">#REF!</definedName>
    <definedName name="__123Graph_ACHART1" localSheetId="8" hidden="1">#REF!</definedName>
    <definedName name="__123Graph_ACHART1" localSheetId="13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12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14" hidden="1">#REF!</definedName>
    <definedName name="__123Graph_ACHART10" localSheetId="8" hidden="1">#REF!</definedName>
    <definedName name="__123Graph_ACHART10" localSheetId="13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12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14" hidden="1">#REF!</definedName>
    <definedName name="__123Graph_ACHART11" localSheetId="8" hidden="1">#REF!</definedName>
    <definedName name="__123Graph_ACHART11" localSheetId="13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12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14" hidden="1">#REF!</definedName>
    <definedName name="__123Graph_ACHART12" localSheetId="8" hidden="1">#REF!</definedName>
    <definedName name="__123Graph_ACHART12" localSheetId="13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14" hidden="1">#REF!</definedName>
    <definedName name="__123Graph_ACHART13" localSheetId="8" hidden="1">#REF!</definedName>
    <definedName name="__123Graph_ACHART13" localSheetId="13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12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14" hidden="1">#REF!</definedName>
    <definedName name="__123Graph_ACHART14" localSheetId="8" hidden="1">#REF!</definedName>
    <definedName name="__123Graph_ACHART14" localSheetId="13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12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14" hidden="1">#REF!</definedName>
    <definedName name="__123Graph_ACHART15" localSheetId="8" hidden="1">#REF!</definedName>
    <definedName name="__123Graph_ACHART15" localSheetId="13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12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14" hidden="1">#REF!</definedName>
    <definedName name="__123Graph_ACHART16" localSheetId="8" hidden="1">#REF!</definedName>
    <definedName name="__123Graph_ACHART16" localSheetId="13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12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14" hidden="1">#REF!</definedName>
    <definedName name="__123Graph_ACHART17" localSheetId="8" hidden="1">#REF!</definedName>
    <definedName name="__123Graph_ACHART17" localSheetId="13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12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14" hidden="1">#REF!</definedName>
    <definedName name="__123Graph_ACHART18" localSheetId="8" hidden="1">#REF!</definedName>
    <definedName name="__123Graph_ACHART18" localSheetId="13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12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14" hidden="1">#REF!</definedName>
    <definedName name="__123Graph_ACHART19" localSheetId="8" hidden="1">#REF!</definedName>
    <definedName name="__123Graph_ACHART19" localSheetId="13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12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14" hidden="1">#REF!</definedName>
    <definedName name="__123Graph_ACHART2" localSheetId="8" hidden="1">#REF!</definedName>
    <definedName name="__123Graph_ACHART2" localSheetId="13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1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14" hidden="1">#REF!</definedName>
    <definedName name="__123Graph_ACHART20" localSheetId="8" hidden="1">#REF!</definedName>
    <definedName name="__123Graph_ACHART20" localSheetId="13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12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14" hidden="1">#REF!</definedName>
    <definedName name="__123Graph_ACHART21" localSheetId="8" hidden="1">#REF!</definedName>
    <definedName name="__123Graph_ACHART21" localSheetId="13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12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14" hidden="1">#REF!</definedName>
    <definedName name="__123Graph_ACHART22" localSheetId="8" hidden="1">#REF!</definedName>
    <definedName name="__123Graph_ACHART22" localSheetId="13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1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14" hidden="1">#REF!</definedName>
    <definedName name="__123Graph_ACHART3" localSheetId="8" hidden="1">#REF!</definedName>
    <definedName name="__123Graph_ACHART3" localSheetId="13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12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14" hidden="1">#REF!</definedName>
    <definedName name="__123Graph_ACHART4" localSheetId="8" hidden="1">#REF!</definedName>
    <definedName name="__123Graph_ACHART4" localSheetId="13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12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14" hidden="1">#REF!</definedName>
    <definedName name="__123Graph_ACHART5" localSheetId="8" hidden="1">#REF!</definedName>
    <definedName name="__123Graph_ACHART5" localSheetId="13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12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14" hidden="1">#REF!</definedName>
    <definedName name="__123Graph_ACHART6" localSheetId="8" hidden="1">#REF!</definedName>
    <definedName name="__123Graph_ACHART6" localSheetId="13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12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14" hidden="1">#REF!</definedName>
    <definedName name="__123Graph_ACHART7" localSheetId="8" hidden="1">#REF!</definedName>
    <definedName name="__123Graph_ACHART7" localSheetId="13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12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14" hidden="1">#REF!</definedName>
    <definedName name="__123Graph_ACHART8" localSheetId="8" hidden="1">#REF!</definedName>
    <definedName name="__123Graph_ACHART8" localSheetId="13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12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14" hidden="1">#REF!</definedName>
    <definedName name="__123Graph_ACHART9" localSheetId="8" hidden="1">#REF!</definedName>
    <definedName name="__123Graph_ACHART9" localSheetId="13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12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14" hidden="1">#REF!</definedName>
    <definedName name="__123Graph_ASLIDE17" localSheetId="8" hidden="1">#REF!</definedName>
    <definedName name="__123Graph_ASLIDE17" localSheetId="13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12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14" hidden="1">#REF!</definedName>
    <definedName name="__123Graph_ASLIDEIII15" localSheetId="8" hidden="1">#REF!</definedName>
    <definedName name="__123Graph_ASLIDEIII15" localSheetId="13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12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14" hidden="1">#REF!</definedName>
    <definedName name="__123Graph_ASLIDEIII25" localSheetId="8" hidden="1">#REF!</definedName>
    <definedName name="__123Graph_ASLIDEIII25" localSheetId="13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12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14" hidden="1">#REF!</definedName>
    <definedName name="__123Graph_ASLIDEIII26" localSheetId="8" hidden="1">#REF!</definedName>
    <definedName name="__123Graph_ASLIDEIII26" localSheetId="13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12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14" hidden="1">#REF!</definedName>
    <definedName name="__123Graph_BCHART1" localSheetId="8" hidden="1">#REF!</definedName>
    <definedName name="__123Graph_BCHART1" localSheetId="13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12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14" hidden="1">#REF!</definedName>
    <definedName name="__123Graph_BCHART10" localSheetId="8" hidden="1">#REF!</definedName>
    <definedName name="__123Graph_BCHART10" localSheetId="13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12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14" hidden="1">#REF!</definedName>
    <definedName name="__123Graph_BCHART11" localSheetId="8" hidden="1">#REF!</definedName>
    <definedName name="__123Graph_BCHART11" localSheetId="13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12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14" hidden="1">#REF!</definedName>
    <definedName name="__123Graph_BCHART12" localSheetId="8" hidden="1">#REF!</definedName>
    <definedName name="__123Graph_BCHART12" localSheetId="13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14" hidden="1">#REF!</definedName>
    <definedName name="__123Graph_BCHART13" localSheetId="8" hidden="1">#REF!</definedName>
    <definedName name="__123Graph_BCHART13" localSheetId="13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12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14" hidden="1">#REF!</definedName>
    <definedName name="__123Graph_BCHART14" localSheetId="8" hidden="1">#REF!</definedName>
    <definedName name="__123Graph_BCHART14" localSheetId="13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12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14" hidden="1">#REF!</definedName>
    <definedName name="__123Graph_BCHART15" localSheetId="8" hidden="1">#REF!</definedName>
    <definedName name="__123Graph_BCHART15" localSheetId="13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12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14" hidden="1">#REF!</definedName>
    <definedName name="__123Graph_BCHART16" localSheetId="8" hidden="1">#REF!</definedName>
    <definedName name="__123Graph_BCHART16" localSheetId="13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12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14" hidden="1">#REF!</definedName>
    <definedName name="__123Graph_BCHART17" localSheetId="8" hidden="1">#REF!</definedName>
    <definedName name="__123Graph_BCHART17" localSheetId="13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12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14" hidden="1">#REF!</definedName>
    <definedName name="__123Graph_BCHART18" localSheetId="8" hidden="1">#REF!</definedName>
    <definedName name="__123Graph_BCHART18" localSheetId="13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12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14" hidden="1">#REF!</definedName>
    <definedName name="__123Graph_BCHART19" localSheetId="8" hidden="1">#REF!</definedName>
    <definedName name="__123Graph_BCHART19" localSheetId="13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12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14" hidden="1">#REF!</definedName>
    <definedName name="__123Graph_BCHART2" localSheetId="8" hidden="1">#REF!</definedName>
    <definedName name="__123Graph_BCHART2" localSheetId="13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1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14" hidden="1">#REF!</definedName>
    <definedName name="__123Graph_BCHART20" localSheetId="8" hidden="1">#REF!</definedName>
    <definedName name="__123Graph_BCHART20" localSheetId="13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12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14" hidden="1">#REF!</definedName>
    <definedName name="__123Graph_BCHART22" localSheetId="8" hidden="1">#REF!</definedName>
    <definedName name="__123Graph_BCHART22" localSheetId="13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1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14" hidden="1">#REF!</definedName>
    <definedName name="__123Graph_BCHART3" localSheetId="8" hidden="1">#REF!</definedName>
    <definedName name="__123Graph_BCHART3" localSheetId="13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12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14" hidden="1">#REF!</definedName>
    <definedName name="__123Graph_BCHART4" localSheetId="8" hidden="1">#REF!</definedName>
    <definedName name="__123Graph_BCHART4" localSheetId="13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12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14" hidden="1">#REF!</definedName>
    <definedName name="__123Graph_BCHART6" localSheetId="8" hidden="1">#REF!</definedName>
    <definedName name="__123Graph_BCHART6" localSheetId="13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12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14" hidden="1">#REF!</definedName>
    <definedName name="__123Graph_BCHART7" localSheetId="8" hidden="1">#REF!</definedName>
    <definedName name="__123Graph_BCHART7" localSheetId="13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12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14" hidden="1">#REF!</definedName>
    <definedName name="__123Graph_BCHART8" localSheetId="8" hidden="1">#REF!</definedName>
    <definedName name="__123Graph_BCHART8" localSheetId="13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12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14" hidden="1">#REF!</definedName>
    <definedName name="__123Graph_BCHART9" localSheetId="8" hidden="1">#REF!</definedName>
    <definedName name="__123Graph_BCHART9" localSheetId="13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12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14" hidden="1">#REF!</definedName>
    <definedName name="__123Graph_BSLIDE17" localSheetId="8" hidden="1">#REF!</definedName>
    <definedName name="__123Graph_BSLIDE17" localSheetId="13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12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14" hidden="1">#REF!</definedName>
    <definedName name="__123Graph_BSLIDEIII15" localSheetId="8" hidden="1">#REF!</definedName>
    <definedName name="__123Graph_BSLIDEIII15" localSheetId="13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12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14" hidden="1">#REF!</definedName>
    <definedName name="__123Graph_BSLIDEIII25" localSheetId="8" hidden="1">#REF!</definedName>
    <definedName name="__123Graph_BSLIDEIII25" localSheetId="13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12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14" hidden="1">#REF!</definedName>
    <definedName name="__123Graph_BSLIDEIII26" localSheetId="8" hidden="1">#REF!</definedName>
    <definedName name="__123Graph_BSLIDEIII26" localSheetId="13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12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14" hidden="1">#REF!</definedName>
    <definedName name="__123Graph_CCHART1" localSheetId="8" hidden="1">#REF!</definedName>
    <definedName name="__123Graph_CCHART1" localSheetId="13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12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14" hidden="1">#REF!</definedName>
    <definedName name="__123Graph_CCHART10" localSheetId="8" hidden="1">#REF!</definedName>
    <definedName name="__123Graph_CCHART10" localSheetId="13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12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14" hidden="1">#REF!</definedName>
    <definedName name="__123Graph_CCHART11" localSheetId="8" hidden="1">#REF!</definedName>
    <definedName name="__123Graph_CCHART11" localSheetId="13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12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14" hidden="1">#REF!</definedName>
    <definedName name="__123Graph_CCHART14" localSheetId="8" hidden="1">#REF!</definedName>
    <definedName name="__123Graph_CCHART14" localSheetId="13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12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14" hidden="1">#REF!</definedName>
    <definedName name="__123Graph_CCHART15" localSheetId="8" hidden="1">#REF!</definedName>
    <definedName name="__123Graph_CCHART15" localSheetId="13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12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14" hidden="1">#REF!</definedName>
    <definedName name="__123Graph_CCHART2" localSheetId="8" hidden="1">#REF!</definedName>
    <definedName name="__123Graph_CCHART2" localSheetId="13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1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14" hidden="1">#REF!</definedName>
    <definedName name="__123Graph_CCHART22" localSheetId="8" hidden="1">#REF!</definedName>
    <definedName name="__123Graph_CCHART22" localSheetId="13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1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14" hidden="1">#REF!</definedName>
    <definedName name="__123Graph_CCHART3" localSheetId="8" hidden="1">#REF!</definedName>
    <definedName name="__123Graph_CCHART3" localSheetId="13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12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14" hidden="1">#REF!</definedName>
    <definedName name="__123Graph_CCHART6" localSheetId="8" hidden="1">#REF!</definedName>
    <definedName name="__123Graph_CCHART6" localSheetId="13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12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14" hidden="1">#REF!</definedName>
    <definedName name="__123Graph_CCHART7" localSheetId="8" hidden="1">#REF!</definedName>
    <definedName name="__123Graph_CCHART7" localSheetId="13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12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14" hidden="1">#REF!</definedName>
    <definedName name="__123Graph_CCHART8" localSheetId="8" hidden="1">#REF!</definedName>
    <definedName name="__123Graph_CCHART8" localSheetId="13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12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14" hidden="1">#REF!</definedName>
    <definedName name="__123Graph_CSLIDEIII25" localSheetId="8" hidden="1">#REF!</definedName>
    <definedName name="__123Graph_CSLIDEIII25" localSheetId="13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12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14" hidden="1">#REF!</definedName>
    <definedName name="__123Graph_CSLIDEIII26" localSheetId="8" hidden="1">#REF!</definedName>
    <definedName name="__123Graph_CSLIDEIII26" localSheetId="13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12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14" hidden="1">#REF!</definedName>
    <definedName name="__123Graph_DCHART10" localSheetId="8" hidden="1">#REF!</definedName>
    <definedName name="__123Graph_DCHART10" localSheetId="13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12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14" hidden="1">#REF!</definedName>
    <definedName name="__123Graph_DCHART14" localSheetId="8" hidden="1">#REF!</definedName>
    <definedName name="__123Graph_DCHART14" localSheetId="13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12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14" hidden="1">#REF!</definedName>
    <definedName name="__123Graph_DSLIDEIII25" localSheetId="8" hidden="1">#REF!</definedName>
    <definedName name="__123Graph_DSLIDEIII25" localSheetId="13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12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14" hidden="1">#REF!</definedName>
    <definedName name="__123Graph_LBL_CCHART22" localSheetId="8" hidden="1">#REF!</definedName>
    <definedName name="__123Graph_LBL_CCHART22" localSheetId="13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1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14" hidden="1">#REF!</definedName>
    <definedName name="__123Graph_XCHART1" localSheetId="8" hidden="1">#REF!</definedName>
    <definedName name="__123Graph_XCHART1" localSheetId="13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12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14" hidden="1">#REF!</definedName>
    <definedName name="__123Graph_XCHART10" localSheetId="8" hidden="1">#REF!</definedName>
    <definedName name="__123Graph_XCHART10" localSheetId="13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12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14" hidden="1">#REF!</definedName>
    <definedName name="__123Graph_XCHART11" localSheetId="8" hidden="1">#REF!</definedName>
    <definedName name="__123Graph_XCHART11" localSheetId="13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12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14" hidden="1">#REF!</definedName>
    <definedName name="__123Graph_XCHART12" localSheetId="8" hidden="1">#REF!</definedName>
    <definedName name="__123Graph_XCHART12" localSheetId="13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14" hidden="1">#REF!</definedName>
    <definedName name="__123Graph_XCHART13" localSheetId="8" hidden="1">#REF!</definedName>
    <definedName name="__123Graph_XCHART13" localSheetId="13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12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14" hidden="1">#REF!</definedName>
    <definedName name="__123Graph_XCHART14" localSheetId="8" hidden="1">#REF!</definedName>
    <definedName name="__123Graph_XCHART14" localSheetId="13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12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14" hidden="1">#REF!</definedName>
    <definedName name="__123Graph_XCHART15" localSheetId="8" hidden="1">#REF!</definedName>
    <definedName name="__123Graph_XCHART15" localSheetId="13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12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14" hidden="1">#REF!</definedName>
    <definedName name="__123Graph_XCHART16" localSheetId="8" hidden="1">#REF!</definedName>
    <definedName name="__123Graph_XCHART16" localSheetId="13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12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14" hidden="1">#REF!</definedName>
    <definedName name="__123Graph_XCHART17" localSheetId="8" hidden="1">#REF!</definedName>
    <definedName name="__123Graph_XCHART17" localSheetId="13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12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14" hidden="1">#REF!</definedName>
    <definedName name="__123Graph_XCHART18" localSheetId="8" hidden="1">#REF!</definedName>
    <definedName name="__123Graph_XCHART18" localSheetId="13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12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14" hidden="1">#REF!</definedName>
    <definedName name="__123Graph_XCHART19" localSheetId="8" hidden="1">#REF!</definedName>
    <definedName name="__123Graph_XCHART19" localSheetId="13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12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14" hidden="1">#REF!</definedName>
    <definedName name="__123Graph_XCHART2" localSheetId="8" hidden="1">#REF!</definedName>
    <definedName name="__123Graph_XCHART2" localSheetId="13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1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14" hidden="1">#REF!</definedName>
    <definedName name="__123Graph_XCHART20" localSheetId="8" hidden="1">#REF!</definedName>
    <definedName name="__123Graph_XCHART20" localSheetId="13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12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14" hidden="1">#REF!</definedName>
    <definedName name="__123Graph_XCHART21" localSheetId="8" hidden="1">#REF!</definedName>
    <definedName name="__123Graph_XCHART21" localSheetId="13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12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14" hidden="1">#REF!</definedName>
    <definedName name="__123Graph_XCHART22" localSheetId="8" hidden="1">#REF!</definedName>
    <definedName name="__123Graph_XCHART22" localSheetId="13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1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14" hidden="1">#REF!</definedName>
    <definedName name="__123Graph_XCHART3" localSheetId="8" hidden="1">#REF!</definedName>
    <definedName name="__123Graph_XCHART3" localSheetId="13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12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14" hidden="1">#REF!</definedName>
    <definedName name="__123Graph_XCHART4" localSheetId="8" hidden="1">#REF!</definedName>
    <definedName name="__123Graph_XCHART4" localSheetId="13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12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14" hidden="1">#REF!</definedName>
    <definedName name="__123Graph_XCHART5" localSheetId="8" hidden="1">#REF!</definedName>
    <definedName name="__123Graph_XCHART5" localSheetId="13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12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14" hidden="1">#REF!</definedName>
    <definedName name="__123Graph_XCHART6" localSheetId="8" hidden="1">#REF!</definedName>
    <definedName name="__123Graph_XCHART6" localSheetId="13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12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14" hidden="1">#REF!</definedName>
    <definedName name="__123Graph_XCHART7" localSheetId="8" hidden="1">#REF!</definedName>
    <definedName name="__123Graph_XCHART7" localSheetId="13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12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14" hidden="1">#REF!</definedName>
    <definedName name="__123Graph_XCHART8" localSheetId="8" hidden="1">#REF!</definedName>
    <definedName name="__123Graph_XCHART8" localSheetId="13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12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14" hidden="1">#REF!</definedName>
    <definedName name="__123Graph_XCHART9" localSheetId="8" hidden="1">#REF!</definedName>
    <definedName name="__123Graph_XCHART9" localSheetId="13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12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14" hidden="1">#REF!</definedName>
    <definedName name="__123Graph_XSLIDE17" localSheetId="8" hidden="1">#REF!</definedName>
    <definedName name="__123Graph_XSLIDE17" localSheetId="13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12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14" hidden="1">#REF!</definedName>
    <definedName name="__123Graph_XSLIDEIII15" localSheetId="8" hidden="1">#REF!</definedName>
    <definedName name="__123Graph_XSLIDEIII15" localSheetId="13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12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14" hidden="1">#REF!</definedName>
    <definedName name="__123Graph_XSLIDEIII25" localSheetId="8" hidden="1">#REF!</definedName>
    <definedName name="__123Graph_XSLIDEIII25" localSheetId="13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12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14" hidden="1">#REF!</definedName>
    <definedName name="__123Graph_XSLIDEIII26" localSheetId="8" hidden="1">#REF!</definedName>
    <definedName name="__123Graph_XSLIDEIII26" localSheetId="13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21" l="1"/>
  <c r="E25" i="25" l="1"/>
  <c r="E25" i="21"/>
  <c r="F53" i="19" l="1"/>
  <c r="G53" i="19"/>
  <c r="H53" i="19"/>
  <c r="I53" i="19"/>
  <c r="J53" i="19"/>
  <c r="K53" i="19"/>
  <c r="L53" i="19"/>
  <c r="M53" i="19"/>
  <c r="N53" i="19"/>
  <c r="O53" i="19"/>
  <c r="P53" i="19"/>
  <c r="E53" i="19"/>
  <c r="F52" i="19"/>
  <c r="G52" i="19"/>
  <c r="H52" i="19"/>
  <c r="J52" i="19"/>
  <c r="K52" i="19"/>
  <c r="L52" i="19"/>
  <c r="M52" i="19"/>
  <c r="N52" i="19"/>
  <c r="O52" i="19"/>
  <c r="P52" i="19"/>
  <c r="I52" i="19"/>
  <c r="Q41" i="17" l="1"/>
  <c r="Q40" i="17" l="1"/>
  <c r="Q33" i="17"/>
  <c r="G17" i="10"/>
  <c r="H17" i="10"/>
  <c r="I17" i="10"/>
  <c r="J17" i="10"/>
  <c r="K17" i="10"/>
  <c r="L17" i="10"/>
  <c r="M17" i="10"/>
  <c r="N17" i="10"/>
  <c r="O17" i="10"/>
  <c r="Q34" i="17" l="1"/>
  <c r="D26" i="10"/>
  <c r="E26" i="10"/>
  <c r="F26" i="10"/>
  <c r="G26" i="10"/>
  <c r="H26" i="10"/>
  <c r="I26" i="10"/>
  <c r="J26" i="10"/>
  <c r="K26" i="10"/>
  <c r="L26" i="10"/>
  <c r="M26" i="10"/>
  <c r="N26" i="10"/>
  <c r="O26" i="10"/>
  <c r="F153" i="22" l="1"/>
  <c r="G153" i="22"/>
  <c r="H153" i="22"/>
  <c r="I153" i="22"/>
  <c r="J153" i="22"/>
  <c r="K153" i="22"/>
  <c r="L153" i="22"/>
  <c r="M153" i="22"/>
  <c r="N153" i="22"/>
  <c r="O153" i="22"/>
  <c r="P153" i="22"/>
  <c r="F150" i="22"/>
  <c r="G150" i="22"/>
  <c r="H150" i="22"/>
  <c r="I150" i="22"/>
  <c r="J150" i="22"/>
  <c r="K150" i="22"/>
  <c r="L150" i="22"/>
  <c r="M150" i="22"/>
  <c r="N150" i="22"/>
  <c r="O150" i="22"/>
  <c r="P150" i="22"/>
  <c r="F147" i="22"/>
  <c r="G147" i="22"/>
  <c r="H147" i="22"/>
  <c r="I147" i="22"/>
  <c r="J147" i="22"/>
  <c r="K147" i="22"/>
  <c r="L147" i="22"/>
  <c r="M147" i="22"/>
  <c r="N147" i="22"/>
  <c r="O147" i="22"/>
  <c r="P147" i="22"/>
  <c r="E147" i="22"/>
  <c r="E150" i="22"/>
  <c r="E153" i="22"/>
  <c r="F156" i="22"/>
  <c r="G156" i="22"/>
  <c r="H156" i="22"/>
  <c r="I156" i="22"/>
  <c r="J156" i="22"/>
  <c r="K156" i="22"/>
  <c r="L156" i="22"/>
  <c r="M156" i="22"/>
  <c r="N156" i="22"/>
  <c r="O156" i="22"/>
  <c r="P156" i="22"/>
  <c r="E156" i="22"/>
  <c r="F161" i="22"/>
  <c r="G161" i="22"/>
  <c r="H161" i="22"/>
  <c r="I161" i="22"/>
  <c r="J161" i="22"/>
  <c r="K161" i="22"/>
  <c r="L161" i="22"/>
  <c r="M161" i="22"/>
  <c r="N161" i="22"/>
  <c r="O161" i="22"/>
  <c r="P161" i="22"/>
  <c r="E161" i="22"/>
  <c r="F164" i="22"/>
  <c r="G164" i="22"/>
  <c r="H164" i="22"/>
  <c r="I164" i="22"/>
  <c r="J164" i="22"/>
  <c r="K164" i="22"/>
  <c r="L164" i="22"/>
  <c r="M164" i="22"/>
  <c r="N164" i="22"/>
  <c r="O164" i="22"/>
  <c r="P164" i="22"/>
  <c r="E164" i="22"/>
  <c r="F167" i="22"/>
  <c r="G167" i="22"/>
  <c r="H167" i="22"/>
  <c r="I167" i="22"/>
  <c r="J167" i="22"/>
  <c r="K167" i="22"/>
  <c r="L167" i="22"/>
  <c r="M167" i="22"/>
  <c r="N167" i="22"/>
  <c r="O167" i="22"/>
  <c r="P167" i="22"/>
  <c r="E167" i="22"/>
  <c r="F172" i="22"/>
  <c r="G172" i="22"/>
  <c r="H172" i="22"/>
  <c r="I172" i="22"/>
  <c r="J172" i="22"/>
  <c r="K172" i="22"/>
  <c r="L172" i="22"/>
  <c r="M172" i="22"/>
  <c r="N172" i="22"/>
  <c r="O172" i="22"/>
  <c r="P172" i="22"/>
  <c r="E172" i="22"/>
  <c r="H62" i="19" l="1"/>
  <c r="E6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E86" i="19"/>
  <c r="F86" i="19"/>
  <c r="G86" i="19"/>
  <c r="I86" i="19"/>
  <c r="J86" i="19"/>
  <c r="K86" i="19"/>
  <c r="L86" i="19"/>
  <c r="M86" i="19"/>
  <c r="N86" i="19"/>
  <c r="O86" i="19"/>
  <c r="P86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J89" i="19"/>
  <c r="K89" i="19"/>
  <c r="L89" i="19"/>
  <c r="M89" i="19"/>
  <c r="N89" i="19"/>
  <c r="O89" i="19"/>
  <c r="P89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E122" i="19"/>
  <c r="F122" i="19"/>
  <c r="G122" i="19"/>
  <c r="I122" i="19"/>
  <c r="J122" i="19"/>
  <c r="K122" i="19"/>
  <c r="L122" i="19"/>
  <c r="M122" i="19"/>
  <c r="N122" i="19"/>
  <c r="O122" i="19"/>
  <c r="P122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F81" i="19"/>
  <c r="G81" i="19"/>
  <c r="H81" i="19"/>
  <c r="I81" i="19"/>
  <c r="J81" i="19"/>
  <c r="K81" i="19"/>
  <c r="L81" i="19"/>
  <c r="M81" i="19"/>
  <c r="N81" i="19"/>
  <c r="O81" i="19"/>
  <c r="P81" i="19"/>
  <c r="E81" i="19"/>
  <c r="F69" i="19"/>
  <c r="G69" i="19"/>
  <c r="H69" i="19"/>
  <c r="I69" i="19"/>
  <c r="J69" i="19"/>
  <c r="K69" i="19"/>
  <c r="L69" i="19"/>
  <c r="M69" i="19"/>
  <c r="N69" i="19"/>
  <c r="O69" i="19"/>
  <c r="P69" i="19"/>
  <c r="F70" i="19"/>
  <c r="G70" i="19"/>
  <c r="H70" i="19"/>
  <c r="I70" i="19"/>
  <c r="J70" i="19"/>
  <c r="K70" i="19"/>
  <c r="L70" i="19"/>
  <c r="M70" i="19"/>
  <c r="N70" i="19"/>
  <c r="O70" i="19"/>
  <c r="P70" i="19"/>
  <c r="F77" i="19"/>
  <c r="G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E78" i="19"/>
  <c r="E77" i="19"/>
  <c r="H59" i="19"/>
  <c r="I59" i="19"/>
  <c r="J59" i="19"/>
  <c r="K59" i="19"/>
  <c r="L59" i="19"/>
  <c r="E69" i="19"/>
  <c r="F51" i="19"/>
  <c r="G51" i="19"/>
  <c r="H51" i="19"/>
  <c r="I51" i="19"/>
  <c r="J51" i="19"/>
  <c r="K51" i="19"/>
  <c r="L51" i="19"/>
  <c r="M51" i="19"/>
  <c r="N51" i="19"/>
  <c r="O51" i="19"/>
  <c r="P51" i="19"/>
  <c r="F54" i="19"/>
  <c r="G54" i="19"/>
  <c r="H54" i="19"/>
  <c r="I54" i="19"/>
  <c r="J54" i="19"/>
  <c r="K54" i="19"/>
  <c r="L54" i="19"/>
  <c r="M54" i="19"/>
  <c r="N54" i="19"/>
  <c r="O54" i="19"/>
  <c r="P54" i="19"/>
  <c r="E51" i="19"/>
  <c r="F45" i="19"/>
  <c r="I45" i="19"/>
  <c r="J45" i="19"/>
  <c r="K45" i="19"/>
  <c r="L45" i="19"/>
  <c r="M45" i="19"/>
  <c r="N45" i="19"/>
  <c r="O45" i="19"/>
  <c r="P45" i="19"/>
  <c r="F46" i="19"/>
  <c r="G46" i="19"/>
  <c r="J46" i="19"/>
  <c r="K46" i="19"/>
  <c r="L46" i="19"/>
  <c r="M46" i="19"/>
  <c r="N46" i="19"/>
  <c r="O46" i="19"/>
  <c r="P46" i="19"/>
  <c r="F47" i="19"/>
  <c r="G47" i="19"/>
  <c r="K47" i="19"/>
  <c r="L47" i="19"/>
  <c r="M47" i="19"/>
  <c r="N47" i="19"/>
  <c r="O47" i="19"/>
  <c r="P47" i="19"/>
  <c r="E47" i="19"/>
  <c r="E46" i="19"/>
  <c r="F41" i="19"/>
  <c r="I41" i="19"/>
  <c r="F42" i="19"/>
  <c r="I42" i="19"/>
  <c r="J42" i="19"/>
  <c r="K42" i="19"/>
  <c r="L42" i="19"/>
  <c r="M42" i="19"/>
  <c r="N42" i="19"/>
  <c r="O42" i="19"/>
  <c r="P42" i="19"/>
  <c r="E42" i="19"/>
  <c r="E41" i="19"/>
  <c r="F37" i="19"/>
  <c r="G37" i="19"/>
  <c r="I37" i="19"/>
  <c r="J37" i="19"/>
  <c r="K37" i="19"/>
  <c r="L37" i="19"/>
  <c r="M37" i="19"/>
  <c r="N37" i="19"/>
  <c r="O37" i="19"/>
  <c r="P37" i="19"/>
  <c r="F39" i="19"/>
  <c r="H39" i="19"/>
  <c r="I39" i="19"/>
  <c r="E37" i="19"/>
  <c r="E36" i="19"/>
  <c r="E54" i="19"/>
  <c r="E59" i="19"/>
  <c r="C11" i="19" l="1"/>
  <c r="G9" i="10" l="1"/>
  <c r="H9" i="10"/>
  <c r="I9" i="10"/>
  <c r="J9" i="10"/>
  <c r="K9" i="10"/>
  <c r="L9" i="10"/>
  <c r="N9" i="10"/>
  <c r="O9" i="10"/>
  <c r="V41" i="17" l="1"/>
  <c r="W41" i="17"/>
  <c r="X41" i="17"/>
  <c r="U41" i="17"/>
  <c r="V40" i="17"/>
  <c r="W40" i="17"/>
  <c r="X40" i="17"/>
  <c r="U40" i="17"/>
  <c r="V39" i="17"/>
  <c r="W39" i="17"/>
  <c r="X39" i="17"/>
  <c r="F57" i="25" l="1"/>
  <c r="G57" i="25"/>
  <c r="H57" i="25"/>
  <c r="I57" i="25"/>
  <c r="J57" i="25"/>
  <c r="K57" i="25"/>
  <c r="L57" i="25"/>
  <c r="M57" i="25"/>
  <c r="N57" i="25"/>
  <c r="O57" i="25"/>
  <c r="P57" i="25"/>
  <c r="E57" i="25"/>
  <c r="F75" i="20" l="1"/>
  <c r="G75" i="20"/>
  <c r="H75" i="20"/>
  <c r="I75" i="20"/>
  <c r="J75" i="20"/>
  <c r="K75" i="20"/>
  <c r="L75" i="20"/>
  <c r="M75" i="20"/>
  <c r="N75" i="20"/>
  <c r="O75" i="20"/>
  <c r="P75" i="20"/>
  <c r="F76" i="20"/>
  <c r="G76" i="20"/>
  <c r="H76" i="20"/>
  <c r="I76" i="20"/>
  <c r="J76" i="20"/>
  <c r="K76" i="20"/>
  <c r="L76" i="20"/>
  <c r="M76" i="20"/>
  <c r="N76" i="20"/>
  <c r="O76" i="20"/>
  <c r="P76" i="20"/>
  <c r="F79" i="20"/>
  <c r="G79" i="20"/>
  <c r="H79" i="20"/>
  <c r="I79" i="20"/>
  <c r="J79" i="20"/>
  <c r="K79" i="20"/>
  <c r="L79" i="20"/>
  <c r="M79" i="20"/>
  <c r="N79" i="20"/>
  <c r="O79" i="20"/>
  <c r="P79" i="20"/>
  <c r="F80" i="20"/>
  <c r="G80" i="20"/>
  <c r="H80" i="20"/>
  <c r="I80" i="20"/>
  <c r="J80" i="20"/>
  <c r="K80" i="20"/>
  <c r="L80" i="20"/>
  <c r="M80" i="20"/>
  <c r="N80" i="20"/>
  <c r="O80" i="20"/>
  <c r="P80" i="20"/>
  <c r="F81" i="20"/>
  <c r="G81" i="20"/>
  <c r="H81" i="20"/>
  <c r="I81" i="20"/>
  <c r="J81" i="20"/>
  <c r="K81" i="20"/>
  <c r="L81" i="20"/>
  <c r="M81" i="20"/>
  <c r="N81" i="20"/>
  <c r="O81" i="20"/>
  <c r="P81" i="20"/>
  <c r="F83" i="20"/>
  <c r="G83" i="20"/>
  <c r="H83" i="20"/>
  <c r="I83" i="20"/>
  <c r="J83" i="20"/>
  <c r="K83" i="20"/>
  <c r="L83" i="20"/>
  <c r="M83" i="20"/>
  <c r="N83" i="20"/>
  <c r="O83" i="20"/>
  <c r="P83" i="20"/>
  <c r="F85" i="20"/>
  <c r="G85" i="20"/>
  <c r="H85" i="20"/>
  <c r="I85" i="20"/>
  <c r="J85" i="20"/>
  <c r="K85" i="20"/>
  <c r="L85" i="20"/>
  <c r="M85" i="20"/>
  <c r="N85" i="20"/>
  <c r="O85" i="20"/>
  <c r="P85" i="20"/>
  <c r="F88" i="20"/>
  <c r="G88" i="20"/>
  <c r="H88" i="20"/>
  <c r="I88" i="20"/>
  <c r="J88" i="20"/>
  <c r="K88" i="20"/>
  <c r="L88" i="20"/>
  <c r="M88" i="20"/>
  <c r="N88" i="20"/>
  <c r="O88" i="20"/>
  <c r="P88" i="20"/>
  <c r="F91" i="20"/>
  <c r="G91" i="20"/>
  <c r="H91" i="20"/>
  <c r="I91" i="20"/>
  <c r="J91" i="20"/>
  <c r="K91" i="20"/>
  <c r="L91" i="20"/>
  <c r="M91" i="20"/>
  <c r="N91" i="20"/>
  <c r="O91" i="20"/>
  <c r="P91" i="20"/>
  <c r="F93" i="20"/>
  <c r="G93" i="20"/>
  <c r="H93" i="20"/>
  <c r="I93" i="20"/>
  <c r="J93" i="20"/>
  <c r="K93" i="20"/>
  <c r="L93" i="20"/>
  <c r="M93" i="20"/>
  <c r="N93" i="20"/>
  <c r="O93" i="20"/>
  <c r="P93" i="20"/>
  <c r="F95" i="20"/>
  <c r="G95" i="20"/>
  <c r="H95" i="20"/>
  <c r="I95" i="20"/>
  <c r="J95" i="20"/>
  <c r="K95" i="20"/>
  <c r="L95" i="20"/>
  <c r="M95" i="20"/>
  <c r="N95" i="20"/>
  <c r="O95" i="20"/>
  <c r="P95" i="20"/>
  <c r="F96" i="20"/>
  <c r="G96" i="20"/>
  <c r="H96" i="20"/>
  <c r="I96" i="20"/>
  <c r="J96" i="20"/>
  <c r="K96" i="20"/>
  <c r="L96" i="20"/>
  <c r="M96" i="20"/>
  <c r="N96" i="20"/>
  <c r="O96" i="20"/>
  <c r="P96" i="20"/>
  <c r="F126" i="20"/>
  <c r="G126" i="20"/>
  <c r="H126" i="20"/>
  <c r="I126" i="20"/>
  <c r="J126" i="20"/>
  <c r="K126" i="20"/>
  <c r="L126" i="20"/>
  <c r="M126" i="20"/>
  <c r="N126" i="20"/>
  <c r="O126" i="20"/>
  <c r="P126" i="20"/>
  <c r="E75" i="20"/>
  <c r="E76" i="20"/>
  <c r="E79" i="20"/>
  <c r="E80" i="20"/>
  <c r="E81" i="20"/>
  <c r="E83" i="20"/>
  <c r="E85" i="20"/>
  <c r="E88" i="20"/>
  <c r="E91" i="20"/>
  <c r="E93" i="20"/>
  <c r="E95" i="20"/>
  <c r="E96" i="20"/>
  <c r="E126" i="20"/>
  <c r="G7" i="10" l="1"/>
  <c r="H7" i="10"/>
  <c r="I7" i="10"/>
  <c r="J7" i="10"/>
  <c r="K7" i="10"/>
  <c r="L7" i="10"/>
  <c r="M7" i="10"/>
  <c r="N7" i="10"/>
  <c r="O7" i="10"/>
  <c r="M9" i="10" l="1"/>
  <c r="C7" i="10" l="1"/>
  <c r="C8" i="10"/>
  <c r="C9" i="10"/>
  <c r="C10" i="10"/>
  <c r="C11" i="10"/>
  <c r="C15" i="10"/>
  <c r="C16" i="10"/>
  <c r="C17" i="10"/>
  <c r="C18" i="10"/>
  <c r="C19" i="10"/>
  <c r="C20" i="10"/>
  <c r="F57" i="32" l="1"/>
  <c r="G57" i="32"/>
  <c r="H57" i="32"/>
  <c r="I57" i="32"/>
  <c r="J57" i="32"/>
  <c r="K57" i="32"/>
  <c r="L57" i="32"/>
  <c r="M57" i="32"/>
  <c r="N57" i="32"/>
  <c r="O57" i="32"/>
  <c r="P57" i="32"/>
  <c r="F60" i="32"/>
  <c r="G60" i="32"/>
  <c r="H60" i="32"/>
  <c r="I60" i="32"/>
  <c r="J60" i="32"/>
  <c r="K60" i="32"/>
  <c r="L60" i="32"/>
  <c r="M60" i="32"/>
  <c r="N60" i="32"/>
  <c r="O60" i="32"/>
  <c r="P60" i="32"/>
  <c r="E60" i="32"/>
  <c r="F34" i="32"/>
  <c r="G34" i="32"/>
  <c r="H34" i="32"/>
  <c r="I34" i="32"/>
  <c r="J34" i="32"/>
  <c r="K34" i="32"/>
  <c r="L34" i="32"/>
  <c r="M34" i="32"/>
  <c r="N34" i="32"/>
  <c r="O34" i="32"/>
  <c r="P34" i="32"/>
  <c r="F37" i="32"/>
  <c r="G37" i="32"/>
  <c r="H37" i="32"/>
  <c r="I37" i="32"/>
  <c r="J37" i="32"/>
  <c r="K37" i="32"/>
  <c r="L37" i="32"/>
  <c r="M37" i="32"/>
  <c r="N37" i="32"/>
  <c r="O37" i="32"/>
  <c r="P37" i="32"/>
  <c r="F39" i="32"/>
  <c r="G39" i="32"/>
  <c r="H39" i="32"/>
  <c r="I39" i="32"/>
  <c r="J39" i="32"/>
  <c r="K39" i="32"/>
  <c r="L39" i="32"/>
  <c r="M39" i="32"/>
  <c r="N39" i="32"/>
  <c r="O39" i="32"/>
  <c r="P39" i="32"/>
  <c r="F43" i="32"/>
  <c r="G43" i="32"/>
  <c r="H43" i="32"/>
  <c r="I43" i="32"/>
  <c r="J43" i="32"/>
  <c r="K43" i="32"/>
  <c r="L43" i="32"/>
  <c r="M43" i="32"/>
  <c r="N43" i="32"/>
  <c r="O43" i="32"/>
  <c r="P43" i="32"/>
  <c r="E37" i="32"/>
  <c r="E39" i="32"/>
  <c r="E43" i="32"/>
  <c r="F143" i="17"/>
  <c r="F143" i="25" s="1"/>
  <c r="G143" i="17"/>
  <c r="G143" i="25" s="1"/>
  <c r="H143" i="17"/>
  <c r="H143" i="25" s="1"/>
  <c r="I143" i="17"/>
  <c r="I143" i="22" s="1"/>
  <c r="J143" i="17"/>
  <c r="J143" i="22" s="1"/>
  <c r="K143" i="17"/>
  <c r="K143" i="22" s="1"/>
  <c r="L143" i="17"/>
  <c r="L143" i="22" s="1"/>
  <c r="M143" i="17"/>
  <c r="M143" i="22" s="1"/>
  <c r="N143" i="17"/>
  <c r="N143" i="25" s="1"/>
  <c r="O143" i="17"/>
  <c r="O143" i="25" s="1"/>
  <c r="P143" i="17"/>
  <c r="P143" i="22" s="1"/>
  <c r="F144" i="17"/>
  <c r="F144" i="22" s="1"/>
  <c r="G144" i="17"/>
  <c r="G144" i="22" s="1"/>
  <c r="H144" i="17"/>
  <c r="H144" i="22" s="1"/>
  <c r="I144" i="17"/>
  <c r="I144" i="22" s="1"/>
  <c r="J144" i="17"/>
  <c r="J144" i="22" s="1"/>
  <c r="K144" i="17"/>
  <c r="K144" i="25" s="1"/>
  <c r="L144" i="17"/>
  <c r="L144" i="25" s="1"/>
  <c r="M144" i="17"/>
  <c r="M144" i="25" s="1"/>
  <c r="N144" i="17"/>
  <c r="N144" i="22" s="1"/>
  <c r="O144" i="17"/>
  <c r="O144" i="22" s="1"/>
  <c r="P144" i="17"/>
  <c r="P144" i="22" s="1"/>
  <c r="F58" i="17"/>
  <c r="G58" i="17"/>
  <c r="H58" i="17"/>
  <c r="I58" i="17"/>
  <c r="J58" i="17"/>
  <c r="K58" i="17"/>
  <c r="L58" i="17"/>
  <c r="M58" i="17"/>
  <c r="N58" i="17"/>
  <c r="O58" i="17"/>
  <c r="P58" i="17"/>
  <c r="F61" i="17"/>
  <c r="G61" i="17"/>
  <c r="H61" i="17"/>
  <c r="I61" i="17"/>
  <c r="J61" i="17"/>
  <c r="K61" i="17"/>
  <c r="L61" i="17"/>
  <c r="M61" i="17"/>
  <c r="N61" i="17"/>
  <c r="O61" i="17"/>
  <c r="P61" i="17"/>
  <c r="E61" i="17"/>
  <c r="F35" i="17"/>
  <c r="G35" i="17"/>
  <c r="H35" i="17"/>
  <c r="I35" i="17"/>
  <c r="J35" i="17"/>
  <c r="K35" i="17"/>
  <c r="L35" i="17"/>
  <c r="M35" i="17"/>
  <c r="N35" i="17"/>
  <c r="O35" i="17"/>
  <c r="P35" i="17"/>
  <c r="F38" i="17"/>
  <c r="G38" i="17"/>
  <c r="H38" i="17"/>
  <c r="I38" i="17"/>
  <c r="J38" i="17"/>
  <c r="K38" i="17"/>
  <c r="L38" i="17"/>
  <c r="M38" i="17"/>
  <c r="N38" i="17"/>
  <c r="O38" i="17"/>
  <c r="P38" i="17"/>
  <c r="F40" i="17"/>
  <c r="G40" i="17"/>
  <c r="H40" i="17"/>
  <c r="I40" i="17"/>
  <c r="J40" i="17"/>
  <c r="K40" i="17"/>
  <c r="L40" i="17"/>
  <c r="M40" i="17"/>
  <c r="N40" i="17"/>
  <c r="O40" i="17"/>
  <c r="P40" i="17"/>
  <c r="F44" i="17"/>
  <c r="G44" i="17"/>
  <c r="H44" i="17"/>
  <c r="I44" i="17"/>
  <c r="J44" i="17"/>
  <c r="K44" i="17"/>
  <c r="L44" i="17"/>
  <c r="M44" i="17"/>
  <c r="N44" i="17"/>
  <c r="O44" i="17"/>
  <c r="P44" i="17"/>
  <c r="E38" i="17"/>
  <c r="E40" i="17"/>
  <c r="E44" i="17"/>
  <c r="H143" i="22"/>
  <c r="F133" i="19"/>
  <c r="G133" i="19"/>
  <c r="H133" i="19"/>
  <c r="I133" i="19"/>
  <c r="J133" i="19"/>
  <c r="K133" i="19"/>
  <c r="L133" i="19"/>
  <c r="M133" i="19"/>
  <c r="N133" i="19"/>
  <c r="O133" i="19"/>
  <c r="P133" i="19"/>
  <c r="H134" i="19"/>
  <c r="I134" i="19"/>
  <c r="J134" i="19"/>
  <c r="K134" i="19"/>
  <c r="L134" i="19"/>
  <c r="M134" i="19"/>
  <c r="N134" i="19"/>
  <c r="O134" i="19"/>
  <c r="P134" i="19"/>
  <c r="F135" i="19"/>
  <c r="G135" i="19"/>
  <c r="H135" i="19"/>
  <c r="I135" i="19"/>
  <c r="J135" i="19"/>
  <c r="K135" i="19"/>
  <c r="L135" i="19"/>
  <c r="M135" i="19"/>
  <c r="N135" i="19"/>
  <c r="O135" i="19"/>
  <c r="P135" i="19"/>
  <c r="E134" i="19"/>
  <c r="E135" i="19"/>
  <c r="E133" i="19"/>
  <c r="G13" i="19"/>
  <c r="H13" i="19"/>
  <c r="I13" i="19"/>
  <c r="J13" i="19"/>
  <c r="K13" i="19"/>
  <c r="L13" i="19"/>
  <c r="M13" i="19"/>
  <c r="N13" i="19"/>
  <c r="O13" i="19"/>
  <c r="P13" i="19"/>
  <c r="G14" i="19"/>
  <c r="H14" i="19"/>
  <c r="I14" i="19"/>
  <c r="J14" i="19"/>
  <c r="K14" i="19"/>
  <c r="L14" i="19"/>
  <c r="M14" i="19"/>
  <c r="N14" i="19"/>
  <c r="O14" i="19"/>
  <c r="P14" i="19"/>
  <c r="G15" i="19"/>
  <c r="H15" i="19"/>
  <c r="I15" i="19"/>
  <c r="J15" i="19"/>
  <c r="K15" i="19"/>
  <c r="L15" i="19"/>
  <c r="M15" i="19"/>
  <c r="N15" i="19"/>
  <c r="O15" i="19"/>
  <c r="P15" i="19"/>
  <c r="G16" i="19"/>
  <c r="H16" i="19"/>
  <c r="I16" i="19"/>
  <c r="J16" i="19"/>
  <c r="K16" i="19"/>
  <c r="L16" i="19"/>
  <c r="M16" i="19"/>
  <c r="N16" i="19"/>
  <c r="O16" i="19"/>
  <c r="P16" i="19"/>
  <c r="G17" i="19"/>
  <c r="H17" i="19"/>
  <c r="I17" i="19"/>
  <c r="J17" i="19"/>
  <c r="K17" i="19"/>
  <c r="L17" i="19"/>
  <c r="M17" i="19"/>
  <c r="N17" i="19"/>
  <c r="O17" i="19"/>
  <c r="P17" i="19"/>
  <c r="G18" i="19"/>
  <c r="H18" i="19"/>
  <c r="I18" i="19"/>
  <c r="J18" i="19"/>
  <c r="K18" i="19"/>
  <c r="L18" i="19"/>
  <c r="M18" i="19"/>
  <c r="N18" i="19"/>
  <c r="O18" i="19"/>
  <c r="P18" i="19"/>
  <c r="F13" i="19"/>
  <c r="F14" i="19"/>
  <c r="F15" i="19"/>
  <c r="F16" i="19"/>
  <c r="F17" i="19"/>
  <c r="F18" i="19"/>
  <c r="E14" i="19"/>
  <c r="E15" i="19"/>
  <c r="E16" i="19"/>
  <c r="E17" i="19"/>
  <c r="E18" i="19"/>
  <c r="E13" i="19"/>
  <c r="G143" i="22" l="1"/>
  <c r="F143" i="22"/>
  <c r="K144" i="22"/>
  <c r="O144" i="25"/>
  <c r="N143" i="22"/>
  <c r="G144" i="25"/>
  <c r="J143" i="25"/>
  <c r="M144" i="22"/>
  <c r="L143" i="25"/>
  <c r="K143" i="25"/>
  <c r="O143" i="22"/>
  <c r="H144" i="25"/>
  <c r="P144" i="25"/>
  <c r="L144" i="22"/>
  <c r="P143" i="25"/>
  <c r="I144" i="25"/>
  <c r="N144" i="25"/>
  <c r="J144" i="25"/>
  <c r="F144" i="25"/>
  <c r="M143" i="25"/>
  <c r="I143" i="25"/>
  <c r="F139" i="19"/>
  <c r="G139" i="19"/>
  <c r="H139" i="19"/>
  <c r="I139" i="19"/>
  <c r="J139" i="19"/>
  <c r="K139" i="19"/>
  <c r="L139" i="19"/>
  <c r="M139" i="19"/>
  <c r="N139" i="19"/>
  <c r="O139" i="19"/>
  <c r="P139" i="19"/>
  <c r="E139" i="19"/>
  <c r="G132" i="19"/>
  <c r="H132" i="19"/>
  <c r="I132" i="19"/>
  <c r="J132" i="19"/>
  <c r="K132" i="19"/>
  <c r="L132" i="19"/>
  <c r="M132" i="19"/>
  <c r="N132" i="19"/>
  <c r="O132" i="19"/>
  <c r="P132" i="19"/>
  <c r="E70" i="19"/>
  <c r="E25" i="19"/>
  <c r="F25" i="19"/>
  <c r="G25" i="19"/>
  <c r="H25" i="19"/>
  <c r="I25" i="19"/>
  <c r="J25" i="19"/>
  <c r="K25" i="19"/>
  <c r="L25" i="19"/>
  <c r="M25" i="19"/>
  <c r="N25" i="19"/>
  <c r="O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F142" i="20" l="1"/>
  <c r="G142" i="20"/>
  <c r="H142" i="20"/>
  <c r="I142" i="20"/>
  <c r="J142" i="20"/>
  <c r="K142" i="20"/>
  <c r="L142" i="20"/>
  <c r="M142" i="20"/>
  <c r="N142" i="20"/>
  <c r="O142" i="20"/>
  <c r="P142" i="20"/>
  <c r="F142" i="19"/>
  <c r="G142" i="19"/>
  <c r="H142" i="19"/>
  <c r="I142" i="19"/>
  <c r="J142" i="19"/>
  <c r="K142" i="19"/>
  <c r="L142" i="19"/>
  <c r="M142" i="19"/>
  <c r="N142" i="19"/>
  <c r="O142" i="19"/>
  <c r="P142" i="19"/>
  <c r="F142" i="25"/>
  <c r="G142" i="25"/>
  <c r="H142" i="25"/>
  <c r="I142" i="25"/>
  <c r="J142" i="25"/>
  <c r="K142" i="25"/>
  <c r="L142" i="25"/>
  <c r="M142" i="25"/>
  <c r="N142" i="25"/>
  <c r="O142" i="25"/>
  <c r="P142" i="25"/>
  <c r="F142" i="22"/>
  <c r="G142" i="22"/>
  <c r="H142" i="22"/>
  <c r="I142" i="22"/>
  <c r="J142" i="22"/>
  <c r="K142" i="22"/>
  <c r="L142" i="22"/>
  <c r="M142" i="22"/>
  <c r="N142" i="22"/>
  <c r="O142" i="22"/>
  <c r="P142" i="22"/>
  <c r="F142" i="17"/>
  <c r="G142" i="17"/>
  <c r="H142" i="17"/>
  <c r="I142" i="17"/>
  <c r="J142" i="17"/>
  <c r="K142" i="17"/>
  <c r="L142" i="17"/>
  <c r="M142" i="17"/>
  <c r="N142" i="17"/>
  <c r="O142" i="17"/>
  <c r="P142" i="17"/>
  <c r="F141" i="32"/>
  <c r="G141" i="32"/>
  <c r="H141" i="32"/>
  <c r="I141" i="32"/>
  <c r="J141" i="32"/>
  <c r="K141" i="32"/>
  <c r="L141" i="32"/>
  <c r="M141" i="32"/>
  <c r="N141" i="32"/>
  <c r="O141" i="32"/>
  <c r="P141" i="32"/>
  <c r="F141" i="31"/>
  <c r="G141" i="31"/>
  <c r="H141" i="31"/>
  <c r="I141" i="31"/>
  <c r="J141" i="31"/>
  <c r="K141" i="31"/>
  <c r="L141" i="31"/>
  <c r="M141" i="31"/>
  <c r="N141" i="31"/>
  <c r="O141" i="31"/>
  <c r="P141" i="31"/>
  <c r="F142" i="21"/>
  <c r="G142" i="21"/>
  <c r="H142" i="21"/>
  <c r="I142" i="21"/>
  <c r="J142" i="21"/>
  <c r="K142" i="21"/>
  <c r="L142" i="21"/>
  <c r="M142" i="21"/>
  <c r="N142" i="21"/>
  <c r="O142" i="21"/>
  <c r="P142" i="21"/>
  <c r="E142" i="20"/>
  <c r="E142" i="19"/>
  <c r="E142" i="25"/>
  <c r="E142" i="22"/>
  <c r="E142" i="17"/>
  <c r="E141" i="32"/>
  <c r="E141" i="31"/>
  <c r="E142" i="21"/>
  <c r="F129" i="20"/>
  <c r="G129" i="20"/>
  <c r="H129" i="20"/>
  <c r="I129" i="20"/>
  <c r="J129" i="20"/>
  <c r="K129" i="20"/>
  <c r="L129" i="20"/>
  <c r="M129" i="20"/>
  <c r="N129" i="20"/>
  <c r="O129" i="20"/>
  <c r="P129" i="20"/>
  <c r="F129" i="19"/>
  <c r="G129" i="19"/>
  <c r="H129" i="19"/>
  <c r="I129" i="19"/>
  <c r="J129" i="19"/>
  <c r="K129" i="19"/>
  <c r="L129" i="19"/>
  <c r="M129" i="19"/>
  <c r="N129" i="19"/>
  <c r="O129" i="19"/>
  <c r="P129" i="19"/>
  <c r="F129" i="25"/>
  <c r="G129" i="25"/>
  <c r="H129" i="25"/>
  <c r="I129" i="25"/>
  <c r="J129" i="25"/>
  <c r="K129" i="25"/>
  <c r="L129" i="25"/>
  <c r="M129" i="25"/>
  <c r="N129" i="25"/>
  <c r="O129" i="25"/>
  <c r="P129" i="25"/>
  <c r="F129" i="22"/>
  <c r="G129" i="22"/>
  <c r="H129" i="22"/>
  <c r="I129" i="22"/>
  <c r="J129" i="22"/>
  <c r="K129" i="22"/>
  <c r="L129" i="22"/>
  <c r="M129" i="22"/>
  <c r="N129" i="22"/>
  <c r="O129" i="22"/>
  <c r="P129" i="22"/>
  <c r="F129" i="17"/>
  <c r="G129" i="17"/>
  <c r="H129" i="17"/>
  <c r="I129" i="17"/>
  <c r="J129" i="17"/>
  <c r="K129" i="17"/>
  <c r="L129" i="17"/>
  <c r="M129" i="17"/>
  <c r="N129" i="17"/>
  <c r="O129" i="17"/>
  <c r="P129" i="17"/>
  <c r="F128" i="32"/>
  <c r="G128" i="32"/>
  <c r="H128" i="32"/>
  <c r="I128" i="32"/>
  <c r="J128" i="32"/>
  <c r="K128" i="32"/>
  <c r="L128" i="32"/>
  <c r="M128" i="32"/>
  <c r="N128" i="32"/>
  <c r="O128" i="32"/>
  <c r="P128" i="32"/>
  <c r="F128" i="31"/>
  <c r="G128" i="31"/>
  <c r="H128" i="31"/>
  <c r="I128" i="31"/>
  <c r="J128" i="31"/>
  <c r="K128" i="31"/>
  <c r="L128" i="31"/>
  <c r="M128" i="31"/>
  <c r="N128" i="31"/>
  <c r="O128" i="31"/>
  <c r="P128" i="31"/>
  <c r="F129" i="21"/>
  <c r="G129" i="21"/>
  <c r="H129" i="21"/>
  <c r="I129" i="21"/>
  <c r="J129" i="21"/>
  <c r="K129" i="21"/>
  <c r="L129" i="21"/>
  <c r="M129" i="21"/>
  <c r="N129" i="21"/>
  <c r="O129" i="21"/>
  <c r="P129" i="21"/>
  <c r="F138" i="20"/>
  <c r="G138" i="20"/>
  <c r="H138" i="20"/>
  <c r="I138" i="20"/>
  <c r="J138" i="20"/>
  <c r="K138" i="20"/>
  <c r="L138" i="20"/>
  <c r="M138" i="20"/>
  <c r="N138" i="20"/>
  <c r="O138" i="20"/>
  <c r="P138" i="20"/>
  <c r="F138" i="19"/>
  <c r="G138" i="19"/>
  <c r="H138" i="19"/>
  <c r="I138" i="19"/>
  <c r="J138" i="19"/>
  <c r="K138" i="19"/>
  <c r="L138" i="19"/>
  <c r="M138" i="19"/>
  <c r="N138" i="19"/>
  <c r="O138" i="19"/>
  <c r="P138" i="19"/>
  <c r="F138" i="25"/>
  <c r="G138" i="25"/>
  <c r="H138" i="25"/>
  <c r="I138" i="25"/>
  <c r="J138" i="25"/>
  <c r="K138" i="25"/>
  <c r="L138" i="25"/>
  <c r="M138" i="25"/>
  <c r="N138" i="25"/>
  <c r="O138" i="25"/>
  <c r="P138" i="25"/>
  <c r="F138" i="22"/>
  <c r="G138" i="22"/>
  <c r="H138" i="22"/>
  <c r="I138" i="22"/>
  <c r="J138" i="22"/>
  <c r="K138" i="22"/>
  <c r="L138" i="22"/>
  <c r="M138" i="22"/>
  <c r="N138" i="22"/>
  <c r="O138" i="22"/>
  <c r="P138" i="22"/>
  <c r="F138" i="17"/>
  <c r="G138" i="17"/>
  <c r="H138" i="17"/>
  <c r="I138" i="17"/>
  <c r="J138" i="17"/>
  <c r="K138" i="17"/>
  <c r="L138" i="17"/>
  <c r="M138" i="17"/>
  <c r="N138" i="17"/>
  <c r="O138" i="17"/>
  <c r="P138" i="17"/>
  <c r="F137" i="32"/>
  <c r="G137" i="32"/>
  <c r="H137" i="32"/>
  <c r="I137" i="32"/>
  <c r="J137" i="32"/>
  <c r="K137" i="32"/>
  <c r="L137" i="32"/>
  <c r="M137" i="32"/>
  <c r="N137" i="32"/>
  <c r="O137" i="32"/>
  <c r="P137" i="32"/>
  <c r="F137" i="31"/>
  <c r="G137" i="31"/>
  <c r="H137" i="31"/>
  <c r="I137" i="31"/>
  <c r="J137" i="31"/>
  <c r="K137" i="31"/>
  <c r="L137" i="31"/>
  <c r="M137" i="31"/>
  <c r="N137" i="31"/>
  <c r="O137" i="31"/>
  <c r="P137" i="31"/>
  <c r="F138" i="21"/>
  <c r="G138" i="21"/>
  <c r="H138" i="21"/>
  <c r="I138" i="21"/>
  <c r="J138" i="21"/>
  <c r="K138" i="21"/>
  <c r="L138" i="21"/>
  <c r="M138" i="21"/>
  <c r="N138" i="21"/>
  <c r="O138" i="21"/>
  <c r="P138" i="21"/>
  <c r="E138" i="20"/>
  <c r="E138" i="19"/>
  <c r="E138" i="25"/>
  <c r="E138" i="22"/>
  <c r="E138" i="17"/>
  <c r="E137" i="32"/>
  <c r="E137" i="31"/>
  <c r="E138" i="21"/>
  <c r="E129" i="20"/>
  <c r="E129" i="19"/>
  <c r="E129" i="25"/>
  <c r="E129" i="22"/>
  <c r="E129" i="17"/>
  <c r="E128" i="32"/>
  <c r="E128" i="31"/>
  <c r="E129" i="21"/>
  <c r="F57" i="20"/>
  <c r="G57" i="20"/>
  <c r="H57" i="20"/>
  <c r="I57" i="20"/>
  <c r="J57" i="20"/>
  <c r="K57" i="20"/>
  <c r="L57" i="20"/>
  <c r="M57" i="20"/>
  <c r="N57" i="20"/>
  <c r="O57" i="20"/>
  <c r="P57" i="20"/>
  <c r="F57" i="19"/>
  <c r="G57" i="19"/>
  <c r="H57" i="19"/>
  <c r="I57" i="19"/>
  <c r="J57" i="19"/>
  <c r="K57" i="19"/>
  <c r="L57" i="19"/>
  <c r="M57" i="19"/>
  <c r="N57" i="19"/>
  <c r="O57" i="19"/>
  <c r="P57" i="19"/>
  <c r="F57" i="22"/>
  <c r="G57" i="22"/>
  <c r="H57" i="22"/>
  <c r="I57" i="22"/>
  <c r="J57" i="22"/>
  <c r="K57" i="22"/>
  <c r="L57" i="22"/>
  <c r="M57" i="22"/>
  <c r="N57" i="22"/>
  <c r="O57" i="22"/>
  <c r="P57" i="22"/>
  <c r="F57" i="17"/>
  <c r="G57" i="17"/>
  <c r="H57" i="17"/>
  <c r="I57" i="17"/>
  <c r="J57" i="17"/>
  <c r="K57" i="17"/>
  <c r="L57" i="17"/>
  <c r="M57" i="17"/>
  <c r="N57" i="17"/>
  <c r="O57" i="17"/>
  <c r="P57" i="17"/>
  <c r="F56" i="32"/>
  <c r="G56" i="32"/>
  <c r="H56" i="32"/>
  <c r="I56" i="32"/>
  <c r="J56" i="32"/>
  <c r="K56" i="32"/>
  <c r="L56" i="32"/>
  <c r="M56" i="32"/>
  <c r="N56" i="32"/>
  <c r="O56" i="32"/>
  <c r="P56" i="32"/>
  <c r="F56" i="31"/>
  <c r="G56" i="31"/>
  <c r="H56" i="31"/>
  <c r="I56" i="31"/>
  <c r="J56" i="31"/>
  <c r="K56" i="31"/>
  <c r="L56" i="31"/>
  <c r="M56" i="31"/>
  <c r="N56" i="31"/>
  <c r="O56" i="31"/>
  <c r="P56" i="31"/>
  <c r="F57" i="21"/>
  <c r="G57" i="21"/>
  <c r="H57" i="21"/>
  <c r="I57" i="21"/>
  <c r="J57" i="21"/>
  <c r="K57" i="21"/>
  <c r="L57" i="21"/>
  <c r="M57" i="21"/>
  <c r="N57" i="21"/>
  <c r="O57" i="21"/>
  <c r="P57" i="21"/>
  <c r="E57" i="20"/>
  <c r="E57" i="19"/>
  <c r="E57" i="22"/>
  <c r="E57" i="17"/>
  <c r="E56" i="32"/>
  <c r="E56" i="31"/>
  <c r="E57" i="21"/>
  <c r="F34" i="20"/>
  <c r="G34" i="20"/>
  <c r="H34" i="20"/>
  <c r="I34" i="20"/>
  <c r="J34" i="20"/>
  <c r="K34" i="20"/>
  <c r="L34" i="20"/>
  <c r="M34" i="20"/>
  <c r="N34" i="20"/>
  <c r="O34" i="20"/>
  <c r="P34" i="20"/>
  <c r="F34" i="19"/>
  <c r="G34" i="19"/>
  <c r="H34" i="19"/>
  <c r="I34" i="19"/>
  <c r="J34" i="19"/>
  <c r="K34" i="19"/>
  <c r="L34" i="19"/>
  <c r="M34" i="19"/>
  <c r="N34" i="19"/>
  <c r="O34" i="19"/>
  <c r="P34" i="19"/>
  <c r="F34" i="25"/>
  <c r="G34" i="25"/>
  <c r="H34" i="25"/>
  <c r="I34" i="25"/>
  <c r="J34" i="25"/>
  <c r="K34" i="25"/>
  <c r="L34" i="25"/>
  <c r="M34" i="25"/>
  <c r="N34" i="25"/>
  <c r="O34" i="25"/>
  <c r="P34" i="25"/>
  <c r="F34" i="22"/>
  <c r="G34" i="22"/>
  <c r="H34" i="22"/>
  <c r="I34" i="22"/>
  <c r="J34" i="22"/>
  <c r="K34" i="22"/>
  <c r="L34" i="22"/>
  <c r="M34" i="22"/>
  <c r="N34" i="22"/>
  <c r="O34" i="22"/>
  <c r="P34" i="22"/>
  <c r="F34" i="17"/>
  <c r="G34" i="17"/>
  <c r="H34" i="17"/>
  <c r="I34" i="17"/>
  <c r="J34" i="17"/>
  <c r="K34" i="17"/>
  <c r="L34" i="17"/>
  <c r="M34" i="17"/>
  <c r="N34" i="17"/>
  <c r="O34" i="17"/>
  <c r="P34" i="17"/>
  <c r="F33" i="32"/>
  <c r="G33" i="32"/>
  <c r="H33" i="32"/>
  <c r="I33" i="32"/>
  <c r="J33" i="32"/>
  <c r="K33" i="32"/>
  <c r="L33" i="32"/>
  <c r="M33" i="32"/>
  <c r="N33" i="32"/>
  <c r="O33" i="32"/>
  <c r="P33" i="32"/>
  <c r="F33" i="31"/>
  <c r="G33" i="31"/>
  <c r="H33" i="31"/>
  <c r="I33" i="31"/>
  <c r="J33" i="31"/>
  <c r="K33" i="31"/>
  <c r="L33" i="31"/>
  <c r="M33" i="31"/>
  <c r="N33" i="31"/>
  <c r="O33" i="31"/>
  <c r="P33" i="31"/>
  <c r="F34" i="21"/>
  <c r="G34" i="21"/>
  <c r="H34" i="21"/>
  <c r="I34" i="21"/>
  <c r="J34" i="21"/>
  <c r="K34" i="21"/>
  <c r="L34" i="21"/>
  <c r="M34" i="21"/>
  <c r="N34" i="21"/>
  <c r="O34" i="21"/>
  <c r="P34" i="21"/>
  <c r="E34" i="20"/>
  <c r="E34" i="19"/>
  <c r="E34" i="25"/>
  <c r="E34" i="22"/>
  <c r="E34" i="17"/>
  <c r="E33" i="32"/>
  <c r="E33" i="31"/>
  <c r="E34" i="21"/>
  <c r="N151" i="21"/>
  <c r="X37" i="17" l="1"/>
  <c r="X33" i="17"/>
  <c r="W37" i="17"/>
  <c r="W33" i="17"/>
  <c r="V37" i="17"/>
  <c r="V33" i="17"/>
  <c r="U37" i="17"/>
  <c r="U33" i="17"/>
  <c r="F57" i="31"/>
  <c r="G57" i="31"/>
  <c r="H57" i="31"/>
  <c r="I57" i="31"/>
  <c r="J57" i="31"/>
  <c r="K57" i="31"/>
  <c r="L57" i="31"/>
  <c r="M57" i="31"/>
  <c r="N57" i="31"/>
  <c r="O57" i="31"/>
  <c r="P57" i="31"/>
  <c r="F60" i="31"/>
  <c r="G60" i="31"/>
  <c r="H60" i="31"/>
  <c r="I60" i="31"/>
  <c r="J60" i="31"/>
  <c r="K60" i="31"/>
  <c r="L60" i="31"/>
  <c r="M60" i="31"/>
  <c r="N60" i="31"/>
  <c r="O60" i="31"/>
  <c r="P60" i="31"/>
  <c r="E60" i="31"/>
  <c r="F135" i="20"/>
  <c r="F134" i="32" s="1"/>
  <c r="G135" i="20"/>
  <c r="G134" i="32" s="1"/>
  <c r="H135" i="20"/>
  <c r="H134" i="32" s="1"/>
  <c r="I135" i="20"/>
  <c r="I134" i="32" s="1"/>
  <c r="J135" i="20"/>
  <c r="J134" i="32" s="1"/>
  <c r="K135" i="20"/>
  <c r="K134" i="32" s="1"/>
  <c r="L135" i="20"/>
  <c r="L134" i="32" s="1"/>
  <c r="M135" i="20"/>
  <c r="M134" i="32" s="1"/>
  <c r="N135" i="20"/>
  <c r="N134" i="32" s="1"/>
  <c r="O135" i="20"/>
  <c r="O134" i="32" s="1"/>
  <c r="P135" i="20"/>
  <c r="P134" i="32" s="1"/>
  <c r="E135" i="20"/>
  <c r="E134" i="32" s="1"/>
  <c r="F34" i="31"/>
  <c r="G34" i="31"/>
  <c r="H34" i="31"/>
  <c r="I34" i="31"/>
  <c r="J34" i="31"/>
  <c r="K34" i="31"/>
  <c r="L34" i="31"/>
  <c r="M34" i="31"/>
  <c r="N34" i="31"/>
  <c r="O34" i="31"/>
  <c r="P34" i="31"/>
  <c r="F37" i="31"/>
  <c r="G37" i="31"/>
  <c r="H37" i="31"/>
  <c r="I37" i="31"/>
  <c r="J37" i="31"/>
  <c r="K37" i="31"/>
  <c r="L37" i="31"/>
  <c r="M37" i="31"/>
  <c r="N37" i="31"/>
  <c r="O37" i="31"/>
  <c r="P37" i="31"/>
  <c r="F39" i="31"/>
  <c r="G39" i="31"/>
  <c r="H39" i="31"/>
  <c r="I39" i="31"/>
  <c r="J39" i="31"/>
  <c r="K39" i="31"/>
  <c r="L39" i="31"/>
  <c r="M39" i="31"/>
  <c r="N39" i="31"/>
  <c r="O39" i="31"/>
  <c r="P39" i="31"/>
  <c r="F43" i="31"/>
  <c r="G43" i="31"/>
  <c r="H43" i="31"/>
  <c r="I43" i="31"/>
  <c r="J43" i="31"/>
  <c r="K43" i="31"/>
  <c r="L43" i="31"/>
  <c r="M43" i="31"/>
  <c r="N43" i="31"/>
  <c r="O43" i="31"/>
  <c r="P43" i="31"/>
  <c r="E37" i="31"/>
  <c r="E39" i="31"/>
  <c r="E43" i="31"/>
  <c r="F43" i="20"/>
  <c r="F42" i="32" s="1"/>
  <c r="G43" i="20"/>
  <c r="G42" i="32" s="1"/>
  <c r="H43" i="20"/>
  <c r="H42" i="32" s="1"/>
  <c r="I43" i="20"/>
  <c r="I42" i="32" s="1"/>
  <c r="J43" i="20"/>
  <c r="J42" i="32" s="1"/>
  <c r="K43" i="20"/>
  <c r="K42" i="32" s="1"/>
  <c r="L43" i="20"/>
  <c r="L42" i="32" s="1"/>
  <c r="M43" i="20"/>
  <c r="M42" i="32" s="1"/>
  <c r="N43" i="20"/>
  <c r="N42" i="32" s="1"/>
  <c r="O43" i="20"/>
  <c r="O42" i="32" s="1"/>
  <c r="P43" i="20"/>
  <c r="P42" i="32" s="1"/>
  <c r="E43" i="20"/>
  <c r="E42" i="32" s="1"/>
  <c r="F48" i="20"/>
  <c r="F47" i="32" s="1"/>
  <c r="G48" i="20"/>
  <c r="G47" i="32" s="1"/>
  <c r="H48" i="20"/>
  <c r="H47" i="32" s="1"/>
  <c r="I48" i="20"/>
  <c r="I47" i="32" s="1"/>
  <c r="J48" i="20"/>
  <c r="J47" i="32" s="1"/>
  <c r="K48" i="20"/>
  <c r="K47" i="32" s="1"/>
  <c r="L48" i="20"/>
  <c r="L47" i="32" s="1"/>
  <c r="M48" i="20"/>
  <c r="M47" i="32" s="1"/>
  <c r="N48" i="20"/>
  <c r="N47" i="32" s="1"/>
  <c r="O48" i="20"/>
  <c r="O47" i="32" s="1"/>
  <c r="P48" i="20"/>
  <c r="P47" i="32" s="1"/>
  <c r="F51" i="20"/>
  <c r="G51" i="20"/>
  <c r="H51" i="20"/>
  <c r="H50" i="32" s="1"/>
  <c r="I51" i="20"/>
  <c r="I50" i="32" s="1"/>
  <c r="J51" i="20"/>
  <c r="J50" i="32" s="1"/>
  <c r="K51" i="20"/>
  <c r="K50" i="32" s="1"/>
  <c r="L51" i="20"/>
  <c r="L50" i="32" s="1"/>
  <c r="M51" i="20"/>
  <c r="N51" i="20"/>
  <c r="O51" i="20"/>
  <c r="P51" i="20"/>
  <c r="E51" i="20"/>
  <c r="E50" i="32" s="1"/>
  <c r="F36" i="20"/>
  <c r="G36" i="20"/>
  <c r="H36" i="20"/>
  <c r="I36" i="20"/>
  <c r="J36" i="20"/>
  <c r="K36" i="20"/>
  <c r="L36" i="20"/>
  <c r="M36" i="20"/>
  <c r="N36" i="20"/>
  <c r="O36" i="20"/>
  <c r="P36" i="20"/>
  <c r="F39" i="20"/>
  <c r="G39" i="20"/>
  <c r="H39" i="20"/>
  <c r="I39" i="20"/>
  <c r="J39" i="20"/>
  <c r="K39" i="20"/>
  <c r="L39" i="20"/>
  <c r="M39" i="20"/>
  <c r="N39" i="20"/>
  <c r="O39" i="20"/>
  <c r="P39" i="20"/>
  <c r="F41" i="20"/>
  <c r="F40" i="32" s="1"/>
  <c r="G41" i="20"/>
  <c r="H41" i="20"/>
  <c r="I41" i="20"/>
  <c r="J41" i="20"/>
  <c r="K41" i="20"/>
  <c r="L41" i="20"/>
  <c r="M41" i="20"/>
  <c r="N41" i="20"/>
  <c r="O41" i="20"/>
  <c r="P41" i="20"/>
  <c r="F42" i="20"/>
  <c r="G42" i="20"/>
  <c r="H42" i="20"/>
  <c r="I42" i="20"/>
  <c r="J42" i="20"/>
  <c r="K42" i="20"/>
  <c r="L42" i="20"/>
  <c r="M42" i="20"/>
  <c r="N42" i="20"/>
  <c r="O42" i="20"/>
  <c r="P42" i="20"/>
  <c r="F45" i="20"/>
  <c r="G45" i="20"/>
  <c r="H45" i="20"/>
  <c r="I45" i="20"/>
  <c r="J45" i="20"/>
  <c r="K45" i="20"/>
  <c r="L45" i="20"/>
  <c r="M45" i="20"/>
  <c r="N45" i="20"/>
  <c r="O45" i="20"/>
  <c r="P45" i="20"/>
  <c r="F54" i="20"/>
  <c r="F53" i="32" s="1"/>
  <c r="G54" i="20"/>
  <c r="H54" i="20"/>
  <c r="H53" i="32" s="1"/>
  <c r="I54" i="20"/>
  <c r="I53" i="32" s="1"/>
  <c r="J54" i="20"/>
  <c r="K54" i="20"/>
  <c r="L54" i="20"/>
  <c r="M54" i="20"/>
  <c r="N54" i="20"/>
  <c r="O54" i="20"/>
  <c r="P54" i="20"/>
  <c r="H8" i="10" l="1"/>
  <c r="I8" i="10"/>
  <c r="J8" i="10"/>
  <c r="K8" i="10"/>
  <c r="L8" i="10"/>
  <c r="M8" i="10"/>
  <c r="N8" i="10"/>
  <c r="O8" i="10"/>
  <c r="F22" i="10" l="1"/>
  <c r="G15" i="10"/>
  <c r="H15" i="10"/>
  <c r="I15" i="10"/>
  <c r="J15" i="10"/>
  <c r="K15" i="10"/>
  <c r="L15" i="10"/>
  <c r="M15" i="10"/>
  <c r="N15" i="10"/>
  <c r="O15" i="10"/>
  <c r="E36" i="20" l="1"/>
  <c r="F3" i="20" l="1"/>
  <c r="G3" i="20"/>
  <c r="H3" i="20"/>
  <c r="I3" i="20"/>
  <c r="J3" i="20"/>
  <c r="K3" i="20"/>
  <c r="L3" i="20"/>
  <c r="M3" i="20"/>
  <c r="N3" i="20"/>
  <c r="O3" i="20"/>
  <c r="P3" i="20"/>
  <c r="E3" i="20"/>
  <c r="E39" i="10"/>
  <c r="F39" i="10"/>
  <c r="G39" i="10"/>
  <c r="H39" i="10"/>
  <c r="I39" i="10"/>
  <c r="J39" i="10"/>
  <c r="K39" i="10"/>
  <c r="L39" i="10"/>
  <c r="M39" i="10"/>
  <c r="N39" i="10"/>
  <c r="O39" i="10"/>
  <c r="D39" i="10"/>
  <c r="E3" i="21" l="1"/>
  <c r="M3" i="21"/>
  <c r="I3" i="21"/>
  <c r="P3" i="21"/>
  <c r="L3" i="21"/>
  <c r="H3" i="21"/>
  <c r="O3" i="21"/>
  <c r="K3" i="21"/>
  <c r="G3" i="21"/>
  <c r="N3" i="21"/>
  <c r="J3" i="21"/>
  <c r="F3" i="21"/>
  <c r="D1" i="10"/>
  <c r="E1" i="10"/>
  <c r="G1" i="10"/>
  <c r="H1" i="10"/>
  <c r="I1" i="10"/>
  <c r="J1" i="10"/>
  <c r="K1" i="10"/>
  <c r="F1" i="10"/>
  <c r="T34" i="17" l="1"/>
  <c r="U39" i="17" l="1"/>
  <c r="AE50" i="17" l="1"/>
  <c r="AF50" i="17"/>
  <c r="AG50" i="17"/>
  <c r="AD50" i="17"/>
  <c r="M1" i="10" l="1"/>
  <c r="N1" i="10"/>
  <c r="O1" i="10"/>
  <c r="L1" i="10" l="1"/>
  <c r="H22" i="10" l="1"/>
  <c r="U34" i="17"/>
  <c r="U35" i="17" s="1"/>
  <c r="U42" i="17" s="1"/>
  <c r="V34" i="17"/>
  <c r="W34" i="17"/>
  <c r="X34" i="17" l="1"/>
  <c r="X35" i="17" s="1"/>
  <c r="X42" i="17" s="1"/>
  <c r="V35" i="17"/>
  <c r="V42" i="17" s="1"/>
  <c r="W35" i="17"/>
  <c r="W42" i="17" s="1"/>
  <c r="E42" i="20" l="1"/>
  <c r="E41" i="32" s="1"/>
  <c r="F80" i="32" l="1"/>
  <c r="G80" i="32"/>
  <c r="H80" i="32"/>
  <c r="I80" i="32"/>
  <c r="J80" i="32"/>
  <c r="K80" i="32"/>
  <c r="L80" i="32"/>
  <c r="M80" i="32"/>
  <c r="N80" i="32"/>
  <c r="O80" i="32"/>
  <c r="P80" i="32"/>
  <c r="F82" i="32"/>
  <c r="G82" i="32"/>
  <c r="H82" i="32"/>
  <c r="I82" i="32"/>
  <c r="J82" i="32"/>
  <c r="K82" i="32"/>
  <c r="L82" i="32"/>
  <c r="M82" i="32"/>
  <c r="N82" i="32"/>
  <c r="O82" i="32"/>
  <c r="P82" i="32"/>
  <c r="F84" i="32"/>
  <c r="G84" i="32"/>
  <c r="H84" i="32"/>
  <c r="I84" i="32"/>
  <c r="J84" i="32"/>
  <c r="K84" i="32"/>
  <c r="L84" i="32"/>
  <c r="M84" i="32"/>
  <c r="N84" i="32"/>
  <c r="O84" i="32"/>
  <c r="P84" i="32"/>
  <c r="F87" i="32"/>
  <c r="G87" i="32"/>
  <c r="H87" i="32"/>
  <c r="I87" i="32"/>
  <c r="J87" i="32"/>
  <c r="K87" i="32"/>
  <c r="L87" i="32"/>
  <c r="M87" i="32"/>
  <c r="N87" i="32"/>
  <c r="O87" i="32"/>
  <c r="P87" i="32"/>
  <c r="F90" i="32"/>
  <c r="G90" i="32"/>
  <c r="H90" i="32"/>
  <c r="I90" i="32"/>
  <c r="J90" i="32"/>
  <c r="K90" i="32"/>
  <c r="L90" i="32"/>
  <c r="M90" i="32"/>
  <c r="N90" i="32"/>
  <c r="O90" i="32"/>
  <c r="P90" i="32"/>
  <c r="F92" i="32"/>
  <c r="G92" i="32"/>
  <c r="H92" i="32"/>
  <c r="I92" i="32"/>
  <c r="J92" i="32"/>
  <c r="K92" i="32"/>
  <c r="L92" i="32"/>
  <c r="M92" i="32"/>
  <c r="N92" i="32"/>
  <c r="O92" i="32"/>
  <c r="P92" i="32"/>
  <c r="F94" i="32"/>
  <c r="G94" i="32"/>
  <c r="H94" i="32"/>
  <c r="I94" i="32"/>
  <c r="J94" i="32"/>
  <c r="K94" i="32"/>
  <c r="L94" i="32"/>
  <c r="M94" i="32"/>
  <c r="N94" i="32"/>
  <c r="O94" i="32"/>
  <c r="P94" i="32"/>
  <c r="F95" i="32"/>
  <c r="G95" i="32"/>
  <c r="H95" i="32"/>
  <c r="I95" i="32"/>
  <c r="J95" i="32"/>
  <c r="K95" i="32"/>
  <c r="L95" i="32"/>
  <c r="M95" i="32"/>
  <c r="N95" i="32"/>
  <c r="O95" i="32"/>
  <c r="P95" i="32"/>
  <c r="F155" i="17" l="1"/>
  <c r="F167" i="17" s="1"/>
  <c r="G155" i="17"/>
  <c r="G167" i="17" s="1"/>
  <c r="H155" i="17"/>
  <c r="H167" i="17" s="1"/>
  <c r="I155" i="17"/>
  <c r="I167" i="17" s="1"/>
  <c r="J155" i="17"/>
  <c r="J167" i="17" s="1"/>
  <c r="K155" i="17"/>
  <c r="K167" i="17" s="1"/>
  <c r="L155" i="17"/>
  <c r="L167" i="17" s="1"/>
  <c r="M155" i="17"/>
  <c r="M167" i="17" s="1"/>
  <c r="N155" i="17"/>
  <c r="N167" i="17" s="1"/>
  <c r="O155" i="17"/>
  <c r="O167" i="17" s="1"/>
  <c r="P155" i="17"/>
  <c r="P167" i="17" s="1"/>
  <c r="E155" i="17"/>
  <c r="E167" i="17" s="1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P25" i="19" l="1"/>
  <c r="P19" i="19" l="1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3" i="20"/>
  <c r="F62" i="32" s="1"/>
  <c r="G63" i="20"/>
  <c r="G62" i="32" s="1"/>
  <c r="H63" i="20"/>
  <c r="H62" i="32" s="1"/>
  <c r="I63" i="20"/>
  <c r="I62" i="32" s="1"/>
  <c r="J63" i="20"/>
  <c r="J62" i="32" s="1"/>
  <c r="K63" i="20"/>
  <c r="K62" i="32" s="1"/>
  <c r="L63" i="20"/>
  <c r="L62" i="32" s="1"/>
  <c r="M63" i="20"/>
  <c r="M62" i="32" s="1"/>
  <c r="N63" i="20"/>
  <c r="N62" i="32" s="1"/>
  <c r="O63" i="20"/>
  <c r="O62" i="32" s="1"/>
  <c r="P63" i="20"/>
  <c r="P62" i="32" s="1"/>
  <c r="E63" i="20"/>
  <c r="E62" i="32" s="1"/>
  <c r="P147" i="17" l="1"/>
  <c r="O147" i="17"/>
  <c r="N147" i="17"/>
  <c r="M147" i="17"/>
  <c r="L147" i="17"/>
  <c r="K147" i="17"/>
  <c r="J147" i="17"/>
  <c r="I147" i="17"/>
  <c r="H147" i="17"/>
  <c r="G147" i="17"/>
  <c r="F147" i="17"/>
  <c r="E147" i="17"/>
  <c r="E48" i="20" l="1"/>
  <c r="E47" i="32" s="1"/>
  <c r="E45" i="20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Q34" i="28" l="1"/>
  <c r="R34" i="28"/>
  <c r="S34" i="28"/>
  <c r="T34" i="28"/>
  <c r="U34" i="28"/>
  <c r="V34" i="28"/>
  <c r="W34" i="28"/>
  <c r="X34" i="28"/>
  <c r="Q37" i="28"/>
  <c r="R37" i="28"/>
  <c r="S37" i="28"/>
  <c r="T37" i="28"/>
  <c r="U37" i="28"/>
  <c r="V37" i="28"/>
  <c r="W37" i="28"/>
  <c r="X37" i="28"/>
  <c r="Q40" i="28"/>
  <c r="R40" i="28"/>
  <c r="S40" i="28"/>
  <c r="T40" i="28"/>
  <c r="U40" i="28"/>
  <c r="V40" i="28"/>
  <c r="W40" i="28"/>
  <c r="X40" i="28"/>
  <c r="Q47" i="28"/>
  <c r="R47" i="28"/>
  <c r="S47" i="28"/>
  <c r="T47" i="28"/>
  <c r="U47" i="28"/>
  <c r="V47" i="28"/>
  <c r="W47" i="28"/>
  <c r="X47" i="28"/>
  <c r="Q118" i="28"/>
  <c r="Q118" i="29" s="1"/>
  <c r="R118" i="28"/>
  <c r="R118" i="29" s="1"/>
  <c r="S118" i="28"/>
  <c r="S118" i="29" s="1"/>
  <c r="T118" i="28"/>
  <c r="T118" i="29" s="1"/>
  <c r="U118" i="28"/>
  <c r="U118" i="29" s="1"/>
  <c r="V118" i="28"/>
  <c r="V118" i="29" s="1"/>
  <c r="W118" i="28"/>
  <c r="W118" i="29" s="1"/>
  <c r="X118" i="28"/>
  <c r="X118" i="29" s="1"/>
  <c r="Q119" i="28"/>
  <c r="Q119" i="29" s="1"/>
  <c r="R119" i="28"/>
  <c r="R119" i="29" s="1"/>
  <c r="S119" i="28"/>
  <c r="S119" i="29" s="1"/>
  <c r="T119" i="28"/>
  <c r="T119" i="29" s="1"/>
  <c r="U119" i="28"/>
  <c r="U119" i="29" s="1"/>
  <c r="V119" i="28"/>
  <c r="V119" i="29" s="1"/>
  <c r="W119" i="28"/>
  <c r="W119" i="29" s="1"/>
  <c r="X119" i="28"/>
  <c r="X119" i="29" s="1"/>
  <c r="Q25" i="27"/>
  <c r="R25" i="27"/>
  <c r="S25" i="27"/>
  <c r="T25" i="27"/>
  <c r="U25" i="27"/>
  <c r="V25" i="27"/>
  <c r="W25" i="27"/>
  <c r="X25" i="27"/>
  <c r="Q26" i="27"/>
  <c r="R26" i="27"/>
  <c r="S26" i="27"/>
  <c r="T26" i="27"/>
  <c r="U26" i="27"/>
  <c r="V26" i="27"/>
  <c r="W26" i="27"/>
  <c r="X26" i="27"/>
  <c r="Q27" i="27"/>
  <c r="R27" i="27"/>
  <c r="S27" i="27"/>
  <c r="T27" i="27"/>
  <c r="U27" i="27"/>
  <c r="V27" i="27"/>
  <c r="W27" i="27"/>
  <c r="X27" i="27"/>
  <c r="Q28" i="27"/>
  <c r="R28" i="27"/>
  <c r="S28" i="27"/>
  <c r="T28" i="27"/>
  <c r="U28" i="27"/>
  <c r="V28" i="27"/>
  <c r="W28" i="27"/>
  <c r="X28" i="27"/>
  <c r="Q29" i="27"/>
  <c r="R29" i="27"/>
  <c r="S29" i="27"/>
  <c r="T29" i="27"/>
  <c r="U29" i="27"/>
  <c r="V29" i="27"/>
  <c r="W29" i="27"/>
  <c r="X29" i="27"/>
  <c r="Q30" i="27"/>
  <c r="R30" i="27"/>
  <c r="S30" i="27"/>
  <c r="T30" i="27"/>
  <c r="U30" i="27"/>
  <c r="V30" i="27"/>
  <c r="W30" i="27"/>
  <c r="X30" i="27"/>
  <c r="Q35" i="27"/>
  <c r="R35" i="27"/>
  <c r="S35" i="27"/>
  <c r="T35" i="27"/>
  <c r="U35" i="27"/>
  <c r="V35" i="27"/>
  <c r="W35" i="27"/>
  <c r="X35" i="27"/>
  <c r="Q38" i="27"/>
  <c r="R38" i="27"/>
  <c r="S38" i="27"/>
  <c r="T38" i="27"/>
  <c r="U38" i="27"/>
  <c r="V38" i="27"/>
  <c r="W38" i="27"/>
  <c r="X38" i="27"/>
  <c r="Q41" i="27"/>
  <c r="R41" i="27"/>
  <c r="S41" i="27"/>
  <c r="T41" i="27"/>
  <c r="U41" i="27"/>
  <c r="V41" i="27"/>
  <c r="W41" i="27"/>
  <c r="X41" i="27"/>
  <c r="Q43" i="27"/>
  <c r="R43" i="27"/>
  <c r="S43" i="27"/>
  <c r="T43" i="27"/>
  <c r="U43" i="27"/>
  <c r="V43" i="27"/>
  <c r="W43" i="27"/>
  <c r="X43" i="27"/>
  <c r="Q48" i="27"/>
  <c r="R48" i="27"/>
  <c r="S48" i="27"/>
  <c r="T48" i="27"/>
  <c r="U48" i="27"/>
  <c r="V48" i="27"/>
  <c r="W48" i="27"/>
  <c r="X48" i="27"/>
  <c r="Q50" i="27"/>
  <c r="R50" i="27"/>
  <c r="S50" i="27"/>
  <c r="T50" i="27"/>
  <c r="U50" i="27"/>
  <c r="V50" i="27"/>
  <c r="W50" i="27"/>
  <c r="X50" i="27"/>
  <c r="Q51" i="27"/>
  <c r="R51" i="27"/>
  <c r="S51" i="27"/>
  <c r="T51" i="27"/>
  <c r="U51" i="27"/>
  <c r="V51" i="27"/>
  <c r="W51" i="27"/>
  <c r="X51" i="27"/>
  <c r="Q52" i="27"/>
  <c r="R52" i="27"/>
  <c r="S52" i="27"/>
  <c r="T52" i="27"/>
  <c r="U52" i="27"/>
  <c r="V52" i="27"/>
  <c r="W52" i="27"/>
  <c r="X52" i="27"/>
  <c r="Q53" i="27"/>
  <c r="R53" i="27"/>
  <c r="S53" i="27"/>
  <c r="T53" i="27"/>
  <c r="U53" i="27"/>
  <c r="V53" i="27"/>
  <c r="W53" i="27"/>
  <c r="X53" i="27"/>
  <c r="Q54" i="27"/>
  <c r="R54" i="27"/>
  <c r="S54" i="27"/>
  <c r="T54" i="27"/>
  <c r="U54" i="27"/>
  <c r="V54" i="27"/>
  <c r="W54" i="27"/>
  <c r="X54" i="27"/>
  <c r="Q56" i="27"/>
  <c r="R56" i="27"/>
  <c r="S56" i="27"/>
  <c r="T56" i="27"/>
  <c r="U56" i="27"/>
  <c r="V56" i="27"/>
  <c r="W56" i="27"/>
  <c r="X56" i="27"/>
  <c r="Q57" i="27"/>
  <c r="R57" i="27"/>
  <c r="S57" i="27"/>
  <c r="T57" i="27"/>
  <c r="U57" i="27"/>
  <c r="V57" i="27"/>
  <c r="W57" i="27"/>
  <c r="X57" i="27"/>
  <c r="Q58" i="27"/>
  <c r="R58" i="27"/>
  <c r="S58" i="27"/>
  <c r="T58" i="27"/>
  <c r="U58" i="27"/>
  <c r="V58" i="27"/>
  <c r="W58" i="27"/>
  <c r="X58" i="27"/>
  <c r="Q59" i="27"/>
  <c r="R59" i="27"/>
  <c r="S59" i="27"/>
  <c r="T59" i="27"/>
  <c r="U59" i="27"/>
  <c r="V59" i="27"/>
  <c r="W59" i="27"/>
  <c r="X59" i="27"/>
  <c r="Q60" i="27"/>
  <c r="R60" i="27"/>
  <c r="S60" i="27"/>
  <c r="T60" i="27"/>
  <c r="U60" i="27"/>
  <c r="V60" i="27"/>
  <c r="W60" i="27"/>
  <c r="X60" i="27"/>
  <c r="Q61" i="27"/>
  <c r="R61" i="27"/>
  <c r="S61" i="27"/>
  <c r="T61" i="27"/>
  <c r="U61" i="27"/>
  <c r="V61" i="27"/>
  <c r="W61" i="27"/>
  <c r="X61" i="27"/>
  <c r="Q62" i="27"/>
  <c r="R62" i="27"/>
  <c r="S62" i="27"/>
  <c r="T62" i="27"/>
  <c r="U62" i="27"/>
  <c r="V62" i="27"/>
  <c r="W62" i="27"/>
  <c r="X62" i="27"/>
  <c r="Q63" i="27"/>
  <c r="R63" i="27"/>
  <c r="S63" i="27"/>
  <c r="T63" i="27"/>
  <c r="U63" i="27"/>
  <c r="V63" i="27"/>
  <c r="W63" i="27"/>
  <c r="X63" i="27"/>
  <c r="Q64" i="27"/>
  <c r="R64" i="27"/>
  <c r="S64" i="27"/>
  <c r="T64" i="27"/>
  <c r="U64" i="27"/>
  <c r="V64" i="27"/>
  <c r="W64" i="27"/>
  <c r="X64" i="27"/>
  <c r="Q65" i="27"/>
  <c r="R65" i="27"/>
  <c r="S65" i="27"/>
  <c r="T65" i="27"/>
  <c r="U65" i="27"/>
  <c r="V65" i="27"/>
  <c r="W65" i="27"/>
  <c r="X65" i="27"/>
  <c r="Q66" i="27"/>
  <c r="R66" i="27"/>
  <c r="S66" i="27"/>
  <c r="T66" i="27"/>
  <c r="U66" i="27"/>
  <c r="V66" i="27"/>
  <c r="W66" i="27"/>
  <c r="X66" i="27"/>
  <c r="Q67" i="27"/>
  <c r="R67" i="27"/>
  <c r="S67" i="27"/>
  <c r="T67" i="27"/>
  <c r="U67" i="27"/>
  <c r="V67" i="27"/>
  <c r="W67" i="27"/>
  <c r="X67" i="27"/>
  <c r="Q68" i="27"/>
  <c r="R68" i="27"/>
  <c r="S68" i="27"/>
  <c r="T68" i="27"/>
  <c r="U68" i="27"/>
  <c r="V68" i="27"/>
  <c r="W68" i="27"/>
  <c r="X68" i="27"/>
  <c r="Q69" i="27"/>
  <c r="R69" i="27"/>
  <c r="S69" i="27"/>
  <c r="T69" i="27"/>
  <c r="U69" i="27"/>
  <c r="V69" i="27"/>
  <c r="W69" i="27"/>
  <c r="X69" i="27"/>
  <c r="Q70" i="27"/>
  <c r="R70" i="27"/>
  <c r="S70" i="27"/>
  <c r="T70" i="27"/>
  <c r="U70" i="27"/>
  <c r="V70" i="27"/>
  <c r="W70" i="27"/>
  <c r="X70" i="27"/>
  <c r="Q71" i="27"/>
  <c r="R71" i="27"/>
  <c r="S71" i="27"/>
  <c r="T71" i="27"/>
  <c r="U71" i="27"/>
  <c r="V71" i="27"/>
  <c r="W71" i="27"/>
  <c r="X71" i="27"/>
  <c r="Q72" i="27"/>
  <c r="R72" i="27"/>
  <c r="S72" i="27"/>
  <c r="T72" i="27"/>
  <c r="U72" i="27"/>
  <c r="V72" i="27"/>
  <c r="W72" i="27"/>
  <c r="X72" i="27"/>
  <c r="Q73" i="27"/>
  <c r="R73" i="27"/>
  <c r="S73" i="27"/>
  <c r="T73" i="27"/>
  <c r="U73" i="27"/>
  <c r="V73" i="27"/>
  <c r="W73" i="27"/>
  <c r="X73" i="27"/>
  <c r="Q74" i="27"/>
  <c r="R74" i="27"/>
  <c r="S74" i="27"/>
  <c r="T74" i="27"/>
  <c r="U74" i="27"/>
  <c r="V74" i="27"/>
  <c r="W74" i="27"/>
  <c r="X74" i="27"/>
  <c r="Q75" i="27"/>
  <c r="R75" i="27"/>
  <c r="S75" i="27"/>
  <c r="T75" i="27"/>
  <c r="U75" i="27"/>
  <c r="V75" i="27"/>
  <c r="W75" i="27"/>
  <c r="X75" i="27"/>
  <c r="Q76" i="27"/>
  <c r="R76" i="27"/>
  <c r="S76" i="27"/>
  <c r="T76" i="27"/>
  <c r="U76" i="27"/>
  <c r="V76" i="27"/>
  <c r="W76" i="27"/>
  <c r="X76" i="27"/>
  <c r="Q77" i="27"/>
  <c r="R77" i="27"/>
  <c r="S77" i="27"/>
  <c r="T77" i="27"/>
  <c r="U77" i="27"/>
  <c r="V77" i="27"/>
  <c r="W77" i="27"/>
  <c r="X77" i="27"/>
  <c r="Q102" i="27"/>
  <c r="R102" i="27"/>
  <c r="S102" i="27"/>
  <c r="T102" i="27"/>
  <c r="U102" i="27"/>
  <c r="V102" i="27"/>
  <c r="W102" i="27"/>
  <c r="X102" i="27"/>
  <c r="Q106" i="27"/>
  <c r="R106" i="27"/>
  <c r="S106" i="27"/>
  <c r="T106" i="27"/>
  <c r="U106" i="27"/>
  <c r="V106" i="27"/>
  <c r="W106" i="27"/>
  <c r="X106" i="27"/>
  <c r="Q107" i="27"/>
  <c r="R107" i="27"/>
  <c r="S107" i="27"/>
  <c r="T107" i="27"/>
  <c r="U107" i="27"/>
  <c r="V107" i="27"/>
  <c r="W107" i="27"/>
  <c r="X107" i="27"/>
  <c r="Q108" i="27"/>
  <c r="R108" i="27"/>
  <c r="S108" i="27"/>
  <c r="T108" i="27"/>
  <c r="U108" i="27"/>
  <c r="V108" i="27"/>
  <c r="W108" i="27"/>
  <c r="X108" i="27"/>
  <c r="Q109" i="27"/>
  <c r="R109" i="27"/>
  <c r="S109" i="27"/>
  <c r="T109" i="27"/>
  <c r="U109" i="27"/>
  <c r="V109" i="27"/>
  <c r="W109" i="27"/>
  <c r="X109" i="27"/>
  <c r="Q110" i="27"/>
  <c r="R110" i="27"/>
  <c r="S110" i="27"/>
  <c r="T110" i="27"/>
  <c r="U110" i="27"/>
  <c r="V110" i="27"/>
  <c r="W110" i="27"/>
  <c r="X110" i="27"/>
  <c r="Q114" i="27"/>
  <c r="R114" i="27"/>
  <c r="S114" i="27"/>
  <c r="T114" i="27"/>
  <c r="U114" i="27"/>
  <c r="V114" i="27"/>
  <c r="W114" i="27"/>
  <c r="X11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D4" i="27"/>
  <c r="D5" i="27"/>
  <c r="D12" i="27"/>
  <c r="D13" i="27"/>
  <c r="D14" i="27"/>
  <c r="D15" i="27"/>
  <c r="D16" i="27"/>
  <c r="D18" i="27"/>
  <c r="D19" i="27"/>
  <c r="D20" i="27"/>
  <c r="H142" i="32"/>
  <c r="I142" i="32"/>
  <c r="J142" i="32"/>
  <c r="K142" i="32"/>
  <c r="L142" i="32"/>
  <c r="M142" i="32"/>
  <c r="N142" i="32"/>
  <c r="O142" i="32"/>
  <c r="P142" i="32"/>
  <c r="H143" i="32"/>
  <c r="I143" i="32"/>
  <c r="J143" i="32"/>
  <c r="K143" i="32"/>
  <c r="L143" i="32"/>
  <c r="M143" i="32"/>
  <c r="N143" i="32"/>
  <c r="O143" i="32"/>
  <c r="P143" i="32"/>
  <c r="G142" i="32"/>
  <c r="G143" i="32"/>
  <c r="W36" i="27" l="1"/>
  <c r="W39" i="27"/>
  <c r="W42" i="27"/>
  <c r="W49" i="27"/>
  <c r="W55" i="27"/>
  <c r="S36" i="27"/>
  <c r="S39" i="27"/>
  <c r="S42" i="27"/>
  <c r="S49" i="27"/>
  <c r="S55" i="27"/>
  <c r="V36" i="27"/>
  <c r="V39" i="27"/>
  <c r="V42" i="27"/>
  <c r="V49" i="27"/>
  <c r="V55" i="27"/>
  <c r="R36" i="27"/>
  <c r="R39" i="27"/>
  <c r="R42" i="27"/>
  <c r="R49" i="27"/>
  <c r="R55" i="27"/>
  <c r="U36" i="27"/>
  <c r="U39" i="27"/>
  <c r="U42" i="27"/>
  <c r="U49" i="27"/>
  <c r="U55" i="27"/>
  <c r="Q36" i="27"/>
  <c r="Q39" i="27"/>
  <c r="Q42" i="27"/>
  <c r="Q49" i="27"/>
  <c r="Q55" i="27"/>
  <c r="X36" i="27"/>
  <c r="X39" i="27"/>
  <c r="X42" i="27"/>
  <c r="X49" i="27"/>
  <c r="X55" i="27"/>
  <c r="T36" i="27"/>
  <c r="T39" i="27"/>
  <c r="T42" i="27"/>
  <c r="T49" i="27"/>
  <c r="T55" i="27"/>
  <c r="D4" i="21" l="1"/>
  <c r="D5" i="21"/>
  <c r="D12" i="21"/>
  <c r="D13" i="21"/>
  <c r="D14" i="21"/>
  <c r="D15" i="21"/>
  <c r="D16" i="21"/>
  <c r="D18" i="21"/>
  <c r="D19" i="21"/>
  <c r="D20" i="21"/>
  <c r="P25" i="20"/>
  <c r="P24" i="32" s="1"/>
  <c r="P26" i="20"/>
  <c r="P27" i="20"/>
  <c r="P28" i="20"/>
  <c r="P27" i="32" s="1"/>
  <c r="P29" i="20"/>
  <c r="P28" i="32" s="1"/>
  <c r="P30" i="20"/>
  <c r="P29" i="32" s="1"/>
  <c r="P31" i="20"/>
  <c r="P59" i="20"/>
  <c r="P62" i="20"/>
  <c r="P64" i="20"/>
  <c r="P63" i="32" s="1"/>
  <c r="P70" i="20"/>
  <c r="P69" i="32" s="1"/>
  <c r="P130" i="20"/>
  <c r="P131" i="20"/>
  <c r="P132" i="20"/>
  <c r="P131" i="32" s="1"/>
  <c r="P133" i="20"/>
  <c r="P132" i="32" s="1"/>
  <c r="P134" i="20"/>
  <c r="P133" i="32" s="1"/>
  <c r="P139" i="20"/>
  <c r="P138" i="32" s="1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F31" i="21" l="1"/>
  <c r="E31" i="21"/>
  <c r="D6" i="21"/>
  <c r="D6" i="27"/>
  <c r="X6" i="27"/>
  <c r="T6" i="27"/>
  <c r="W6" i="27"/>
  <c r="V6" i="27"/>
  <c r="U6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D22" i="10"/>
  <c r="D23" i="10" s="1"/>
  <c r="P8" i="27"/>
  <c r="Q8" i="27"/>
  <c r="R8" i="27"/>
  <c r="S8" i="27"/>
  <c r="H8" i="27" l="1"/>
  <c r="G22" i="10"/>
  <c r="G23" i="10" s="1"/>
  <c r="K8" i="27"/>
  <c r="J22" i="10"/>
  <c r="J23" i="10" s="1"/>
  <c r="L8" i="27"/>
  <c r="K22" i="10"/>
  <c r="K23" i="10" s="1"/>
  <c r="G8" i="27"/>
  <c r="F23" i="10"/>
  <c r="N8" i="27"/>
  <c r="M22" i="10"/>
  <c r="M23" i="10" s="1"/>
  <c r="J8" i="27"/>
  <c r="I22" i="10"/>
  <c r="I23" i="10" s="1"/>
  <c r="F8" i="27"/>
  <c r="E22" i="10"/>
  <c r="E23" i="10" s="1"/>
  <c r="O8" i="27"/>
  <c r="N22" i="10"/>
  <c r="N23" i="10" s="1"/>
  <c r="M8" i="27"/>
  <c r="L22" i="10"/>
  <c r="L23" i="10" s="1"/>
  <c r="I8" i="27"/>
  <c r="H23" i="10"/>
  <c r="W8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D11" i="21"/>
  <c r="D11" i="27"/>
  <c r="U11" i="27"/>
  <c r="U10" i="27"/>
  <c r="V8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X11" i="27"/>
  <c r="T11" i="27"/>
  <c r="X10" i="27"/>
  <c r="T10" i="27"/>
  <c r="U8" i="27"/>
  <c r="Q78" i="27"/>
  <c r="Q79" i="27"/>
  <c r="Q80" i="27"/>
  <c r="Q81" i="27"/>
  <c r="Q82" i="27"/>
  <c r="Q83" i="27"/>
  <c r="Q84" i="27"/>
  <c r="Q85" i="27"/>
  <c r="Q86" i="27"/>
  <c r="Q88" i="27"/>
  <c r="Q90" i="27"/>
  <c r="Q92" i="27"/>
  <c r="Q94" i="27"/>
  <c r="Q96" i="27"/>
  <c r="Q98" i="27"/>
  <c r="Q87" i="27"/>
  <c r="Q89" i="27"/>
  <c r="Q91" i="27"/>
  <c r="Q93" i="27"/>
  <c r="Q95" i="27"/>
  <c r="Q97" i="27"/>
  <c r="Q99" i="27"/>
  <c r="Q100" i="27"/>
  <c r="Q101" i="27"/>
  <c r="W11" i="27"/>
  <c r="W10" i="27"/>
  <c r="X8" i="27"/>
  <c r="T8" i="27"/>
  <c r="D10" i="21"/>
  <c r="D10" i="27"/>
  <c r="V11" i="27"/>
  <c r="V10" i="27"/>
  <c r="D48" i="10"/>
  <c r="F17" i="27"/>
  <c r="G17" i="27"/>
  <c r="H17" i="27"/>
  <c r="I17" i="27"/>
  <c r="J17" i="27"/>
  <c r="K17" i="27"/>
  <c r="L17" i="27"/>
  <c r="M17" i="27"/>
  <c r="N17" i="27"/>
  <c r="O17" i="27"/>
  <c r="Q17" i="27"/>
  <c r="R17" i="27"/>
  <c r="S17" i="27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U17" i="27"/>
  <c r="U78" i="27"/>
  <c r="U79" i="27"/>
  <c r="U80" i="27"/>
  <c r="U81" i="27"/>
  <c r="U82" i="27"/>
  <c r="U83" i="27"/>
  <c r="U84" i="27"/>
  <c r="U85" i="27"/>
  <c r="U86" i="27"/>
  <c r="U88" i="27"/>
  <c r="U90" i="27"/>
  <c r="U92" i="27"/>
  <c r="U94" i="27"/>
  <c r="U96" i="27"/>
  <c r="U98" i="27"/>
  <c r="U87" i="27"/>
  <c r="U89" i="27"/>
  <c r="U91" i="27"/>
  <c r="U93" i="27"/>
  <c r="U95" i="27"/>
  <c r="U97" i="27"/>
  <c r="U99" i="27"/>
  <c r="U100" i="27"/>
  <c r="U101" i="27"/>
  <c r="N57" i="10"/>
  <c r="J57" i="10"/>
  <c r="F57" i="10"/>
  <c r="X17" i="27"/>
  <c r="T17" i="27"/>
  <c r="P1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M57" i="10"/>
  <c r="I57" i="10"/>
  <c r="E57" i="10"/>
  <c r="W1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9" i="27"/>
  <c r="W100" i="27"/>
  <c r="W101" i="27"/>
  <c r="W98" i="27"/>
  <c r="L57" i="10"/>
  <c r="H57" i="10"/>
  <c r="V1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P57" i="10" l="1"/>
  <c r="E143" i="32"/>
  <c r="F143" i="32"/>
  <c r="F142" i="32"/>
  <c r="E142" i="32"/>
  <c r="E57" i="32"/>
  <c r="E34" i="32"/>
  <c r="F31" i="20" l="1"/>
  <c r="G31" i="20"/>
  <c r="H31" i="20"/>
  <c r="I31" i="20"/>
  <c r="J31" i="20"/>
  <c r="K31" i="20"/>
  <c r="L31" i="20"/>
  <c r="M31" i="20"/>
  <c r="N31" i="20"/>
  <c r="O31" i="20"/>
  <c r="E31" i="20"/>
  <c r="F140" i="19"/>
  <c r="G140" i="19"/>
  <c r="H140" i="19"/>
  <c r="I140" i="19"/>
  <c r="J140" i="19"/>
  <c r="K140" i="19"/>
  <c r="L140" i="19"/>
  <c r="M140" i="19"/>
  <c r="N140" i="19"/>
  <c r="O140" i="19"/>
  <c r="P140" i="19"/>
  <c r="F139" i="20" l="1"/>
  <c r="F138" i="32" s="1"/>
  <c r="G139" i="20"/>
  <c r="G138" i="32" s="1"/>
  <c r="H139" i="20"/>
  <c r="H138" i="32" s="1"/>
  <c r="I139" i="20"/>
  <c r="I138" i="32" s="1"/>
  <c r="J139" i="20"/>
  <c r="J138" i="32" s="1"/>
  <c r="K139" i="20"/>
  <c r="K138" i="32" s="1"/>
  <c r="L139" i="20"/>
  <c r="L138" i="32" s="1"/>
  <c r="M139" i="20"/>
  <c r="M138" i="32" s="1"/>
  <c r="N139" i="20"/>
  <c r="N138" i="32" s="1"/>
  <c r="O139" i="20"/>
  <c r="O138" i="32" s="1"/>
  <c r="F130" i="20"/>
  <c r="G130" i="20"/>
  <c r="H130" i="20"/>
  <c r="I130" i="20"/>
  <c r="J130" i="20"/>
  <c r="K130" i="20"/>
  <c r="L130" i="20"/>
  <c r="M130" i="20"/>
  <c r="N130" i="20"/>
  <c r="O130" i="20"/>
  <c r="F131" i="20"/>
  <c r="G131" i="20"/>
  <c r="H131" i="20"/>
  <c r="I131" i="20"/>
  <c r="J131" i="20"/>
  <c r="K131" i="20"/>
  <c r="L131" i="20"/>
  <c r="M131" i="20"/>
  <c r="N131" i="20"/>
  <c r="O131" i="20"/>
  <c r="F132" i="20"/>
  <c r="F131" i="32" s="1"/>
  <c r="G132" i="20"/>
  <c r="G131" i="32" s="1"/>
  <c r="H132" i="20"/>
  <c r="H131" i="32" s="1"/>
  <c r="I132" i="20"/>
  <c r="I131" i="32" s="1"/>
  <c r="J132" i="20"/>
  <c r="J131" i="32" s="1"/>
  <c r="K132" i="20"/>
  <c r="K131" i="32" s="1"/>
  <c r="L132" i="20"/>
  <c r="L131" i="32" s="1"/>
  <c r="M132" i="20"/>
  <c r="M131" i="32" s="1"/>
  <c r="N132" i="20"/>
  <c r="N131" i="32" s="1"/>
  <c r="O132" i="20"/>
  <c r="O131" i="32" s="1"/>
  <c r="F133" i="20"/>
  <c r="F132" i="32" s="1"/>
  <c r="G133" i="20"/>
  <c r="G132" i="32" s="1"/>
  <c r="H133" i="20"/>
  <c r="H132" i="32" s="1"/>
  <c r="I133" i="20"/>
  <c r="I132" i="32" s="1"/>
  <c r="J133" i="20"/>
  <c r="J132" i="32" s="1"/>
  <c r="K133" i="20"/>
  <c r="K132" i="32" s="1"/>
  <c r="L133" i="20"/>
  <c r="L132" i="32" s="1"/>
  <c r="M133" i="20"/>
  <c r="M132" i="32" s="1"/>
  <c r="N133" i="20"/>
  <c r="N132" i="32" s="1"/>
  <c r="O133" i="20"/>
  <c r="O132" i="32" s="1"/>
  <c r="F134" i="20"/>
  <c r="G134" i="20"/>
  <c r="H134" i="20"/>
  <c r="H133" i="32" s="1"/>
  <c r="I134" i="20"/>
  <c r="I133" i="32" s="1"/>
  <c r="J134" i="20"/>
  <c r="J133" i="32" s="1"/>
  <c r="K134" i="20"/>
  <c r="K133" i="32" s="1"/>
  <c r="L134" i="20"/>
  <c r="L133" i="32" s="1"/>
  <c r="M134" i="20"/>
  <c r="M133" i="32" s="1"/>
  <c r="N134" i="20"/>
  <c r="N133" i="32" s="1"/>
  <c r="O134" i="20"/>
  <c r="O133" i="32" s="1"/>
  <c r="F59" i="20"/>
  <c r="G59" i="20"/>
  <c r="H59" i="20"/>
  <c r="I59" i="20"/>
  <c r="J59" i="20"/>
  <c r="K59" i="20"/>
  <c r="L59" i="20"/>
  <c r="M59" i="20"/>
  <c r="N59" i="20"/>
  <c r="O59" i="20"/>
  <c r="F62" i="20"/>
  <c r="G62" i="20"/>
  <c r="H62" i="20"/>
  <c r="H61" i="32" s="1"/>
  <c r="I62" i="20"/>
  <c r="J62" i="20"/>
  <c r="K62" i="20"/>
  <c r="L62" i="20"/>
  <c r="M62" i="20"/>
  <c r="N62" i="20"/>
  <c r="O62" i="20"/>
  <c r="F64" i="20"/>
  <c r="F63" i="32" s="1"/>
  <c r="G64" i="20"/>
  <c r="G63" i="32" s="1"/>
  <c r="H64" i="20"/>
  <c r="H63" i="32" s="1"/>
  <c r="I64" i="20"/>
  <c r="I63" i="32" s="1"/>
  <c r="J64" i="20"/>
  <c r="J63" i="32" s="1"/>
  <c r="K64" i="20"/>
  <c r="K63" i="32" s="1"/>
  <c r="L64" i="20"/>
  <c r="L63" i="32" s="1"/>
  <c r="M64" i="20"/>
  <c r="M63" i="32" s="1"/>
  <c r="N64" i="20"/>
  <c r="N63" i="32" s="1"/>
  <c r="O64" i="20"/>
  <c r="O63" i="32" s="1"/>
  <c r="F70" i="20"/>
  <c r="F69" i="32" s="1"/>
  <c r="G70" i="20"/>
  <c r="G69" i="32" s="1"/>
  <c r="H70" i="20"/>
  <c r="H69" i="32" s="1"/>
  <c r="I70" i="20"/>
  <c r="I69" i="32" s="1"/>
  <c r="J70" i="20"/>
  <c r="J69" i="32" s="1"/>
  <c r="K70" i="20"/>
  <c r="K69" i="32" s="1"/>
  <c r="L70" i="20"/>
  <c r="L69" i="32" s="1"/>
  <c r="M70" i="20"/>
  <c r="M69" i="32" s="1"/>
  <c r="N70" i="20"/>
  <c r="N69" i="32" s="1"/>
  <c r="O70" i="20"/>
  <c r="O69" i="32" s="1"/>
  <c r="E39" i="20"/>
  <c r="E41" i="20"/>
  <c r="E54" i="20"/>
  <c r="E7" i="20"/>
  <c r="F7" i="20"/>
  <c r="G7" i="20"/>
  <c r="H7" i="20"/>
  <c r="I7" i="20"/>
  <c r="J7" i="20"/>
  <c r="K7" i="20"/>
  <c r="L7" i="20"/>
  <c r="M7" i="20"/>
  <c r="N7" i="20"/>
  <c r="O7" i="20"/>
  <c r="P7" i="20"/>
  <c r="E8" i="20"/>
  <c r="F8" i="20"/>
  <c r="G8" i="20"/>
  <c r="H8" i="20"/>
  <c r="I8" i="20"/>
  <c r="J8" i="20"/>
  <c r="K8" i="20"/>
  <c r="L8" i="20"/>
  <c r="M8" i="20"/>
  <c r="N8" i="20"/>
  <c r="O8" i="20"/>
  <c r="P8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L102" i="20" l="1"/>
  <c r="L100" i="20"/>
  <c r="L99" i="32" s="1"/>
  <c r="L101" i="20"/>
  <c r="M100" i="20"/>
  <c r="M99" i="32" s="1"/>
  <c r="M102" i="20"/>
  <c r="M101" i="20"/>
  <c r="I102" i="20"/>
  <c r="I101" i="20"/>
  <c r="I100" i="20"/>
  <c r="E102" i="20"/>
  <c r="E101" i="20"/>
  <c r="E100" i="20"/>
  <c r="E99" i="32" s="1"/>
  <c r="P102" i="20"/>
  <c r="P101" i="20"/>
  <c r="P100" i="20"/>
  <c r="P99" i="32" s="1"/>
  <c r="H102" i="20"/>
  <c r="H101" i="20"/>
  <c r="H100" i="20"/>
  <c r="H99" i="32" s="1"/>
  <c r="O101" i="20"/>
  <c r="O102" i="20"/>
  <c r="O100" i="20"/>
  <c r="K101" i="20"/>
  <c r="K100" i="20"/>
  <c r="K99" i="32" s="1"/>
  <c r="K102" i="20"/>
  <c r="G101" i="20"/>
  <c r="G102" i="20"/>
  <c r="G100" i="20"/>
  <c r="G99" i="32" s="1"/>
  <c r="N100" i="20"/>
  <c r="N99" i="32" s="1"/>
  <c r="N102" i="20"/>
  <c r="N101" i="20"/>
  <c r="J100" i="20"/>
  <c r="J99" i="32" s="1"/>
  <c r="J101" i="20"/>
  <c r="J102" i="20"/>
  <c r="F100" i="20"/>
  <c r="F99" i="32" s="1"/>
  <c r="F102" i="20"/>
  <c r="F101" i="20"/>
  <c r="P37" i="20"/>
  <c r="L37" i="20"/>
  <c r="L36" i="32" s="1"/>
  <c r="H37" i="20"/>
  <c r="M71" i="20"/>
  <c r="M72" i="20" s="1"/>
  <c r="I71" i="20"/>
  <c r="I72" i="20" s="1"/>
  <c r="O37" i="20"/>
  <c r="O36" i="32" s="1"/>
  <c r="K37" i="20"/>
  <c r="K36" i="32" s="1"/>
  <c r="G37" i="20"/>
  <c r="G36" i="32" s="1"/>
  <c r="P71" i="20"/>
  <c r="L71" i="20"/>
  <c r="L72" i="20" s="1"/>
  <c r="H71" i="20"/>
  <c r="H72" i="20" s="1"/>
  <c r="N37" i="20"/>
  <c r="N36" i="32" s="1"/>
  <c r="J37" i="20"/>
  <c r="J36" i="32" s="1"/>
  <c r="F37" i="20"/>
  <c r="F36" i="32" s="1"/>
  <c r="O71" i="20"/>
  <c r="O72" i="20" s="1"/>
  <c r="K71" i="20"/>
  <c r="K72" i="20" s="1"/>
  <c r="G71" i="20"/>
  <c r="G72" i="20" s="1"/>
  <c r="M37" i="20"/>
  <c r="M36" i="32" s="1"/>
  <c r="I37" i="20"/>
  <c r="I36" i="32" s="1"/>
  <c r="N71" i="20"/>
  <c r="N72" i="20" s="1"/>
  <c r="J71" i="20"/>
  <c r="J72" i="20" s="1"/>
  <c r="F71" i="20"/>
  <c r="F72" i="20" s="1"/>
  <c r="F87" i="20"/>
  <c r="F86" i="32" s="1"/>
  <c r="F99" i="20"/>
  <c r="F98" i="32" s="1"/>
  <c r="F78" i="20"/>
  <c r="F82" i="20"/>
  <c r="F81" i="32" s="1"/>
  <c r="F86" i="20"/>
  <c r="F85" i="32" s="1"/>
  <c r="F90" i="20"/>
  <c r="F89" i="32" s="1"/>
  <c r="F94" i="20"/>
  <c r="F98" i="20"/>
  <c r="F97" i="32" s="1"/>
  <c r="F84" i="20"/>
  <c r="F83" i="32" s="1"/>
  <c r="F77" i="20"/>
  <c r="F89" i="20"/>
  <c r="F88" i="32" s="1"/>
  <c r="F92" i="20"/>
  <c r="F91" i="32" s="1"/>
  <c r="F97" i="20"/>
  <c r="F96" i="32" s="1"/>
  <c r="P105" i="20"/>
  <c r="P104" i="32" s="1"/>
  <c r="P109" i="20"/>
  <c r="P108" i="32" s="1"/>
  <c r="P113" i="20"/>
  <c r="P112" i="32" s="1"/>
  <c r="P117" i="20"/>
  <c r="P116" i="32" s="1"/>
  <c r="P104" i="20"/>
  <c r="P108" i="20"/>
  <c r="P107" i="32" s="1"/>
  <c r="P112" i="20"/>
  <c r="P111" i="32" s="1"/>
  <c r="P116" i="20"/>
  <c r="P115" i="32" s="1"/>
  <c r="P106" i="20"/>
  <c r="P114" i="20"/>
  <c r="P113" i="32" s="1"/>
  <c r="P120" i="20"/>
  <c r="P119" i="32" s="1"/>
  <c r="P124" i="20"/>
  <c r="P107" i="20"/>
  <c r="P106" i="32" s="1"/>
  <c r="P115" i="20"/>
  <c r="P114" i="32" s="1"/>
  <c r="P119" i="20"/>
  <c r="P118" i="32" s="1"/>
  <c r="P123" i="20"/>
  <c r="P122" i="32" s="1"/>
  <c r="P103" i="20"/>
  <c r="P121" i="20"/>
  <c r="P111" i="20"/>
  <c r="P110" i="32" s="1"/>
  <c r="P110" i="20"/>
  <c r="P109" i="32" s="1"/>
  <c r="P118" i="20"/>
  <c r="P117" i="32" s="1"/>
  <c r="P122" i="20"/>
  <c r="P125" i="20"/>
  <c r="L105" i="20"/>
  <c r="L104" i="32" s="1"/>
  <c r="L109" i="20"/>
  <c r="L108" i="32" s="1"/>
  <c r="L113" i="20"/>
  <c r="L112" i="32" s="1"/>
  <c r="L117" i="20"/>
  <c r="L116" i="32" s="1"/>
  <c r="L104" i="20"/>
  <c r="L108" i="20"/>
  <c r="L107" i="32" s="1"/>
  <c r="L112" i="20"/>
  <c r="L111" i="32" s="1"/>
  <c r="L116" i="20"/>
  <c r="L115" i="32" s="1"/>
  <c r="L110" i="20"/>
  <c r="L109" i="32" s="1"/>
  <c r="L120" i="20"/>
  <c r="L119" i="32" s="1"/>
  <c r="L124" i="20"/>
  <c r="L103" i="20"/>
  <c r="L111" i="20"/>
  <c r="L110" i="32" s="1"/>
  <c r="L119" i="20"/>
  <c r="L118" i="32" s="1"/>
  <c r="L123" i="20"/>
  <c r="L122" i="32" s="1"/>
  <c r="L115" i="20"/>
  <c r="L114" i="32" s="1"/>
  <c r="L125" i="20"/>
  <c r="L114" i="20"/>
  <c r="L113" i="32" s="1"/>
  <c r="L118" i="20"/>
  <c r="L117" i="32" s="1"/>
  <c r="L107" i="20"/>
  <c r="L106" i="32" s="1"/>
  <c r="L121" i="20"/>
  <c r="L106" i="20"/>
  <c r="L122" i="20"/>
  <c r="H105" i="20"/>
  <c r="H104" i="32" s="1"/>
  <c r="H109" i="20"/>
  <c r="H108" i="32" s="1"/>
  <c r="H113" i="20"/>
  <c r="H112" i="32" s="1"/>
  <c r="H117" i="20"/>
  <c r="H116" i="32" s="1"/>
  <c r="H104" i="20"/>
  <c r="H108" i="20"/>
  <c r="H107" i="32" s="1"/>
  <c r="H112" i="20"/>
  <c r="H111" i="32" s="1"/>
  <c r="H116" i="20"/>
  <c r="H115" i="32" s="1"/>
  <c r="H106" i="20"/>
  <c r="H114" i="20"/>
  <c r="H113" i="32" s="1"/>
  <c r="H120" i="20"/>
  <c r="H119" i="32" s="1"/>
  <c r="H124" i="20"/>
  <c r="H107" i="20"/>
  <c r="H106" i="32" s="1"/>
  <c r="H115" i="20"/>
  <c r="H114" i="32" s="1"/>
  <c r="H119" i="20"/>
  <c r="H118" i="32" s="1"/>
  <c r="H123" i="20"/>
  <c r="H122" i="32" s="1"/>
  <c r="H111" i="20"/>
  <c r="H110" i="32" s="1"/>
  <c r="H118" i="20"/>
  <c r="H117" i="32" s="1"/>
  <c r="H121" i="20"/>
  <c r="H103" i="20"/>
  <c r="H125" i="20"/>
  <c r="H110" i="20"/>
  <c r="H109" i="32" s="1"/>
  <c r="H122" i="20"/>
  <c r="K84" i="20"/>
  <c r="K83" i="32" s="1"/>
  <c r="K92" i="20"/>
  <c r="K91" i="32" s="1"/>
  <c r="K87" i="20"/>
  <c r="K86" i="32" s="1"/>
  <c r="K99" i="20"/>
  <c r="K98" i="32" s="1"/>
  <c r="K97" i="20"/>
  <c r="K96" i="32" s="1"/>
  <c r="K78" i="20"/>
  <c r="K77" i="32" s="1"/>
  <c r="K86" i="20"/>
  <c r="K85" i="32" s="1"/>
  <c r="K90" i="20"/>
  <c r="K89" i="32" s="1"/>
  <c r="K77" i="20"/>
  <c r="K76" i="32" s="1"/>
  <c r="K82" i="20"/>
  <c r="K81" i="32" s="1"/>
  <c r="K89" i="20"/>
  <c r="K88" i="32" s="1"/>
  <c r="K98" i="20"/>
  <c r="K97" i="32" s="1"/>
  <c r="K94" i="20"/>
  <c r="K93" i="32" s="1"/>
  <c r="E118" i="20"/>
  <c r="E117" i="32" s="1"/>
  <c r="E110" i="20"/>
  <c r="E109" i="32" s="1"/>
  <c r="E103" i="20"/>
  <c r="E111" i="20"/>
  <c r="E110" i="32" s="1"/>
  <c r="E120" i="20"/>
  <c r="E119" i="32" s="1"/>
  <c r="E124" i="20"/>
  <c r="E116" i="20"/>
  <c r="E115" i="32" s="1"/>
  <c r="E109" i="20"/>
  <c r="E108" i="32" s="1"/>
  <c r="E105" i="20"/>
  <c r="E104" i="32" s="1"/>
  <c r="E113" i="20"/>
  <c r="E112" i="32" s="1"/>
  <c r="E121" i="20"/>
  <c r="E125" i="20"/>
  <c r="E112" i="20"/>
  <c r="E111" i="32" s="1"/>
  <c r="E108" i="20"/>
  <c r="E107" i="32" s="1"/>
  <c r="E123" i="20"/>
  <c r="E122" i="32" s="1"/>
  <c r="E115" i="20"/>
  <c r="E114" i="32" s="1"/>
  <c r="E119" i="20"/>
  <c r="E118" i="32" s="1"/>
  <c r="E122" i="20"/>
  <c r="E107" i="20"/>
  <c r="E106" i="32" s="1"/>
  <c r="E104" i="20"/>
  <c r="E117" i="20"/>
  <c r="E116" i="32" s="1"/>
  <c r="E114" i="20"/>
  <c r="E113" i="32" s="1"/>
  <c r="E106" i="20"/>
  <c r="N87" i="20"/>
  <c r="N86" i="32" s="1"/>
  <c r="N99" i="20"/>
  <c r="N98" i="32" s="1"/>
  <c r="N78" i="20"/>
  <c r="N77" i="32" s="1"/>
  <c r="N82" i="20"/>
  <c r="N81" i="32" s="1"/>
  <c r="N86" i="20"/>
  <c r="N85" i="32" s="1"/>
  <c r="N90" i="20"/>
  <c r="N89" i="32" s="1"/>
  <c r="N94" i="20"/>
  <c r="N93" i="32" s="1"/>
  <c r="N98" i="20"/>
  <c r="N97" i="32" s="1"/>
  <c r="N84" i="20"/>
  <c r="N83" i="32" s="1"/>
  <c r="N92" i="20"/>
  <c r="N91" i="32" s="1"/>
  <c r="N97" i="20"/>
  <c r="N96" i="32" s="1"/>
  <c r="N77" i="20"/>
  <c r="N76" i="32" s="1"/>
  <c r="N89" i="20"/>
  <c r="N88" i="32" s="1"/>
  <c r="I78" i="20"/>
  <c r="I77" i="32" s="1"/>
  <c r="I82" i="20"/>
  <c r="I81" i="32" s="1"/>
  <c r="I86" i="20"/>
  <c r="I85" i="32" s="1"/>
  <c r="I90" i="20"/>
  <c r="I89" i="32" s="1"/>
  <c r="I94" i="20"/>
  <c r="I93" i="32" s="1"/>
  <c r="I98" i="20"/>
  <c r="I97" i="32" s="1"/>
  <c r="I77" i="20"/>
  <c r="I76" i="32" s="1"/>
  <c r="I89" i="20"/>
  <c r="I97" i="20"/>
  <c r="I96" i="32" s="1"/>
  <c r="I84" i="20"/>
  <c r="I83" i="32" s="1"/>
  <c r="I92" i="20"/>
  <c r="I91" i="32" s="1"/>
  <c r="I87" i="20"/>
  <c r="I86" i="32" s="1"/>
  <c r="I99" i="20"/>
  <c r="I98" i="32" s="1"/>
  <c r="O99" i="32"/>
  <c r="O104" i="20"/>
  <c r="O108" i="20"/>
  <c r="O107" i="32" s="1"/>
  <c r="O112" i="20"/>
  <c r="O111" i="32" s="1"/>
  <c r="O116" i="20"/>
  <c r="O115" i="32" s="1"/>
  <c r="O103" i="20"/>
  <c r="O107" i="20"/>
  <c r="O106" i="32" s="1"/>
  <c r="O111" i="20"/>
  <c r="O110" i="32" s="1"/>
  <c r="O115" i="20"/>
  <c r="O114" i="32" s="1"/>
  <c r="O109" i="20"/>
  <c r="O108" i="32" s="1"/>
  <c r="O117" i="20"/>
  <c r="O116" i="32" s="1"/>
  <c r="O119" i="20"/>
  <c r="O118" i="32" s="1"/>
  <c r="O123" i="20"/>
  <c r="O122" i="32" s="1"/>
  <c r="O110" i="20"/>
  <c r="O109" i="32" s="1"/>
  <c r="O118" i="20"/>
  <c r="O117" i="32" s="1"/>
  <c r="O122" i="20"/>
  <c r="O106" i="20"/>
  <c r="O124" i="20"/>
  <c r="O114" i="20"/>
  <c r="O113" i="32" s="1"/>
  <c r="O120" i="20"/>
  <c r="O119" i="32" s="1"/>
  <c r="O113" i="20"/>
  <c r="O112" i="32" s="1"/>
  <c r="O121" i="20"/>
  <c r="O105" i="20"/>
  <c r="O104" i="32" s="1"/>
  <c r="O125" i="20"/>
  <c r="K104" i="20"/>
  <c r="K108" i="20"/>
  <c r="K107" i="32" s="1"/>
  <c r="K112" i="20"/>
  <c r="K111" i="32" s="1"/>
  <c r="K116" i="20"/>
  <c r="K115" i="32" s="1"/>
  <c r="K103" i="20"/>
  <c r="K107" i="20"/>
  <c r="K106" i="32" s="1"/>
  <c r="K111" i="20"/>
  <c r="K110" i="32" s="1"/>
  <c r="K115" i="20"/>
  <c r="K114" i="32" s="1"/>
  <c r="K105" i="20"/>
  <c r="K104" i="32" s="1"/>
  <c r="K113" i="20"/>
  <c r="K112" i="32" s="1"/>
  <c r="K119" i="20"/>
  <c r="K118" i="32" s="1"/>
  <c r="K123" i="20"/>
  <c r="K122" i="32" s="1"/>
  <c r="K106" i="20"/>
  <c r="K114" i="20"/>
  <c r="K113" i="32" s="1"/>
  <c r="K118" i="20"/>
  <c r="K117" i="32" s="1"/>
  <c r="K122" i="20"/>
  <c r="K120" i="20"/>
  <c r="K119" i="32" s="1"/>
  <c r="K117" i="20"/>
  <c r="K116" i="32" s="1"/>
  <c r="K121" i="20"/>
  <c r="K110" i="20"/>
  <c r="K109" i="32" s="1"/>
  <c r="K124" i="20"/>
  <c r="K109" i="20"/>
  <c r="K108" i="32" s="1"/>
  <c r="K125" i="20"/>
  <c r="G104" i="20"/>
  <c r="G108" i="20"/>
  <c r="G107" i="32" s="1"/>
  <c r="G112" i="20"/>
  <c r="G111" i="32" s="1"/>
  <c r="G116" i="20"/>
  <c r="G115" i="32" s="1"/>
  <c r="G103" i="20"/>
  <c r="G107" i="20"/>
  <c r="G106" i="32" s="1"/>
  <c r="G111" i="20"/>
  <c r="G110" i="32" s="1"/>
  <c r="G115" i="20"/>
  <c r="G114" i="32" s="1"/>
  <c r="G109" i="20"/>
  <c r="G108" i="32" s="1"/>
  <c r="G117" i="20"/>
  <c r="G116" i="32" s="1"/>
  <c r="G119" i="20"/>
  <c r="G118" i="32" s="1"/>
  <c r="G123" i="20"/>
  <c r="G122" i="32" s="1"/>
  <c r="G110" i="20"/>
  <c r="G109" i="32" s="1"/>
  <c r="G122" i="20"/>
  <c r="G114" i="20"/>
  <c r="G113" i="32" s="1"/>
  <c r="G124" i="20"/>
  <c r="G106" i="20"/>
  <c r="G105" i="20"/>
  <c r="G104" i="32" s="1"/>
  <c r="G113" i="20"/>
  <c r="G112" i="32" s="1"/>
  <c r="G125" i="20"/>
  <c r="G120" i="20"/>
  <c r="G119" i="32" s="1"/>
  <c r="G118" i="20"/>
  <c r="G117" i="32" s="1"/>
  <c r="G121" i="20"/>
  <c r="O84" i="20"/>
  <c r="O83" i="32" s="1"/>
  <c r="O92" i="20"/>
  <c r="O91" i="32" s="1"/>
  <c r="O87" i="20"/>
  <c r="O86" i="32" s="1"/>
  <c r="O99" i="20"/>
  <c r="O98" i="32" s="1"/>
  <c r="O78" i="20"/>
  <c r="O77" i="32" s="1"/>
  <c r="O86" i="20"/>
  <c r="O85" i="32" s="1"/>
  <c r="O90" i="20"/>
  <c r="O89" i="32" s="1"/>
  <c r="O94" i="20"/>
  <c r="O93" i="32" s="1"/>
  <c r="O77" i="20"/>
  <c r="O76" i="32" s="1"/>
  <c r="O82" i="20"/>
  <c r="O81" i="32" s="1"/>
  <c r="O89" i="20"/>
  <c r="O88" i="32" s="1"/>
  <c r="O98" i="20"/>
  <c r="O97" i="32" s="1"/>
  <c r="O97" i="20"/>
  <c r="O96" i="32" s="1"/>
  <c r="G84" i="20"/>
  <c r="G83" i="32" s="1"/>
  <c r="G92" i="20"/>
  <c r="G91" i="32" s="1"/>
  <c r="G87" i="20"/>
  <c r="G86" i="32" s="1"/>
  <c r="G99" i="20"/>
  <c r="G98" i="32" s="1"/>
  <c r="G78" i="20"/>
  <c r="G77" i="32" s="1"/>
  <c r="G86" i="20"/>
  <c r="G85" i="32" s="1"/>
  <c r="G90" i="20"/>
  <c r="G89" i="32" s="1"/>
  <c r="G94" i="20"/>
  <c r="G93" i="32" s="1"/>
  <c r="G89" i="20"/>
  <c r="G98" i="20"/>
  <c r="G97" i="32" s="1"/>
  <c r="G77" i="20"/>
  <c r="G76" i="32" s="1"/>
  <c r="G97" i="20"/>
  <c r="G96" i="32" s="1"/>
  <c r="G82" i="20"/>
  <c r="G81" i="32" s="1"/>
  <c r="M106" i="20"/>
  <c r="M110" i="20"/>
  <c r="M109" i="32" s="1"/>
  <c r="M114" i="20"/>
  <c r="M113" i="32" s="1"/>
  <c r="M105" i="20"/>
  <c r="M104" i="32" s="1"/>
  <c r="M109" i="20"/>
  <c r="M108" i="32" s="1"/>
  <c r="M113" i="20"/>
  <c r="M112" i="32" s="1"/>
  <c r="M117" i="20"/>
  <c r="M116" i="32" s="1"/>
  <c r="M107" i="20"/>
  <c r="M106" i="32" s="1"/>
  <c r="M115" i="20"/>
  <c r="M114" i="32" s="1"/>
  <c r="M121" i="20"/>
  <c r="M125" i="20"/>
  <c r="M108" i="20"/>
  <c r="M107" i="32" s="1"/>
  <c r="M116" i="20"/>
  <c r="M115" i="32" s="1"/>
  <c r="M120" i="20"/>
  <c r="M119" i="32" s="1"/>
  <c r="M124" i="20"/>
  <c r="M112" i="20"/>
  <c r="M111" i="32" s="1"/>
  <c r="M122" i="20"/>
  <c r="M111" i="20"/>
  <c r="M110" i="32" s="1"/>
  <c r="M123" i="20"/>
  <c r="M122" i="32" s="1"/>
  <c r="M104" i="20"/>
  <c r="M118" i="20"/>
  <c r="M117" i="32" s="1"/>
  <c r="M103" i="20"/>
  <c r="M119" i="20"/>
  <c r="M118" i="32" s="1"/>
  <c r="I106" i="20"/>
  <c r="I110" i="20"/>
  <c r="I109" i="32" s="1"/>
  <c r="I114" i="20"/>
  <c r="I113" i="32" s="1"/>
  <c r="I118" i="20"/>
  <c r="I117" i="32" s="1"/>
  <c r="I105" i="20"/>
  <c r="I104" i="32" s="1"/>
  <c r="I109" i="20"/>
  <c r="I108" i="32" s="1"/>
  <c r="I113" i="20"/>
  <c r="I112" i="32" s="1"/>
  <c r="I117" i="20"/>
  <c r="I116" i="32" s="1"/>
  <c r="I103" i="20"/>
  <c r="I111" i="20"/>
  <c r="I110" i="32" s="1"/>
  <c r="I121" i="20"/>
  <c r="I125" i="20"/>
  <c r="I104" i="20"/>
  <c r="I112" i="20"/>
  <c r="I111" i="32" s="1"/>
  <c r="I120" i="20"/>
  <c r="I119" i="32" s="1"/>
  <c r="I124" i="20"/>
  <c r="I108" i="20"/>
  <c r="I107" i="32" s="1"/>
  <c r="I99" i="32"/>
  <c r="I122" i="20"/>
  <c r="I123" i="20"/>
  <c r="I122" i="32" s="1"/>
  <c r="I107" i="20"/>
  <c r="I106" i="32" s="1"/>
  <c r="I119" i="20"/>
  <c r="I118" i="32" s="1"/>
  <c r="I116" i="20"/>
  <c r="I115" i="32" s="1"/>
  <c r="I115" i="20"/>
  <c r="I114" i="32" s="1"/>
  <c r="J87" i="20"/>
  <c r="J86" i="32" s="1"/>
  <c r="J99" i="20"/>
  <c r="J98" i="32" s="1"/>
  <c r="J78" i="20"/>
  <c r="J77" i="32" s="1"/>
  <c r="J82" i="20"/>
  <c r="J81" i="32" s="1"/>
  <c r="J86" i="20"/>
  <c r="J85" i="32" s="1"/>
  <c r="J90" i="20"/>
  <c r="J89" i="32" s="1"/>
  <c r="J94" i="20"/>
  <c r="J93" i="32" s="1"/>
  <c r="J98" i="20"/>
  <c r="J97" i="32" s="1"/>
  <c r="J77" i="20"/>
  <c r="J76" i="32" s="1"/>
  <c r="J89" i="20"/>
  <c r="J88" i="32" s="1"/>
  <c r="J84" i="20"/>
  <c r="J83" i="32" s="1"/>
  <c r="J92" i="20"/>
  <c r="J91" i="32" s="1"/>
  <c r="J97" i="20"/>
  <c r="J96" i="32" s="1"/>
  <c r="M78" i="20"/>
  <c r="M77" i="32" s="1"/>
  <c r="M82" i="20"/>
  <c r="M81" i="32" s="1"/>
  <c r="M86" i="20"/>
  <c r="M85" i="32" s="1"/>
  <c r="M90" i="20"/>
  <c r="M89" i="32" s="1"/>
  <c r="M94" i="20"/>
  <c r="M93" i="32" s="1"/>
  <c r="M98" i="20"/>
  <c r="M97" i="32" s="1"/>
  <c r="M77" i="20"/>
  <c r="M76" i="32" s="1"/>
  <c r="M89" i="20"/>
  <c r="M88" i="32" s="1"/>
  <c r="M97" i="20"/>
  <c r="M96" i="32" s="1"/>
  <c r="M92" i="20"/>
  <c r="M91" i="32" s="1"/>
  <c r="M99" i="20"/>
  <c r="M98" i="32" s="1"/>
  <c r="M87" i="20"/>
  <c r="M86" i="32" s="1"/>
  <c r="M84" i="20"/>
  <c r="M83" i="32" s="1"/>
  <c r="E99" i="20"/>
  <c r="E98" i="32" s="1"/>
  <c r="E92" i="20"/>
  <c r="E84" i="20"/>
  <c r="E83" i="32" s="1"/>
  <c r="E98" i="20"/>
  <c r="E97" i="32" s="1"/>
  <c r="E90" i="20"/>
  <c r="E82" i="20"/>
  <c r="E81" i="32" s="1"/>
  <c r="E78" i="20"/>
  <c r="E77" i="32" s="1"/>
  <c r="E94" i="20"/>
  <c r="E93" i="32" s="1"/>
  <c r="E89" i="20"/>
  <c r="E86" i="20"/>
  <c r="E85" i="32" s="1"/>
  <c r="E97" i="20"/>
  <c r="E96" i="32" s="1"/>
  <c r="E77" i="20"/>
  <c r="E76" i="32" s="1"/>
  <c r="E87" i="20"/>
  <c r="E86" i="32" s="1"/>
  <c r="P77" i="20"/>
  <c r="P76" i="32" s="1"/>
  <c r="P89" i="20"/>
  <c r="P88" i="32" s="1"/>
  <c r="P97" i="20"/>
  <c r="P96" i="32" s="1"/>
  <c r="P84" i="20"/>
  <c r="P83" i="32" s="1"/>
  <c r="P92" i="20"/>
  <c r="P91" i="32" s="1"/>
  <c r="P82" i="20"/>
  <c r="P81" i="32" s="1"/>
  <c r="P98" i="20"/>
  <c r="P97" i="32" s="1"/>
  <c r="P87" i="20"/>
  <c r="P86" i="32" s="1"/>
  <c r="P78" i="20"/>
  <c r="P77" i="32" s="1"/>
  <c r="P86" i="20"/>
  <c r="P85" i="32" s="1"/>
  <c r="P90" i="20"/>
  <c r="P89" i="32" s="1"/>
  <c r="P99" i="20"/>
  <c r="P98" i="32" s="1"/>
  <c r="P94" i="20"/>
  <c r="P93" i="32" s="1"/>
  <c r="L77" i="20"/>
  <c r="L76" i="32" s="1"/>
  <c r="L89" i="20"/>
  <c r="L88" i="32" s="1"/>
  <c r="L97" i="20"/>
  <c r="L96" i="32" s="1"/>
  <c r="L84" i="20"/>
  <c r="L83" i="32" s="1"/>
  <c r="L92" i="20"/>
  <c r="L91" i="32" s="1"/>
  <c r="L87" i="20"/>
  <c r="L86" i="32" s="1"/>
  <c r="L94" i="20"/>
  <c r="L93" i="32" s="1"/>
  <c r="L82" i="20"/>
  <c r="L81" i="32" s="1"/>
  <c r="L78" i="20"/>
  <c r="L77" i="32" s="1"/>
  <c r="L99" i="20"/>
  <c r="L98" i="32" s="1"/>
  <c r="L98" i="20"/>
  <c r="L97" i="32" s="1"/>
  <c r="L90" i="20"/>
  <c r="L89" i="32" s="1"/>
  <c r="L86" i="20"/>
  <c r="L85" i="32" s="1"/>
  <c r="H77" i="20"/>
  <c r="H89" i="20"/>
  <c r="H97" i="20"/>
  <c r="H96" i="32" s="1"/>
  <c r="H84" i="20"/>
  <c r="H83" i="32" s="1"/>
  <c r="H92" i="20"/>
  <c r="H91" i="32" s="1"/>
  <c r="H82" i="20"/>
  <c r="H81" i="32" s="1"/>
  <c r="H98" i="20"/>
  <c r="H97" i="32" s="1"/>
  <c r="H94" i="20"/>
  <c r="H93" i="32" s="1"/>
  <c r="H78" i="20"/>
  <c r="H77" i="32" s="1"/>
  <c r="H86" i="20"/>
  <c r="H90" i="20"/>
  <c r="H89" i="32" s="1"/>
  <c r="H99" i="20"/>
  <c r="H98" i="32" s="1"/>
  <c r="H87" i="20"/>
  <c r="H86" i="32" s="1"/>
  <c r="N103" i="20"/>
  <c r="N107" i="20"/>
  <c r="N106" i="32" s="1"/>
  <c r="N111" i="20"/>
  <c r="N110" i="32" s="1"/>
  <c r="N115" i="20"/>
  <c r="N114" i="32" s="1"/>
  <c r="N106" i="20"/>
  <c r="N110" i="20"/>
  <c r="N109" i="32" s="1"/>
  <c r="N114" i="20"/>
  <c r="N113" i="32" s="1"/>
  <c r="N104" i="20"/>
  <c r="N112" i="20"/>
  <c r="N111" i="32" s="1"/>
  <c r="N118" i="20"/>
  <c r="N117" i="32" s="1"/>
  <c r="N122" i="20"/>
  <c r="N105" i="20"/>
  <c r="N104" i="32" s="1"/>
  <c r="N113" i="20"/>
  <c r="N112" i="32" s="1"/>
  <c r="N121" i="20"/>
  <c r="N125" i="20"/>
  <c r="N109" i="20"/>
  <c r="N108" i="32" s="1"/>
  <c r="N119" i="20"/>
  <c r="N118" i="32" s="1"/>
  <c r="N117" i="20"/>
  <c r="N116" i="32" s="1"/>
  <c r="N123" i="20"/>
  <c r="N122" i="32" s="1"/>
  <c r="N116" i="20"/>
  <c r="N115" i="32" s="1"/>
  <c r="N124" i="20"/>
  <c r="N108" i="20"/>
  <c r="N107" i="32" s="1"/>
  <c r="N120" i="20"/>
  <c r="N119" i="32" s="1"/>
  <c r="J103" i="20"/>
  <c r="J107" i="20"/>
  <c r="J106" i="32" s="1"/>
  <c r="J111" i="20"/>
  <c r="J110" i="32" s="1"/>
  <c r="J115" i="20"/>
  <c r="J114" i="32" s="1"/>
  <c r="J106" i="20"/>
  <c r="J110" i="20"/>
  <c r="J109" i="32" s="1"/>
  <c r="J114" i="20"/>
  <c r="J113" i="32" s="1"/>
  <c r="J108" i="20"/>
  <c r="J107" i="32" s="1"/>
  <c r="J116" i="20"/>
  <c r="J115" i="32" s="1"/>
  <c r="J118" i="20"/>
  <c r="J117" i="32" s="1"/>
  <c r="J122" i="20"/>
  <c r="J109" i="20"/>
  <c r="J108" i="32" s="1"/>
  <c r="J117" i="20"/>
  <c r="J116" i="32" s="1"/>
  <c r="J121" i="20"/>
  <c r="J125" i="20"/>
  <c r="J105" i="20"/>
  <c r="J104" i="32" s="1"/>
  <c r="J123" i="20"/>
  <c r="J122" i="32" s="1"/>
  <c r="J124" i="20"/>
  <c r="J119" i="20"/>
  <c r="J118" i="32" s="1"/>
  <c r="J120" i="20"/>
  <c r="J119" i="32" s="1"/>
  <c r="J104" i="20"/>
  <c r="J113" i="20"/>
  <c r="J112" i="32" s="1"/>
  <c r="J112" i="20"/>
  <c r="J111" i="32" s="1"/>
  <c r="F103" i="20"/>
  <c r="F107" i="20"/>
  <c r="F106" i="32" s="1"/>
  <c r="F111" i="20"/>
  <c r="F110" i="32" s="1"/>
  <c r="F115" i="20"/>
  <c r="F114" i="32" s="1"/>
  <c r="F106" i="20"/>
  <c r="F110" i="20"/>
  <c r="F109" i="32" s="1"/>
  <c r="F114" i="20"/>
  <c r="F113" i="32" s="1"/>
  <c r="F104" i="20"/>
  <c r="F112" i="20"/>
  <c r="F111" i="32" s="1"/>
  <c r="F122" i="20"/>
  <c r="F105" i="20"/>
  <c r="F104" i="32" s="1"/>
  <c r="F113" i="20"/>
  <c r="F112" i="32" s="1"/>
  <c r="F118" i="20"/>
  <c r="F117" i="32" s="1"/>
  <c r="F121" i="20"/>
  <c r="F125" i="20"/>
  <c r="F117" i="20"/>
  <c r="F116" i="32" s="1"/>
  <c r="F119" i="20"/>
  <c r="F118" i="32" s="1"/>
  <c r="F109" i="20"/>
  <c r="F108" i="32" s="1"/>
  <c r="F108" i="20"/>
  <c r="F107" i="32" s="1"/>
  <c r="F116" i="20"/>
  <c r="F115" i="32" s="1"/>
  <c r="F120" i="20"/>
  <c r="F119" i="32" s="1"/>
  <c r="F123" i="20"/>
  <c r="F122" i="32" s="1"/>
  <c r="F124" i="20"/>
  <c r="P36" i="32"/>
  <c r="F93" i="32"/>
  <c r="E68" i="20"/>
  <c r="E67" i="32" s="1"/>
  <c r="G68" i="20"/>
  <c r="G67" i="32" s="1"/>
  <c r="F68" i="20"/>
  <c r="F67" i="32" s="1"/>
  <c r="P72" i="20"/>
  <c r="H69" i="20"/>
  <c r="H68" i="32" s="1"/>
  <c r="O69" i="20"/>
  <c r="P69" i="20"/>
  <c r="G69" i="20"/>
  <c r="N69" i="20"/>
  <c r="J69" i="20"/>
  <c r="F69" i="20"/>
  <c r="F68" i="32" s="1"/>
  <c r="L69" i="20"/>
  <c r="K69" i="20"/>
  <c r="M69" i="20"/>
  <c r="I69" i="20"/>
  <c r="I68" i="32" s="1"/>
  <c r="E69" i="20"/>
  <c r="E68" i="32" s="1"/>
  <c r="O68" i="20"/>
  <c r="O67" i="32" s="1"/>
  <c r="N68" i="20"/>
  <c r="N67" i="32" s="1"/>
  <c r="M68" i="20"/>
  <c r="M67" i="32" s="1"/>
  <c r="L68" i="20"/>
  <c r="L67" i="32" s="1"/>
  <c r="K68" i="20"/>
  <c r="K67" i="32" s="1"/>
  <c r="J68" i="20"/>
  <c r="J67" i="32" s="1"/>
  <c r="I68" i="20"/>
  <c r="I67" i="32" s="1"/>
  <c r="P68" i="20"/>
  <c r="P67" i="32" s="1"/>
  <c r="H68" i="20"/>
  <c r="H67" i="32" s="1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7" i="32" s="1"/>
  <c r="F28" i="20"/>
  <c r="F27" i="32" s="1"/>
  <c r="G28" i="20"/>
  <c r="G27" i="32" s="1"/>
  <c r="H28" i="20"/>
  <c r="H27" i="32" s="1"/>
  <c r="I28" i="20"/>
  <c r="I27" i="32" s="1"/>
  <c r="J28" i="20"/>
  <c r="J27" i="32" s="1"/>
  <c r="K28" i="20"/>
  <c r="K27" i="32" s="1"/>
  <c r="L28" i="20"/>
  <c r="L27" i="32" s="1"/>
  <c r="M28" i="20"/>
  <c r="M27" i="32" s="1"/>
  <c r="N28" i="20"/>
  <c r="N27" i="32" s="1"/>
  <c r="O28" i="20"/>
  <c r="O27" i="32" s="1"/>
  <c r="E29" i="20"/>
  <c r="E28" i="32" s="1"/>
  <c r="F29" i="20"/>
  <c r="F28" i="32" s="1"/>
  <c r="G29" i="20"/>
  <c r="G28" i="32" s="1"/>
  <c r="H29" i="20"/>
  <c r="H28" i="32" s="1"/>
  <c r="I29" i="20"/>
  <c r="I28" i="32" s="1"/>
  <c r="J29" i="20"/>
  <c r="J28" i="32" s="1"/>
  <c r="K29" i="20"/>
  <c r="K28" i="32" s="1"/>
  <c r="L29" i="20"/>
  <c r="L28" i="32" s="1"/>
  <c r="M29" i="20"/>
  <c r="M28" i="32" s="1"/>
  <c r="N29" i="20"/>
  <c r="N28" i="32" s="1"/>
  <c r="O29" i="20"/>
  <c r="O28" i="32" s="1"/>
  <c r="E30" i="20"/>
  <c r="E29" i="32" s="1"/>
  <c r="F30" i="20"/>
  <c r="F29" i="32" s="1"/>
  <c r="G30" i="20"/>
  <c r="G29" i="32" s="1"/>
  <c r="H30" i="20"/>
  <c r="H29" i="32" s="1"/>
  <c r="I30" i="20"/>
  <c r="I29" i="32" s="1"/>
  <c r="J30" i="20"/>
  <c r="J29" i="32" s="1"/>
  <c r="K30" i="20"/>
  <c r="K29" i="32" s="1"/>
  <c r="L30" i="20"/>
  <c r="L29" i="32" s="1"/>
  <c r="M30" i="20"/>
  <c r="M29" i="32" s="1"/>
  <c r="N30" i="20"/>
  <c r="N29" i="32" s="1"/>
  <c r="O30" i="20"/>
  <c r="O29" i="32" s="1"/>
  <c r="F25" i="20"/>
  <c r="F24" i="32" s="1"/>
  <c r="G25" i="20"/>
  <c r="G24" i="32" s="1"/>
  <c r="H25" i="20"/>
  <c r="H24" i="32" s="1"/>
  <c r="I25" i="20"/>
  <c r="I24" i="32" s="1"/>
  <c r="J25" i="20"/>
  <c r="J24" i="32" s="1"/>
  <c r="K25" i="20"/>
  <c r="K24" i="32" s="1"/>
  <c r="L25" i="20"/>
  <c r="L24" i="32" s="1"/>
  <c r="M25" i="20"/>
  <c r="M24" i="32" s="1"/>
  <c r="N25" i="20"/>
  <c r="N24" i="32" s="1"/>
  <c r="O25" i="20"/>
  <c r="O24" i="32" s="1"/>
  <c r="N49" i="20" l="1"/>
  <c r="N48" i="32" s="1"/>
  <c r="N46" i="20"/>
  <c r="J49" i="20"/>
  <c r="J48" i="32" s="1"/>
  <c r="J53" i="20"/>
  <c r="J52" i="32" s="1"/>
  <c r="J52" i="20"/>
  <c r="J50" i="20"/>
  <c r="J49" i="32" s="1"/>
  <c r="N47" i="20"/>
  <c r="N46" i="32" s="1"/>
  <c r="J47" i="20"/>
  <c r="J46" i="20"/>
  <c r="N53" i="20"/>
  <c r="N52" i="32" s="1"/>
  <c r="N52" i="20"/>
  <c r="N50" i="20"/>
  <c r="N49" i="32" s="1"/>
  <c r="O65" i="20"/>
  <c r="O64" i="32" s="1"/>
  <c r="I65" i="20"/>
  <c r="I64" i="32" s="1"/>
  <c r="K60" i="20"/>
  <c r="K59" i="32" s="1"/>
  <c r="K65" i="20"/>
  <c r="K64" i="32" s="1"/>
  <c r="G74" i="20"/>
  <c r="G65" i="20"/>
  <c r="G64" i="32" s="1"/>
  <c r="P65" i="20"/>
  <c r="P64" i="32" s="1"/>
  <c r="M65" i="20"/>
  <c r="M64" i="32" s="1"/>
  <c r="F65" i="20"/>
  <c r="F64" i="32" s="1"/>
  <c r="L65" i="20"/>
  <c r="L64" i="32" s="1"/>
  <c r="N65" i="20"/>
  <c r="N64" i="32" s="1"/>
  <c r="H65" i="20"/>
  <c r="H64" i="32" s="1"/>
  <c r="J65" i="20"/>
  <c r="J64" i="32" s="1"/>
  <c r="K73" i="20"/>
  <c r="K74" i="20"/>
  <c r="L49" i="20"/>
  <c r="L48" i="32" s="1"/>
  <c r="L53" i="20"/>
  <c r="L52" i="32" s="1"/>
  <c r="L47" i="20"/>
  <c r="L52" i="20"/>
  <c r="L46" i="20"/>
  <c r="L50" i="20"/>
  <c r="L49" i="32" s="1"/>
  <c r="O47" i="20"/>
  <c r="O46" i="32" s="1"/>
  <c r="O52" i="20"/>
  <c r="O46" i="20"/>
  <c r="O50" i="20"/>
  <c r="O49" i="32" s="1"/>
  <c r="O53" i="20"/>
  <c r="O52" i="32" s="1"/>
  <c r="O49" i="20"/>
  <c r="O48" i="32" s="1"/>
  <c r="P49" i="20"/>
  <c r="P48" i="32" s="1"/>
  <c r="P53" i="20"/>
  <c r="P52" i="32" s="1"/>
  <c r="P47" i="20"/>
  <c r="P46" i="32" s="1"/>
  <c r="P52" i="20"/>
  <c r="P46" i="20"/>
  <c r="P50" i="20"/>
  <c r="P49" i="32" s="1"/>
  <c r="K47" i="20"/>
  <c r="K46" i="32" s="1"/>
  <c r="K52" i="20"/>
  <c r="K46" i="20"/>
  <c r="K50" i="20"/>
  <c r="K49" i="32" s="1"/>
  <c r="K49" i="20"/>
  <c r="K48" i="32" s="1"/>
  <c r="K53" i="20"/>
  <c r="K52" i="32" s="1"/>
  <c r="M50" i="20"/>
  <c r="M49" i="32" s="1"/>
  <c r="M49" i="20"/>
  <c r="M48" i="32" s="1"/>
  <c r="M53" i="20"/>
  <c r="M52" i="32" s="1"/>
  <c r="M47" i="20"/>
  <c r="M46" i="32" s="1"/>
  <c r="M52" i="20"/>
  <c r="M46" i="20"/>
  <c r="I50" i="20"/>
  <c r="I49" i="32" s="1"/>
  <c r="I49" i="20"/>
  <c r="I48" i="32" s="1"/>
  <c r="I53" i="20"/>
  <c r="I52" i="32" s="1"/>
  <c r="I47" i="20"/>
  <c r="I52" i="20"/>
  <c r="I46" i="20"/>
  <c r="G47" i="20"/>
  <c r="G46" i="32" s="1"/>
  <c r="G52" i="20"/>
  <c r="G46" i="20"/>
  <c r="G50" i="20"/>
  <c r="G49" i="32" s="1"/>
  <c r="G49" i="20"/>
  <c r="G48" i="32" s="1"/>
  <c r="G53" i="20"/>
  <c r="G52" i="32" s="1"/>
  <c r="H49" i="20"/>
  <c r="H48" i="32" s="1"/>
  <c r="H53" i="20"/>
  <c r="H52" i="32" s="1"/>
  <c r="H47" i="20"/>
  <c r="H52" i="20"/>
  <c r="H46" i="20"/>
  <c r="H50" i="20"/>
  <c r="H49" i="32" s="1"/>
  <c r="F46" i="20"/>
  <c r="F50" i="20"/>
  <c r="F49" i="32" s="1"/>
  <c r="F49" i="20"/>
  <c r="F48" i="32" s="1"/>
  <c r="F53" i="20"/>
  <c r="F52" i="32" s="1"/>
  <c r="F52" i="20"/>
  <c r="F47" i="20"/>
  <c r="F46" i="32" s="1"/>
  <c r="G73" i="20"/>
  <c r="G60" i="20"/>
  <c r="G59" i="32" s="1"/>
  <c r="L60" i="20"/>
  <c r="L59" i="32" s="1"/>
  <c r="L73" i="20"/>
  <c r="L74" i="20"/>
  <c r="H73" i="20"/>
  <c r="H74" i="20"/>
  <c r="H60" i="20"/>
  <c r="H59" i="32" s="1"/>
  <c r="I73" i="20"/>
  <c r="I60" i="20"/>
  <c r="I59" i="32" s="1"/>
  <c r="I74" i="20"/>
  <c r="M60" i="20"/>
  <c r="M59" i="32" s="1"/>
  <c r="M73" i="20"/>
  <c r="M74" i="20"/>
  <c r="F73" i="20"/>
  <c r="F74" i="20"/>
  <c r="F60" i="20"/>
  <c r="F59" i="32" s="1"/>
  <c r="O60" i="20"/>
  <c r="O59" i="32" s="1"/>
  <c r="O73" i="20"/>
  <c r="O74" i="20"/>
  <c r="P60" i="20"/>
  <c r="P59" i="32" s="1"/>
  <c r="P73" i="20"/>
  <c r="P74" i="20"/>
  <c r="N60" i="20"/>
  <c r="N59" i="32" s="1"/>
  <c r="N73" i="20"/>
  <c r="N74" i="20"/>
  <c r="J60" i="20"/>
  <c r="J59" i="32" s="1"/>
  <c r="J74" i="20"/>
  <c r="J73" i="20"/>
  <c r="E6" i="20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G67" i="20" l="1"/>
  <c r="G66" i="32" s="1"/>
  <c r="J66" i="20"/>
  <c r="J65" i="32" s="1"/>
  <c r="J67" i="20"/>
  <c r="J66" i="32" s="1"/>
  <c r="O67" i="20"/>
  <c r="O66" i="32" s="1"/>
  <c r="F67" i="20"/>
  <c r="F66" i="32" s="1"/>
  <c r="L66" i="20"/>
  <c r="L65" i="32" s="1"/>
  <c r="K67" i="20"/>
  <c r="K66" i="32" s="1"/>
  <c r="M66" i="20"/>
  <c r="M65" i="32" s="1"/>
  <c r="I66" i="20"/>
  <c r="I65" i="32" s="1"/>
  <c r="L67" i="20"/>
  <c r="L66" i="32" s="1"/>
  <c r="G66" i="20"/>
  <c r="G65" i="32" s="1"/>
  <c r="P67" i="20"/>
  <c r="P66" i="32" s="1"/>
  <c r="O66" i="20"/>
  <c r="O65" i="32" s="1"/>
  <c r="F66" i="20"/>
  <c r="F65" i="32" s="1"/>
  <c r="I67" i="20"/>
  <c r="I66" i="32" s="1"/>
  <c r="H67" i="20"/>
  <c r="H66" i="32" s="1"/>
  <c r="K66" i="20"/>
  <c r="K65" i="32" s="1"/>
  <c r="N66" i="20"/>
  <c r="N65" i="32" s="1"/>
  <c r="N67" i="20"/>
  <c r="N66" i="32" s="1"/>
  <c r="P66" i="20"/>
  <c r="P65" i="32" s="1"/>
  <c r="M67" i="20"/>
  <c r="M66" i="32" s="1"/>
  <c r="H66" i="20"/>
  <c r="H65" i="32" s="1"/>
  <c r="Q68" i="28"/>
  <c r="Q68" i="29" s="1"/>
  <c r="U110" i="28"/>
  <c r="U110" i="29" s="1"/>
  <c r="W110" i="28"/>
  <c r="W110" i="29" s="1"/>
  <c r="T110" i="28"/>
  <c r="T110" i="29" s="1"/>
  <c r="S110" i="28"/>
  <c r="S110" i="29" s="1"/>
  <c r="R110" i="28"/>
  <c r="R110" i="29" s="1"/>
  <c r="X110" i="28"/>
  <c r="X110" i="29" s="1"/>
  <c r="V110" i="28"/>
  <c r="V110" i="29" s="1"/>
  <c r="X47" i="29"/>
  <c r="X37" i="29"/>
  <c r="X40" i="29"/>
  <c r="X34" i="29"/>
  <c r="T40" i="29"/>
  <c r="T34" i="29"/>
  <c r="T47" i="29"/>
  <c r="T37" i="29"/>
  <c r="W47" i="29"/>
  <c r="W37" i="29"/>
  <c r="W40" i="29"/>
  <c r="W34" i="29"/>
  <c r="S40" i="29"/>
  <c r="S34" i="29"/>
  <c r="S47" i="29"/>
  <c r="S37" i="29"/>
  <c r="S54" i="28"/>
  <c r="S54" i="29" s="1"/>
  <c r="V47" i="29"/>
  <c r="V37" i="29"/>
  <c r="V40" i="29"/>
  <c r="V34" i="29"/>
  <c r="R40" i="29"/>
  <c r="R34" i="29"/>
  <c r="R47" i="29"/>
  <c r="R37" i="29"/>
  <c r="U47" i="29"/>
  <c r="U37" i="29"/>
  <c r="U40" i="29"/>
  <c r="U34" i="29"/>
  <c r="Q40" i="29"/>
  <c r="Q34" i="29"/>
  <c r="Q47" i="29"/>
  <c r="Q37" i="29"/>
  <c r="Q54" i="28"/>
  <c r="Q54" i="29" s="1"/>
  <c r="Q110" i="28" l="1"/>
  <c r="Q110" i="29" s="1"/>
  <c r="X58" i="28"/>
  <c r="X58" i="29" s="1"/>
  <c r="X66" i="28"/>
  <c r="X66" i="29" s="1"/>
  <c r="X74" i="28"/>
  <c r="X74" i="29" s="1"/>
  <c r="X86" i="28"/>
  <c r="X86" i="29" s="1"/>
  <c r="X99" i="28"/>
  <c r="X99" i="29" s="1"/>
  <c r="X107" i="28"/>
  <c r="X107" i="29" s="1"/>
  <c r="W54" i="28"/>
  <c r="W54" i="29" s="1"/>
  <c r="R51" i="28"/>
  <c r="R51" i="29" s="1"/>
  <c r="W59" i="28"/>
  <c r="W59" i="29" s="1"/>
  <c r="W74" i="28"/>
  <c r="W74" i="29" s="1"/>
  <c r="W80" i="28"/>
  <c r="W80" i="29" s="1"/>
  <c r="W62" i="28"/>
  <c r="W62" i="29" s="1"/>
  <c r="V80" i="28"/>
  <c r="V80" i="29" s="1"/>
  <c r="V94" i="28"/>
  <c r="V94" i="29" s="1"/>
  <c r="V107" i="28"/>
  <c r="V107" i="29" s="1"/>
  <c r="U74" i="28"/>
  <c r="U74" i="29" s="1"/>
  <c r="T60" i="28"/>
  <c r="T60" i="29" s="1"/>
  <c r="V60" i="28"/>
  <c r="V60" i="29" s="1"/>
  <c r="U80" i="28"/>
  <c r="U80" i="29" s="1"/>
  <c r="V68" i="28"/>
  <c r="V68" i="29" s="1"/>
  <c r="U94" i="28"/>
  <c r="U94" i="29" s="1"/>
  <c r="V72" i="28"/>
  <c r="V72" i="29" s="1"/>
  <c r="V67" i="28"/>
  <c r="V67" i="29" s="1"/>
  <c r="X30" i="28"/>
  <c r="X30" i="29" s="1"/>
  <c r="S51" i="28"/>
  <c r="S51" i="29" s="1"/>
  <c r="T90" i="28"/>
  <c r="T90" i="29" s="1"/>
  <c r="U48" i="28"/>
  <c r="S61" i="28"/>
  <c r="S61" i="29" s="1"/>
  <c r="S59" i="28"/>
  <c r="S59" i="29" s="1"/>
  <c r="S92" i="28"/>
  <c r="S92" i="29" s="1"/>
  <c r="T54" i="28"/>
  <c r="T54" i="29" s="1"/>
  <c r="S81" i="28"/>
  <c r="S81" i="29" s="1"/>
  <c r="Q100" i="28"/>
  <c r="Q100" i="29" s="1"/>
  <c r="S48" i="28"/>
  <c r="Q59" i="28"/>
  <c r="Q59" i="29" s="1"/>
  <c r="U50" i="28"/>
  <c r="U50" i="29" s="1"/>
  <c r="S94" i="28"/>
  <c r="S94" i="29" s="1"/>
  <c r="R55" i="28"/>
  <c r="U73" i="28"/>
  <c r="U73" i="29" s="1"/>
  <c r="R79" i="28"/>
  <c r="R79" i="29" s="1"/>
  <c r="R94" i="28"/>
  <c r="R94" i="29" s="1"/>
  <c r="R102" i="28"/>
  <c r="R102" i="29" s="1"/>
  <c r="R92" i="28"/>
  <c r="R92" i="29" s="1"/>
  <c r="R86" i="28"/>
  <c r="R86" i="29" s="1"/>
  <c r="Q102" i="28"/>
  <c r="Q102" i="29" s="1"/>
  <c r="U36" i="28"/>
  <c r="U36" i="29" s="1"/>
  <c r="V39" i="28"/>
  <c r="V39" i="29" s="1"/>
  <c r="U43" i="28"/>
  <c r="U43" i="29" s="1"/>
  <c r="W25" i="28"/>
  <c r="W25" i="29" s="1"/>
  <c r="X41" i="28"/>
  <c r="X41" i="29" s="1"/>
  <c r="W43" i="28"/>
  <c r="W43" i="29" s="1"/>
  <c r="X35" i="28"/>
  <c r="X35" i="29" s="1"/>
  <c r="X54" i="28"/>
  <c r="X54" i="29" s="1"/>
  <c r="X63" i="28"/>
  <c r="X63" i="29" s="1"/>
  <c r="X71" i="28"/>
  <c r="X71" i="29" s="1"/>
  <c r="X79" i="28"/>
  <c r="X79" i="29" s="1"/>
  <c r="X83" i="28"/>
  <c r="X83" i="29" s="1"/>
  <c r="X87" i="28"/>
  <c r="X87" i="29" s="1"/>
  <c r="X91" i="28"/>
  <c r="X91" i="29" s="1"/>
  <c r="X95" i="28"/>
  <c r="X95" i="29" s="1"/>
  <c r="X100" i="28"/>
  <c r="X100" i="29" s="1"/>
  <c r="X114" i="28"/>
  <c r="X114" i="29" s="1"/>
  <c r="X50" i="28"/>
  <c r="X50" i="29" s="1"/>
  <c r="S52" i="28"/>
  <c r="S52" i="29" s="1"/>
  <c r="V49" i="28"/>
  <c r="V49" i="29" s="1"/>
  <c r="V54" i="28"/>
  <c r="V54" i="29" s="1"/>
  <c r="W77" i="28"/>
  <c r="W77" i="29" s="1"/>
  <c r="W84" i="28"/>
  <c r="W84" i="29" s="1"/>
  <c r="W67" i="28"/>
  <c r="W67" i="29" s="1"/>
  <c r="W100" i="28"/>
  <c r="W100" i="29" s="1"/>
  <c r="W82" i="28"/>
  <c r="W82" i="29" s="1"/>
  <c r="U49" i="28"/>
  <c r="U49" i="29" s="1"/>
  <c r="W57" i="28"/>
  <c r="W57" i="29" s="1"/>
  <c r="W89" i="28"/>
  <c r="W89" i="29" s="1"/>
  <c r="W56" i="28"/>
  <c r="W88" i="28"/>
  <c r="W88" i="29" s="1"/>
  <c r="X98" i="28"/>
  <c r="X98" i="29" s="1"/>
  <c r="W70" i="28"/>
  <c r="W70" i="29" s="1"/>
  <c r="W106" i="28"/>
  <c r="W106" i="29" s="1"/>
  <c r="W55" i="28"/>
  <c r="V84" i="28"/>
  <c r="V84" i="29" s="1"/>
  <c r="V92" i="28"/>
  <c r="V92" i="29" s="1"/>
  <c r="V96" i="28"/>
  <c r="V96" i="29" s="1"/>
  <c r="W87" i="28"/>
  <c r="W87" i="29" s="1"/>
  <c r="U106" i="28"/>
  <c r="U106" i="29" s="1"/>
  <c r="T107" i="28"/>
  <c r="T107" i="29" s="1"/>
  <c r="V50" i="28"/>
  <c r="V50" i="29" s="1"/>
  <c r="U61" i="28"/>
  <c r="U61" i="29" s="1"/>
  <c r="U78" i="28"/>
  <c r="U78" i="29" s="1"/>
  <c r="T95" i="28"/>
  <c r="T95" i="29" s="1"/>
  <c r="V61" i="28"/>
  <c r="V61" i="29" s="1"/>
  <c r="V74" i="28"/>
  <c r="V74" i="29" s="1"/>
  <c r="T89" i="28"/>
  <c r="T89" i="29" s="1"/>
  <c r="T102" i="28"/>
  <c r="T102" i="29" s="1"/>
  <c r="U56" i="28"/>
  <c r="T68" i="28"/>
  <c r="T68" i="29" s="1"/>
  <c r="T63" i="28"/>
  <c r="T63" i="29" s="1"/>
  <c r="V73" i="28"/>
  <c r="V73" i="29" s="1"/>
  <c r="U83" i="28"/>
  <c r="U83" i="29" s="1"/>
  <c r="V102" i="28"/>
  <c r="V102" i="29" s="1"/>
  <c r="U63" i="28"/>
  <c r="U63" i="29" s="1"/>
  <c r="T71" i="28"/>
  <c r="T71" i="29" s="1"/>
  <c r="T85" i="28"/>
  <c r="T85" i="29" s="1"/>
  <c r="T97" i="28"/>
  <c r="T97" i="29" s="1"/>
  <c r="V63" i="28"/>
  <c r="V63" i="29" s="1"/>
  <c r="V76" i="28"/>
  <c r="V76" i="29" s="1"/>
  <c r="V91" i="28"/>
  <c r="V91" i="29" s="1"/>
  <c r="V71" i="28"/>
  <c r="V71" i="29" s="1"/>
  <c r="T48" i="28"/>
  <c r="Q87" i="28"/>
  <c r="Q87" i="29" s="1"/>
  <c r="T96" i="28"/>
  <c r="T96" i="29" s="1"/>
  <c r="U79" i="28"/>
  <c r="U79" i="29" s="1"/>
  <c r="U86" i="28"/>
  <c r="U86" i="29" s="1"/>
  <c r="U52" i="28"/>
  <c r="U52" i="29" s="1"/>
  <c r="U89" i="28"/>
  <c r="U89" i="29" s="1"/>
  <c r="S71" i="28"/>
  <c r="S71" i="29" s="1"/>
  <c r="S65" i="28"/>
  <c r="S65" i="29" s="1"/>
  <c r="Q81" i="28"/>
  <c r="Q81" i="29" s="1"/>
  <c r="U53" i="28"/>
  <c r="U53" i="29" s="1"/>
  <c r="S79" i="28"/>
  <c r="S79" i="29" s="1"/>
  <c r="S55" i="28"/>
  <c r="W53" i="28"/>
  <c r="W53" i="29" s="1"/>
  <c r="X53" i="28"/>
  <c r="X53" i="29" s="1"/>
  <c r="S76" i="28"/>
  <c r="S76" i="29" s="1"/>
  <c r="W63" i="28"/>
  <c r="W63" i="29" s="1"/>
  <c r="T75" i="28"/>
  <c r="T75" i="29" s="1"/>
  <c r="S101" i="28"/>
  <c r="S101" i="29" s="1"/>
  <c r="S58" i="28"/>
  <c r="S58" i="29" s="1"/>
  <c r="S96" i="28"/>
  <c r="S96" i="29" s="1"/>
  <c r="T58" i="28"/>
  <c r="T58" i="29" s="1"/>
  <c r="R66" i="28"/>
  <c r="R66" i="29" s="1"/>
  <c r="S78" i="28"/>
  <c r="S78" i="29" s="1"/>
  <c r="S63" i="28"/>
  <c r="S63" i="29" s="1"/>
  <c r="Q80" i="28"/>
  <c r="Q80" i="29" s="1"/>
  <c r="Q92" i="28"/>
  <c r="Q92" i="29" s="1"/>
  <c r="T87" i="28"/>
  <c r="T87" i="29" s="1"/>
  <c r="S74" i="28"/>
  <c r="S74" i="29" s="1"/>
  <c r="S68" i="28"/>
  <c r="S68" i="29" s="1"/>
  <c r="S87" i="28"/>
  <c r="S87" i="29" s="1"/>
  <c r="Q63" i="28"/>
  <c r="Q63" i="29" s="1"/>
  <c r="Q71" i="28"/>
  <c r="Q71" i="29" s="1"/>
  <c r="R61" i="28"/>
  <c r="R61" i="29" s="1"/>
  <c r="S102" i="28"/>
  <c r="S102" i="29" s="1"/>
  <c r="U58" i="28"/>
  <c r="U58" i="29" s="1"/>
  <c r="U75" i="28"/>
  <c r="U75" i="29" s="1"/>
  <c r="Q62" i="28"/>
  <c r="Q62" i="29" s="1"/>
  <c r="Q76" i="28"/>
  <c r="Q76" i="29" s="1"/>
  <c r="R96" i="28"/>
  <c r="R96" i="29" s="1"/>
  <c r="R88" i="28"/>
  <c r="R88" i="29" s="1"/>
  <c r="R67" i="28"/>
  <c r="R67" i="29" s="1"/>
  <c r="R101" i="28"/>
  <c r="R101" i="29" s="1"/>
  <c r="R95" i="28"/>
  <c r="R95" i="29" s="1"/>
  <c r="R82" i="28"/>
  <c r="R82" i="29" s="1"/>
  <c r="Q79" i="28"/>
  <c r="Q79" i="29" s="1"/>
  <c r="R64" i="28"/>
  <c r="R64" i="29" s="1"/>
  <c r="R99" i="28"/>
  <c r="R99" i="29" s="1"/>
  <c r="R59" i="28"/>
  <c r="R59" i="29" s="1"/>
  <c r="R56" i="28"/>
  <c r="Q72" i="28"/>
  <c r="Q72" i="29" s="1"/>
  <c r="U57" i="28"/>
  <c r="U57" i="29" s="1"/>
  <c r="V66" i="28"/>
  <c r="V66" i="29" s="1"/>
  <c r="Q89" i="28"/>
  <c r="Q89" i="29" s="1"/>
  <c r="U38" i="28"/>
  <c r="U38" i="29" s="1"/>
  <c r="R39" i="28"/>
  <c r="R39" i="29" s="1"/>
  <c r="V41" i="28"/>
  <c r="V41" i="29" s="1"/>
  <c r="R38" i="28"/>
  <c r="R38" i="29" s="1"/>
  <c r="V35" i="28"/>
  <c r="V35" i="29" s="1"/>
  <c r="S39" i="28"/>
  <c r="S39" i="29" s="1"/>
  <c r="W41" i="28"/>
  <c r="W41" i="29" s="1"/>
  <c r="S35" i="28"/>
  <c r="S35" i="29" s="1"/>
  <c r="W36" i="28"/>
  <c r="W36" i="29" s="1"/>
  <c r="T41" i="28"/>
  <c r="T41" i="29" s="1"/>
  <c r="X42" i="28"/>
  <c r="X42" i="29" s="1"/>
  <c r="T35" i="28"/>
  <c r="T35" i="29" s="1"/>
  <c r="X36" i="28"/>
  <c r="X36" i="29" s="1"/>
  <c r="U42" i="28"/>
  <c r="U42" i="29" s="1"/>
  <c r="X43" i="28"/>
  <c r="X43" i="29" s="1"/>
  <c r="X78" i="28"/>
  <c r="X78" i="29" s="1"/>
  <c r="X49" i="28"/>
  <c r="X49" i="29" s="1"/>
  <c r="W91" i="28"/>
  <c r="W91" i="29" s="1"/>
  <c r="W94" i="28"/>
  <c r="W94" i="29" s="1"/>
  <c r="V88" i="28"/>
  <c r="V88" i="29" s="1"/>
  <c r="T106" i="28"/>
  <c r="T106" i="29" s="1"/>
  <c r="U87" i="28"/>
  <c r="U87" i="29" s="1"/>
  <c r="T73" i="28"/>
  <c r="T73" i="29" s="1"/>
  <c r="U98" i="28"/>
  <c r="U98" i="29" s="1"/>
  <c r="U59" i="28"/>
  <c r="U59" i="29" s="1"/>
  <c r="U88" i="28"/>
  <c r="U88" i="29" s="1"/>
  <c r="W71" i="28"/>
  <c r="W71" i="29" s="1"/>
  <c r="V53" i="28"/>
  <c r="V53" i="29" s="1"/>
  <c r="T53" i="28"/>
  <c r="T53" i="29" s="1"/>
  <c r="S97" i="28"/>
  <c r="S97" i="29" s="1"/>
  <c r="R77" i="28"/>
  <c r="R77" i="29" s="1"/>
  <c r="Q90" i="28"/>
  <c r="Q90" i="29" s="1"/>
  <c r="T62" i="28"/>
  <c r="T62" i="29" s="1"/>
  <c r="Q69" i="28"/>
  <c r="Q69" i="29" s="1"/>
  <c r="U77" i="28"/>
  <c r="U77" i="29" s="1"/>
  <c r="R48" i="28"/>
  <c r="R68" i="28"/>
  <c r="R68" i="29" s="1"/>
  <c r="V58" i="28"/>
  <c r="V58" i="29" s="1"/>
  <c r="R100" i="28"/>
  <c r="R100" i="29" s="1"/>
  <c r="T65" i="28"/>
  <c r="T65" i="29" s="1"/>
  <c r="V38" i="28"/>
  <c r="V38" i="29" s="1"/>
  <c r="X67" i="28"/>
  <c r="X67" i="29" s="1"/>
  <c r="R30" i="28"/>
  <c r="R30" i="29" s="1"/>
  <c r="X60" i="28"/>
  <c r="X60" i="29" s="1"/>
  <c r="X72" i="28"/>
  <c r="X72" i="29" s="1"/>
  <c r="X84" i="28"/>
  <c r="X84" i="29" s="1"/>
  <c r="X96" i="28"/>
  <c r="X96" i="29" s="1"/>
  <c r="R27" i="28"/>
  <c r="R27" i="29" s="1"/>
  <c r="T49" i="28"/>
  <c r="T49" i="29" s="1"/>
  <c r="V52" i="28"/>
  <c r="V52" i="29" s="1"/>
  <c r="W93" i="28"/>
  <c r="W93" i="29" s="1"/>
  <c r="W60" i="28"/>
  <c r="W60" i="29" s="1"/>
  <c r="W92" i="28"/>
  <c r="W92" i="29" s="1"/>
  <c r="W75" i="28"/>
  <c r="W75" i="29" s="1"/>
  <c r="R28" i="28"/>
  <c r="R28" i="29" s="1"/>
  <c r="W58" i="28"/>
  <c r="W58" i="29" s="1"/>
  <c r="W90" i="28"/>
  <c r="W90" i="29" s="1"/>
  <c r="T27" i="28"/>
  <c r="T27" i="29" s="1"/>
  <c r="W65" i="28"/>
  <c r="W65" i="29" s="1"/>
  <c r="W97" i="28"/>
  <c r="W97" i="29" s="1"/>
  <c r="W64" i="28"/>
  <c r="W64" i="29" s="1"/>
  <c r="W96" i="28"/>
  <c r="W96" i="29" s="1"/>
  <c r="W98" i="28"/>
  <c r="W98" i="29" s="1"/>
  <c r="W78" i="28"/>
  <c r="W78" i="29" s="1"/>
  <c r="V81" i="28"/>
  <c r="V81" i="29" s="1"/>
  <c r="V89" i="28"/>
  <c r="V89" i="29" s="1"/>
  <c r="V97" i="28"/>
  <c r="V97" i="29" s="1"/>
  <c r="W79" i="28"/>
  <c r="W79" i="29" s="1"/>
  <c r="V101" i="28"/>
  <c r="V101" i="29" s="1"/>
  <c r="U107" i="28"/>
  <c r="U107" i="29" s="1"/>
  <c r="W107" i="28"/>
  <c r="W107" i="29" s="1"/>
  <c r="T50" i="28"/>
  <c r="T50" i="29" s="1"/>
  <c r="V114" i="28"/>
  <c r="V114" i="29" s="1"/>
  <c r="T69" i="28"/>
  <c r="T69" i="29" s="1"/>
  <c r="U81" i="28"/>
  <c r="U81" i="29" s="1"/>
  <c r="U96" i="28"/>
  <c r="U96" i="29" s="1"/>
  <c r="T56" i="28"/>
  <c r="U65" i="28"/>
  <c r="U65" i="29" s="1"/>
  <c r="T77" i="28"/>
  <c r="T77" i="29" s="1"/>
  <c r="T92" i="28"/>
  <c r="T92" i="29" s="1"/>
  <c r="Q55" i="28"/>
  <c r="U60" i="28"/>
  <c r="U60" i="29" s="1"/>
  <c r="V69" i="28"/>
  <c r="V69" i="29" s="1"/>
  <c r="V56" i="28"/>
  <c r="U64" i="28"/>
  <c r="U64" i="29" s="1"/>
  <c r="T76" i="28"/>
  <c r="T76" i="29" s="1"/>
  <c r="V86" i="28"/>
  <c r="V86" i="29" s="1"/>
  <c r="V98" i="28"/>
  <c r="V98" i="29" s="1"/>
  <c r="V64" i="28"/>
  <c r="V64" i="29" s="1"/>
  <c r="U72" i="28"/>
  <c r="U72" i="29" s="1"/>
  <c r="T88" i="28"/>
  <c r="T88" i="29" s="1"/>
  <c r="T101" i="28"/>
  <c r="T101" i="29" s="1"/>
  <c r="U67" i="28"/>
  <c r="U67" i="29" s="1"/>
  <c r="U82" i="28"/>
  <c r="U82" i="29" s="1"/>
  <c r="U97" i="28"/>
  <c r="U97" i="29" s="1"/>
  <c r="V82" i="28"/>
  <c r="V82" i="29" s="1"/>
  <c r="Q91" i="28"/>
  <c r="Q91" i="29" s="1"/>
  <c r="T79" i="28"/>
  <c r="T79" i="29" s="1"/>
  <c r="U90" i="28"/>
  <c r="U90" i="29" s="1"/>
  <c r="U100" i="28"/>
  <c r="U100" i="29" s="1"/>
  <c r="T78" i="28"/>
  <c r="T78" i="29" s="1"/>
  <c r="T93" i="28"/>
  <c r="T93" i="29" s="1"/>
  <c r="S77" i="28"/>
  <c r="S77" i="29" s="1"/>
  <c r="S67" i="28"/>
  <c r="S67" i="29" s="1"/>
  <c r="U92" i="28"/>
  <c r="U92" i="29" s="1"/>
  <c r="S56" i="28"/>
  <c r="S82" i="28"/>
  <c r="S82" i="29" s="1"/>
  <c r="R53" i="28"/>
  <c r="R53" i="29" s="1"/>
  <c r="W95" i="28"/>
  <c r="W95" i="29" s="1"/>
  <c r="S83" i="28"/>
  <c r="S83" i="29" s="1"/>
  <c r="S90" i="28"/>
  <c r="S90" i="29" s="1"/>
  <c r="T57" i="28"/>
  <c r="T57" i="29" s="1"/>
  <c r="S60" i="28"/>
  <c r="S60" i="29" s="1"/>
  <c r="S100" i="28"/>
  <c r="S100" i="29" s="1"/>
  <c r="R60" i="28"/>
  <c r="R60" i="29" s="1"/>
  <c r="R69" i="28"/>
  <c r="R69" i="29" s="1"/>
  <c r="R80" i="28"/>
  <c r="R80" i="29" s="1"/>
  <c r="Q88" i="28"/>
  <c r="Q88" i="29" s="1"/>
  <c r="Q83" i="28"/>
  <c r="Q83" i="29" s="1"/>
  <c r="Q94" i="28"/>
  <c r="Q94" i="29" s="1"/>
  <c r="S95" i="28"/>
  <c r="S95" i="29" s="1"/>
  <c r="T51" i="28"/>
  <c r="T51" i="29" s="1"/>
  <c r="S85" i="28"/>
  <c r="S85" i="29" s="1"/>
  <c r="T70" i="28"/>
  <c r="T70" i="29" s="1"/>
  <c r="S106" i="28"/>
  <c r="S106" i="29" s="1"/>
  <c r="W50" i="28"/>
  <c r="W50" i="29" s="1"/>
  <c r="Q65" i="28"/>
  <c r="Q65" i="29" s="1"/>
  <c r="R73" i="28"/>
  <c r="R73" i="29" s="1"/>
  <c r="Q84" i="28"/>
  <c r="Q84" i="29" s="1"/>
  <c r="V75" i="28"/>
  <c r="V75" i="29" s="1"/>
  <c r="Q60" i="28"/>
  <c r="Q60" i="29" s="1"/>
  <c r="Q61" i="28"/>
  <c r="Q61" i="29" s="1"/>
  <c r="U62" i="28"/>
  <c r="U62" i="29" s="1"/>
  <c r="R58" i="28"/>
  <c r="R58" i="29" s="1"/>
  <c r="R87" i="28"/>
  <c r="R87" i="29" s="1"/>
  <c r="Q101" i="28"/>
  <c r="Q101" i="29" s="1"/>
  <c r="R70" i="28"/>
  <c r="R70" i="29" s="1"/>
  <c r="R91" i="28"/>
  <c r="R91" i="29" s="1"/>
  <c r="R74" i="28"/>
  <c r="R74" i="29" s="1"/>
  <c r="R106" i="28"/>
  <c r="R106" i="29" s="1"/>
  <c r="R52" i="28"/>
  <c r="R52" i="29" s="1"/>
  <c r="R89" i="28"/>
  <c r="R89" i="29" s="1"/>
  <c r="Q70" i="28"/>
  <c r="Q70" i="29" s="1"/>
  <c r="R71" i="28"/>
  <c r="R71" i="29" s="1"/>
  <c r="R107" i="28"/>
  <c r="R107" i="29" s="1"/>
  <c r="R65" i="28"/>
  <c r="R65" i="29" s="1"/>
  <c r="R114" i="28"/>
  <c r="R114" i="29" s="1"/>
  <c r="R78" i="28"/>
  <c r="R78" i="29" s="1"/>
  <c r="Q82" i="28"/>
  <c r="Q82" i="29" s="1"/>
  <c r="U35" i="28"/>
  <c r="U35" i="29" s="1"/>
  <c r="R41" i="28"/>
  <c r="R41" i="29" s="1"/>
  <c r="V42" i="28"/>
  <c r="V42" i="29" s="1"/>
  <c r="R35" i="28"/>
  <c r="R35" i="29" s="1"/>
  <c r="V36" i="28"/>
  <c r="V36" i="29" s="1"/>
  <c r="S41" i="28"/>
  <c r="S41" i="29" s="1"/>
  <c r="W42" i="28"/>
  <c r="W42" i="29" s="1"/>
  <c r="S36" i="28"/>
  <c r="S36" i="29" s="1"/>
  <c r="W38" i="28"/>
  <c r="W38" i="29" s="1"/>
  <c r="T42" i="28"/>
  <c r="T42" i="29" s="1"/>
  <c r="X39" i="28"/>
  <c r="X39" i="29" s="1"/>
  <c r="T36" i="28"/>
  <c r="T36" i="29" s="1"/>
  <c r="X38" i="28"/>
  <c r="X38" i="29" s="1"/>
  <c r="U39" i="28"/>
  <c r="U39" i="29" s="1"/>
  <c r="W52" i="28"/>
  <c r="W52" i="29" s="1"/>
  <c r="X62" i="28"/>
  <c r="X62" i="29" s="1"/>
  <c r="X70" i="28"/>
  <c r="X70" i="29" s="1"/>
  <c r="X82" i="28"/>
  <c r="X82" i="29" s="1"/>
  <c r="X94" i="28"/>
  <c r="X94" i="29" s="1"/>
  <c r="X48" i="28"/>
  <c r="U54" i="28"/>
  <c r="U54" i="29" s="1"/>
  <c r="W69" i="28"/>
  <c r="W69" i="29" s="1"/>
  <c r="W76" i="28"/>
  <c r="W76" i="29" s="1"/>
  <c r="T98" i="28"/>
  <c r="T98" i="29" s="1"/>
  <c r="W114" i="28"/>
  <c r="W114" i="29" s="1"/>
  <c r="W81" i="28"/>
  <c r="W81" i="29" s="1"/>
  <c r="X52" i="28"/>
  <c r="X52" i="29" s="1"/>
  <c r="V99" i="28"/>
  <c r="V99" i="29" s="1"/>
  <c r="V87" i="28"/>
  <c r="V87" i="29" s="1"/>
  <c r="U114" i="28"/>
  <c r="U114" i="29" s="1"/>
  <c r="W61" i="28"/>
  <c r="W61" i="29" s="1"/>
  <c r="V95" i="28"/>
  <c r="V95" i="29" s="1"/>
  <c r="T86" i="28"/>
  <c r="T86" i="29" s="1"/>
  <c r="T99" i="28"/>
  <c r="T99" i="29" s="1"/>
  <c r="V65" i="28"/>
  <c r="V65" i="29" s="1"/>
  <c r="T72" i="28"/>
  <c r="T72" i="29" s="1"/>
  <c r="T94" i="28"/>
  <c r="T94" i="29" s="1"/>
  <c r="T82" i="28"/>
  <c r="T82" i="29" s="1"/>
  <c r="V59" i="28"/>
  <c r="V59" i="29" s="1"/>
  <c r="Q99" i="28"/>
  <c r="Q99" i="29" s="1"/>
  <c r="U51" i="28"/>
  <c r="U51" i="29" s="1"/>
  <c r="U99" i="28"/>
  <c r="U99" i="29" s="1"/>
  <c r="T84" i="28"/>
  <c r="T84" i="29" s="1"/>
  <c r="Q56" i="28"/>
  <c r="S69" i="28"/>
  <c r="S69" i="29" s="1"/>
  <c r="S70" i="28"/>
  <c r="S70" i="29" s="1"/>
  <c r="T74" i="28"/>
  <c r="T74" i="29" s="1"/>
  <c r="S50" i="28"/>
  <c r="S50" i="29" s="1"/>
  <c r="S64" i="28"/>
  <c r="S64" i="29" s="1"/>
  <c r="Q78" i="28"/>
  <c r="Q78" i="29" s="1"/>
  <c r="S88" i="28"/>
  <c r="S88" i="29" s="1"/>
  <c r="S73" i="28"/>
  <c r="S73" i="29" s="1"/>
  <c r="X106" i="28"/>
  <c r="X106" i="29" s="1"/>
  <c r="R81" i="28"/>
  <c r="R81" i="29" s="1"/>
  <c r="R26" i="28"/>
  <c r="R26" i="29" s="1"/>
  <c r="Q73" i="28"/>
  <c r="Q73" i="29" s="1"/>
  <c r="Q74" i="28"/>
  <c r="Q74" i="29" s="1"/>
  <c r="R93" i="28"/>
  <c r="R93" i="29" s="1"/>
  <c r="R50" i="28"/>
  <c r="R50" i="29" s="1"/>
  <c r="R75" i="28"/>
  <c r="R75" i="29" s="1"/>
  <c r="R54" i="28"/>
  <c r="R54" i="29" s="1"/>
  <c r="U25" i="28"/>
  <c r="U25" i="29" s="1"/>
  <c r="V25" i="28"/>
  <c r="V25" i="29" s="1"/>
  <c r="W39" i="28"/>
  <c r="W39" i="29" s="1"/>
  <c r="V43" i="28"/>
  <c r="V43" i="29" s="1"/>
  <c r="W35" i="28"/>
  <c r="W35" i="29" s="1"/>
  <c r="X25" i="28"/>
  <c r="X25" i="29" s="1"/>
  <c r="T43" i="28"/>
  <c r="T43" i="29" s="1"/>
  <c r="X59" i="28"/>
  <c r="X59" i="29" s="1"/>
  <c r="X75" i="28"/>
  <c r="X75" i="29" s="1"/>
  <c r="X56" i="28"/>
  <c r="X64" i="28"/>
  <c r="X64" i="29" s="1"/>
  <c r="X68" i="28"/>
  <c r="X68" i="29" s="1"/>
  <c r="X76" i="28"/>
  <c r="X76" i="29" s="1"/>
  <c r="X80" i="28"/>
  <c r="X80" i="29" s="1"/>
  <c r="X88" i="28"/>
  <c r="X88" i="29" s="1"/>
  <c r="X92" i="28"/>
  <c r="X92" i="29" s="1"/>
  <c r="X101" i="28"/>
  <c r="X101" i="29" s="1"/>
  <c r="V48" i="28"/>
  <c r="T30" i="28"/>
  <c r="T30" i="29" s="1"/>
  <c r="X57" i="28"/>
  <c r="X57" i="29" s="1"/>
  <c r="X61" i="28"/>
  <c r="X61" i="29" s="1"/>
  <c r="X65" i="28"/>
  <c r="X65" i="29" s="1"/>
  <c r="X69" i="28"/>
  <c r="X69" i="29" s="1"/>
  <c r="X73" i="28"/>
  <c r="X73" i="29" s="1"/>
  <c r="X77" i="28"/>
  <c r="X77" i="29" s="1"/>
  <c r="X81" i="28"/>
  <c r="X81" i="29" s="1"/>
  <c r="X85" i="28"/>
  <c r="X85" i="29" s="1"/>
  <c r="X89" i="28"/>
  <c r="X89" i="29" s="1"/>
  <c r="X93" i="28"/>
  <c r="X93" i="29" s="1"/>
  <c r="X97" i="28"/>
  <c r="X97" i="29" s="1"/>
  <c r="X102" i="28"/>
  <c r="X102" i="29" s="1"/>
  <c r="X51" i="28"/>
  <c r="X51" i="29" s="1"/>
  <c r="T28" i="28"/>
  <c r="T28" i="29" s="1"/>
  <c r="W48" i="28"/>
  <c r="W49" i="28"/>
  <c r="W49" i="29" s="1"/>
  <c r="Q98" i="28"/>
  <c r="Q98" i="29" s="1"/>
  <c r="W102" i="28"/>
  <c r="W102" i="29" s="1"/>
  <c r="W68" i="28"/>
  <c r="W68" i="29" s="1"/>
  <c r="W101" i="28"/>
  <c r="W101" i="29" s="1"/>
  <c r="W83" i="28"/>
  <c r="W83" i="29" s="1"/>
  <c r="T52" i="28"/>
  <c r="T52" i="29" s="1"/>
  <c r="W66" i="28"/>
  <c r="W66" i="29" s="1"/>
  <c r="W99" i="28"/>
  <c r="W99" i="29" s="1"/>
  <c r="W73" i="28"/>
  <c r="W73" i="29" s="1"/>
  <c r="V51" i="28"/>
  <c r="V51" i="29" s="1"/>
  <c r="W72" i="28"/>
  <c r="W72" i="29" s="1"/>
  <c r="X55" i="28"/>
  <c r="W86" i="28"/>
  <c r="W86" i="29" s="1"/>
  <c r="V85" i="28"/>
  <c r="V85" i="29" s="1"/>
  <c r="V93" i="28"/>
  <c r="V93" i="29" s="1"/>
  <c r="V79" i="28"/>
  <c r="V79" i="29" s="1"/>
  <c r="V83" i="28"/>
  <c r="V83" i="29" s="1"/>
  <c r="V90" i="28"/>
  <c r="V90" i="29" s="1"/>
  <c r="S114" i="28"/>
  <c r="S114" i="29" s="1"/>
  <c r="T114" i="28"/>
  <c r="T114" i="29" s="1"/>
  <c r="V106" i="28"/>
  <c r="V106" i="29" s="1"/>
  <c r="W85" i="28"/>
  <c r="W85" i="29" s="1"/>
  <c r="V70" i="28"/>
  <c r="V70" i="29" s="1"/>
  <c r="U84" i="28"/>
  <c r="U84" i="29" s="1"/>
  <c r="V100" i="28"/>
  <c r="V100" i="29" s="1"/>
  <c r="V57" i="28"/>
  <c r="V57" i="29" s="1"/>
  <c r="U69" i="28"/>
  <c r="U69" i="29" s="1"/>
  <c r="V78" i="28"/>
  <c r="V78" i="29" s="1"/>
  <c r="U95" i="28"/>
  <c r="U95" i="29" s="1"/>
  <c r="S98" i="28"/>
  <c r="S98" i="29" s="1"/>
  <c r="T64" i="28"/>
  <c r="T64" i="29" s="1"/>
  <c r="R98" i="28"/>
  <c r="R98" i="29" s="1"/>
  <c r="T59" i="28"/>
  <c r="T59" i="29" s="1"/>
  <c r="U68" i="28"/>
  <c r="U68" i="29" s="1"/>
  <c r="V77" i="28"/>
  <c r="V77" i="29" s="1"/>
  <c r="T91" i="28"/>
  <c r="T91" i="29" s="1"/>
  <c r="T55" i="28"/>
  <c r="T67" i="28"/>
  <c r="T67" i="29" s="1"/>
  <c r="U76" i="28"/>
  <c r="U76" i="29" s="1"/>
  <c r="U91" i="28"/>
  <c r="U91" i="29" s="1"/>
  <c r="U55" i="28"/>
  <c r="U71" i="28"/>
  <c r="U71" i="29" s="1"/>
  <c r="U85" i="28"/>
  <c r="U85" i="29" s="1"/>
  <c r="U101" i="28"/>
  <c r="U101" i="29" s="1"/>
  <c r="V55" i="28"/>
  <c r="S49" i="28"/>
  <c r="S49" i="29" s="1"/>
  <c r="W51" i="28"/>
  <c r="W51" i="29" s="1"/>
  <c r="T81" i="28"/>
  <c r="T81" i="29" s="1"/>
  <c r="T100" i="28"/>
  <c r="T100" i="29" s="1"/>
  <c r="U93" i="28"/>
  <c r="U93" i="29" s="1"/>
  <c r="T80" i="28"/>
  <c r="T80" i="29" s="1"/>
  <c r="S57" i="28"/>
  <c r="S57" i="29" s="1"/>
  <c r="S72" i="28"/>
  <c r="S72" i="29" s="1"/>
  <c r="Q53" i="28"/>
  <c r="Q53" i="29" s="1"/>
  <c r="S62" i="28"/>
  <c r="S62" i="29" s="1"/>
  <c r="S86" i="28"/>
  <c r="S86" i="29" s="1"/>
  <c r="R57" i="28"/>
  <c r="R57" i="29" s="1"/>
  <c r="S53" i="28"/>
  <c r="S53" i="29" s="1"/>
  <c r="T83" i="28"/>
  <c r="T83" i="29" s="1"/>
  <c r="S66" i="28"/>
  <c r="S66" i="29" s="1"/>
  <c r="S80" i="28"/>
  <c r="S80" i="29" s="1"/>
  <c r="T66" i="28"/>
  <c r="T66" i="29" s="1"/>
  <c r="S93" i="28"/>
  <c r="S93" i="29" s="1"/>
  <c r="S89" i="28"/>
  <c r="S89" i="29" s="1"/>
  <c r="R62" i="28"/>
  <c r="R62" i="29" s="1"/>
  <c r="R72" i="28"/>
  <c r="R72" i="29" s="1"/>
  <c r="S84" i="28"/>
  <c r="S84" i="29" s="1"/>
  <c r="Q95" i="28"/>
  <c r="Q95" i="29" s="1"/>
  <c r="Q85" i="28"/>
  <c r="Q85" i="29" s="1"/>
  <c r="Q97" i="28"/>
  <c r="Q97" i="29" s="1"/>
  <c r="Q86" i="28"/>
  <c r="Q86" i="29" s="1"/>
  <c r="T61" i="28"/>
  <c r="T61" i="29" s="1"/>
  <c r="S99" i="28"/>
  <c r="S99" i="29" s="1"/>
  <c r="S91" i="28"/>
  <c r="S91" i="29" s="1"/>
  <c r="Q67" i="28"/>
  <c r="Q67" i="29" s="1"/>
  <c r="Q75" i="28"/>
  <c r="Q75" i="29" s="1"/>
  <c r="S107" i="28"/>
  <c r="S107" i="29" s="1"/>
  <c r="Q58" i="28"/>
  <c r="Q58" i="29" s="1"/>
  <c r="Q57" i="28"/>
  <c r="Q57" i="29" s="1"/>
  <c r="U70" i="28"/>
  <c r="U70" i="29" s="1"/>
  <c r="Q66" i="28"/>
  <c r="Q66" i="29" s="1"/>
  <c r="R63" i="28"/>
  <c r="R63" i="29" s="1"/>
  <c r="R90" i="28"/>
  <c r="R90" i="29" s="1"/>
  <c r="U102" i="28"/>
  <c r="U102" i="29" s="1"/>
  <c r="R76" i="28"/>
  <c r="R76" i="29" s="1"/>
  <c r="R97" i="28"/>
  <c r="R97" i="29" s="1"/>
  <c r="R84" i="28"/>
  <c r="R84" i="29" s="1"/>
  <c r="V62" i="28"/>
  <c r="V62" i="29" s="1"/>
  <c r="Q64" i="28"/>
  <c r="Q64" i="29" s="1"/>
  <c r="Q96" i="28"/>
  <c r="Q96" i="29" s="1"/>
  <c r="U66" i="28"/>
  <c r="U66" i="29" s="1"/>
  <c r="R85" i="28"/>
  <c r="R85" i="29" s="1"/>
  <c r="R83" i="28"/>
  <c r="R83" i="29" s="1"/>
  <c r="S75" i="28"/>
  <c r="S75" i="29" s="1"/>
  <c r="Q77" i="28"/>
  <c r="Q77" i="29" s="1"/>
  <c r="Q93" i="28"/>
  <c r="Q93" i="29" s="1"/>
  <c r="T26" i="28"/>
  <c r="T26" i="29" s="1"/>
  <c r="R49" i="28"/>
  <c r="R49" i="29" s="1"/>
  <c r="Q25" i="28"/>
  <c r="Q25" i="29" s="1"/>
  <c r="R42" i="28"/>
  <c r="R42" i="29" s="1"/>
  <c r="Q43" i="28"/>
  <c r="Q43" i="29" s="1"/>
  <c r="R36" i="28"/>
  <c r="R36" i="29" s="1"/>
  <c r="R25" i="28"/>
  <c r="R25" i="29" s="1"/>
  <c r="S42" i="28"/>
  <c r="S42" i="29" s="1"/>
  <c r="R43" i="28"/>
  <c r="R43" i="29" s="1"/>
  <c r="S38" i="28"/>
  <c r="S38" i="29" s="1"/>
  <c r="S25" i="28"/>
  <c r="S25" i="29" s="1"/>
  <c r="T39" i="28"/>
  <c r="T39" i="29" s="1"/>
  <c r="S43" i="28"/>
  <c r="S43" i="29" s="1"/>
  <c r="T38" i="28"/>
  <c r="T38" i="29" s="1"/>
  <c r="T25" i="28"/>
  <c r="T25" i="29" s="1"/>
  <c r="U41" i="28"/>
  <c r="U41" i="29" s="1"/>
  <c r="V126" i="29"/>
  <c r="X90" i="28"/>
  <c r="X90" i="29" s="1"/>
  <c r="E57" i="31"/>
  <c r="E34" i="31"/>
  <c r="W126" i="29" l="1"/>
  <c r="S126" i="29"/>
  <c r="R126" i="29"/>
  <c r="U126" i="29"/>
  <c r="X29" i="28"/>
  <c r="X29" i="29" s="1"/>
  <c r="S28" i="28"/>
  <c r="S28" i="29" s="1"/>
  <c r="W30" i="28"/>
  <c r="W30" i="29" s="1"/>
  <c r="U28" i="28"/>
  <c r="U28" i="29" s="1"/>
  <c r="R29" i="28"/>
  <c r="R29" i="29" s="1"/>
  <c r="R123" i="29" s="1"/>
  <c r="T29" i="28"/>
  <c r="T29" i="29" s="1"/>
  <c r="T123" i="29" s="1"/>
  <c r="X127" i="28"/>
  <c r="X55" i="29"/>
  <c r="S143" i="29"/>
  <c r="Q143" i="29"/>
  <c r="R55" i="29"/>
  <c r="R127" i="28"/>
  <c r="U48" i="29"/>
  <c r="U124" i="28"/>
  <c r="V27" i="28"/>
  <c r="V27" i="29" s="1"/>
  <c r="Q114" i="28"/>
  <c r="Q114" i="29" s="1"/>
  <c r="W28" i="28"/>
  <c r="W28" i="29" s="1"/>
  <c r="U27" i="28"/>
  <c r="U27" i="29" s="1"/>
  <c r="X27" i="28"/>
  <c r="X27" i="29" s="1"/>
  <c r="Q50" i="28"/>
  <c r="Q50" i="29" s="1"/>
  <c r="S56" i="29"/>
  <c r="S125" i="28"/>
  <c r="Q55" i="29"/>
  <c r="Q127" i="28"/>
  <c r="T56" i="29"/>
  <c r="T125" i="28"/>
  <c r="U143" i="29"/>
  <c r="W143" i="29"/>
  <c r="R48" i="29"/>
  <c r="R124" i="28"/>
  <c r="X143" i="29"/>
  <c r="T48" i="29"/>
  <c r="T124" i="28"/>
  <c r="S48" i="29"/>
  <c r="S124" i="28"/>
  <c r="S30" i="28"/>
  <c r="S30" i="29" s="1"/>
  <c r="S27" i="28"/>
  <c r="S27" i="29" s="1"/>
  <c r="Q107" i="28"/>
  <c r="Q107" i="29" s="1"/>
  <c r="W27" i="28"/>
  <c r="W27" i="29" s="1"/>
  <c r="V30" i="28"/>
  <c r="V30" i="29" s="1"/>
  <c r="S26" i="28"/>
  <c r="S26" i="29" s="1"/>
  <c r="V26" i="28"/>
  <c r="V26" i="29" s="1"/>
  <c r="U30" i="28"/>
  <c r="U30" i="29" s="1"/>
  <c r="X28" i="28"/>
  <c r="X28" i="29" s="1"/>
  <c r="W26" i="28"/>
  <c r="W26" i="29" s="1"/>
  <c r="V28" i="28"/>
  <c r="V28" i="29" s="1"/>
  <c r="V55" i="29"/>
  <c r="V127" i="28"/>
  <c r="U55" i="29"/>
  <c r="U127" i="28"/>
  <c r="T127" i="28"/>
  <c r="T55" i="29"/>
  <c r="X48" i="29"/>
  <c r="X124" i="28"/>
  <c r="R143" i="29"/>
  <c r="V56" i="29"/>
  <c r="V125" i="28"/>
  <c r="T126" i="29"/>
  <c r="R56" i="29"/>
  <c r="R125" i="28"/>
  <c r="S127" i="28"/>
  <c r="S55" i="29"/>
  <c r="U56" i="29"/>
  <c r="U125" i="28"/>
  <c r="W127" i="28"/>
  <c r="W55" i="29"/>
  <c r="W56" i="29"/>
  <c r="W125" i="28"/>
  <c r="X126" i="29"/>
  <c r="Q106" i="28"/>
  <c r="Q106" i="29" s="1"/>
  <c r="U26" i="28"/>
  <c r="U26" i="29" s="1"/>
  <c r="X26" i="28"/>
  <c r="X26" i="29" s="1"/>
  <c r="W48" i="29"/>
  <c r="W124" i="28"/>
  <c r="V48" i="29"/>
  <c r="V124" i="28"/>
  <c r="X56" i="29"/>
  <c r="X125" i="28"/>
  <c r="Q56" i="29"/>
  <c r="Q125" i="28"/>
  <c r="T143" i="29"/>
  <c r="V143" i="29"/>
  <c r="R129" i="29" l="1"/>
  <c r="R133" i="29" s="1"/>
  <c r="V129" i="29"/>
  <c r="V133" i="29" s="1"/>
  <c r="W126" i="28"/>
  <c r="W128" i="28" s="1"/>
  <c r="X123" i="29"/>
  <c r="W129" i="29"/>
  <c r="W133" i="29" s="1"/>
  <c r="V126" i="28"/>
  <c r="V128" i="28" s="1"/>
  <c r="S126" i="28"/>
  <c r="S128" i="28" s="1"/>
  <c r="T126" i="28"/>
  <c r="T128" i="28" s="1"/>
  <c r="T129" i="29"/>
  <c r="T133" i="29" s="1"/>
  <c r="U29" i="28"/>
  <c r="U29" i="29" s="1"/>
  <c r="U123" i="29" s="1"/>
  <c r="V29" i="28"/>
  <c r="V29" i="29" s="1"/>
  <c r="V123" i="29" s="1"/>
  <c r="X129" i="29"/>
  <c r="X133" i="29" s="1"/>
  <c r="X126" i="28"/>
  <c r="X128" i="28" s="1"/>
  <c r="S129" i="29"/>
  <c r="S133" i="29" s="1"/>
  <c r="S29" i="28"/>
  <c r="S29" i="29" s="1"/>
  <c r="S123" i="29" s="1"/>
  <c r="W29" i="28"/>
  <c r="W29" i="29" s="1"/>
  <c r="R126" i="28"/>
  <c r="R128" i="28" s="1"/>
  <c r="U126" i="28"/>
  <c r="U128" i="28" s="1"/>
  <c r="U129" i="29"/>
  <c r="U133" i="29" s="1"/>
  <c r="J142" i="31"/>
  <c r="K142" i="31"/>
  <c r="J143" i="31"/>
  <c r="K143" i="31"/>
  <c r="W123" i="29" l="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F118" i="28" l="1"/>
  <c r="F118" i="29" s="1"/>
  <c r="G118" i="28"/>
  <c r="G118" i="29" s="1"/>
  <c r="H118" i="28"/>
  <c r="H118" i="29" s="1"/>
  <c r="I118" i="28"/>
  <c r="I118" i="29" s="1"/>
  <c r="J118" i="28"/>
  <c r="J118" i="29" s="1"/>
  <c r="K118" i="28"/>
  <c r="K118" i="29" s="1"/>
  <c r="L118" i="28"/>
  <c r="L118" i="29" s="1"/>
  <c r="M118" i="28"/>
  <c r="M118" i="29" s="1"/>
  <c r="N118" i="28"/>
  <c r="O118" i="28"/>
  <c r="P118" i="28"/>
  <c r="P118" i="29" s="1"/>
  <c r="F119" i="28"/>
  <c r="F119" i="29" s="1"/>
  <c r="G119" i="28"/>
  <c r="G119" i="29" s="1"/>
  <c r="H119" i="28"/>
  <c r="H119" i="29" s="1"/>
  <c r="I119" i="28"/>
  <c r="I119" i="29" s="1"/>
  <c r="J119" i="28"/>
  <c r="J119" i="29" s="1"/>
  <c r="K119" i="28"/>
  <c r="K119" i="29" s="1"/>
  <c r="L119" i="28"/>
  <c r="L119" i="29" s="1"/>
  <c r="M119" i="28"/>
  <c r="M119" i="29" s="1"/>
  <c r="N119" i="28"/>
  <c r="O119" i="28"/>
  <c r="P119" i="28"/>
  <c r="P119" i="29" s="1"/>
  <c r="E118" i="28"/>
  <c r="E118" i="29" s="1"/>
  <c r="E119" i="28"/>
  <c r="E119" i="29" s="1"/>
  <c r="F47" i="28"/>
  <c r="G47" i="28"/>
  <c r="H47" i="28"/>
  <c r="I47" i="28"/>
  <c r="J47" i="28"/>
  <c r="K47" i="28"/>
  <c r="L47" i="28"/>
  <c r="M47" i="28"/>
  <c r="N47" i="28"/>
  <c r="O47" i="28"/>
  <c r="P47" i="28"/>
  <c r="E47" i="28"/>
  <c r="F34" i="28"/>
  <c r="G34" i="28"/>
  <c r="H34" i="28"/>
  <c r="I34" i="28"/>
  <c r="J34" i="28"/>
  <c r="K34" i="28"/>
  <c r="L34" i="28"/>
  <c r="M34" i="28"/>
  <c r="N34" i="28"/>
  <c r="O34" i="28"/>
  <c r="P34" i="28"/>
  <c r="F37" i="28"/>
  <c r="G37" i="28"/>
  <c r="H37" i="28"/>
  <c r="I37" i="28"/>
  <c r="J37" i="28"/>
  <c r="K37" i="28"/>
  <c r="L37" i="28"/>
  <c r="M37" i="28"/>
  <c r="N37" i="28"/>
  <c r="O37" i="28"/>
  <c r="P37" i="28"/>
  <c r="F40" i="28"/>
  <c r="G40" i="28"/>
  <c r="H40" i="28"/>
  <c r="I40" i="28"/>
  <c r="J40" i="28"/>
  <c r="K40" i="28"/>
  <c r="L40" i="28"/>
  <c r="M40" i="28"/>
  <c r="N40" i="28"/>
  <c r="O40" i="28"/>
  <c r="P40" i="28"/>
  <c r="E37" i="28"/>
  <c r="E40" i="28"/>
  <c r="E34" i="28"/>
  <c r="F114" i="27"/>
  <c r="G114" i="27"/>
  <c r="H114" i="27"/>
  <c r="I114" i="27"/>
  <c r="J114" i="27"/>
  <c r="K114" i="27"/>
  <c r="L114" i="27"/>
  <c r="M114" i="27"/>
  <c r="N114" i="27"/>
  <c r="O114" i="27"/>
  <c r="P114" i="27"/>
  <c r="E114" i="27"/>
  <c r="F106" i="27"/>
  <c r="G106" i="27"/>
  <c r="H106" i="27"/>
  <c r="I106" i="27"/>
  <c r="J106" i="27"/>
  <c r="K106" i="27"/>
  <c r="L106" i="27"/>
  <c r="M106" i="27"/>
  <c r="N106" i="27"/>
  <c r="O106" i="27"/>
  <c r="P106" i="27"/>
  <c r="F107" i="27"/>
  <c r="G107" i="27"/>
  <c r="H107" i="27"/>
  <c r="I107" i="27"/>
  <c r="J107" i="27"/>
  <c r="K107" i="27"/>
  <c r="L107" i="27"/>
  <c r="M107" i="27"/>
  <c r="N107" i="27"/>
  <c r="O107" i="27"/>
  <c r="P107" i="27"/>
  <c r="F108" i="27"/>
  <c r="G108" i="27"/>
  <c r="H108" i="27"/>
  <c r="I108" i="27"/>
  <c r="J108" i="27"/>
  <c r="K108" i="27"/>
  <c r="L108" i="27"/>
  <c r="M108" i="27"/>
  <c r="N108" i="27"/>
  <c r="O108" i="27"/>
  <c r="P108" i="27"/>
  <c r="F109" i="27"/>
  <c r="G109" i="27"/>
  <c r="H109" i="27"/>
  <c r="I109" i="27"/>
  <c r="J109" i="27"/>
  <c r="K109" i="27"/>
  <c r="L109" i="27"/>
  <c r="M109" i="27"/>
  <c r="N109" i="27"/>
  <c r="O109" i="27"/>
  <c r="P109" i="27"/>
  <c r="F110" i="27"/>
  <c r="G110" i="27"/>
  <c r="H110" i="27"/>
  <c r="I110" i="27"/>
  <c r="J110" i="27"/>
  <c r="K110" i="27"/>
  <c r="L110" i="27"/>
  <c r="M110" i="27"/>
  <c r="N110" i="27"/>
  <c r="O110" i="27"/>
  <c r="P110" i="27"/>
  <c r="E110" i="27"/>
  <c r="E109" i="27"/>
  <c r="E108" i="27"/>
  <c r="E107" i="27"/>
  <c r="E106" i="27"/>
  <c r="F48" i="27"/>
  <c r="G48" i="27"/>
  <c r="H48" i="27"/>
  <c r="I48" i="27"/>
  <c r="J48" i="27"/>
  <c r="K48" i="27"/>
  <c r="L48" i="27"/>
  <c r="M48" i="27"/>
  <c r="N48" i="27"/>
  <c r="O48" i="27"/>
  <c r="P48" i="27"/>
  <c r="F50" i="27"/>
  <c r="G50" i="27"/>
  <c r="H50" i="27"/>
  <c r="I50" i="27"/>
  <c r="J50" i="27"/>
  <c r="K50" i="27"/>
  <c r="L50" i="27"/>
  <c r="M50" i="27"/>
  <c r="N50" i="27"/>
  <c r="O50" i="27"/>
  <c r="P50" i="27"/>
  <c r="F51" i="27"/>
  <c r="G51" i="27"/>
  <c r="H51" i="27"/>
  <c r="I51" i="27"/>
  <c r="J51" i="27"/>
  <c r="K51" i="27"/>
  <c r="L51" i="27"/>
  <c r="M51" i="27"/>
  <c r="N51" i="27"/>
  <c r="O51" i="27"/>
  <c r="P51" i="27"/>
  <c r="F52" i="27"/>
  <c r="G52" i="27"/>
  <c r="H52" i="27"/>
  <c r="I52" i="27"/>
  <c r="J52" i="27"/>
  <c r="K52" i="27"/>
  <c r="L52" i="27"/>
  <c r="M52" i="27"/>
  <c r="N52" i="27"/>
  <c r="O52" i="27"/>
  <c r="P52" i="27"/>
  <c r="F53" i="27"/>
  <c r="G53" i="27"/>
  <c r="H53" i="27"/>
  <c r="I53" i="27"/>
  <c r="J53" i="27"/>
  <c r="K53" i="27"/>
  <c r="L53" i="27"/>
  <c r="M53" i="27"/>
  <c r="N53" i="27"/>
  <c r="O53" i="27"/>
  <c r="P53" i="27"/>
  <c r="F54" i="27"/>
  <c r="G54" i="27"/>
  <c r="H54" i="27"/>
  <c r="I54" i="27"/>
  <c r="J54" i="27"/>
  <c r="K54" i="27"/>
  <c r="L54" i="27"/>
  <c r="M54" i="27"/>
  <c r="N54" i="27"/>
  <c r="O54" i="27"/>
  <c r="P54" i="27"/>
  <c r="F56" i="27"/>
  <c r="G56" i="27"/>
  <c r="H56" i="27"/>
  <c r="I56" i="27"/>
  <c r="J56" i="27"/>
  <c r="K56" i="27"/>
  <c r="L56" i="27"/>
  <c r="M56" i="27"/>
  <c r="N56" i="27"/>
  <c r="O56" i="27"/>
  <c r="P56" i="27"/>
  <c r="F57" i="27"/>
  <c r="G57" i="27"/>
  <c r="H57" i="27"/>
  <c r="I57" i="27"/>
  <c r="J57" i="27"/>
  <c r="K57" i="27"/>
  <c r="L57" i="27"/>
  <c r="M57" i="27"/>
  <c r="N57" i="27"/>
  <c r="O57" i="27"/>
  <c r="P57" i="27"/>
  <c r="F58" i="27"/>
  <c r="G58" i="27"/>
  <c r="H58" i="27"/>
  <c r="I58" i="27"/>
  <c r="J58" i="27"/>
  <c r="K58" i="27"/>
  <c r="L58" i="27"/>
  <c r="M58" i="27"/>
  <c r="N58" i="27"/>
  <c r="O58" i="27"/>
  <c r="P58" i="27"/>
  <c r="F59" i="27"/>
  <c r="G59" i="27"/>
  <c r="H59" i="27"/>
  <c r="I59" i="27"/>
  <c r="J59" i="27"/>
  <c r="K59" i="27"/>
  <c r="L59" i="27"/>
  <c r="M59" i="27"/>
  <c r="N59" i="27"/>
  <c r="O59" i="27"/>
  <c r="P59" i="27"/>
  <c r="F60" i="27"/>
  <c r="G60" i="27"/>
  <c r="H60" i="27"/>
  <c r="I60" i="27"/>
  <c r="J60" i="27"/>
  <c r="K60" i="27"/>
  <c r="L60" i="27"/>
  <c r="M60" i="27"/>
  <c r="N60" i="27"/>
  <c r="O60" i="27"/>
  <c r="P60" i="27"/>
  <c r="F61" i="27"/>
  <c r="G61" i="27"/>
  <c r="H61" i="27"/>
  <c r="I61" i="27"/>
  <c r="J61" i="27"/>
  <c r="K61" i="27"/>
  <c r="L61" i="27"/>
  <c r="M61" i="27"/>
  <c r="N61" i="27"/>
  <c r="O61" i="27"/>
  <c r="P61" i="27"/>
  <c r="F62" i="27"/>
  <c r="G62" i="27"/>
  <c r="H62" i="27"/>
  <c r="I62" i="27"/>
  <c r="J62" i="27"/>
  <c r="K62" i="27"/>
  <c r="L62" i="27"/>
  <c r="M62" i="27"/>
  <c r="N62" i="27"/>
  <c r="O62" i="27"/>
  <c r="P62" i="27"/>
  <c r="F63" i="27"/>
  <c r="G63" i="27"/>
  <c r="H63" i="27"/>
  <c r="I63" i="27"/>
  <c r="J63" i="27"/>
  <c r="K63" i="27"/>
  <c r="L63" i="27"/>
  <c r="M63" i="27"/>
  <c r="N63" i="27"/>
  <c r="O63" i="27"/>
  <c r="P63" i="27"/>
  <c r="F64" i="27"/>
  <c r="G64" i="27"/>
  <c r="H64" i="27"/>
  <c r="I64" i="27"/>
  <c r="J64" i="27"/>
  <c r="K64" i="27"/>
  <c r="L64" i="27"/>
  <c r="M64" i="27"/>
  <c r="N64" i="27"/>
  <c r="O64" i="27"/>
  <c r="P64" i="27"/>
  <c r="F65" i="27"/>
  <c r="G65" i="27"/>
  <c r="H65" i="27"/>
  <c r="I65" i="27"/>
  <c r="J65" i="27"/>
  <c r="K65" i="27"/>
  <c r="L65" i="27"/>
  <c r="M65" i="27"/>
  <c r="N65" i="27"/>
  <c r="O65" i="27"/>
  <c r="P65" i="27"/>
  <c r="F66" i="27"/>
  <c r="G66" i="27"/>
  <c r="H66" i="27"/>
  <c r="I66" i="27"/>
  <c r="J66" i="27"/>
  <c r="K66" i="27"/>
  <c r="L66" i="27"/>
  <c r="M66" i="27"/>
  <c r="N66" i="27"/>
  <c r="O66" i="27"/>
  <c r="P66" i="27"/>
  <c r="F67" i="27"/>
  <c r="G67" i="27"/>
  <c r="H67" i="27"/>
  <c r="I67" i="27"/>
  <c r="J67" i="27"/>
  <c r="K67" i="27"/>
  <c r="L67" i="27"/>
  <c r="M67" i="27"/>
  <c r="N67" i="27"/>
  <c r="O67" i="27"/>
  <c r="P67" i="27"/>
  <c r="F68" i="27"/>
  <c r="G68" i="27"/>
  <c r="H68" i="27"/>
  <c r="I68" i="27"/>
  <c r="J68" i="27"/>
  <c r="K68" i="27"/>
  <c r="L68" i="27"/>
  <c r="M68" i="27"/>
  <c r="N68" i="27"/>
  <c r="O68" i="27"/>
  <c r="P68" i="27"/>
  <c r="F69" i="27"/>
  <c r="G69" i="27"/>
  <c r="H69" i="27"/>
  <c r="I69" i="27"/>
  <c r="J69" i="27"/>
  <c r="K69" i="27"/>
  <c r="L69" i="27"/>
  <c r="M69" i="27"/>
  <c r="N69" i="27"/>
  <c r="O69" i="27"/>
  <c r="P69" i="27"/>
  <c r="F70" i="27"/>
  <c r="G70" i="27"/>
  <c r="H70" i="27"/>
  <c r="I70" i="27"/>
  <c r="J70" i="27"/>
  <c r="K70" i="27"/>
  <c r="L70" i="27"/>
  <c r="M70" i="27"/>
  <c r="N70" i="27"/>
  <c r="O70" i="27"/>
  <c r="P70" i="27"/>
  <c r="F71" i="27"/>
  <c r="G71" i="27"/>
  <c r="H71" i="27"/>
  <c r="I71" i="27"/>
  <c r="J71" i="27"/>
  <c r="K71" i="27"/>
  <c r="L71" i="27"/>
  <c r="M71" i="27"/>
  <c r="N71" i="27"/>
  <c r="O71" i="27"/>
  <c r="P71" i="27"/>
  <c r="F72" i="27"/>
  <c r="G72" i="27"/>
  <c r="H72" i="27"/>
  <c r="I72" i="27"/>
  <c r="J72" i="27"/>
  <c r="K72" i="27"/>
  <c r="L72" i="27"/>
  <c r="M72" i="27"/>
  <c r="N72" i="27"/>
  <c r="O72" i="27"/>
  <c r="P72" i="27"/>
  <c r="F73" i="27"/>
  <c r="G73" i="27"/>
  <c r="H73" i="27"/>
  <c r="I73" i="27"/>
  <c r="J73" i="27"/>
  <c r="K73" i="27"/>
  <c r="L73" i="27"/>
  <c r="M73" i="27"/>
  <c r="N73" i="27"/>
  <c r="O73" i="27"/>
  <c r="P73" i="27"/>
  <c r="F74" i="27"/>
  <c r="G74" i="27"/>
  <c r="H74" i="27"/>
  <c r="I74" i="27"/>
  <c r="J74" i="27"/>
  <c r="K74" i="27"/>
  <c r="L74" i="27"/>
  <c r="M74" i="27"/>
  <c r="N74" i="27"/>
  <c r="O74" i="27"/>
  <c r="P74" i="27"/>
  <c r="F75" i="27"/>
  <c r="G75" i="27"/>
  <c r="H75" i="27"/>
  <c r="I75" i="27"/>
  <c r="J75" i="27"/>
  <c r="K75" i="27"/>
  <c r="L75" i="27"/>
  <c r="M75" i="27"/>
  <c r="N75" i="27"/>
  <c r="O75" i="27"/>
  <c r="P75" i="27"/>
  <c r="F76" i="27"/>
  <c r="G76" i="27"/>
  <c r="H76" i="27"/>
  <c r="I76" i="27"/>
  <c r="J76" i="27"/>
  <c r="K76" i="27"/>
  <c r="L76" i="27"/>
  <c r="M76" i="27"/>
  <c r="N76" i="27"/>
  <c r="O76" i="27"/>
  <c r="P76" i="27"/>
  <c r="F77" i="27"/>
  <c r="G77" i="27"/>
  <c r="H77" i="27"/>
  <c r="I77" i="27"/>
  <c r="J77" i="27"/>
  <c r="K77" i="27"/>
  <c r="L77" i="27"/>
  <c r="M77" i="27"/>
  <c r="N77" i="27"/>
  <c r="O77" i="27"/>
  <c r="P77" i="27"/>
  <c r="F102" i="27"/>
  <c r="G102" i="27"/>
  <c r="H102" i="27"/>
  <c r="I102" i="27"/>
  <c r="J102" i="27"/>
  <c r="K102" i="27"/>
  <c r="L102" i="27"/>
  <c r="M102" i="27"/>
  <c r="N102" i="27"/>
  <c r="O102" i="27"/>
  <c r="P102" i="27"/>
  <c r="E102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4" i="27"/>
  <c r="E53" i="27"/>
  <c r="E52" i="27"/>
  <c r="E51" i="27"/>
  <c r="E50" i="27"/>
  <c r="E48" i="27"/>
  <c r="F43" i="27"/>
  <c r="G43" i="27"/>
  <c r="H43" i="27"/>
  <c r="I43" i="27"/>
  <c r="J43" i="27"/>
  <c r="K43" i="27"/>
  <c r="L43" i="27"/>
  <c r="M43" i="27"/>
  <c r="N43" i="27"/>
  <c r="O43" i="27"/>
  <c r="P43" i="27"/>
  <c r="E43" i="27"/>
  <c r="F41" i="27"/>
  <c r="G41" i="27"/>
  <c r="H41" i="27"/>
  <c r="I41" i="27"/>
  <c r="J41" i="27"/>
  <c r="K41" i="27"/>
  <c r="L41" i="27"/>
  <c r="M41" i="27"/>
  <c r="N41" i="27"/>
  <c r="O41" i="27"/>
  <c r="P41" i="27"/>
  <c r="F38" i="27"/>
  <c r="G38" i="27"/>
  <c r="H38" i="27"/>
  <c r="I38" i="27"/>
  <c r="J38" i="27"/>
  <c r="K38" i="27"/>
  <c r="L38" i="27"/>
  <c r="M38" i="27"/>
  <c r="N38" i="27"/>
  <c r="O38" i="27"/>
  <c r="P38" i="27"/>
  <c r="E41" i="27"/>
  <c r="E38" i="27"/>
  <c r="F35" i="27"/>
  <c r="G35" i="27"/>
  <c r="H35" i="27"/>
  <c r="I35" i="27"/>
  <c r="J35" i="27"/>
  <c r="K35" i="27"/>
  <c r="L35" i="27"/>
  <c r="M35" i="27"/>
  <c r="N35" i="27"/>
  <c r="O35" i="27"/>
  <c r="P35" i="27"/>
  <c r="E35" i="27"/>
  <c r="F25" i="27"/>
  <c r="G25" i="27"/>
  <c r="H25" i="27"/>
  <c r="I25" i="27"/>
  <c r="J25" i="27"/>
  <c r="K25" i="27"/>
  <c r="L25" i="27"/>
  <c r="M25" i="27"/>
  <c r="N25" i="27"/>
  <c r="O25" i="27"/>
  <c r="P25" i="27"/>
  <c r="F26" i="27"/>
  <c r="G26" i="27"/>
  <c r="H26" i="27"/>
  <c r="I26" i="27"/>
  <c r="J26" i="27"/>
  <c r="K26" i="27"/>
  <c r="L26" i="27"/>
  <c r="M26" i="27"/>
  <c r="N26" i="27"/>
  <c r="O26" i="27"/>
  <c r="P26" i="27"/>
  <c r="F27" i="27"/>
  <c r="G27" i="27"/>
  <c r="H27" i="27"/>
  <c r="I27" i="27"/>
  <c r="J27" i="27"/>
  <c r="K27" i="27"/>
  <c r="L27" i="27"/>
  <c r="M27" i="27"/>
  <c r="N27" i="27"/>
  <c r="O27" i="27"/>
  <c r="P27" i="27"/>
  <c r="F28" i="27"/>
  <c r="G28" i="27"/>
  <c r="H28" i="27"/>
  <c r="I28" i="27"/>
  <c r="J28" i="27"/>
  <c r="K28" i="27"/>
  <c r="L28" i="27"/>
  <c r="M28" i="27"/>
  <c r="N28" i="27"/>
  <c r="O28" i="27"/>
  <c r="P28" i="27"/>
  <c r="F29" i="27"/>
  <c r="G29" i="27"/>
  <c r="H29" i="27"/>
  <c r="I29" i="27"/>
  <c r="J29" i="27"/>
  <c r="K29" i="27"/>
  <c r="L29" i="27"/>
  <c r="M29" i="27"/>
  <c r="N29" i="27"/>
  <c r="O29" i="27"/>
  <c r="P29" i="27"/>
  <c r="F30" i="27"/>
  <c r="G30" i="27"/>
  <c r="H30" i="27"/>
  <c r="I30" i="27"/>
  <c r="J30" i="27"/>
  <c r="K30" i="27"/>
  <c r="L30" i="27"/>
  <c r="M30" i="27"/>
  <c r="N30" i="27"/>
  <c r="O30" i="27"/>
  <c r="P30" i="27"/>
  <c r="E26" i="27"/>
  <c r="E27" i="27"/>
  <c r="E28" i="27"/>
  <c r="E29" i="27"/>
  <c r="E30" i="27"/>
  <c r="E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K55" i="27" l="1"/>
  <c r="K49" i="27"/>
  <c r="I49" i="27"/>
  <c r="E36" i="27"/>
  <c r="E99" i="27"/>
  <c r="I83" i="27"/>
  <c r="M95" i="27"/>
  <c r="H83" i="27"/>
  <c r="P81" i="27"/>
  <c r="H55" i="27"/>
  <c r="P55" i="27"/>
  <c r="G83" i="27"/>
  <c r="K80" i="27"/>
  <c r="O83" i="27"/>
  <c r="O55" i="27"/>
  <c r="K93" i="27"/>
  <c r="M78" i="27"/>
  <c r="F84" i="27"/>
  <c r="J96" i="27"/>
  <c r="N84" i="27"/>
  <c r="O89" i="27"/>
  <c r="M99" i="27"/>
  <c r="I87" i="27"/>
  <c r="G97" i="27"/>
  <c r="M83" i="27"/>
  <c r="F80" i="27"/>
  <c r="J85" i="27"/>
  <c r="N80" i="27"/>
  <c r="K101" i="27"/>
  <c r="O97" i="27"/>
  <c r="I95" i="27"/>
  <c r="M91" i="27"/>
  <c r="G89" i="27"/>
  <c r="K85" i="27"/>
  <c r="O80" i="27"/>
  <c r="F55" i="27"/>
  <c r="N55" i="27"/>
  <c r="G101" i="27"/>
  <c r="K97" i="27"/>
  <c r="O93" i="27"/>
  <c r="I91" i="27"/>
  <c r="M87" i="27"/>
  <c r="G85" i="27"/>
  <c r="G80" i="27"/>
  <c r="O101" i="27"/>
  <c r="I99" i="27"/>
  <c r="G93" i="27"/>
  <c r="K89" i="27"/>
  <c r="O85" i="27"/>
  <c r="L80" i="27"/>
  <c r="L79" i="27"/>
  <c r="J100" i="27"/>
  <c r="F100" i="27"/>
  <c r="P98" i="27"/>
  <c r="N96" i="27"/>
  <c r="H94" i="27"/>
  <c r="J92" i="27"/>
  <c r="L90" i="27"/>
  <c r="N88" i="27"/>
  <c r="H86" i="27"/>
  <c r="J84" i="27"/>
  <c r="J79" i="27"/>
  <c r="I81" i="27"/>
  <c r="I80" i="27"/>
  <c r="M81" i="27"/>
  <c r="M80" i="27"/>
  <c r="N101" i="27"/>
  <c r="J101" i="27"/>
  <c r="F101" i="27"/>
  <c r="M100" i="27"/>
  <c r="I100" i="27"/>
  <c r="P99" i="27"/>
  <c r="L99" i="27"/>
  <c r="H99" i="27"/>
  <c r="O98" i="27"/>
  <c r="K98" i="27"/>
  <c r="G98" i="27"/>
  <c r="N97" i="27"/>
  <c r="J97" i="27"/>
  <c r="F97" i="27"/>
  <c r="M96" i="27"/>
  <c r="I96" i="27"/>
  <c r="P95" i="27"/>
  <c r="L95" i="27"/>
  <c r="H95" i="27"/>
  <c r="O94" i="27"/>
  <c r="K94" i="27"/>
  <c r="G94" i="27"/>
  <c r="N93" i="27"/>
  <c r="J93" i="27"/>
  <c r="F93" i="27"/>
  <c r="M92" i="27"/>
  <c r="I92" i="27"/>
  <c r="P91" i="27"/>
  <c r="L91" i="27"/>
  <c r="H91" i="27"/>
  <c r="O90" i="27"/>
  <c r="K90" i="27"/>
  <c r="G90" i="27"/>
  <c r="N89" i="27"/>
  <c r="J89" i="27"/>
  <c r="F89" i="27"/>
  <c r="M88" i="27"/>
  <c r="I88" i="27"/>
  <c r="P87" i="27"/>
  <c r="L87" i="27"/>
  <c r="H87" i="27"/>
  <c r="O86" i="27"/>
  <c r="K86" i="27"/>
  <c r="G86" i="27"/>
  <c r="N85" i="27"/>
  <c r="F85" i="27"/>
  <c r="M84" i="27"/>
  <c r="I84" i="27"/>
  <c r="P83" i="27"/>
  <c r="L83" i="27"/>
  <c r="O82" i="27"/>
  <c r="K82" i="27"/>
  <c r="F82" i="27"/>
  <c r="K81" i="27"/>
  <c r="I79" i="27"/>
  <c r="L78" i="27"/>
  <c r="I55" i="27"/>
  <c r="H80" i="27"/>
  <c r="H79" i="27"/>
  <c r="N100" i="27"/>
  <c r="L98" i="27"/>
  <c r="H98" i="27"/>
  <c r="L94" i="27"/>
  <c r="N92" i="27"/>
  <c r="H90" i="27"/>
  <c r="J88" i="27"/>
  <c r="L86" i="27"/>
  <c r="P82" i="27"/>
  <c r="L82" i="27"/>
  <c r="H82" i="27"/>
  <c r="L81" i="27"/>
  <c r="J55" i="27"/>
  <c r="F78" i="27"/>
  <c r="F81" i="27"/>
  <c r="J78" i="27"/>
  <c r="J81" i="27"/>
  <c r="N78" i="27"/>
  <c r="N81" i="27"/>
  <c r="I36" i="27"/>
  <c r="M101" i="27"/>
  <c r="I101" i="27"/>
  <c r="P100" i="27"/>
  <c r="L100" i="27"/>
  <c r="H100" i="27"/>
  <c r="O99" i="27"/>
  <c r="K99" i="27"/>
  <c r="G99" i="27"/>
  <c r="N98" i="27"/>
  <c r="J98" i="27"/>
  <c r="F98" i="27"/>
  <c r="M97" i="27"/>
  <c r="I97" i="27"/>
  <c r="P96" i="27"/>
  <c r="L96" i="27"/>
  <c r="H96" i="27"/>
  <c r="O95" i="27"/>
  <c r="K95" i="27"/>
  <c r="G95" i="27"/>
  <c r="N94" i="27"/>
  <c r="J94" i="27"/>
  <c r="F94" i="27"/>
  <c r="M93" i="27"/>
  <c r="I93" i="27"/>
  <c r="P92" i="27"/>
  <c r="L92" i="27"/>
  <c r="H92" i="27"/>
  <c r="O91" i="27"/>
  <c r="K91" i="27"/>
  <c r="G91" i="27"/>
  <c r="N90" i="27"/>
  <c r="J90" i="27"/>
  <c r="F90" i="27"/>
  <c r="M89" i="27"/>
  <c r="I89" i="27"/>
  <c r="P88" i="27"/>
  <c r="L88" i="27"/>
  <c r="H88" i="27"/>
  <c r="O87" i="27"/>
  <c r="K87" i="27"/>
  <c r="G87" i="27"/>
  <c r="N86" i="27"/>
  <c r="J86" i="27"/>
  <c r="F86" i="27"/>
  <c r="M85" i="27"/>
  <c r="I85" i="27"/>
  <c r="P84" i="27"/>
  <c r="L84" i="27"/>
  <c r="H84" i="27"/>
  <c r="K83" i="27"/>
  <c r="N82" i="27"/>
  <c r="J82" i="27"/>
  <c r="H81" i="27"/>
  <c r="N79" i="27"/>
  <c r="F79" i="27"/>
  <c r="I78" i="27"/>
  <c r="P49" i="27"/>
  <c r="H49" i="27"/>
  <c r="P80" i="27"/>
  <c r="P79" i="27"/>
  <c r="G36" i="27"/>
  <c r="G55" i="27"/>
  <c r="F96" i="27"/>
  <c r="P94" i="27"/>
  <c r="F92" i="27"/>
  <c r="P90" i="27"/>
  <c r="F88" i="27"/>
  <c r="P86" i="27"/>
  <c r="G79" i="27"/>
  <c r="G78" i="27"/>
  <c r="G82" i="27"/>
  <c r="K79" i="27"/>
  <c r="K78" i="27"/>
  <c r="O79" i="27"/>
  <c r="O78" i="27"/>
  <c r="F36" i="27"/>
  <c r="F49" i="27"/>
  <c r="J36" i="27"/>
  <c r="J49" i="27"/>
  <c r="N49" i="27"/>
  <c r="P101" i="27"/>
  <c r="L101" i="27"/>
  <c r="H101" i="27"/>
  <c r="O100" i="27"/>
  <c r="K100" i="27"/>
  <c r="G100" i="27"/>
  <c r="N99" i="27"/>
  <c r="J99" i="27"/>
  <c r="F99" i="27"/>
  <c r="M98" i="27"/>
  <c r="I98" i="27"/>
  <c r="P97" i="27"/>
  <c r="L97" i="27"/>
  <c r="H97" i="27"/>
  <c r="O96" i="27"/>
  <c r="K96" i="27"/>
  <c r="G96" i="27"/>
  <c r="N95" i="27"/>
  <c r="J95" i="27"/>
  <c r="F95" i="27"/>
  <c r="M94" i="27"/>
  <c r="I94" i="27"/>
  <c r="P93" i="27"/>
  <c r="L93" i="27"/>
  <c r="H93" i="27"/>
  <c r="O92" i="27"/>
  <c r="K92" i="27"/>
  <c r="G92" i="27"/>
  <c r="N91" i="27"/>
  <c r="J91" i="27"/>
  <c r="F91" i="27"/>
  <c r="M90" i="27"/>
  <c r="I90" i="27"/>
  <c r="P89" i="27"/>
  <c r="L89" i="27"/>
  <c r="H89" i="27"/>
  <c r="O88" i="27"/>
  <c r="K88" i="27"/>
  <c r="G88" i="27"/>
  <c r="N87" i="27"/>
  <c r="J87" i="27"/>
  <c r="F87" i="27"/>
  <c r="M86" i="27"/>
  <c r="I86" i="27"/>
  <c r="P85" i="27"/>
  <c r="L85" i="27"/>
  <c r="H85" i="27"/>
  <c r="O84" i="27"/>
  <c r="K84" i="27"/>
  <c r="G84" i="27"/>
  <c r="N83" i="27"/>
  <c r="J83" i="27"/>
  <c r="F83" i="27"/>
  <c r="M82" i="27"/>
  <c r="I82" i="27"/>
  <c r="O81" i="27"/>
  <c r="G81" i="27"/>
  <c r="J80" i="27"/>
  <c r="M79" i="27"/>
  <c r="P78" i="27"/>
  <c r="H78" i="27"/>
  <c r="O49" i="27"/>
  <c r="G49" i="27"/>
  <c r="H42" i="27"/>
  <c r="E90" i="27"/>
  <c r="E94" i="27"/>
  <c r="E55" i="27"/>
  <c r="E49" i="27"/>
  <c r="E42" i="27"/>
  <c r="E39" i="27"/>
  <c r="I42" i="27"/>
  <c r="I39" i="27"/>
  <c r="M42" i="27"/>
  <c r="H39" i="27"/>
  <c r="L42" i="27"/>
  <c r="E81" i="27"/>
  <c r="E85" i="27"/>
  <c r="E89" i="27"/>
  <c r="E93" i="27"/>
  <c r="E97" i="27"/>
  <c r="E101" i="27"/>
  <c r="P36" i="27"/>
  <c r="F42" i="27"/>
  <c r="F39" i="27"/>
  <c r="J42" i="27"/>
  <c r="J39" i="27"/>
  <c r="N42" i="27"/>
  <c r="N39" i="27"/>
  <c r="P42" i="27"/>
  <c r="E80" i="27"/>
  <c r="E84" i="27"/>
  <c r="E88" i="27"/>
  <c r="E92" i="27"/>
  <c r="E96" i="27"/>
  <c r="E100" i="27"/>
  <c r="E78" i="27"/>
  <c r="E82" i="27"/>
  <c r="E86" i="27"/>
  <c r="E98" i="27"/>
  <c r="G42" i="27"/>
  <c r="G39" i="27"/>
  <c r="K42" i="27"/>
  <c r="K39" i="27"/>
  <c r="K36" i="27"/>
  <c r="O42" i="27"/>
  <c r="O39" i="27"/>
  <c r="O36" i="27"/>
  <c r="H36" i="27"/>
  <c r="N36" i="27"/>
  <c r="P39" i="27"/>
  <c r="E79" i="27"/>
  <c r="E83" i="27"/>
  <c r="E87" i="27"/>
  <c r="E91" i="27"/>
  <c r="E95" i="27"/>
  <c r="E70" i="20" l="1"/>
  <c r="E69" i="32" s="1"/>
  <c r="E139" i="20"/>
  <c r="E138" i="32" s="1"/>
  <c r="E134" i="20"/>
  <c r="E133" i="32" s="1"/>
  <c r="E133" i="20"/>
  <c r="E132" i="32" s="1"/>
  <c r="E132" i="20"/>
  <c r="E131" i="32" s="1"/>
  <c r="E131" i="20"/>
  <c r="E130" i="20"/>
  <c r="E95" i="32"/>
  <c r="E94" i="32"/>
  <c r="E92" i="32"/>
  <c r="E90" i="32"/>
  <c r="E87" i="32"/>
  <c r="E84" i="32"/>
  <c r="E82" i="32"/>
  <c r="E80" i="32"/>
  <c r="E64" i="20"/>
  <c r="E63" i="32" s="1"/>
  <c r="E62" i="20"/>
  <c r="E59" i="20"/>
  <c r="E25" i="20"/>
  <c r="E24" i="32" s="1"/>
  <c r="E140" i="19" l="1"/>
  <c r="H142" i="31" l="1"/>
  <c r="I142" i="31"/>
  <c r="H143" i="31"/>
  <c r="I143" i="31"/>
  <c r="F10" i="26" l="1"/>
  <c r="E10" i="26"/>
  <c r="D10" i="26"/>
  <c r="C10" i="26"/>
  <c r="B10" i="26"/>
  <c r="G3" i="26" l="1"/>
  <c r="E3" i="26"/>
  <c r="B3" i="26"/>
  <c r="F3" i="26" l="1"/>
  <c r="C3" i="26" l="1"/>
  <c r="D3" i="26"/>
  <c r="E143" i="31" l="1"/>
  <c r="F143" i="31"/>
  <c r="G143" i="31"/>
  <c r="F142" i="31"/>
  <c r="G142" i="31"/>
  <c r="E142" i="31"/>
  <c r="E144" i="17"/>
  <c r="E144" i="25" s="1"/>
  <c r="E143" i="17"/>
  <c r="E144" i="22" l="1"/>
  <c r="E143" i="22"/>
  <c r="E143" i="25"/>
  <c r="O118" i="29"/>
  <c r="O142" i="31"/>
  <c r="N119" i="29"/>
  <c r="N143" i="31"/>
  <c r="N118" i="29"/>
  <c r="N142" i="31"/>
  <c r="M143" i="31"/>
  <c r="M142" i="31"/>
  <c r="P143" i="31"/>
  <c r="L143" i="31"/>
  <c r="P142" i="31"/>
  <c r="L142" i="31"/>
  <c r="O119" i="29"/>
  <c r="O143" i="31"/>
  <c r="G5" i="12" l="1"/>
  <c r="C12" i="23" l="1"/>
  <c r="C13" i="23"/>
  <c r="C11" i="23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8" i="17"/>
  <c r="B155" i="21"/>
  <c r="B156" i="21" s="1"/>
  <c r="D153" i="21"/>
  <c r="B151" i="21"/>
  <c r="B152" i="21" s="1"/>
  <c r="E41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P25" i="21" s="1"/>
  <c r="N12" i="21"/>
  <c r="M12" i="21"/>
  <c r="L12" i="21"/>
  <c r="K12" i="21"/>
  <c r="J12" i="21"/>
  <c r="K25" i="21" s="1"/>
  <c r="I12" i="21"/>
  <c r="J25" i="21" s="1"/>
  <c r="H12" i="21"/>
  <c r="I25" i="21" s="1"/>
  <c r="G12" i="21"/>
  <c r="H25" i="21" s="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P9" i="21"/>
  <c r="O9" i="21"/>
  <c r="N9" i="21"/>
  <c r="M9" i="21"/>
  <c r="L9" i="21"/>
  <c r="K9" i="21"/>
  <c r="J9" i="21"/>
  <c r="I9" i="21"/>
  <c r="H9" i="21"/>
  <c r="G9" i="21"/>
  <c r="F9" i="2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O5" i="21"/>
  <c r="N5" i="21"/>
  <c r="P31" i="21" s="1"/>
  <c r="M5" i="21"/>
  <c r="O31" i="21" s="1"/>
  <c r="L5" i="21"/>
  <c r="N31" i="21" s="1"/>
  <c r="K5" i="21"/>
  <c r="M31" i="21" s="1"/>
  <c r="J5" i="21"/>
  <c r="L31" i="21" s="1"/>
  <c r="I5" i="21"/>
  <c r="K31" i="21" s="1"/>
  <c r="H5" i="21"/>
  <c r="J31" i="21" s="1"/>
  <c r="G5" i="21"/>
  <c r="I31" i="21" s="1"/>
  <c r="F5" i="21"/>
  <c r="H31" i="21" s="1"/>
  <c r="E5" i="21"/>
  <c r="G31" i="21" s="1"/>
  <c r="P4" i="21"/>
  <c r="O4" i="21"/>
  <c r="N4" i="21"/>
  <c r="M4" i="21"/>
  <c r="L4" i="21"/>
  <c r="K4" i="21"/>
  <c r="J4" i="21"/>
  <c r="I4" i="21"/>
  <c r="H4" i="21"/>
  <c r="G4" i="21"/>
  <c r="F4" i="21"/>
  <c r="E4" i="21"/>
  <c r="L25" i="21" l="1"/>
  <c r="M25" i="21"/>
  <c r="F25" i="21"/>
  <c r="N25" i="21"/>
  <c r="G25" i="21"/>
  <c r="O25" i="21"/>
  <c r="J39" i="21"/>
  <c r="N39" i="21"/>
  <c r="F39" i="21"/>
  <c r="G39" i="21"/>
  <c r="K39" i="21"/>
  <c r="O39" i="21"/>
  <c r="I39" i="21"/>
  <c r="M39" i="21"/>
  <c r="H39" i="21"/>
  <c r="L39" i="21"/>
  <c r="P39" i="21"/>
  <c r="H126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69" i="21"/>
  <c r="L126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69" i="21"/>
  <c r="P126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69" i="21"/>
  <c r="K126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69" i="21"/>
  <c r="E54" i="21"/>
  <c r="E126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69" i="21"/>
  <c r="I126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69" i="21"/>
  <c r="M126" i="21"/>
  <c r="M99" i="21"/>
  <c r="M98" i="21"/>
  <c r="M97" i="21"/>
  <c r="M96" i="21"/>
  <c r="M95" i="21"/>
  <c r="M94" i="21"/>
  <c r="M93" i="21"/>
  <c r="M92" i="21"/>
  <c r="M91" i="21"/>
  <c r="M90" i="21"/>
  <c r="M89" i="21"/>
  <c r="M88" i="21"/>
  <c r="M87" i="21"/>
  <c r="M86" i="21"/>
  <c r="M85" i="21"/>
  <c r="M84" i="21"/>
  <c r="M83" i="21"/>
  <c r="M82" i="21"/>
  <c r="M81" i="21"/>
  <c r="M80" i="21"/>
  <c r="M79" i="21"/>
  <c r="M78" i="21"/>
  <c r="M77" i="21"/>
  <c r="M76" i="21"/>
  <c r="M75" i="21"/>
  <c r="M69" i="21"/>
  <c r="G126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69" i="21"/>
  <c r="O126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69" i="21"/>
  <c r="F99" i="21"/>
  <c r="F126" i="21"/>
  <c r="F98" i="21"/>
  <c r="F96" i="21"/>
  <c r="F92" i="21"/>
  <c r="F88" i="21"/>
  <c r="F84" i="21"/>
  <c r="F80" i="21"/>
  <c r="F76" i="21"/>
  <c r="F81" i="21"/>
  <c r="F94" i="21"/>
  <c r="F90" i="21"/>
  <c r="F86" i="21"/>
  <c r="F95" i="21"/>
  <c r="F91" i="21"/>
  <c r="F87" i="21"/>
  <c r="F83" i="21"/>
  <c r="F79" i="21"/>
  <c r="F75" i="21"/>
  <c r="F97" i="21"/>
  <c r="F93" i="21"/>
  <c r="F89" i="21"/>
  <c r="F85" i="21"/>
  <c r="F77" i="21"/>
  <c r="F82" i="21"/>
  <c r="F78" i="21"/>
  <c r="F69" i="21"/>
  <c r="J126" i="21"/>
  <c r="J98" i="21"/>
  <c r="J99" i="21"/>
  <c r="J97" i="21"/>
  <c r="J93" i="21"/>
  <c r="J89" i="21"/>
  <c r="J85" i="21"/>
  <c r="J81" i="21"/>
  <c r="J77" i="21"/>
  <c r="J78" i="21"/>
  <c r="J69" i="21"/>
  <c r="J83" i="21"/>
  <c r="J79" i="21"/>
  <c r="J75" i="21"/>
  <c r="J94" i="21"/>
  <c r="J90" i="21"/>
  <c r="J86" i="21"/>
  <c r="J82" i="21"/>
  <c r="J95" i="21"/>
  <c r="J91" i="21"/>
  <c r="J87" i="21"/>
  <c r="J96" i="21"/>
  <c r="J92" i="21"/>
  <c r="J88" i="21"/>
  <c r="J84" i="21"/>
  <c r="J80" i="21"/>
  <c r="J76" i="21"/>
  <c r="N126" i="21"/>
  <c r="N99" i="21"/>
  <c r="N98" i="21"/>
  <c r="N97" i="21"/>
  <c r="N94" i="21"/>
  <c r="N90" i="21"/>
  <c r="N86" i="21"/>
  <c r="N82" i="21"/>
  <c r="N78" i="21"/>
  <c r="N69" i="21"/>
  <c r="N75" i="21"/>
  <c r="N96" i="21"/>
  <c r="N92" i="21"/>
  <c r="N95" i="21"/>
  <c r="N91" i="21"/>
  <c r="N87" i="21"/>
  <c r="N83" i="21"/>
  <c r="N79" i="21"/>
  <c r="N88" i="21"/>
  <c r="N84" i="21"/>
  <c r="N93" i="21"/>
  <c r="N89" i="21"/>
  <c r="N85" i="21"/>
  <c r="N81" i="21"/>
  <c r="N77" i="21"/>
  <c r="N80" i="21"/>
  <c r="N76" i="21"/>
  <c r="M109" i="21"/>
  <c r="M105" i="21"/>
  <c r="M101" i="21"/>
  <c r="M72" i="21"/>
  <c r="M72" i="17" s="1"/>
  <c r="M71" i="21"/>
  <c r="M125" i="21"/>
  <c r="M123" i="21"/>
  <c r="M121" i="21"/>
  <c r="M119" i="21"/>
  <c r="M117" i="21"/>
  <c r="M115" i="21"/>
  <c r="M113" i="21"/>
  <c r="M108" i="21"/>
  <c r="M104" i="21"/>
  <c r="M100" i="21"/>
  <c r="M122" i="21"/>
  <c r="M114" i="21"/>
  <c r="M106" i="21"/>
  <c r="M73" i="21"/>
  <c r="M124" i="21"/>
  <c r="M116" i="21"/>
  <c r="M111" i="21"/>
  <c r="M103" i="21"/>
  <c r="M118" i="21"/>
  <c r="M112" i="21"/>
  <c r="M110" i="21"/>
  <c r="M102" i="21"/>
  <c r="M120" i="21"/>
  <c r="M107" i="21"/>
  <c r="M74" i="21"/>
  <c r="M70" i="21"/>
  <c r="M70" i="17" s="1"/>
  <c r="M70" i="22" s="1"/>
  <c r="M68" i="21"/>
  <c r="M64" i="21"/>
  <c r="M67" i="21" s="1"/>
  <c r="M63" i="21"/>
  <c r="M66" i="21" s="1"/>
  <c r="M60" i="21"/>
  <c r="M59" i="21"/>
  <c r="F125" i="21"/>
  <c r="F123" i="21"/>
  <c r="F121" i="21"/>
  <c r="F119" i="21"/>
  <c r="F117" i="21"/>
  <c r="F115" i="21"/>
  <c r="F113" i="21"/>
  <c r="F110" i="21"/>
  <c r="F106" i="21"/>
  <c r="F102" i="21"/>
  <c r="F73" i="21"/>
  <c r="F109" i="21"/>
  <c r="F105" i="21"/>
  <c r="F101" i="21"/>
  <c r="F124" i="21"/>
  <c r="F122" i="21"/>
  <c r="F120" i="21"/>
  <c r="F118" i="21"/>
  <c r="F116" i="21"/>
  <c r="F111" i="21"/>
  <c r="F103" i="21"/>
  <c r="F72" i="21"/>
  <c r="F72" i="17" s="1"/>
  <c r="F114" i="21"/>
  <c r="F108" i="21"/>
  <c r="F100" i="21"/>
  <c r="F107" i="21"/>
  <c r="F74" i="21"/>
  <c r="F71" i="21"/>
  <c r="F112" i="21"/>
  <c r="F104" i="21"/>
  <c r="N125" i="21"/>
  <c r="N123" i="21"/>
  <c r="N121" i="21"/>
  <c r="N119" i="21"/>
  <c r="N117" i="21"/>
  <c r="N115" i="21"/>
  <c r="N113" i="21"/>
  <c r="N108" i="21"/>
  <c r="N104" i="21"/>
  <c r="N100" i="21"/>
  <c r="N111" i="21"/>
  <c r="N107" i="21"/>
  <c r="N103" i="21"/>
  <c r="N74" i="21"/>
  <c r="N124" i="21"/>
  <c r="N122" i="21"/>
  <c r="N120" i="21"/>
  <c r="N118" i="21"/>
  <c r="N116" i="21"/>
  <c r="N114" i="21"/>
  <c r="N105" i="21"/>
  <c r="N72" i="21"/>
  <c r="N72" i="17" s="1"/>
  <c r="N112" i="21"/>
  <c r="N110" i="21"/>
  <c r="N102" i="21"/>
  <c r="N109" i="21"/>
  <c r="N101" i="21"/>
  <c r="N71" i="21"/>
  <c r="N106" i="21"/>
  <c r="N73" i="21"/>
  <c r="J70" i="21"/>
  <c r="J69" i="31" s="1"/>
  <c r="J64" i="21"/>
  <c r="J67" i="21" s="1"/>
  <c r="J60" i="21"/>
  <c r="J68" i="21"/>
  <c r="J59" i="21"/>
  <c r="J63" i="21"/>
  <c r="J66" i="21" s="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09" i="21"/>
  <c r="G105" i="21"/>
  <c r="G101" i="21"/>
  <c r="G108" i="21"/>
  <c r="G104" i="21"/>
  <c r="G100" i="21"/>
  <c r="G110" i="21"/>
  <c r="G102" i="21"/>
  <c r="G107" i="21"/>
  <c r="G74" i="21"/>
  <c r="G71" i="21"/>
  <c r="G106" i="21"/>
  <c r="G73" i="21"/>
  <c r="G111" i="21"/>
  <c r="G103" i="21"/>
  <c r="G72" i="21"/>
  <c r="G72" i="17" s="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0" i="21"/>
  <c r="K106" i="21"/>
  <c r="K102" i="21"/>
  <c r="K73" i="21"/>
  <c r="K109" i="21"/>
  <c r="K105" i="21"/>
  <c r="K101" i="21"/>
  <c r="K107" i="21"/>
  <c r="K74" i="21"/>
  <c r="K104" i="21"/>
  <c r="K72" i="21"/>
  <c r="K72" i="17" s="1"/>
  <c r="K111" i="21"/>
  <c r="K103" i="21"/>
  <c r="K108" i="21"/>
  <c r="K100" i="21"/>
  <c r="K71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07" i="21"/>
  <c r="O103" i="21"/>
  <c r="O74" i="21"/>
  <c r="O110" i="21"/>
  <c r="O106" i="21"/>
  <c r="O102" i="21"/>
  <c r="O73" i="21"/>
  <c r="O104" i="21"/>
  <c r="O109" i="21"/>
  <c r="O101" i="21"/>
  <c r="O71" i="21"/>
  <c r="O108" i="21"/>
  <c r="O100" i="21"/>
  <c r="O105" i="21"/>
  <c r="O72" i="21"/>
  <c r="O72" i="17" s="1"/>
  <c r="G68" i="21"/>
  <c r="G63" i="21"/>
  <c r="G66" i="21" s="1"/>
  <c r="G59" i="21"/>
  <c r="G64" i="21"/>
  <c r="G67" i="21" s="1"/>
  <c r="G60" i="21"/>
  <c r="G70" i="21"/>
  <c r="G69" i="31" s="1"/>
  <c r="K70" i="21"/>
  <c r="K70" i="17" s="1"/>
  <c r="K70" i="22" s="1"/>
  <c r="K64" i="21"/>
  <c r="K67" i="21" s="1"/>
  <c r="K60" i="21"/>
  <c r="K68" i="21"/>
  <c r="K59" i="21"/>
  <c r="K63" i="21"/>
  <c r="K66" i="21" s="1"/>
  <c r="O68" i="21"/>
  <c r="O63" i="21"/>
  <c r="O66" i="21" s="1"/>
  <c r="O59" i="21"/>
  <c r="O60" i="21"/>
  <c r="O70" i="21"/>
  <c r="O69" i="31" s="1"/>
  <c r="O64" i="21"/>
  <c r="O67" i="21" s="1"/>
  <c r="E111" i="21"/>
  <c r="E107" i="21"/>
  <c r="E103" i="21"/>
  <c r="E74" i="21"/>
  <c r="E72" i="21"/>
  <c r="E71" i="21"/>
  <c r="E125" i="21"/>
  <c r="E123" i="21"/>
  <c r="E121" i="21"/>
  <c r="E119" i="21"/>
  <c r="E117" i="21"/>
  <c r="E115" i="21"/>
  <c r="E113" i="21"/>
  <c r="E110" i="21"/>
  <c r="E106" i="21"/>
  <c r="E102" i="21"/>
  <c r="E73" i="21"/>
  <c r="E120" i="21"/>
  <c r="E112" i="21"/>
  <c r="E104" i="21"/>
  <c r="E122" i="21"/>
  <c r="E109" i="21"/>
  <c r="E101" i="21"/>
  <c r="E124" i="21"/>
  <c r="E116" i="21"/>
  <c r="E114" i="21"/>
  <c r="E108" i="21"/>
  <c r="E100" i="21"/>
  <c r="E118" i="21"/>
  <c r="E105" i="21"/>
  <c r="J124" i="21"/>
  <c r="J122" i="21"/>
  <c r="J120" i="21"/>
  <c r="J118" i="21"/>
  <c r="J116" i="21"/>
  <c r="J114" i="21"/>
  <c r="J112" i="21"/>
  <c r="J111" i="21"/>
  <c r="J107" i="21"/>
  <c r="J103" i="21"/>
  <c r="J74" i="21"/>
  <c r="J110" i="21"/>
  <c r="J106" i="21"/>
  <c r="J102" i="21"/>
  <c r="J73" i="21"/>
  <c r="J125" i="21"/>
  <c r="J123" i="21"/>
  <c r="J121" i="21"/>
  <c r="J119" i="21"/>
  <c r="J117" i="21"/>
  <c r="J115" i="21"/>
  <c r="J108" i="21"/>
  <c r="J100" i="21"/>
  <c r="J71" i="21"/>
  <c r="J105" i="21"/>
  <c r="J104" i="21"/>
  <c r="J72" i="21"/>
  <c r="J72" i="17" s="1"/>
  <c r="J113" i="21"/>
  <c r="J109" i="21"/>
  <c r="J101" i="21"/>
  <c r="F70" i="21"/>
  <c r="F70" i="17" s="1"/>
  <c r="F70" i="22" s="1"/>
  <c r="F68" i="21"/>
  <c r="F63" i="21"/>
  <c r="F66" i="21" s="1"/>
  <c r="F59" i="21"/>
  <c r="F64" i="21"/>
  <c r="F67" i="21" s="1"/>
  <c r="F60" i="21"/>
  <c r="N70" i="21"/>
  <c r="N70" i="17" s="1"/>
  <c r="N70" i="22" s="1"/>
  <c r="N68" i="21"/>
  <c r="N63" i="21"/>
  <c r="N66" i="21" s="1"/>
  <c r="N59" i="21"/>
  <c r="N60" i="21"/>
  <c r="N64" i="21"/>
  <c r="N67" i="21" s="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74" i="21"/>
  <c r="H73" i="21"/>
  <c r="H72" i="21"/>
  <c r="H72" i="17" s="1"/>
  <c r="H71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74" i="21"/>
  <c r="L73" i="21"/>
  <c r="L72" i="21"/>
  <c r="L72" i="17" s="1"/>
  <c r="L71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74" i="21"/>
  <c r="P73" i="21"/>
  <c r="P72" i="21"/>
  <c r="P72" i="17" s="1"/>
  <c r="P71" i="21"/>
  <c r="H70" i="21"/>
  <c r="H70" i="25" s="1"/>
  <c r="H68" i="21"/>
  <c r="H64" i="21"/>
  <c r="H67" i="21" s="1"/>
  <c r="H63" i="21"/>
  <c r="H66" i="21" s="1"/>
  <c r="H60" i="21"/>
  <c r="H59" i="21"/>
  <c r="L70" i="21"/>
  <c r="L70" i="17" s="1"/>
  <c r="L70" i="22" s="1"/>
  <c r="L68" i="21"/>
  <c r="L64" i="21"/>
  <c r="L67" i="21" s="1"/>
  <c r="L63" i="21"/>
  <c r="L66" i="21" s="1"/>
  <c r="L60" i="21"/>
  <c r="L59" i="21"/>
  <c r="P70" i="21"/>
  <c r="P69" i="31" s="1"/>
  <c r="P68" i="21"/>
  <c r="P64" i="21"/>
  <c r="P67" i="21" s="1"/>
  <c r="P63" i="21"/>
  <c r="P66" i="21" s="1"/>
  <c r="P60" i="21"/>
  <c r="P59" i="21"/>
  <c r="I108" i="21"/>
  <c r="I104" i="21"/>
  <c r="I100" i="21"/>
  <c r="I72" i="21"/>
  <c r="I72" i="17" s="1"/>
  <c r="I71" i="21"/>
  <c r="I124" i="21"/>
  <c r="I122" i="21"/>
  <c r="I120" i="21"/>
  <c r="I118" i="21"/>
  <c r="I116" i="21"/>
  <c r="I114" i="21"/>
  <c r="I112" i="21"/>
  <c r="I111" i="21"/>
  <c r="I107" i="21"/>
  <c r="I103" i="21"/>
  <c r="I74" i="21"/>
  <c r="I125" i="21"/>
  <c r="I117" i="21"/>
  <c r="I113" i="21"/>
  <c r="I109" i="21"/>
  <c r="I101" i="21"/>
  <c r="I119" i="21"/>
  <c r="I106" i="21"/>
  <c r="I73" i="21"/>
  <c r="I121" i="21"/>
  <c r="I105" i="21"/>
  <c r="I123" i="21"/>
  <c r="I115" i="21"/>
  <c r="I110" i="21"/>
  <c r="I102" i="21"/>
  <c r="I70" i="21"/>
  <c r="I70" i="17" s="1"/>
  <c r="I70" i="22" s="1"/>
  <c r="I68" i="21"/>
  <c r="I64" i="21"/>
  <c r="I67" i="21" s="1"/>
  <c r="I63" i="21"/>
  <c r="I66" i="21" s="1"/>
  <c r="I60" i="21"/>
  <c r="I59" i="21"/>
  <c r="E70" i="21"/>
  <c r="E68" i="21"/>
  <c r="G135" i="21"/>
  <c r="G135" i="17" s="1"/>
  <c r="G135" i="22" s="1"/>
  <c r="G62" i="21"/>
  <c r="G65" i="21" s="1"/>
  <c r="O135" i="21"/>
  <c r="O135" i="17" s="1"/>
  <c r="O135" i="22" s="1"/>
  <c r="O62" i="21"/>
  <c r="O65" i="21" s="1"/>
  <c r="P135" i="21"/>
  <c r="P134" i="31" s="1"/>
  <c r="P62" i="21"/>
  <c r="P65" i="21" s="1"/>
  <c r="H135" i="21"/>
  <c r="H135" i="17" s="1"/>
  <c r="H135" i="22" s="1"/>
  <c r="H62" i="21"/>
  <c r="H65" i="21" s="1"/>
  <c r="E135" i="21"/>
  <c r="E135" i="25" s="1"/>
  <c r="E62" i="21"/>
  <c r="E65" i="21" s="1"/>
  <c r="I135" i="21"/>
  <c r="I135" i="17" s="1"/>
  <c r="I135" i="22" s="1"/>
  <c r="I62" i="21"/>
  <c r="I65" i="21" s="1"/>
  <c r="M135" i="21"/>
  <c r="M135" i="17" s="1"/>
  <c r="M135" i="22" s="1"/>
  <c r="M62" i="21"/>
  <c r="M65" i="21" s="1"/>
  <c r="K135" i="21"/>
  <c r="K135" i="25" s="1"/>
  <c r="K62" i="21"/>
  <c r="K65" i="21" s="1"/>
  <c r="L135" i="21"/>
  <c r="L134" i="31" s="1"/>
  <c r="L62" i="21"/>
  <c r="L65" i="21" s="1"/>
  <c r="F135" i="21"/>
  <c r="F134" i="31" s="1"/>
  <c r="F62" i="21"/>
  <c r="F65" i="21" s="1"/>
  <c r="J135" i="21"/>
  <c r="J135" i="17" s="1"/>
  <c r="J135" i="22" s="1"/>
  <c r="J62" i="21"/>
  <c r="J65" i="21" s="1"/>
  <c r="N135" i="21"/>
  <c r="N135" i="17" s="1"/>
  <c r="N135" i="22" s="1"/>
  <c r="N62" i="21"/>
  <c r="N65" i="21" s="1"/>
  <c r="G134" i="31"/>
  <c r="E40" i="22"/>
  <c r="E44" i="22"/>
  <c r="E61" i="25"/>
  <c r="E38" i="22"/>
  <c r="E40" i="25"/>
  <c r="E44" i="25"/>
  <c r="E58" i="25"/>
  <c r="E38" i="25"/>
  <c r="E61" i="22"/>
  <c r="I61" i="22"/>
  <c r="I38" i="22"/>
  <c r="I61" i="25"/>
  <c r="I40" i="25"/>
  <c r="I44" i="25"/>
  <c r="I35" i="22"/>
  <c r="I44" i="22"/>
  <c r="I35" i="25"/>
  <c r="I40" i="22"/>
  <c r="I38" i="25"/>
  <c r="I58" i="25"/>
  <c r="I58" i="22"/>
  <c r="M61" i="22"/>
  <c r="M38" i="22"/>
  <c r="M61" i="25"/>
  <c r="M40" i="25"/>
  <c r="M44" i="25"/>
  <c r="M38" i="25"/>
  <c r="M40" i="22"/>
  <c r="M35" i="22"/>
  <c r="M44" i="22"/>
  <c r="M35" i="25"/>
  <c r="M58" i="25"/>
  <c r="M58" i="22"/>
  <c r="E41" i="17"/>
  <c r="G58" i="22"/>
  <c r="G40" i="22"/>
  <c r="G44" i="22"/>
  <c r="G35" i="25"/>
  <c r="G35" i="22"/>
  <c r="G38" i="25"/>
  <c r="G58" i="25"/>
  <c r="G38" i="22"/>
  <c r="G40" i="25"/>
  <c r="G44" i="25"/>
  <c r="G61" i="25"/>
  <c r="G61" i="22"/>
  <c r="K40" i="22"/>
  <c r="K44" i="22"/>
  <c r="K35" i="25"/>
  <c r="K35" i="22"/>
  <c r="K38" i="25"/>
  <c r="K58" i="25"/>
  <c r="K38" i="22"/>
  <c r="K40" i="25"/>
  <c r="K58" i="22"/>
  <c r="K61" i="25"/>
  <c r="K44" i="25"/>
  <c r="K61" i="22"/>
  <c r="O58" i="22"/>
  <c r="O40" i="22"/>
  <c r="O44" i="22"/>
  <c r="O35" i="25"/>
  <c r="O35" i="22"/>
  <c r="O38" i="25"/>
  <c r="O58" i="25"/>
  <c r="O38" i="22"/>
  <c r="O44" i="25"/>
  <c r="O61" i="25"/>
  <c r="O40" i="25"/>
  <c r="O61" i="22"/>
  <c r="H58" i="22"/>
  <c r="H40" i="25"/>
  <c r="H44" i="25"/>
  <c r="H40" i="22"/>
  <c r="H44" i="22"/>
  <c r="H35" i="25"/>
  <c r="H35" i="22"/>
  <c r="H38" i="22"/>
  <c r="H58" i="25"/>
  <c r="H38" i="25"/>
  <c r="H61" i="25"/>
  <c r="H61" i="22"/>
  <c r="L58" i="22"/>
  <c r="L40" i="25"/>
  <c r="L44" i="25"/>
  <c r="L40" i="22"/>
  <c r="L44" i="22"/>
  <c r="L35" i="25"/>
  <c r="L35" i="22"/>
  <c r="L38" i="22"/>
  <c r="L38" i="25"/>
  <c r="L61" i="25"/>
  <c r="L58" i="25"/>
  <c r="L61" i="22"/>
  <c r="P40" i="25"/>
  <c r="P44" i="25"/>
  <c r="P58" i="22"/>
  <c r="P40" i="22"/>
  <c r="P44" i="22"/>
  <c r="P35" i="25"/>
  <c r="P35" i="22"/>
  <c r="P38" i="22"/>
  <c r="P38" i="25"/>
  <c r="P58" i="25"/>
  <c r="P61" i="25"/>
  <c r="P61" i="22"/>
  <c r="F61" i="22"/>
  <c r="F35" i="22"/>
  <c r="F38" i="25"/>
  <c r="F58" i="25"/>
  <c r="F38" i="22"/>
  <c r="F61" i="25"/>
  <c r="F44" i="22"/>
  <c r="F35" i="25"/>
  <c r="F58" i="22"/>
  <c r="F40" i="22"/>
  <c r="F44" i="25"/>
  <c r="F40" i="25"/>
  <c r="J58" i="22"/>
  <c r="J61" i="22"/>
  <c r="J35" i="22"/>
  <c r="J38" i="25"/>
  <c r="J58" i="25"/>
  <c r="J38" i="22"/>
  <c r="J61" i="25"/>
  <c r="J40" i="22"/>
  <c r="J35" i="25"/>
  <c r="J44" i="25"/>
  <c r="J44" i="22"/>
  <c r="J40" i="25"/>
  <c r="N58" i="22"/>
  <c r="N35" i="22"/>
  <c r="N38" i="25"/>
  <c r="N58" i="25"/>
  <c r="N38" i="22"/>
  <c r="N61" i="25"/>
  <c r="N44" i="22"/>
  <c r="N35" i="25"/>
  <c r="N44" i="25"/>
  <c r="N40" i="22"/>
  <c r="N40" i="25"/>
  <c r="N61" i="22"/>
  <c r="H43" i="21"/>
  <c r="H42" i="31" s="1"/>
  <c r="L43" i="21"/>
  <c r="L42" i="31" s="1"/>
  <c r="P43" i="21"/>
  <c r="G134" i="21"/>
  <c r="O134" i="21"/>
  <c r="L134" i="21"/>
  <c r="I134" i="21"/>
  <c r="M134" i="21"/>
  <c r="K134" i="21"/>
  <c r="H134" i="21"/>
  <c r="P134" i="21"/>
  <c r="J134" i="21"/>
  <c r="N134" i="21"/>
  <c r="I43" i="21"/>
  <c r="M43" i="21"/>
  <c r="F43" i="21"/>
  <c r="J43" i="21"/>
  <c r="N43" i="21"/>
  <c r="G43" i="21"/>
  <c r="K43" i="21"/>
  <c r="O43" i="21"/>
  <c r="K48" i="21"/>
  <c r="K45" i="21"/>
  <c r="K49" i="21"/>
  <c r="K46" i="21"/>
  <c r="H49" i="21"/>
  <c r="H46" i="21"/>
  <c r="H48" i="21"/>
  <c r="H45" i="21"/>
  <c r="L49" i="21"/>
  <c r="L46" i="21"/>
  <c r="L48" i="21"/>
  <c r="L45" i="21"/>
  <c r="P49" i="21"/>
  <c r="P46" i="21"/>
  <c r="P48" i="21"/>
  <c r="P45" i="21"/>
  <c r="G48" i="21"/>
  <c r="G45" i="21"/>
  <c r="G49" i="21"/>
  <c r="G46" i="21"/>
  <c r="I49" i="21"/>
  <c r="I46" i="21"/>
  <c r="I48" i="21"/>
  <c r="I45" i="21"/>
  <c r="M49" i="21"/>
  <c r="M46" i="21"/>
  <c r="M48" i="21"/>
  <c r="M45" i="21"/>
  <c r="O48" i="21"/>
  <c r="O45" i="21"/>
  <c r="O46" i="21"/>
  <c r="O49" i="21"/>
  <c r="F49" i="21"/>
  <c r="F46" i="21"/>
  <c r="F48" i="21"/>
  <c r="F45" i="21"/>
  <c r="J49" i="21"/>
  <c r="J46" i="21"/>
  <c r="J45" i="21"/>
  <c r="J48" i="21"/>
  <c r="N49" i="21"/>
  <c r="N46" i="21"/>
  <c r="N45" i="21"/>
  <c r="N48" i="21"/>
  <c r="K32" i="17"/>
  <c r="G32" i="17"/>
  <c r="O32" i="17"/>
  <c r="J32" i="17"/>
  <c r="G54" i="21"/>
  <c r="K54" i="21"/>
  <c r="O54" i="21"/>
  <c r="H54" i="21"/>
  <c r="I54" i="21"/>
  <c r="M54" i="21"/>
  <c r="L54" i="21"/>
  <c r="P54" i="21"/>
  <c r="F54" i="21"/>
  <c r="J54" i="21"/>
  <c r="N54" i="21"/>
  <c r="H32" i="17"/>
  <c r="P32" i="17"/>
  <c r="I32" i="17"/>
  <c r="M32" i="17"/>
  <c r="L32" i="17"/>
  <c r="F32" i="17"/>
  <c r="N32" i="17"/>
  <c r="E134" i="21"/>
  <c r="I27" i="21"/>
  <c r="J27" i="21"/>
  <c r="G42" i="21"/>
  <c r="K27" i="21"/>
  <c r="E27" i="21"/>
  <c r="F42" i="21"/>
  <c r="L42" i="21"/>
  <c r="P42" i="21"/>
  <c r="H42" i="21"/>
  <c r="I42" i="21"/>
  <c r="M42" i="21"/>
  <c r="J42" i="21"/>
  <c r="N42" i="21"/>
  <c r="K42" i="21"/>
  <c r="O42" i="21"/>
  <c r="F134" i="21"/>
  <c r="E35" i="25"/>
  <c r="E58" i="22"/>
  <c r="E35" i="22"/>
  <c r="L27" i="21"/>
  <c r="M27" i="21"/>
  <c r="F27" i="21"/>
  <c r="N27" i="21"/>
  <c r="G27" i="21"/>
  <c r="O27" i="21"/>
  <c r="H27" i="21"/>
  <c r="P27" i="21"/>
  <c r="E37" i="29"/>
  <c r="E40" i="29"/>
  <c r="E47" i="29"/>
  <c r="E34" i="29"/>
  <c r="I47" i="29"/>
  <c r="I34" i="29"/>
  <c r="I37" i="29"/>
  <c r="I40" i="29"/>
  <c r="M34" i="29"/>
  <c r="M37" i="29"/>
  <c r="M40" i="29"/>
  <c r="M47" i="29"/>
  <c r="F34" i="29"/>
  <c r="F37" i="29"/>
  <c r="F40" i="29"/>
  <c r="F47" i="29"/>
  <c r="J34" i="29"/>
  <c r="J37" i="29"/>
  <c r="J40" i="29"/>
  <c r="J47" i="29"/>
  <c r="G40" i="29"/>
  <c r="G47" i="29"/>
  <c r="G34" i="29"/>
  <c r="G37" i="29"/>
  <c r="K40" i="29"/>
  <c r="K47" i="29"/>
  <c r="K34" i="29"/>
  <c r="K37" i="29"/>
  <c r="H34" i="29"/>
  <c r="H37" i="29"/>
  <c r="H40" i="29"/>
  <c r="H47" i="29"/>
  <c r="L37" i="29"/>
  <c r="L40" i="29"/>
  <c r="L47" i="29"/>
  <c r="L34" i="29"/>
  <c r="P47" i="29"/>
  <c r="P34" i="29"/>
  <c r="P37" i="29"/>
  <c r="P40" i="29"/>
  <c r="G37" i="21"/>
  <c r="G36" i="21"/>
  <c r="K37" i="21"/>
  <c r="K36" i="21"/>
  <c r="O37" i="21"/>
  <c r="O36" i="21"/>
  <c r="H41" i="21"/>
  <c r="L41" i="21"/>
  <c r="P41" i="21"/>
  <c r="H37" i="21"/>
  <c r="H36" i="21"/>
  <c r="L37" i="21"/>
  <c r="L36" i="21"/>
  <c r="P37" i="21"/>
  <c r="P36" i="21"/>
  <c r="I41" i="21"/>
  <c r="M41" i="21"/>
  <c r="I36" i="21"/>
  <c r="I37" i="21"/>
  <c r="M36" i="21"/>
  <c r="M37" i="21"/>
  <c r="F41" i="21"/>
  <c r="J41" i="21"/>
  <c r="N41" i="21"/>
  <c r="F37" i="21"/>
  <c r="F36" i="21"/>
  <c r="J37" i="21"/>
  <c r="J36" i="21"/>
  <c r="N37" i="21"/>
  <c r="N36" i="21"/>
  <c r="G41" i="21"/>
  <c r="K41" i="21"/>
  <c r="O41" i="21"/>
  <c r="E133" i="21"/>
  <c r="P132" i="21"/>
  <c r="P133" i="21"/>
  <c r="F139" i="21"/>
  <c r="F130" i="21"/>
  <c r="F131" i="21"/>
  <c r="I133" i="21"/>
  <c r="I132" i="21"/>
  <c r="G131" i="21"/>
  <c r="G139" i="21"/>
  <c r="G130" i="21"/>
  <c r="O131" i="21"/>
  <c r="O139" i="21"/>
  <c r="O130" i="21"/>
  <c r="J133" i="21"/>
  <c r="J132" i="21"/>
  <c r="N139" i="21"/>
  <c r="N130" i="21"/>
  <c r="N131" i="21"/>
  <c r="H131" i="21"/>
  <c r="H139" i="21"/>
  <c r="H130" i="21"/>
  <c r="P131" i="21"/>
  <c r="P139" i="21"/>
  <c r="P130" i="21"/>
  <c r="K133" i="21"/>
  <c r="K132" i="21"/>
  <c r="H132" i="21"/>
  <c r="H133" i="21"/>
  <c r="I131" i="21"/>
  <c r="I139" i="21"/>
  <c r="I130" i="21"/>
  <c r="L132" i="21"/>
  <c r="L133" i="21"/>
  <c r="J130" i="21"/>
  <c r="J131" i="21"/>
  <c r="J139" i="21"/>
  <c r="M132" i="21"/>
  <c r="M133" i="21"/>
  <c r="K130" i="21"/>
  <c r="K131" i="21"/>
  <c r="K139" i="21"/>
  <c r="N132" i="21"/>
  <c r="N133" i="21"/>
  <c r="M130" i="21"/>
  <c r="M131" i="21"/>
  <c r="M139" i="21"/>
  <c r="F132" i="21"/>
  <c r="F133" i="21"/>
  <c r="L130" i="21"/>
  <c r="L131" i="21"/>
  <c r="L139" i="21"/>
  <c r="G132" i="21"/>
  <c r="G133" i="21"/>
  <c r="O132" i="21"/>
  <c r="O133" i="21"/>
  <c r="N40" i="29"/>
  <c r="N34" i="29"/>
  <c r="N47" i="29"/>
  <c r="N37" i="29"/>
  <c r="O37" i="29"/>
  <c r="O40" i="29"/>
  <c r="O47" i="29"/>
  <c r="O34" i="29"/>
  <c r="E41" i="28"/>
  <c r="B25" i="26"/>
  <c r="E139" i="21"/>
  <c r="E139" i="25" s="1"/>
  <c r="E130" i="21"/>
  <c r="E132" i="21"/>
  <c r="E131" i="21"/>
  <c r="G70" i="17" l="1"/>
  <c r="G70" i="22" s="1"/>
  <c r="E54" i="17"/>
  <c r="I69" i="31"/>
  <c r="N70" i="25"/>
  <c r="J70" i="17"/>
  <c r="J70" i="22" s="1"/>
  <c r="P135" i="17"/>
  <c r="P135" i="22" s="1"/>
  <c r="G70" i="25"/>
  <c r="J134" i="31"/>
  <c r="E135" i="17"/>
  <c r="E135" i="22" s="1"/>
  <c r="N69" i="31"/>
  <c r="J70" i="25"/>
  <c r="O70" i="25"/>
  <c r="I70" i="25"/>
  <c r="J135" i="25"/>
  <c r="P135" i="25"/>
  <c r="P70" i="25"/>
  <c r="O70" i="17"/>
  <c r="O70" i="22" s="1"/>
  <c r="H69" i="31"/>
  <c r="H70" i="17"/>
  <c r="H70" i="22" s="1"/>
  <c r="G135" i="25"/>
  <c r="M134" i="31"/>
  <c r="F70" i="25"/>
  <c r="L69" i="31"/>
  <c r="K70" i="25"/>
  <c r="L70" i="25"/>
  <c r="L135" i="17"/>
  <c r="L135" i="22" s="1"/>
  <c r="I134" i="31"/>
  <c r="L135" i="25"/>
  <c r="K135" i="17"/>
  <c r="K135" i="22" s="1"/>
  <c r="N134" i="31"/>
  <c r="F135" i="25"/>
  <c r="H134" i="31"/>
  <c r="M135" i="25"/>
  <c r="E134" i="31"/>
  <c r="F69" i="31"/>
  <c r="F135" i="17"/>
  <c r="F135" i="22" s="1"/>
  <c r="K134" i="31"/>
  <c r="M70" i="25"/>
  <c r="M69" i="31"/>
  <c r="K69" i="31"/>
  <c r="N135" i="25"/>
  <c r="H135" i="25"/>
  <c r="I135" i="25"/>
  <c r="O134" i="31"/>
  <c r="P70" i="17"/>
  <c r="P70" i="22" s="1"/>
  <c r="O135" i="25"/>
  <c r="P59" i="17"/>
  <c r="F60" i="17"/>
  <c r="F60" i="22" s="1"/>
  <c r="F60" i="25"/>
  <c r="N59" i="17"/>
  <c r="J59" i="17"/>
  <c r="M60" i="17"/>
  <c r="M60" i="22" s="1"/>
  <c r="M60" i="25"/>
  <c r="G59" i="17"/>
  <c r="E70" i="17"/>
  <c r="E70" i="22" s="1"/>
  <c r="E70" i="25"/>
  <c r="O131" i="31"/>
  <c r="O132" i="17"/>
  <c r="O132" i="22" s="1"/>
  <c r="O132" i="25"/>
  <c r="L131" i="17"/>
  <c r="M139" i="17"/>
  <c r="M139" i="22" s="1"/>
  <c r="M139" i="25"/>
  <c r="N131" i="31"/>
  <c r="N132" i="17"/>
  <c r="N132" i="22" s="1"/>
  <c r="N132" i="25"/>
  <c r="M132" i="31"/>
  <c r="M133" i="17"/>
  <c r="M133" i="22" s="1"/>
  <c r="M133" i="25"/>
  <c r="J130" i="17"/>
  <c r="I139" i="17"/>
  <c r="I139" i="22" s="1"/>
  <c r="I139" i="25"/>
  <c r="K131" i="31"/>
  <c r="K132" i="17"/>
  <c r="K132" i="22" s="1"/>
  <c r="K132" i="25"/>
  <c r="P131" i="17"/>
  <c r="N131" i="17"/>
  <c r="J132" i="31"/>
  <c r="J133" i="17"/>
  <c r="J133" i="22" s="1"/>
  <c r="J133" i="25"/>
  <c r="G130" i="17"/>
  <c r="I132" i="31"/>
  <c r="I133" i="17"/>
  <c r="I133" i="22" s="1"/>
  <c r="I133" i="25"/>
  <c r="P132" i="31"/>
  <c r="P133" i="17"/>
  <c r="P133" i="22" s="1"/>
  <c r="P133" i="25"/>
  <c r="K41" i="17"/>
  <c r="J36" i="17"/>
  <c r="N41" i="17"/>
  <c r="M36" i="17"/>
  <c r="I41" i="17"/>
  <c r="Q42" i="17" s="1"/>
  <c r="L37" i="17"/>
  <c r="L37" i="22" s="1"/>
  <c r="L37" i="25"/>
  <c r="L41" i="17"/>
  <c r="K36" i="17"/>
  <c r="E31" i="17"/>
  <c r="O25" i="17"/>
  <c r="O25" i="22" s="1"/>
  <c r="O25" i="25"/>
  <c r="M25" i="17"/>
  <c r="M25" i="22" s="1"/>
  <c r="M25" i="25"/>
  <c r="F31" i="17"/>
  <c r="G62" i="17"/>
  <c r="I62" i="17"/>
  <c r="P62" i="17"/>
  <c r="M31" i="17"/>
  <c r="P63" i="25"/>
  <c r="P63" i="17"/>
  <c r="P63" i="22" s="1"/>
  <c r="L63" i="25"/>
  <c r="L63" i="17"/>
  <c r="L63" i="22" s="1"/>
  <c r="O64" i="17"/>
  <c r="O64" i="22" s="1"/>
  <c r="O64" i="25"/>
  <c r="G64" i="17"/>
  <c r="G64" i="22" s="1"/>
  <c r="G64" i="25"/>
  <c r="K63" i="17"/>
  <c r="K63" i="22" s="1"/>
  <c r="K63" i="25"/>
  <c r="J68" i="17"/>
  <c r="J68" i="22" s="1"/>
  <c r="J68" i="25"/>
  <c r="F68" i="17"/>
  <c r="F68" i="22" s="1"/>
  <c r="F68" i="25"/>
  <c r="M68" i="25"/>
  <c r="M68" i="17"/>
  <c r="M68" i="22" s="1"/>
  <c r="E68" i="17"/>
  <c r="E68" i="22" s="1"/>
  <c r="E68" i="25"/>
  <c r="E84" i="17"/>
  <c r="E84" i="22" s="1"/>
  <c r="E84" i="25"/>
  <c r="E85" i="31"/>
  <c r="E86" i="17"/>
  <c r="E86" i="22" s="1"/>
  <c r="E86" i="25"/>
  <c r="E80" i="17"/>
  <c r="E94" i="17"/>
  <c r="E94" i="22" s="1"/>
  <c r="E94" i="25"/>
  <c r="E83" i="17"/>
  <c r="E83" i="22" s="1"/>
  <c r="E83" i="25"/>
  <c r="E85" i="17"/>
  <c r="E85" i="22" s="1"/>
  <c r="E85" i="25"/>
  <c r="O69" i="17"/>
  <c r="O96" i="31"/>
  <c r="O97" i="25"/>
  <c r="O97" i="17"/>
  <c r="O97" i="22" s="1"/>
  <c r="O92" i="31"/>
  <c r="O93" i="17"/>
  <c r="O93" i="22" s="1"/>
  <c r="O93" i="25"/>
  <c r="O88" i="31"/>
  <c r="O89" i="17"/>
  <c r="O89" i="22" s="1"/>
  <c r="O89" i="25"/>
  <c r="O90" i="31"/>
  <c r="O91" i="17"/>
  <c r="O91" i="22" s="1"/>
  <c r="O91" i="25"/>
  <c r="O95" i="31"/>
  <c r="O96" i="17"/>
  <c r="O96" i="22" s="1"/>
  <c r="O96" i="25"/>
  <c r="O79" i="17"/>
  <c r="K81" i="17"/>
  <c r="K81" i="22" s="1"/>
  <c r="K81" i="25"/>
  <c r="K88" i="31"/>
  <c r="K89" i="17"/>
  <c r="K89" i="22" s="1"/>
  <c r="K89" i="25"/>
  <c r="K69" i="17"/>
  <c r="K98" i="31"/>
  <c r="K99" i="17"/>
  <c r="K99" i="22" s="1"/>
  <c r="K99" i="25"/>
  <c r="K82" i="25"/>
  <c r="K82" i="17"/>
  <c r="K82" i="22" s="1"/>
  <c r="K86" i="31"/>
  <c r="K87" i="17"/>
  <c r="K87" i="22" s="1"/>
  <c r="K87" i="25"/>
  <c r="G93" i="31"/>
  <c r="G94" i="25"/>
  <c r="G94" i="17"/>
  <c r="G94" i="22" s="1"/>
  <c r="G126" i="17"/>
  <c r="G84" i="17"/>
  <c r="G84" i="22" s="1"/>
  <c r="G84" i="25"/>
  <c r="G81" i="17"/>
  <c r="G81" i="22" s="1"/>
  <c r="G81" i="25"/>
  <c r="G85" i="31"/>
  <c r="G86" i="25"/>
  <c r="G86" i="17"/>
  <c r="G86" i="22" s="1"/>
  <c r="G91" i="31"/>
  <c r="G92" i="17"/>
  <c r="G92" i="22" s="1"/>
  <c r="G92" i="25"/>
  <c r="G75" i="17"/>
  <c r="N87" i="31"/>
  <c r="N88" i="17"/>
  <c r="N88" i="22" s="1"/>
  <c r="N88" i="25"/>
  <c r="N96" i="31"/>
  <c r="N97" i="25"/>
  <c r="N97" i="17"/>
  <c r="N97" i="22" s="1"/>
  <c r="N79" i="17"/>
  <c r="N97" i="31"/>
  <c r="N98" i="17"/>
  <c r="N98" i="22" s="1"/>
  <c r="N98" i="25"/>
  <c r="N81" i="17"/>
  <c r="N81" i="22" s="1"/>
  <c r="N81" i="25"/>
  <c r="N90" i="31"/>
  <c r="N91" i="17"/>
  <c r="N91" i="22" s="1"/>
  <c r="N91" i="25"/>
  <c r="J86" i="31"/>
  <c r="J87" i="17"/>
  <c r="J87" i="22" s="1"/>
  <c r="J87" i="25"/>
  <c r="J126" i="17"/>
  <c r="J83" i="17"/>
  <c r="J83" i="22" s="1"/>
  <c r="J83" i="25"/>
  <c r="J80" i="17"/>
  <c r="J89" i="17"/>
  <c r="J89" i="22" s="1"/>
  <c r="J89" i="25"/>
  <c r="J98" i="31"/>
  <c r="J99" i="17"/>
  <c r="J99" i="22" s="1"/>
  <c r="J99" i="25"/>
  <c r="J82" i="17"/>
  <c r="J82" i="22" s="1"/>
  <c r="J82" i="25"/>
  <c r="F80" i="17"/>
  <c r="F126" i="17"/>
  <c r="F79" i="17"/>
  <c r="F98" i="17"/>
  <c r="F98" i="22" s="1"/>
  <c r="F98" i="25"/>
  <c r="F81" i="17"/>
  <c r="F81" i="22" s="1"/>
  <c r="F81" i="25"/>
  <c r="F90" i="31"/>
  <c r="F91" i="17"/>
  <c r="F91" i="22" s="1"/>
  <c r="F91" i="25"/>
  <c r="N122" i="31"/>
  <c r="N123" i="17"/>
  <c r="N123" i="22" s="1"/>
  <c r="N123" i="25"/>
  <c r="N114" i="31"/>
  <c r="N115" i="17"/>
  <c r="N115" i="22" s="1"/>
  <c r="N115" i="25"/>
  <c r="N118" i="31"/>
  <c r="N119" i="17"/>
  <c r="N119" i="22" s="1"/>
  <c r="N119" i="25"/>
  <c r="N99" i="31"/>
  <c r="N100" i="17"/>
  <c r="N100" i="22" s="1"/>
  <c r="N100" i="25"/>
  <c r="N108" i="31"/>
  <c r="N109" i="17"/>
  <c r="N109" i="22" s="1"/>
  <c r="N109" i="25"/>
  <c r="N103" i="17"/>
  <c r="J122" i="31"/>
  <c r="J123" i="17"/>
  <c r="J123" i="22" s="1"/>
  <c r="J123" i="25"/>
  <c r="J115" i="31"/>
  <c r="J116" i="17"/>
  <c r="J116" i="22" s="1"/>
  <c r="J116" i="25"/>
  <c r="J107" i="31"/>
  <c r="J108" i="17"/>
  <c r="J108" i="22" s="1"/>
  <c r="J108" i="25"/>
  <c r="J99" i="31"/>
  <c r="J100" i="17"/>
  <c r="J100" i="22" s="1"/>
  <c r="J100" i="25"/>
  <c r="J106" i="31"/>
  <c r="J107" i="17"/>
  <c r="J107" i="22" s="1"/>
  <c r="J107" i="25"/>
  <c r="F112" i="31"/>
  <c r="F113" i="17"/>
  <c r="F113" i="22" s="1"/>
  <c r="F113" i="25"/>
  <c r="F108" i="17"/>
  <c r="F108" i="22" s="1"/>
  <c r="F108" i="25"/>
  <c r="F106" i="17"/>
  <c r="F114" i="31"/>
  <c r="F115" i="17"/>
  <c r="F115" i="22" s="1"/>
  <c r="F115" i="25"/>
  <c r="F106" i="31"/>
  <c r="F107" i="17"/>
  <c r="F107" i="22" s="1"/>
  <c r="F107" i="25"/>
  <c r="L97" i="31"/>
  <c r="L98" i="17"/>
  <c r="L98" i="22" s="1"/>
  <c r="L98" i="25"/>
  <c r="L89" i="17"/>
  <c r="L89" i="22" s="1"/>
  <c r="L89" i="25"/>
  <c r="L77" i="17"/>
  <c r="L77" i="22" s="1"/>
  <c r="L77" i="25"/>
  <c r="L95" i="31"/>
  <c r="L96" i="17"/>
  <c r="L96" i="22" s="1"/>
  <c r="L96" i="25"/>
  <c r="L79" i="17"/>
  <c r="L87" i="31"/>
  <c r="L88" i="17"/>
  <c r="L88" i="22" s="1"/>
  <c r="L88" i="25"/>
  <c r="L69" i="17"/>
  <c r="P112" i="31"/>
  <c r="P113" i="17"/>
  <c r="P113" i="22" s="1"/>
  <c r="P113" i="25"/>
  <c r="P103" i="17"/>
  <c r="P106" i="17"/>
  <c r="P104" i="17"/>
  <c r="P99" i="31"/>
  <c r="P100" i="17"/>
  <c r="P100" i="22" s="1"/>
  <c r="P100" i="25"/>
  <c r="H103" i="17"/>
  <c r="H118" i="31"/>
  <c r="H119" i="17"/>
  <c r="H119" i="22" s="1"/>
  <c r="H119" i="25"/>
  <c r="H112" i="31"/>
  <c r="H113" i="17"/>
  <c r="H113" i="22" s="1"/>
  <c r="H113" i="25"/>
  <c r="H107" i="31"/>
  <c r="H108" i="17"/>
  <c r="H108" i="22" s="1"/>
  <c r="H108" i="25"/>
  <c r="H104" i="31"/>
  <c r="H105" i="17"/>
  <c r="H105" i="22" s="1"/>
  <c r="H105" i="25"/>
  <c r="M94" i="31"/>
  <c r="M95" i="17"/>
  <c r="M95" i="22" s="1"/>
  <c r="M95" i="25"/>
  <c r="M85" i="31"/>
  <c r="M86" i="17"/>
  <c r="M86" i="22" s="1"/>
  <c r="M86" i="25"/>
  <c r="M82" i="17"/>
  <c r="M82" i="22" s="1"/>
  <c r="M82" i="25"/>
  <c r="M96" i="31"/>
  <c r="M97" i="17"/>
  <c r="M97" i="22" s="1"/>
  <c r="M97" i="25"/>
  <c r="M80" i="17"/>
  <c r="M93" i="31"/>
  <c r="M94" i="17"/>
  <c r="M94" i="22" s="1"/>
  <c r="M94" i="25"/>
  <c r="M77" i="17"/>
  <c r="M77" i="22" s="1"/>
  <c r="M77" i="25"/>
  <c r="I98" i="31"/>
  <c r="I99" i="17"/>
  <c r="I99" i="22" s="1"/>
  <c r="I99" i="25"/>
  <c r="I94" i="31"/>
  <c r="I95" i="17"/>
  <c r="I95" i="22" s="1"/>
  <c r="I95" i="25"/>
  <c r="I83" i="17"/>
  <c r="I83" i="22" s="1"/>
  <c r="I83" i="25"/>
  <c r="I87" i="31"/>
  <c r="I88" i="25"/>
  <c r="I88" i="17"/>
  <c r="I88" i="22" s="1"/>
  <c r="I69" i="17"/>
  <c r="I69" i="22" s="1"/>
  <c r="I69" i="25"/>
  <c r="I84" i="31"/>
  <c r="I85" i="17"/>
  <c r="I85" i="22" s="1"/>
  <c r="I85" i="25"/>
  <c r="M122" i="17"/>
  <c r="M122" i="31"/>
  <c r="M123" i="17"/>
  <c r="M123" i="22" s="1"/>
  <c r="M123" i="25"/>
  <c r="M103" i="17"/>
  <c r="M110" i="31"/>
  <c r="M111" i="17"/>
  <c r="M111" i="22" s="1"/>
  <c r="M111" i="25"/>
  <c r="M112" i="31"/>
  <c r="M113" i="17"/>
  <c r="M113" i="22" s="1"/>
  <c r="M113" i="25"/>
  <c r="I122" i="17"/>
  <c r="I104" i="31"/>
  <c r="I105" i="17"/>
  <c r="I105" i="22" s="1"/>
  <c r="I105" i="25"/>
  <c r="I110" i="31"/>
  <c r="I111" i="17"/>
  <c r="I111" i="22" s="1"/>
  <c r="I111" i="25"/>
  <c r="I106" i="31"/>
  <c r="I107" i="17"/>
  <c r="I107" i="22" s="1"/>
  <c r="I107" i="25"/>
  <c r="I106" i="17"/>
  <c r="I101" i="17"/>
  <c r="E117" i="31"/>
  <c r="E118" i="17"/>
  <c r="E118" i="22" s="1"/>
  <c r="E118" i="25"/>
  <c r="E106" i="31"/>
  <c r="E107" i="17"/>
  <c r="E107" i="22" s="1"/>
  <c r="E107" i="25"/>
  <c r="E104" i="31"/>
  <c r="E105" i="25"/>
  <c r="E105" i="17"/>
  <c r="E105" i="22" s="1"/>
  <c r="E106" i="17"/>
  <c r="E122" i="17"/>
  <c r="P82" i="17"/>
  <c r="P82" i="22" s="1"/>
  <c r="P82" i="25"/>
  <c r="P97" i="31"/>
  <c r="P98" i="17"/>
  <c r="P98" i="22" s="1"/>
  <c r="P98" i="25"/>
  <c r="P85" i="31"/>
  <c r="P86" i="17"/>
  <c r="P86" i="22" s="1"/>
  <c r="P86" i="25"/>
  <c r="P86" i="31"/>
  <c r="P87" i="25"/>
  <c r="P87" i="17"/>
  <c r="P87" i="22" s="1"/>
  <c r="P96" i="31"/>
  <c r="P97" i="17"/>
  <c r="P97" i="22" s="1"/>
  <c r="P97" i="25"/>
  <c r="P80" i="17"/>
  <c r="H93" i="31"/>
  <c r="H94" i="17"/>
  <c r="H94" i="22" s="1"/>
  <c r="H94" i="25"/>
  <c r="H98" i="31"/>
  <c r="H99" i="17"/>
  <c r="H99" i="22" s="1"/>
  <c r="H99" i="25"/>
  <c r="H81" i="17"/>
  <c r="H81" i="22" s="1"/>
  <c r="H81" i="25"/>
  <c r="H95" i="31"/>
  <c r="H96" i="17"/>
  <c r="H96" i="22" s="1"/>
  <c r="H96" i="25"/>
  <c r="H79" i="17"/>
  <c r="H87" i="31"/>
  <c r="H88" i="17"/>
  <c r="H88" i="22" s="1"/>
  <c r="H88" i="25"/>
  <c r="H69" i="17"/>
  <c r="H69" i="22" s="1"/>
  <c r="H69" i="25"/>
  <c r="L118" i="31"/>
  <c r="L119" i="17"/>
  <c r="L119" i="22" s="1"/>
  <c r="L119" i="25"/>
  <c r="L107" i="31"/>
  <c r="L108" i="17"/>
  <c r="L108" i="22" s="1"/>
  <c r="L108" i="25"/>
  <c r="L122" i="31"/>
  <c r="L123" i="17"/>
  <c r="L123" i="22" s="1"/>
  <c r="L123" i="25"/>
  <c r="L103" i="17"/>
  <c r="L99" i="31"/>
  <c r="L100" i="17"/>
  <c r="L100" i="22" s="1"/>
  <c r="L100" i="25"/>
  <c r="O116" i="31"/>
  <c r="O117" i="17"/>
  <c r="O117" i="22" s="1"/>
  <c r="O117" i="25"/>
  <c r="O112" i="31"/>
  <c r="O113" i="17"/>
  <c r="O113" i="22" s="1"/>
  <c r="O113" i="25"/>
  <c r="O107" i="31"/>
  <c r="O108" i="17"/>
  <c r="O108" i="22" s="1"/>
  <c r="O108" i="25"/>
  <c r="O104" i="31"/>
  <c r="O105" i="17"/>
  <c r="O105" i="22" s="1"/>
  <c r="O105" i="25"/>
  <c r="O103" i="17"/>
  <c r="O91" i="31"/>
  <c r="O92" i="17"/>
  <c r="O92" i="22" s="1"/>
  <c r="O92" i="25"/>
  <c r="O75" i="17"/>
  <c r="O169" i="17" s="1"/>
  <c r="K96" i="31"/>
  <c r="K97" i="17"/>
  <c r="K97" i="22" s="1"/>
  <c r="K97" i="25"/>
  <c r="K94" i="31"/>
  <c r="K95" i="17"/>
  <c r="K95" i="22" s="1"/>
  <c r="K95" i="25"/>
  <c r="K83" i="17"/>
  <c r="K83" i="22" s="1"/>
  <c r="K83" i="25"/>
  <c r="G76" i="17"/>
  <c r="G86" i="31"/>
  <c r="G87" i="17"/>
  <c r="G87" i="22" s="1"/>
  <c r="G87" i="25"/>
  <c r="N69" i="17"/>
  <c r="N80" i="17"/>
  <c r="N93" i="31"/>
  <c r="N94" i="17"/>
  <c r="N94" i="22" s="1"/>
  <c r="N94" i="25"/>
  <c r="N77" i="17"/>
  <c r="N77" i="22" s="1"/>
  <c r="N77" i="25"/>
  <c r="J84" i="17"/>
  <c r="J84" i="22" s="1"/>
  <c r="J84" i="25"/>
  <c r="J75" i="17"/>
  <c r="J78" i="17"/>
  <c r="J78" i="22" s="1"/>
  <c r="J78" i="25"/>
  <c r="F92" i="31"/>
  <c r="F93" i="25"/>
  <c r="F93" i="17"/>
  <c r="F93" i="22" s="1"/>
  <c r="F77" i="17"/>
  <c r="N106" i="17"/>
  <c r="N107" i="31"/>
  <c r="N108" i="17"/>
  <c r="N108" i="22" s="1"/>
  <c r="N108" i="25"/>
  <c r="N106" i="31"/>
  <c r="N107" i="17"/>
  <c r="N107" i="22" s="1"/>
  <c r="N107" i="25"/>
  <c r="J101" i="17"/>
  <c r="J104" i="17"/>
  <c r="J103" i="17"/>
  <c r="F104" i="31"/>
  <c r="F105" i="17"/>
  <c r="F105" i="22" s="1"/>
  <c r="F105" i="25"/>
  <c r="F101" i="17"/>
  <c r="L85" i="31"/>
  <c r="L86" i="17"/>
  <c r="L86" i="22" s="1"/>
  <c r="L86" i="25"/>
  <c r="L98" i="31"/>
  <c r="L99" i="25"/>
  <c r="L99" i="17"/>
  <c r="L99" i="22" s="1"/>
  <c r="L75" i="17"/>
  <c r="L169" i="17" s="1"/>
  <c r="P110" i="31"/>
  <c r="P111" i="17"/>
  <c r="P111" i="22" s="1"/>
  <c r="P111" i="25"/>
  <c r="P122" i="31"/>
  <c r="P123" i="17"/>
  <c r="P123" i="22" s="1"/>
  <c r="P123" i="25"/>
  <c r="P101" i="17"/>
  <c r="H122" i="17"/>
  <c r="H104" i="17"/>
  <c r="M78" i="17"/>
  <c r="M78" i="22" s="1"/>
  <c r="M78" i="25"/>
  <c r="M95" i="31"/>
  <c r="M96" i="25"/>
  <c r="M96" i="17"/>
  <c r="M96" i="22" s="1"/>
  <c r="M76" i="17"/>
  <c r="I90" i="31"/>
  <c r="I91" i="17"/>
  <c r="I91" i="22" s="1"/>
  <c r="I91" i="25"/>
  <c r="I82" i="17"/>
  <c r="I82" i="22" s="1"/>
  <c r="I82" i="25"/>
  <c r="I75" i="17"/>
  <c r="I97" i="31"/>
  <c r="I98" i="17"/>
  <c r="I98" i="22" s="1"/>
  <c r="I98" i="25"/>
  <c r="M115" i="31"/>
  <c r="M116" i="17"/>
  <c r="M116" i="22" s="1"/>
  <c r="M116" i="25"/>
  <c r="M108" i="31"/>
  <c r="M109" i="17"/>
  <c r="M109" i="22" s="1"/>
  <c r="M109" i="25"/>
  <c r="I115" i="31"/>
  <c r="I116" i="17"/>
  <c r="I116" i="22" s="1"/>
  <c r="I116" i="25"/>
  <c r="I108" i="31"/>
  <c r="I109" i="17"/>
  <c r="I109" i="22" s="1"/>
  <c r="I109" i="25"/>
  <c r="I116" i="31"/>
  <c r="I117" i="17"/>
  <c r="I117" i="22" s="1"/>
  <c r="I117" i="25"/>
  <c r="E114" i="31"/>
  <c r="E115" i="17"/>
  <c r="E115" i="22" s="1"/>
  <c r="E115" i="25"/>
  <c r="E113" i="31"/>
  <c r="E114" i="17"/>
  <c r="E114" i="22" s="1"/>
  <c r="E114" i="25"/>
  <c r="E107" i="31"/>
  <c r="E108" i="17"/>
  <c r="E108" i="22" s="1"/>
  <c r="E108" i="25"/>
  <c r="P93" i="31"/>
  <c r="P94" i="17"/>
  <c r="P94" i="22" s="1"/>
  <c r="P94" i="25"/>
  <c r="P89" i="17"/>
  <c r="P89" i="22" s="1"/>
  <c r="P89" i="25"/>
  <c r="P92" i="31"/>
  <c r="P93" i="17"/>
  <c r="P93" i="22" s="1"/>
  <c r="P93" i="25"/>
  <c r="H77" i="17"/>
  <c r="H94" i="31"/>
  <c r="H95" i="17"/>
  <c r="H95" i="22" s="1"/>
  <c r="H95" i="25"/>
  <c r="H91" i="31"/>
  <c r="H92" i="17"/>
  <c r="H92" i="22" s="1"/>
  <c r="H92" i="25"/>
  <c r="L106" i="31"/>
  <c r="L107" i="25"/>
  <c r="L107" i="17"/>
  <c r="L107" i="22" s="1"/>
  <c r="L114" i="31"/>
  <c r="L115" i="17"/>
  <c r="L115" i="22" s="1"/>
  <c r="L115" i="25"/>
  <c r="L101" i="17"/>
  <c r="O111" i="31"/>
  <c r="O112" i="17"/>
  <c r="O112" i="22" s="1"/>
  <c r="O112" i="25"/>
  <c r="O101" i="17"/>
  <c r="K107" i="31"/>
  <c r="K108" i="17"/>
  <c r="K108" i="22" s="1"/>
  <c r="K108" i="25"/>
  <c r="K106" i="31"/>
  <c r="K107" i="17"/>
  <c r="K107" i="22" s="1"/>
  <c r="K107" i="25"/>
  <c r="K117" i="31"/>
  <c r="K118" i="17"/>
  <c r="K118" i="22" s="1"/>
  <c r="K118" i="25"/>
  <c r="G108" i="31"/>
  <c r="G109" i="17"/>
  <c r="G109" i="22" s="1"/>
  <c r="G109" i="25"/>
  <c r="G116" i="31"/>
  <c r="G117" i="17"/>
  <c r="G117" i="22" s="1"/>
  <c r="G117" i="25"/>
  <c r="G113" i="31"/>
  <c r="G114" i="17"/>
  <c r="G114" i="22" s="1"/>
  <c r="G114" i="25"/>
  <c r="O121" i="17"/>
  <c r="J121" i="17"/>
  <c r="M121" i="17"/>
  <c r="O109" i="31"/>
  <c r="O110" i="17"/>
  <c r="O110" i="22" s="1"/>
  <c r="O110" i="25"/>
  <c r="H124" i="17"/>
  <c r="J102" i="17"/>
  <c r="M109" i="31"/>
  <c r="M110" i="17"/>
  <c r="M110" i="22" s="1"/>
  <c r="M110" i="25"/>
  <c r="L124" i="17"/>
  <c r="E90" i="17"/>
  <c r="K74" i="17"/>
  <c r="I119" i="31"/>
  <c r="I120" i="17"/>
  <c r="I120" i="22" s="1"/>
  <c r="I120" i="25"/>
  <c r="P119" i="31"/>
  <c r="P120" i="17"/>
  <c r="P120" i="22" s="1"/>
  <c r="P120" i="25"/>
  <c r="J25" i="17"/>
  <c r="J25" i="22" s="1"/>
  <c r="J25" i="25"/>
  <c r="J39" i="17"/>
  <c r="F90" i="17"/>
  <c r="F90" i="22" s="1"/>
  <c r="F90" i="25"/>
  <c r="I89" i="31"/>
  <c r="I90" i="17"/>
  <c r="I90" i="22" s="1"/>
  <c r="I90" i="25"/>
  <c r="J49" i="25"/>
  <c r="J49" i="17"/>
  <c r="J49" i="22" s="1"/>
  <c r="O48" i="17"/>
  <c r="O48" i="22" s="1"/>
  <c r="O48" i="25"/>
  <c r="G48" i="17"/>
  <c r="G48" i="22" s="1"/>
  <c r="G48" i="25"/>
  <c r="L49" i="17"/>
  <c r="L49" i="22" s="1"/>
  <c r="L49" i="25"/>
  <c r="K48" i="17"/>
  <c r="K48" i="22" s="1"/>
  <c r="K48" i="25"/>
  <c r="K133" i="31"/>
  <c r="K134" i="17"/>
  <c r="K134" i="22" s="1"/>
  <c r="K134" i="25"/>
  <c r="H59" i="17"/>
  <c r="I59" i="17"/>
  <c r="N60" i="17"/>
  <c r="N60" i="22" s="1"/>
  <c r="N60" i="25"/>
  <c r="F59" i="17"/>
  <c r="O59" i="17"/>
  <c r="L60" i="25"/>
  <c r="L60" i="17"/>
  <c r="L60" i="22" s="1"/>
  <c r="G131" i="31"/>
  <c r="G132" i="17"/>
  <c r="G132" i="22" s="1"/>
  <c r="G132" i="25"/>
  <c r="F132" i="31"/>
  <c r="F133" i="17"/>
  <c r="F133" i="22" s="1"/>
  <c r="F133" i="25"/>
  <c r="M130" i="17"/>
  <c r="K131" i="17"/>
  <c r="J139" i="17"/>
  <c r="J139" i="22" s="1"/>
  <c r="J139" i="25"/>
  <c r="L131" i="31"/>
  <c r="L132" i="17"/>
  <c r="L132" i="22" s="1"/>
  <c r="L132" i="25"/>
  <c r="H132" i="31"/>
  <c r="H133" i="17"/>
  <c r="H133" i="22" s="1"/>
  <c r="H133" i="25"/>
  <c r="P130" i="17"/>
  <c r="H139" i="17"/>
  <c r="H139" i="22" s="1"/>
  <c r="H139" i="25"/>
  <c r="N139" i="17"/>
  <c r="N139" i="22" s="1"/>
  <c r="N139" i="25"/>
  <c r="O139" i="17"/>
  <c r="O139" i="22" s="1"/>
  <c r="O139" i="25"/>
  <c r="G131" i="17"/>
  <c r="F130" i="17"/>
  <c r="E132" i="31"/>
  <c r="E133" i="17"/>
  <c r="E133" i="22" s="1"/>
  <c r="E133" i="25"/>
  <c r="N36" i="17"/>
  <c r="F36" i="17"/>
  <c r="F41" i="17"/>
  <c r="F41" i="22" s="1"/>
  <c r="F41" i="25"/>
  <c r="I36" i="17"/>
  <c r="P37" i="17"/>
  <c r="P37" i="22" s="1"/>
  <c r="P37" i="25"/>
  <c r="H37" i="17"/>
  <c r="O36" i="17"/>
  <c r="G36" i="17"/>
  <c r="P25" i="17"/>
  <c r="P25" i="22" s="1"/>
  <c r="P25" i="25"/>
  <c r="N25" i="17"/>
  <c r="N25" i="22" s="1"/>
  <c r="N25" i="25"/>
  <c r="L62" i="17"/>
  <c r="K31" i="17"/>
  <c r="J62" i="17"/>
  <c r="O62" i="17"/>
  <c r="H62" i="17"/>
  <c r="H62" i="22" s="1"/>
  <c r="H62" i="25"/>
  <c r="N31" i="17"/>
  <c r="L68" i="17"/>
  <c r="L68" i="22" s="1"/>
  <c r="L68" i="25"/>
  <c r="H63" i="17"/>
  <c r="H63" i="22" s="1"/>
  <c r="H63" i="25"/>
  <c r="O68" i="17"/>
  <c r="O68" i="22" s="1"/>
  <c r="O68" i="25"/>
  <c r="K68" i="17"/>
  <c r="K68" i="22" s="1"/>
  <c r="K68" i="25"/>
  <c r="N68" i="17"/>
  <c r="N68" i="22" s="1"/>
  <c r="N68" i="25"/>
  <c r="J64" i="17"/>
  <c r="J64" i="22" s="1"/>
  <c r="J64" i="25"/>
  <c r="M64" i="25"/>
  <c r="M64" i="17"/>
  <c r="M64" i="22" s="1"/>
  <c r="I63" i="17"/>
  <c r="I63" i="22" s="1"/>
  <c r="I63" i="25"/>
  <c r="E77" i="17"/>
  <c r="E77" i="22" s="1"/>
  <c r="E77" i="25"/>
  <c r="E96" i="31"/>
  <c r="E97" i="25"/>
  <c r="E97" i="17"/>
  <c r="E97" i="22" s="1"/>
  <c r="E81" i="17"/>
  <c r="E81" i="22" s="1"/>
  <c r="E81" i="25"/>
  <c r="E75" i="17"/>
  <c r="E92" i="31"/>
  <c r="E93" i="17"/>
  <c r="E93" i="22" s="1"/>
  <c r="E93" i="25"/>
  <c r="E95" i="31"/>
  <c r="E96" i="17"/>
  <c r="E96" i="22" s="1"/>
  <c r="E96" i="25"/>
  <c r="O84" i="31"/>
  <c r="O85" i="17"/>
  <c r="O85" i="22" s="1"/>
  <c r="O85" i="25"/>
  <c r="O93" i="31"/>
  <c r="O94" i="25"/>
  <c r="O94" i="17"/>
  <c r="O94" i="22" s="1"/>
  <c r="O76" i="17"/>
  <c r="O98" i="31"/>
  <c r="O99" i="17"/>
  <c r="O99" i="22" s="1"/>
  <c r="O99" i="25"/>
  <c r="O82" i="25"/>
  <c r="O82" i="17"/>
  <c r="O82" i="22" s="1"/>
  <c r="O86" i="31"/>
  <c r="O87" i="17"/>
  <c r="O87" i="22" s="1"/>
  <c r="O87" i="25"/>
  <c r="K97" i="31"/>
  <c r="K98" i="17"/>
  <c r="K98" i="22" s="1"/>
  <c r="K98" i="25"/>
  <c r="K92" i="31"/>
  <c r="K93" i="17"/>
  <c r="K93" i="22" s="1"/>
  <c r="K93" i="25"/>
  <c r="K87" i="31"/>
  <c r="K88" i="17"/>
  <c r="K88" i="22" s="1"/>
  <c r="K88" i="25"/>
  <c r="K84" i="31"/>
  <c r="K85" i="17"/>
  <c r="K85" i="22" s="1"/>
  <c r="K85" i="25"/>
  <c r="K90" i="31"/>
  <c r="K91" i="17"/>
  <c r="K91" i="22" s="1"/>
  <c r="K91" i="25"/>
  <c r="K95" i="31"/>
  <c r="K96" i="17"/>
  <c r="K96" i="22" s="1"/>
  <c r="K96" i="25"/>
  <c r="K79" i="17"/>
  <c r="G96" i="31"/>
  <c r="G97" i="17"/>
  <c r="G97" i="22" s="1"/>
  <c r="G97" i="25"/>
  <c r="G85" i="17"/>
  <c r="G85" i="22" s="1"/>
  <c r="G85" i="25"/>
  <c r="G97" i="31"/>
  <c r="G98" i="17"/>
  <c r="G98" i="22" s="1"/>
  <c r="G98" i="25"/>
  <c r="G94" i="31"/>
  <c r="G95" i="17"/>
  <c r="G95" i="22" s="1"/>
  <c r="G95" i="25"/>
  <c r="G78" i="17"/>
  <c r="G78" i="22" s="1"/>
  <c r="G78" i="25"/>
  <c r="G83" i="17"/>
  <c r="G83" i="22" s="1"/>
  <c r="G83" i="25"/>
  <c r="N75" i="17"/>
  <c r="N169" i="17" s="1"/>
  <c r="N83" i="17"/>
  <c r="N83" i="22" s="1"/>
  <c r="N83" i="25"/>
  <c r="N95" i="31"/>
  <c r="N96" i="17"/>
  <c r="N96" i="22" s="1"/>
  <c r="N96" i="25"/>
  <c r="N84" i="17"/>
  <c r="N84" i="22" s="1"/>
  <c r="N84" i="25"/>
  <c r="N88" i="31"/>
  <c r="N89" i="25"/>
  <c r="N89" i="17"/>
  <c r="N89" i="22" s="1"/>
  <c r="N98" i="31"/>
  <c r="N99" i="17"/>
  <c r="N99" i="22" s="1"/>
  <c r="N99" i="25"/>
  <c r="N82" i="17"/>
  <c r="N82" i="22" s="1"/>
  <c r="N82" i="25"/>
  <c r="J95" i="31"/>
  <c r="J96" i="17"/>
  <c r="J96" i="22" s="1"/>
  <c r="J96" i="25"/>
  <c r="J76" i="17"/>
  <c r="J96" i="31"/>
  <c r="J97" i="25"/>
  <c r="J97" i="17"/>
  <c r="J97" i="22" s="1"/>
  <c r="J97" i="31"/>
  <c r="J98" i="17"/>
  <c r="J98" i="22" s="1"/>
  <c r="J98" i="25"/>
  <c r="J81" i="25"/>
  <c r="J81" i="17"/>
  <c r="J81" i="22" s="1"/>
  <c r="J90" i="31"/>
  <c r="J91" i="17"/>
  <c r="J91" i="22" s="1"/>
  <c r="J91" i="25"/>
  <c r="F96" i="31"/>
  <c r="F97" i="25"/>
  <c r="F97" i="17"/>
  <c r="F97" i="22" s="1"/>
  <c r="F75" i="17"/>
  <c r="F169" i="17" s="1"/>
  <c r="F96" i="17"/>
  <c r="F96" i="22" s="1"/>
  <c r="F96" i="25"/>
  <c r="F84" i="17"/>
  <c r="F84" i="22" s="1"/>
  <c r="F84" i="25"/>
  <c r="F89" i="25"/>
  <c r="F89" i="17"/>
  <c r="F89" i="22" s="1"/>
  <c r="F98" i="31"/>
  <c r="F99" i="17"/>
  <c r="F99" i="22" s="1"/>
  <c r="F99" i="25"/>
  <c r="F82" i="17"/>
  <c r="F82" i="22" s="1"/>
  <c r="F82" i="25"/>
  <c r="N116" i="31"/>
  <c r="N117" i="17"/>
  <c r="N117" i="22" s="1"/>
  <c r="N117" i="25"/>
  <c r="N104" i="31"/>
  <c r="N105" i="17"/>
  <c r="N105" i="22" s="1"/>
  <c r="N105" i="25"/>
  <c r="N111" i="31"/>
  <c r="N112" i="17"/>
  <c r="N112" i="22" s="1"/>
  <c r="N112" i="25"/>
  <c r="N117" i="31"/>
  <c r="N118" i="17"/>
  <c r="N118" i="22" s="1"/>
  <c r="N118" i="25"/>
  <c r="N104" i="17"/>
  <c r="J111" i="31"/>
  <c r="J112" i="17"/>
  <c r="J112" i="22" s="1"/>
  <c r="J112" i="25"/>
  <c r="J122" i="17"/>
  <c r="J125" i="17"/>
  <c r="J106" i="17"/>
  <c r="J113" i="31"/>
  <c r="J114" i="17"/>
  <c r="J114" i="22" s="1"/>
  <c r="J114" i="25"/>
  <c r="F123" i="17"/>
  <c r="F123" i="22" s="1"/>
  <c r="F123" i="25"/>
  <c r="F110" i="31"/>
  <c r="F111" i="17"/>
  <c r="F111" i="22" s="1"/>
  <c r="F111" i="25"/>
  <c r="F125" i="17"/>
  <c r="F116" i="31"/>
  <c r="F117" i="17"/>
  <c r="F117" i="22" s="1"/>
  <c r="F117" i="25"/>
  <c r="F113" i="31"/>
  <c r="F114" i="17"/>
  <c r="F114" i="22" s="1"/>
  <c r="F114" i="25"/>
  <c r="F103" i="17"/>
  <c r="L94" i="31"/>
  <c r="L95" i="25"/>
  <c r="L95" i="17"/>
  <c r="L95" i="22" s="1"/>
  <c r="L93" i="31"/>
  <c r="L94" i="17"/>
  <c r="L94" i="22" s="1"/>
  <c r="L94" i="25"/>
  <c r="L90" i="31"/>
  <c r="L91" i="25"/>
  <c r="L91" i="17"/>
  <c r="L91" i="22" s="1"/>
  <c r="L86" i="31"/>
  <c r="L87" i="17"/>
  <c r="L87" i="22" s="1"/>
  <c r="L87" i="25"/>
  <c r="L96" i="31"/>
  <c r="L97" i="17"/>
  <c r="L97" i="22" s="1"/>
  <c r="L97" i="25"/>
  <c r="L80" i="17"/>
  <c r="P114" i="31"/>
  <c r="P115" i="17"/>
  <c r="P115" i="22" s="1"/>
  <c r="P115" i="25"/>
  <c r="P108" i="31"/>
  <c r="P109" i="17"/>
  <c r="P109" i="22" s="1"/>
  <c r="P109" i="25"/>
  <c r="P122" i="17"/>
  <c r="P117" i="31"/>
  <c r="P118" i="17"/>
  <c r="P118" i="22" s="1"/>
  <c r="P118" i="25"/>
  <c r="P111" i="31"/>
  <c r="P112" i="17"/>
  <c r="P112" i="22" s="1"/>
  <c r="P112" i="25"/>
  <c r="H117" i="31"/>
  <c r="H118" i="17"/>
  <c r="H118" i="22" s="1"/>
  <c r="H118" i="25"/>
  <c r="H106" i="31"/>
  <c r="H107" i="17"/>
  <c r="H107" i="22" s="1"/>
  <c r="H107" i="25"/>
  <c r="H114" i="31"/>
  <c r="H115" i="17"/>
  <c r="H115" i="22" s="1"/>
  <c r="H115" i="25"/>
  <c r="H110" i="31"/>
  <c r="H111" i="17"/>
  <c r="H111" i="22" s="1"/>
  <c r="H111" i="25"/>
  <c r="H115" i="31"/>
  <c r="H116" i="17"/>
  <c r="H116" i="22" s="1"/>
  <c r="H116" i="25"/>
  <c r="H101" i="17"/>
  <c r="M91" i="31"/>
  <c r="M92" i="17"/>
  <c r="M92" i="22" s="1"/>
  <c r="M92" i="25"/>
  <c r="M98" i="31"/>
  <c r="M99" i="17"/>
  <c r="M99" i="22" s="1"/>
  <c r="M99" i="25"/>
  <c r="M86" i="31"/>
  <c r="M87" i="17"/>
  <c r="M87" i="22" s="1"/>
  <c r="M87" i="25"/>
  <c r="M87" i="31"/>
  <c r="M88" i="25"/>
  <c r="M88" i="17"/>
  <c r="M88" i="22" s="1"/>
  <c r="M69" i="17"/>
  <c r="M84" i="31"/>
  <c r="M85" i="17"/>
  <c r="M85" i="22" s="1"/>
  <c r="M85" i="25"/>
  <c r="I126" i="17"/>
  <c r="I95" i="31"/>
  <c r="I96" i="17"/>
  <c r="I96" i="22" s="1"/>
  <c r="I96" i="25"/>
  <c r="I78" i="17"/>
  <c r="I78" i="22" s="1"/>
  <c r="I78" i="25"/>
  <c r="I96" i="31"/>
  <c r="I97" i="17"/>
  <c r="I97" i="22" s="1"/>
  <c r="I97" i="25"/>
  <c r="I80" i="17"/>
  <c r="I93" i="31"/>
  <c r="I94" i="17"/>
  <c r="I94" i="22" s="1"/>
  <c r="I94" i="25"/>
  <c r="I77" i="17"/>
  <c r="I77" i="22" s="1"/>
  <c r="I77" i="25"/>
  <c r="M106" i="31"/>
  <c r="M107" i="17"/>
  <c r="M107" i="22" s="1"/>
  <c r="M107" i="25"/>
  <c r="M114" i="31"/>
  <c r="M115" i="17"/>
  <c r="M115" i="22" s="1"/>
  <c r="M115" i="25"/>
  <c r="M118" i="31"/>
  <c r="M119" i="17"/>
  <c r="M119" i="22" s="1"/>
  <c r="M119" i="25"/>
  <c r="M99" i="31"/>
  <c r="M100" i="25"/>
  <c r="M100" i="17"/>
  <c r="M100" i="22" s="1"/>
  <c r="M106" i="17"/>
  <c r="I114" i="31"/>
  <c r="I115" i="25"/>
  <c r="I115" i="17"/>
  <c r="I115" i="22" s="1"/>
  <c r="I122" i="31"/>
  <c r="I123" i="17"/>
  <c r="I123" i="22" s="1"/>
  <c r="I123" i="25"/>
  <c r="I125" i="17"/>
  <c r="I112" i="31"/>
  <c r="I113" i="17"/>
  <c r="I113" i="22" s="1"/>
  <c r="I113" i="25"/>
  <c r="I103" i="17"/>
  <c r="E103" i="17"/>
  <c r="E110" i="31"/>
  <c r="E111" i="17"/>
  <c r="E111" i="22" s="1"/>
  <c r="E111" i="25"/>
  <c r="E122" i="31"/>
  <c r="E123" i="17"/>
  <c r="E123" i="22" s="1"/>
  <c r="E123" i="25"/>
  <c r="E115" i="31"/>
  <c r="E116" i="17"/>
  <c r="E116" i="22" s="1"/>
  <c r="E116" i="25"/>
  <c r="E112" i="31"/>
  <c r="E113" i="17"/>
  <c r="E113" i="22" s="1"/>
  <c r="E113" i="25"/>
  <c r="P98" i="31"/>
  <c r="P99" i="25"/>
  <c r="P99" i="17"/>
  <c r="P99" i="22" s="1"/>
  <c r="P77" i="17"/>
  <c r="P77" i="22" s="1"/>
  <c r="P77" i="25"/>
  <c r="P81" i="17"/>
  <c r="P81" i="22" s="1"/>
  <c r="P81" i="25"/>
  <c r="P95" i="31"/>
  <c r="P96" i="17"/>
  <c r="P96" i="22" s="1"/>
  <c r="P96" i="25"/>
  <c r="P79" i="17"/>
  <c r="P87" i="31"/>
  <c r="P88" i="17"/>
  <c r="P88" i="22" s="1"/>
  <c r="P88" i="25"/>
  <c r="P69" i="17"/>
  <c r="H90" i="31"/>
  <c r="H91" i="25"/>
  <c r="H91" i="17"/>
  <c r="H91" i="22" s="1"/>
  <c r="H97" i="31"/>
  <c r="H98" i="17"/>
  <c r="H98" i="22" s="1"/>
  <c r="H98" i="25"/>
  <c r="H86" i="17"/>
  <c r="H86" i="31"/>
  <c r="H87" i="25"/>
  <c r="H87" i="17"/>
  <c r="H87" i="22" s="1"/>
  <c r="H96" i="31"/>
  <c r="H97" i="17"/>
  <c r="H97" i="22" s="1"/>
  <c r="H97" i="25"/>
  <c r="H80" i="17"/>
  <c r="L106" i="17"/>
  <c r="L110" i="31"/>
  <c r="L111" i="17"/>
  <c r="L111" i="22" s="1"/>
  <c r="L111" i="25"/>
  <c r="L117" i="31"/>
  <c r="L118" i="17"/>
  <c r="L118" i="22" s="1"/>
  <c r="L118" i="25"/>
  <c r="L113" i="31"/>
  <c r="L114" i="17"/>
  <c r="L114" i="22" s="1"/>
  <c r="L114" i="25"/>
  <c r="L111" i="31"/>
  <c r="L112" i="17"/>
  <c r="L112" i="22" s="1"/>
  <c r="L112" i="25"/>
  <c r="O118" i="31"/>
  <c r="O119" i="17"/>
  <c r="O119" i="22" s="1"/>
  <c r="O119" i="25"/>
  <c r="O125" i="17"/>
  <c r="O122" i="31"/>
  <c r="O123" i="17"/>
  <c r="O123" i="22" s="1"/>
  <c r="O123" i="25"/>
  <c r="O106" i="31"/>
  <c r="O107" i="17"/>
  <c r="O107" i="22" s="1"/>
  <c r="O107" i="25"/>
  <c r="O114" i="31"/>
  <c r="O115" i="17"/>
  <c r="O115" i="22" s="1"/>
  <c r="O115" i="25"/>
  <c r="O99" i="31"/>
  <c r="O100" i="17"/>
  <c r="O100" i="22" s="1"/>
  <c r="O100" i="25"/>
  <c r="K122" i="31"/>
  <c r="K123" i="17"/>
  <c r="K123" i="22" s="1"/>
  <c r="K123" i="25"/>
  <c r="K112" i="31"/>
  <c r="K113" i="17"/>
  <c r="K113" i="22" s="1"/>
  <c r="K113" i="25"/>
  <c r="K106" i="17"/>
  <c r="K116" i="31"/>
  <c r="K117" i="17"/>
  <c r="K117" i="22" s="1"/>
  <c r="K117" i="25"/>
  <c r="K104" i="17"/>
  <c r="G107" i="31"/>
  <c r="G108" i="17"/>
  <c r="G108" i="22" s="1"/>
  <c r="G108" i="25"/>
  <c r="G104" i="31"/>
  <c r="G105" i="17"/>
  <c r="G105" i="22" s="1"/>
  <c r="G105" i="25"/>
  <c r="G115" i="31"/>
  <c r="G116" i="17"/>
  <c r="G116" i="22" s="1"/>
  <c r="G116" i="25"/>
  <c r="G112" i="31"/>
  <c r="G113" i="17"/>
  <c r="G113" i="22" s="1"/>
  <c r="G113" i="25"/>
  <c r="G110" i="31"/>
  <c r="G111" i="17"/>
  <c r="G111" i="22" s="1"/>
  <c r="G111" i="25"/>
  <c r="O71" i="17"/>
  <c r="O171" i="17" s="1"/>
  <c r="G71" i="17"/>
  <c r="G171" i="17" s="1"/>
  <c r="J71" i="17"/>
  <c r="J171" i="17" s="1"/>
  <c r="P71" i="17"/>
  <c r="P171" i="17" s="1"/>
  <c r="M71" i="17"/>
  <c r="M171" i="17" s="1"/>
  <c r="L121" i="17"/>
  <c r="O102" i="17"/>
  <c r="G124" i="17"/>
  <c r="H109" i="31"/>
  <c r="H110" i="17"/>
  <c r="H110" i="22" s="1"/>
  <c r="H110" i="25"/>
  <c r="N102" i="17"/>
  <c r="F124" i="17"/>
  <c r="P109" i="31"/>
  <c r="P110" i="17"/>
  <c r="P110" i="22" s="1"/>
  <c r="P110" i="25"/>
  <c r="M102" i="17"/>
  <c r="E124" i="17"/>
  <c r="L109" i="31"/>
  <c r="L110" i="17"/>
  <c r="L110" i="22" s="1"/>
  <c r="L110" i="25"/>
  <c r="F62" i="17"/>
  <c r="N119" i="31"/>
  <c r="N120" i="17"/>
  <c r="N120" i="22" s="1"/>
  <c r="N120" i="25"/>
  <c r="F73" i="17"/>
  <c r="K73" i="17"/>
  <c r="M119" i="31"/>
  <c r="M120" i="17"/>
  <c r="M120" i="22" s="1"/>
  <c r="M120" i="25"/>
  <c r="O73" i="17"/>
  <c r="G119" i="31"/>
  <c r="G120" i="17"/>
  <c r="G120" i="22" s="1"/>
  <c r="G120" i="25"/>
  <c r="L73" i="17"/>
  <c r="H74" i="17"/>
  <c r="N42" i="17"/>
  <c r="H42" i="17"/>
  <c r="I25" i="17"/>
  <c r="I25" i="22" s="1"/>
  <c r="I25" i="25"/>
  <c r="M39" i="17"/>
  <c r="L39" i="17"/>
  <c r="L71" i="17"/>
  <c r="L171" i="17" s="1"/>
  <c r="J54" i="17"/>
  <c r="P54" i="17"/>
  <c r="M54" i="17"/>
  <c r="H54" i="17"/>
  <c r="H54" i="22" s="1"/>
  <c r="H54" i="25"/>
  <c r="K54" i="17"/>
  <c r="N48" i="17"/>
  <c r="N48" i="22" s="1"/>
  <c r="N48" i="25"/>
  <c r="J48" i="17"/>
  <c r="J48" i="22" s="1"/>
  <c r="J48" i="25"/>
  <c r="F51" i="21"/>
  <c r="F45" i="17"/>
  <c r="F168" i="17" s="1"/>
  <c r="O49" i="17"/>
  <c r="O49" i="22" s="1"/>
  <c r="O49" i="25"/>
  <c r="M51" i="21"/>
  <c r="M45" i="17"/>
  <c r="M168" i="17" s="1"/>
  <c r="I51" i="21"/>
  <c r="I45" i="17"/>
  <c r="I168" i="17" s="1"/>
  <c r="G52" i="21"/>
  <c r="G46" i="17"/>
  <c r="P51" i="21"/>
  <c r="P45" i="17"/>
  <c r="P168" i="17" s="1"/>
  <c r="L51" i="21"/>
  <c r="L45" i="17"/>
  <c r="L168" i="17" s="1"/>
  <c r="H51" i="21"/>
  <c r="H45" i="17"/>
  <c r="H168" i="17" s="1"/>
  <c r="K52" i="21"/>
  <c r="K46" i="17"/>
  <c r="O43" i="17"/>
  <c r="O43" i="22" s="1"/>
  <c r="O43" i="25"/>
  <c r="N43" i="17"/>
  <c r="N43" i="22" s="1"/>
  <c r="N43" i="25"/>
  <c r="M43" i="17"/>
  <c r="M43" i="22" s="1"/>
  <c r="M43" i="25"/>
  <c r="J133" i="31"/>
  <c r="J134" i="17"/>
  <c r="J134" i="22" s="1"/>
  <c r="J134" i="25"/>
  <c r="M133" i="31"/>
  <c r="M134" i="17"/>
  <c r="M134" i="22" s="1"/>
  <c r="M134" i="25"/>
  <c r="G134" i="17"/>
  <c r="P42" i="31"/>
  <c r="P43" i="17"/>
  <c r="P43" i="22" s="1"/>
  <c r="P43" i="25"/>
  <c r="K108" i="31"/>
  <c r="K109" i="25"/>
  <c r="K109" i="17"/>
  <c r="K109" i="22" s="1"/>
  <c r="K118" i="31"/>
  <c r="K119" i="17"/>
  <c r="K119" i="22" s="1"/>
  <c r="K119" i="25"/>
  <c r="K103" i="17"/>
  <c r="K122" i="17"/>
  <c r="K114" i="31"/>
  <c r="K115" i="17"/>
  <c r="K115" i="22" s="1"/>
  <c r="K115" i="25"/>
  <c r="G118" i="31"/>
  <c r="G119" i="17"/>
  <c r="G119" i="22" s="1"/>
  <c r="G119" i="25"/>
  <c r="G106" i="31"/>
  <c r="G107" i="17"/>
  <c r="G107" i="22" s="1"/>
  <c r="G107" i="25"/>
  <c r="G117" i="31"/>
  <c r="G118" i="17"/>
  <c r="G118" i="22" s="1"/>
  <c r="G118" i="25"/>
  <c r="G122" i="17"/>
  <c r="G101" i="17"/>
  <c r="G99" i="31"/>
  <c r="G100" i="17"/>
  <c r="G100" i="22" s="1"/>
  <c r="G100" i="25"/>
  <c r="K71" i="17"/>
  <c r="K171" i="17" s="1"/>
  <c r="N71" i="17"/>
  <c r="N171" i="17" s="1"/>
  <c r="F71" i="17"/>
  <c r="F171" i="17" s="1"/>
  <c r="H71" i="17"/>
  <c r="H171" i="17" s="1"/>
  <c r="I71" i="17"/>
  <c r="I171" i="17" s="1"/>
  <c r="O124" i="17"/>
  <c r="K109" i="31"/>
  <c r="K110" i="17"/>
  <c r="K110" i="22" s="1"/>
  <c r="K110" i="25"/>
  <c r="G102" i="17"/>
  <c r="N124" i="17"/>
  <c r="J109" i="31"/>
  <c r="J110" i="17"/>
  <c r="J110" i="22" s="1"/>
  <c r="J110" i="25"/>
  <c r="F102" i="17"/>
  <c r="M124" i="17"/>
  <c r="I109" i="31"/>
  <c r="I110" i="17"/>
  <c r="I110" i="22" s="1"/>
  <c r="I110" i="25"/>
  <c r="E102" i="17"/>
  <c r="E78" i="17"/>
  <c r="E78" i="22" s="1"/>
  <c r="E78" i="25"/>
  <c r="N73" i="17"/>
  <c r="J73" i="17"/>
  <c r="F120" i="17"/>
  <c r="F120" i="22" s="1"/>
  <c r="F120" i="25"/>
  <c r="M73" i="17"/>
  <c r="I74" i="17"/>
  <c r="E119" i="31"/>
  <c r="E120" i="17"/>
  <c r="E120" i="22" s="1"/>
  <c r="E120" i="25"/>
  <c r="G74" i="17"/>
  <c r="P74" i="17"/>
  <c r="L119" i="31"/>
  <c r="L120" i="17"/>
  <c r="L120" i="22" s="1"/>
  <c r="L120" i="25"/>
  <c r="O42" i="17"/>
  <c r="M42" i="17"/>
  <c r="L42" i="17"/>
  <c r="G42" i="17"/>
  <c r="F39" i="17"/>
  <c r="P39" i="17"/>
  <c r="I39" i="17"/>
  <c r="E133" i="31"/>
  <c r="E134" i="17"/>
  <c r="E134" i="22" s="1"/>
  <c r="E134" i="25"/>
  <c r="N54" i="17"/>
  <c r="F54" i="17"/>
  <c r="F54" i="22" s="1"/>
  <c r="F54" i="25"/>
  <c r="L54" i="17"/>
  <c r="I54" i="17"/>
  <c r="I54" i="22" s="1"/>
  <c r="I54" i="25"/>
  <c r="O54" i="17"/>
  <c r="G54" i="17"/>
  <c r="N52" i="21"/>
  <c r="N46" i="17"/>
  <c r="J52" i="21"/>
  <c r="J46" i="17"/>
  <c r="F52" i="21"/>
  <c r="F46" i="17"/>
  <c r="O51" i="21"/>
  <c r="O45" i="17"/>
  <c r="O168" i="17" s="1"/>
  <c r="M52" i="21"/>
  <c r="M46" i="17"/>
  <c r="I52" i="21"/>
  <c r="I46" i="17"/>
  <c r="G51" i="21"/>
  <c r="G45" i="17"/>
  <c r="G168" i="17" s="1"/>
  <c r="P52" i="21"/>
  <c r="P46" i="17"/>
  <c r="L52" i="21"/>
  <c r="L46" i="17"/>
  <c r="H52" i="21"/>
  <c r="H46" i="17"/>
  <c r="K51" i="21"/>
  <c r="K45" i="17"/>
  <c r="K168" i="17" s="1"/>
  <c r="G43" i="17"/>
  <c r="G43" i="22" s="1"/>
  <c r="G43" i="25"/>
  <c r="F43" i="17"/>
  <c r="F43" i="22" s="1"/>
  <c r="F43" i="25"/>
  <c r="H133" i="31"/>
  <c r="H134" i="17"/>
  <c r="H134" i="22" s="1"/>
  <c r="H134" i="25"/>
  <c r="L133" i="31"/>
  <c r="L134" i="17"/>
  <c r="L134" i="22" s="1"/>
  <c r="L134" i="25"/>
  <c r="H43" i="17"/>
  <c r="H43" i="22" s="1"/>
  <c r="H43" i="25"/>
  <c r="E125" i="17"/>
  <c r="E131" i="17"/>
  <c r="J60" i="17"/>
  <c r="J60" i="22" s="1"/>
  <c r="J60" i="25"/>
  <c r="G60" i="17"/>
  <c r="G60" i="22" s="1"/>
  <c r="G60" i="25"/>
  <c r="O60" i="17"/>
  <c r="O60" i="22" s="1"/>
  <c r="O60" i="25"/>
  <c r="I60" i="17"/>
  <c r="I60" i="22" s="1"/>
  <c r="I60" i="25"/>
  <c r="P60" i="17"/>
  <c r="P60" i="22" s="1"/>
  <c r="P60" i="25"/>
  <c r="G132" i="31"/>
  <c r="G133" i="17"/>
  <c r="G133" i="22" s="1"/>
  <c r="G133" i="25"/>
  <c r="L130" i="17"/>
  <c r="M131" i="17"/>
  <c r="K139" i="17"/>
  <c r="K139" i="22" s="1"/>
  <c r="K139" i="25"/>
  <c r="M131" i="31"/>
  <c r="M132" i="17"/>
  <c r="M132" i="22" s="1"/>
  <c r="M132" i="25"/>
  <c r="L132" i="31"/>
  <c r="L133" i="17"/>
  <c r="L133" i="22" s="1"/>
  <c r="L133" i="25"/>
  <c r="I131" i="17"/>
  <c r="K132" i="31"/>
  <c r="K133" i="17"/>
  <c r="K133" i="22" s="1"/>
  <c r="K133" i="25"/>
  <c r="H130" i="17"/>
  <c r="N130" i="17"/>
  <c r="O130" i="17"/>
  <c r="G139" i="17"/>
  <c r="G139" i="22" s="1"/>
  <c r="G139" i="25"/>
  <c r="F131" i="17"/>
  <c r="P131" i="31"/>
  <c r="P132" i="17"/>
  <c r="P132" i="22" s="1"/>
  <c r="P132" i="25"/>
  <c r="G41" i="17"/>
  <c r="J37" i="17"/>
  <c r="J37" i="22" s="1"/>
  <c r="J37" i="25"/>
  <c r="J41" i="17"/>
  <c r="I37" i="17"/>
  <c r="I37" i="22" s="1"/>
  <c r="I37" i="25"/>
  <c r="P36" i="17"/>
  <c r="H36" i="17"/>
  <c r="H41" i="17"/>
  <c r="K37" i="17"/>
  <c r="K37" i="22" s="1"/>
  <c r="K37" i="25"/>
  <c r="E69" i="25"/>
  <c r="E69" i="17"/>
  <c r="E69" i="22" s="1"/>
  <c r="G25" i="17"/>
  <c r="G25" i="22" s="1"/>
  <c r="G25" i="25"/>
  <c r="L25" i="17"/>
  <c r="L25" i="22" s="1"/>
  <c r="L25" i="25"/>
  <c r="K62" i="17"/>
  <c r="J31" i="17"/>
  <c r="O31" i="17"/>
  <c r="H31" i="17"/>
  <c r="N62" i="17"/>
  <c r="P68" i="17"/>
  <c r="P68" i="22" s="1"/>
  <c r="P68" i="25"/>
  <c r="H64" i="17"/>
  <c r="H64" i="22" s="1"/>
  <c r="H64" i="25"/>
  <c r="O63" i="17"/>
  <c r="O63" i="22" s="1"/>
  <c r="O63" i="25"/>
  <c r="G63" i="17"/>
  <c r="G63" i="22" s="1"/>
  <c r="G63" i="25"/>
  <c r="N63" i="17"/>
  <c r="N63" i="22" s="1"/>
  <c r="N63" i="25"/>
  <c r="J63" i="17"/>
  <c r="J63" i="22" s="1"/>
  <c r="J63" i="25"/>
  <c r="F64" i="17"/>
  <c r="F64" i="22" s="1"/>
  <c r="F64" i="25"/>
  <c r="I64" i="17"/>
  <c r="I64" i="22" s="1"/>
  <c r="I64" i="25"/>
  <c r="E87" i="31"/>
  <c r="E88" i="17"/>
  <c r="E88" i="22" s="1"/>
  <c r="E88" i="25"/>
  <c r="E90" i="31"/>
  <c r="E91" i="17"/>
  <c r="E91" i="22" s="1"/>
  <c r="E91" i="25"/>
  <c r="E94" i="31"/>
  <c r="E95" i="17"/>
  <c r="E95" i="22" s="1"/>
  <c r="E95" i="25"/>
  <c r="E97" i="31"/>
  <c r="E98" i="17"/>
  <c r="E98" i="22" s="1"/>
  <c r="E98" i="25"/>
  <c r="E89" i="17"/>
  <c r="E92" i="17"/>
  <c r="O87" i="31"/>
  <c r="O88" i="17"/>
  <c r="O88" i="22" s="1"/>
  <c r="O88" i="25"/>
  <c r="O80" i="17"/>
  <c r="O84" i="17"/>
  <c r="O84" i="22" s="1"/>
  <c r="O84" i="25"/>
  <c r="O81" i="17"/>
  <c r="O81" i="22" s="1"/>
  <c r="O81" i="25"/>
  <c r="O85" i="31"/>
  <c r="O86" i="17"/>
  <c r="O86" i="22" s="1"/>
  <c r="O86" i="25"/>
  <c r="K126" i="17"/>
  <c r="K93" i="31"/>
  <c r="K94" i="25"/>
  <c r="K94" i="17"/>
  <c r="K94" i="22" s="1"/>
  <c r="K78" i="25"/>
  <c r="K78" i="17"/>
  <c r="K78" i="22" s="1"/>
  <c r="G80" i="17"/>
  <c r="G87" i="31"/>
  <c r="G88" i="17"/>
  <c r="G88" i="22" s="1"/>
  <c r="G88" i="25"/>
  <c r="G98" i="31"/>
  <c r="G99" i="17"/>
  <c r="G99" i="22" s="1"/>
  <c r="G99" i="25"/>
  <c r="G82" i="25"/>
  <c r="G82" i="17"/>
  <c r="G82" i="22" s="1"/>
  <c r="G69" i="17"/>
  <c r="N92" i="31"/>
  <c r="N93" i="25"/>
  <c r="N93" i="17"/>
  <c r="N93" i="22" s="1"/>
  <c r="N85" i="31"/>
  <c r="N86" i="17"/>
  <c r="N86" i="22" s="1"/>
  <c r="N86" i="25"/>
  <c r="J92" i="31"/>
  <c r="J93" i="17"/>
  <c r="J93" i="22" s="1"/>
  <c r="J93" i="25"/>
  <c r="J69" i="17"/>
  <c r="J84" i="31"/>
  <c r="J85" i="25"/>
  <c r="J85" i="17"/>
  <c r="J85" i="22" s="1"/>
  <c r="J94" i="31"/>
  <c r="J95" i="17"/>
  <c r="J95" i="22" s="1"/>
  <c r="J95" i="25"/>
  <c r="F91" i="31"/>
  <c r="F92" i="25"/>
  <c r="F92" i="17"/>
  <c r="F92" i="22" s="1"/>
  <c r="F88" i="17"/>
  <c r="F88" i="22" s="1"/>
  <c r="F88" i="25"/>
  <c r="F94" i="17"/>
  <c r="F94" i="22" s="1"/>
  <c r="F94" i="25"/>
  <c r="F86" i="17"/>
  <c r="F86" i="22" s="1"/>
  <c r="F86" i="25"/>
  <c r="N122" i="17"/>
  <c r="N112" i="31"/>
  <c r="N113" i="17"/>
  <c r="N113" i="22" s="1"/>
  <c r="N113" i="25"/>
  <c r="J112" i="31"/>
  <c r="J113" i="25"/>
  <c r="J113" i="17"/>
  <c r="J113" i="22" s="1"/>
  <c r="J114" i="31"/>
  <c r="J115" i="17"/>
  <c r="J115" i="22" s="1"/>
  <c r="J115" i="25"/>
  <c r="J117" i="31"/>
  <c r="J118" i="17"/>
  <c r="J118" i="22" s="1"/>
  <c r="J118" i="25"/>
  <c r="F111" i="31"/>
  <c r="F112" i="17"/>
  <c r="F112" i="22" s="1"/>
  <c r="F112" i="25"/>
  <c r="F99" i="31"/>
  <c r="F100" i="17"/>
  <c r="F100" i="22" s="1"/>
  <c r="F100" i="25"/>
  <c r="F117" i="31"/>
  <c r="F118" i="17"/>
  <c r="F118" i="22" s="1"/>
  <c r="F118" i="25"/>
  <c r="L126" i="17"/>
  <c r="L91" i="31"/>
  <c r="L92" i="17"/>
  <c r="L92" i="22" s="1"/>
  <c r="L92" i="25"/>
  <c r="L84" i="17"/>
  <c r="L84" i="22" s="1"/>
  <c r="L84" i="25"/>
  <c r="P125" i="17"/>
  <c r="P118" i="31"/>
  <c r="P119" i="17"/>
  <c r="P119" i="22" s="1"/>
  <c r="P119" i="25"/>
  <c r="P115" i="31"/>
  <c r="P116" i="17"/>
  <c r="P116" i="22" s="1"/>
  <c r="P116" i="25"/>
  <c r="H125" i="17"/>
  <c r="H122" i="31"/>
  <c r="H123" i="25"/>
  <c r="H123" i="17"/>
  <c r="H123" i="22" s="1"/>
  <c r="H99" i="31"/>
  <c r="H100" i="17"/>
  <c r="H100" i="22" s="1"/>
  <c r="H100" i="25"/>
  <c r="M83" i="17"/>
  <c r="M83" i="22" s="1"/>
  <c r="M83" i="25"/>
  <c r="M92" i="31"/>
  <c r="M93" i="17"/>
  <c r="M93" i="22" s="1"/>
  <c r="M93" i="25"/>
  <c r="M89" i="17"/>
  <c r="M89" i="22" s="1"/>
  <c r="M89" i="25"/>
  <c r="I85" i="31"/>
  <c r="I86" i="17"/>
  <c r="I86" i="22" s="1"/>
  <c r="I86" i="25"/>
  <c r="I84" i="25"/>
  <c r="I84" i="17"/>
  <c r="I84" i="22" s="1"/>
  <c r="I81" i="17"/>
  <c r="I81" i="22" s="1"/>
  <c r="I81" i="25"/>
  <c r="M117" i="31"/>
  <c r="M118" i="17"/>
  <c r="M118" i="22" s="1"/>
  <c r="M118" i="25"/>
  <c r="M125" i="17"/>
  <c r="M107" i="31"/>
  <c r="M108" i="17"/>
  <c r="M108" i="22" s="1"/>
  <c r="M108" i="25"/>
  <c r="I117" i="31"/>
  <c r="I118" i="17"/>
  <c r="I118" i="22" s="1"/>
  <c r="I118" i="25"/>
  <c r="I104" i="17"/>
  <c r="E104" i="17"/>
  <c r="E111" i="31"/>
  <c r="E112" i="17"/>
  <c r="E112" i="22" s="1"/>
  <c r="E112" i="25"/>
  <c r="P126" i="17"/>
  <c r="P78" i="17"/>
  <c r="P78" i="22" s="1"/>
  <c r="P78" i="25"/>
  <c r="P83" i="17"/>
  <c r="P83" i="22" s="1"/>
  <c r="P83" i="25"/>
  <c r="P76" i="17"/>
  <c r="H82" i="17"/>
  <c r="H82" i="22" s="1"/>
  <c r="H82" i="25"/>
  <c r="H75" i="17"/>
  <c r="H169" i="17" s="1"/>
  <c r="H84" i="17"/>
  <c r="H84" i="22" s="1"/>
  <c r="H84" i="25"/>
  <c r="L125" i="17"/>
  <c r="L122" i="17"/>
  <c r="L115" i="31"/>
  <c r="L116" i="17"/>
  <c r="L116" i="22" s="1"/>
  <c r="L116" i="25"/>
  <c r="O115" i="31"/>
  <c r="O116" i="17"/>
  <c r="O116" i="22" s="1"/>
  <c r="O116" i="25"/>
  <c r="O122" i="17"/>
  <c r="O104" i="17"/>
  <c r="K113" i="31"/>
  <c r="K114" i="17"/>
  <c r="K114" i="22" s="1"/>
  <c r="K114" i="25"/>
  <c r="K110" i="31"/>
  <c r="K111" i="17"/>
  <c r="K111" i="22" s="1"/>
  <c r="K111" i="25"/>
  <c r="G106" i="17"/>
  <c r="G114" i="31"/>
  <c r="G115" i="17"/>
  <c r="G115" i="22" s="1"/>
  <c r="G115" i="25"/>
  <c r="G121" i="17"/>
  <c r="P121" i="17"/>
  <c r="E121" i="17"/>
  <c r="K102" i="17"/>
  <c r="N109" i="31"/>
  <c r="N110" i="17"/>
  <c r="N110" i="22" s="1"/>
  <c r="N110" i="25"/>
  <c r="P124" i="17"/>
  <c r="I102" i="17"/>
  <c r="N74" i="17"/>
  <c r="J119" i="31"/>
  <c r="J120" i="17"/>
  <c r="J120" i="22" s="1"/>
  <c r="J120" i="25"/>
  <c r="M74" i="17"/>
  <c r="O74" i="17"/>
  <c r="G73" i="17"/>
  <c r="H73" i="17"/>
  <c r="K42" i="17"/>
  <c r="I42" i="17"/>
  <c r="Q43" i="17" s="1"/>
  <c r="F42" i="17"/>
  <c r="G39" i="17"/>
  <c r="O39" i="17"/>
  <c r="N89" i="31"/>
  <c r="N90" i="17"/>
  <c r="N90" i="22" s="1"/>
  <c r="N90" i="25"/>
  <c r="L89" i="31"/>
  <c r="L90" i="17"/>
  <c r="L90" i="22" s="1"/>
  <c r="L90" i="25"/>
  <c r="O89" i="31"/>
  <c r="O90" i="25"/>
  <c r="O90" i="17"/>
  <c r="O90" i="22" s="1"/>
  <c r="G89" i="31"/>
  <c r="G90" i="25"/>
  <c r="G90" i="17"/>
  <c r="G90" i="22" s="1"/>
  <c r="N49" i="25"/>
  <c r="N49" i="17"/>
  <c r="N49" i="22" s="1"/>
  <c r="F49" i="17"/>
  <c r="F49" i="22" s="1"/>
  <c r="F49" i="25"/>
  <c r="M49" i="17"/>
  <c r="M49" i="22" s="1"/>
  <c r="M49" i="25"/>
  <c r="I49" i="17"/>
  <c r="I49" i="22" s="1"/>
  <c r="I49" i="25"/>
  <c r="P49" i="17"/>
  <c r="P49" i="22" s="1"/>
  <c r="P49" i="25"/>
  <c r="H49" i="17"/>
  <c r="H49" i="22" s="1"/>
  <c r="H49" i="25"/>
  <c r="N133" i="31"/>
  <c r="N134" i="17"/>
  <c r="N134" i="22" s="1"/>
  <c r="N134" i="25"/>
  <c r="O133" i="31"/>
  <c r="O134" i="17"/>
  <c r="O134" i="22" s="1"/>
  <c r="O134" i="25"/>
  <c r="L59" i="17"/>
  <c r="M59" i="17"/>
  <c r="E131" i="31"/>
  <c r="E132" i="17"/>
  <c r="E132" i="22" s="1"/>
  <c r="E132" i="25"/>
  <c r="K60" i="17"/>
  <c r="K60" i="22" s="1"/>
  <c r="K60" i="25"/>
  <c r="K59" i="17"/>
  <c r="H60" i="17"/>
  <c r="H60" i="22" s="1"/>
  <c r="H60" i="25"/>
  <c r="O132" i="31"/>
  <c r="O133" i="17"/>
  <c r="O133" i="22" s="1"/>
  <c r="O133" i="25"/>
  <c r="L139" i="17"/>
  <c r="L139" i="22" s="1"/>
  <c r="L139" i="25"/>
  <c r="F131" i="31"/>
  <c r="F132" i="17"/>
  <c r="F132" i="22" s="1"/>
  <c r="F132" i="25"/>
  <c r="N132" i="31"/>
  <c r="N133" i="17"/>
  <c r="N133" i="22" s="1"/>
  <c r="N133" i="25"/>
  <c r="K130" i="17"/>
  <c r="J131" i="17"/>
  <c r="I130" i="17"/>
  <c r="H131" i="31"/>
  <c r="H132" i="17"/>
  <c r="H132" i="22" s="1"/>
  <c r="H132" i="25"/>
  <c r="P139" i="17"/>
  <c r="P139" i="22" s="1"/>
  <c r="P139" i="25"/>
  <c r="H131" i="17"/>
  <c r="J131" i="31"/>
  <c r="J132" i="25"/>
  <c r="J132" i="17"/>
  <c r="J132" i="22" s="1"/>
  <c r="O131" i="17"/>
  <c r="I131" i="31"/>
  <c r="I132" i="17"/>
  <c r="I132" i="22" s="1"/>
  <c r="I132" i="25"/>
  <c r="F139" i="17"/>
  <c r="F139" i="22" s="1"/>
  <c r="F139" i="25"/>
  <c r="O41" i="17"/>
  <c r="N37" i="17"/>
  <c r="N37" i="22" s="1"/>
  <c r="N37" i="25"/>
  <c r="F37" i="17"/>
  <c r="F37" i="22" s="1"/>
  <c r="F37" i="25"/>
  <c r="M37" i="17"/>
  <c r="M37" i="22" s="1"/>
  <c r="M37" i="25"/>
  <c r="M41" i="17"/>
  <c r="L36" i="17"/>
  <c r="P41" i="17"/>
  <c r="O37" i="17"/>
  <c r="O37" i="22" s="1"/>
  <c r="O37" i="25"/>
  <c r="G37" i="17"/>
  <c r="G37" i="22" s="1"/>
  <c r="G37" i="25"/>
  <c r="H25" i="17"/>
  <c r="H25" i="22" s="1"/>
  <c r="H25" i="25"/>
  <c r="F25" i="25"/>
  <c r="F25" i="17"/>
  <c r="F25" i="22" s="1"/>
  <c r="L31" i="17"/>
  <c r="G31" i="17"/>
  <c r="I31" i="17"/>
  <c r="P31" i="17"/>
  <c r="M62" i="17"/>
  <c r="P64" i="17"/>
  <c r="P64" i="22" s="1"/>
  <c r="P64" i="25"/>
  <c r="L64" i="17"/>
  <c r="L64" i="22" s="1"/>
  <c r="L64" i="25"/>
  <c r="H68" i="17"/>
  <c r="H68" i="22" s="1"/>
  <c r="H68" i="25"/>
  <c r="G68" i="17"/>
  <c r="G68" i="22" s="1"/>
  <c r="G68" i="25"/>
  <c r="K64" i="17"/>
  <c r="K64" i="22" s="1"/>
  <c r="K64" i="25"/>
  <c r="N64" i="17"/>
  <c r="N64" i="22" s="1"/>
  <c r="N64" i="25"/>
  <c r="F63" i="17"/>
  <c r="F63" i="22" s="1"/>
  <c r="F63" i="25"/>
  <c r="M63" i="17"/>
  <c r="M63" i="22" s="1"/>
  <c r="M63" i="25"/>
  <c r="I68" i="17"/>
  <c r="I68" i="22" s="1"/>
  <c r="I68" i="25"/>
  <c r="E82" i="17"/>
  <c r="E82" i="22" s="1"/>
  <c r="E82" i="25"/>
  <c r="E76" i="17"/>
  <c r="E86" i="31"/>
  <c r="E87" i="17"/>
  <c r="E87" i="22" s="1"/>
  <c r="E87" i="25"/>
  <c r="E79" i="17"/>
  <c r="E126" i="17"/>
  <c r="E98" i="31"/>
  <c r="E99" i="17"/>
  <c r="E99" i="22" s="1"/>
  <c r="E99" i="25"/>
  <c r="O126" i="17"/>
  <c r="O77" i="17"/>
  <c r="O77" i="22" s="1"/>
  <c r="O77" i="25"/>
  <c r="O97" i="31"/>
  <c r="O98" i="25"/>
  <c r="O98" i="17"/>
  <c r="O98" i="22" s="1"/>
  <c r="O94" i="31"/>
  <c r="O95" i="17"/>
  <c r="O95" i="22" s="1"/>
  <c r="O95" i="25"/>
  <c r="O78" i="17"/>
  <c r="O78" i="22" s="1"/>
  <c r="O78" i="25"/>
  <c r="O83" i="17"/>
  <c r="O83" i="22" s="1"/>
  <c r="O83" i="25"/>
  <c r="K84" i="17"/>
  <c r="K84" i="22" s="1"/>
  <c r="K84" i="25"/>
  <c r="K76" i="17"/>
  <c r="K80" i="17"/>
  <c r="K77" i="17"/>
  <c r="K77" i="22" s="1"/>
  <c r="K77" i="25"/>
  <c r="K85" i="31"/>
  <c r="K86" i="17"/>
  <c r="K86" i="22" s="1"/>
  <c r="K86" i="25"/>
  <c r="K91" i="31"/>
  <c r="K92" i="17"/>
  <c r="K92" i="22" s="1"/>
  <c r="K92" i="25"/>
  <c r="K75" i="17"/>
  <c r="K169" i="17" s="1"/>
  <c r="G77" i="17"/>
  <c r="G77" i="22" s="1"/>
  <c r="G77" i="25"/>
  <c r="G92" i="31"/>
  <c r="G93" i="17"/>
  <c r="G93" i="22" s="1"/>
  <c r="G93" i="25"/>
  <c r="G89" i="17"/>
  <c r="G91" i="17"/>
  <c r="G91" i="22" s="1"/>
  <c r="G91" i="25"/>
  <c r="G95" i="31"/>
  <c r="G96" i="17"/>
  <c r="G96" i="22" s="1"/>
  <c r="G96" i="25"/>
  <c r="G79" i="17"/>
  <c r="N91" i="31"/>
  <c r="N92" i="17"/>
  <c r="N92" i="22" s="1"/>
  <c r="N92" i="25"/>
  <c r="N126" i="17"/>
  <c r="N86" i="31"/>
  <c r="N87" i="17"/>
  <c r="N87" i="22" s="1"/>
  <c r="N87" i="25"/>
  <c r="N76" i="17"/>
  <c r="N84" i="31"/>
  <c r="N85" i="17"/>
  <c r="N85" i="22" s="1"/>
  <c r="N85" i="25"/>
  <c r="N94" i="31"/>
  <c r="N95" i="17"/>
  <c r="N95" i="22" s="1"/>
  <c r="N95" i="25"/>
  <c r="N78" i="17"/>
  <c r="N78" i="22" s="1"/>
  <c r="N78" i="25"/>
  <c r="J79" i="17"/>
  <c r="J91" i="31"/>
  <c r="J92" i="17"/>
  <c r="J92" i="22" s="1"/>
  <c r="J92" i="25"/>
  <c r="J87" i="31"/>
  <c r="J88" i="17"/>
  <c r="J88" i="22" s="1"/>
  <c r="J88" i="25"/>
  <c r="J93" i="31"/>
  <c r="J94" i="17"/>
  <c r="J94" i="22" s="1"/>
  <c r="J94" i="25"/>
  <c r="J77" i="25"/>
  <c r="J77" i="17"/>
  <c r="J77" i="22" s="1"/>
  <c r="J85" i="31"/>
  <c r="J86" i="17"/>
  <c r="J86" i="22" s="1"/>
  <c r="J86" i="25"/>
  <c r="F83" i="17"/>
  <c r="F83" i="22" s="1"/>
  <c r="F83" i="25"/>
  <c r="F69" i="17"/>
  <c r="F69" i="22" s="1"/>
  <c r="F69" i="25"/>
  <c r="F86" i="31"/>
  <c r="F87" i="17"/>
  <c r="F87" i="22" s="1"/>
  <c r="F87" i="25"/>
  <c r="F76" i="17"/>
  <c r="F85" i="25"/>
  <c r="F85" i="17"/>
  <c r="F85" i="22" s="1"/>
  <c r="F94" i="31"/>
  <c r="F95" i="17"/>
  <c r="F95" i="22" s="1"/>
  <c r="F95" i="25"/>
  <c r="F78" i="17"/>
  <c r="N115" i="31"/>
  <c r="N116" i="17"/>
  <c r="N116" i="22" s="1"/>
  <c r="N116" i="25"/>
  <c r="N125" i="17"/>
  <c r="N110" i="31"/>
  <c r="N111" i="17"/>
  <c r="N111" i="22" s="1"/>
  <c r="N111" i="25"/>
  <c r="N113" i="31"/>
  <c r="N114" i="17"/>
  <c r="N114" i="22" s="1"/>
  <c r="N114" i="25"/>
  <c r="N101" i="17"/>
  <c r="J110" i="31"/>
  <c r="J111" i="17"/>
  <c r="J111" i="22" s="1"/>
  <c r="J111" i="25"/>
  <c r="J116" i="31"/>
  <c r="J117" i="17"/>
  <c r="J117" i="22" s="1"/>
  <c r="J117" i="25"/>
  <c r="J118" i="31"/>
  <c r="J119" i="17"/>
  <c r="J119" i="22" s="1"/>
  <c r="J119" i="25"/>
  <c r="J104" i="31"/>
  <c r="J105" i="17"/>
  <c r="J105" i="22" s="1"/>
  <c r="J105" i="25"/>
  <c r="J108" i="31"/>
  <c r="J109" i="17"/>
  <c r="J109" i="22" s="1"/>
  <c r="J109" i="25"/>
  <c r="F122" i="17"/>
  <c r="F104" i="17"/>
  <c r="F118" i="31"/>
  <c r="F119" i="17"/>
  <c r="F119" i="22" s="1"/>
  <c r="F119" i="25"/>
  <c r="F115" i="31"/>
  <c r="F116" i="17"/>
  <c r="F116" i="22" s="1"/>
  <c r="F116" i="25"/>
  <c r="F108" i="31"/>
  <c r="F109" i="17"/>
  <c r="F109" i="22" s="1"/>
  <c r="F109" i="25"/>
  <c r="L81" i="17"/>
  <c r="L81" i="22" s="1"/>
  <c r="L81" i="25"/>
  <c r="L78" i="17"/>
  <c r="L78" i="22" s="1"/>
  <c r="L78" i="25"/>
  <c r="L84" i="31"/>
  <c r="L85" i="17"/>
  <c r="L85" i="22" s="1"/>
  <c r="L85" i="25"/>
  <c r="L82" i="17"/>
  <c r="L82" i="22" s="1"/>
  <c r="L82" i="25"/>
  <c r="L83" i="17"/>
  <c r="L83" i="22" s="1"/>
  <c r="L83" i="25"/>
  <c r="L92" i="31"/>
  <c r="L93" i="17"/>
  <c r="L93" i="22" s="1"/>
  <c r="L93" i="25"/>
  <c r="L76" i="17"/>
  <c r="P113" i="31"/>
  <c r="P114" i="17"/>
  <c r="P114" i="22" s="1"/>
  <c r="P114" i="25"/>
  <c r="P107" i="31"/>
  <c r="P108" i="17"/>
  <c r="P108" i="22" s="1"/>
  <c r="P108" i="25"/>
  <c r="P106" i="31"/>
  <c r="P107" i="17"/>
  <c r="P107" i="22" s="1"/>
  <c r="P107" i="25"/>
  <c r="P116" i="31"/>
  <c r="P117" i="17"/>
  <c r="P117" i="22" s="1"/>
  <c r="P117" i="25"/>
  <c r="P104" i="31"/>
  <c r="P105" i="17"/>
  <c r="P105" i="22" s="1"/>
  <c r="P105" i="25"/>
  <c r="H116" i="31"/>
  <c r="H117" i="17"/>
  <c r="H117" i="22" s="1"/>
  <c r="H117" i="25"/>
  <c r="H106" i="17"/>
  <c r="H113" i="31"/>
  <c r="H114" i="17"/>
  <c r="H114" i="22" s="1"/>
  <c r="H114" i="25"/>
  <c r="H108" i="31"/>
  <c r="H109" i="17"/>
  <c r="H109" i="22" s="1"/>
  <c r="H109" i="25"/>
  <c r="H111" i="31"/>
  <c r="H112" i="17"/>
  <c r="H112" i="22" s="1"/>
  <c r="H112" i="25"/>
  <c r="M126" i="17"/>
  <c r="M75" i="17"/>
  <c r="M90" i="31"/>
  <c r="M91" i="17"/>
  <c r="M91" i="22" s="1"/>
  <c r="M91" i="25"/>
  <c r="M79" i="17"/>
  <c r="M84" i="17"/>
  <c r="M84" i="22" s="1"/>
  <c r="M84" i="25"/>
  <c r="M97" i="31"/>
  <c r="M98" i="17"/>
  <c r="M98" i="22" s="1"/>
  <c r="M98" i="25"/>
  <c r="M81" i="17"/>
  <c r="M81" i="22" s="1"/>
  <c r="M81" i="25"/>
  <c r="I86" i="31"/>
  <c r="I87" i="17"/>
  <c r="I87" i="22" s="1"/>
  <c r="I87" i="25"/>
  <c r="I79" i="17"/>
  <c r="I91" i="31"/>
  <c r="I92" i="17"/>
  <c r="I92" i="22" s="1"/>
  <c r="I92" i="25"/>
  <c r="I92" i="31"/>
  <c r="I93" i="17"/>
  <c r="I93" i="22" s="1"/>
  <c r="I93" i="25"/>
  <c r="I76" i="17"/>
  <c r="I89" i="17"/>
  <c r="M104" i="31"/>
  <c r="M105" i="17"/>
  <c r="M105" i="22" s="1"/>
  <c r="M105" i="25"/>
  <c r="M104" i="17"/>
  <c r="M113" i="31"/>
  <c r="M114" i="17"/>
  <c r="M114" i="22" s="1"/>
  <c r="M114" i="25"/>
  <c r="M111" i="31"/>
  <c r="M112" i="17"/>
  <c r="M112" i="22" s="1"/>
  <c r="M112" i="25"/>
  <c r="M116" i="31"/>
  <c r="M117" i="17"/>
  <c r="M117" i="22" s="1"/>
  <c r="M117" i="25"/>
  <c r="M101" i="17"/>
  <c r="I113" i="31"/>
  <c r="I114" i="17"/>
  <c r="I114" i="22" s="1"/>
  <c r="I114" i="25"/>
  <c r="I111" i="31"/>
  <c r="I112" i="17"/>
  <c r="I112" i="22" s="1"/>
  <c r="I112" i="25"/>
  <c r="I118" i="31"/>
  <c r="I119" i="17"/>
  <c r="I119" i="22" s="1"/>
  <c r="I119" i="25"/>
  <c r="I107" i="31"/>
  <c r="I108" i="17"/>
  <c r="I108" i="22" s="1"/>
  <c r="I108" i="25"/>
  <c r="I99" i="31"/>
  <c r="I100" i="25"/>
  <c r="I100" i="17"/>
  <c r="I100" i="22" s="1"/>
  <c r="E108" i="31"/>
  <c r="E109" i="17"/>
  <c r="E109" i="22" s="1"/>
  <c r="E109" i="25"/>
  <c r="E118" i="31"/>
  <c r="E119" i="17"/>
  <c r="E119" i="22" s="1"/>
  <c r="E119" i="25"/>
  <c r="E99" i="31"/>
  <c r="E100" i="17"/>
  <c r="E100" i="22" s="1"/>
  <c r="E100" i="25"/>
  <c r="E101" i="17"/>
  <c r="E116" i="31"/>
  <c r="E117" i="17"/>
  <c r="E117" i="22" s="1"/>
  <c r="E117" i="25"/>
  <c r="P84" i="31"/>
  <c r="P85" i="17"/>
  <c r="P85" i="22" s="1"/>
  <c r="P85" i="25"/>
  <c r="P90" i="31"/>
  <c r="P91" i="25"/>
  <c r="P91" i="17"/>
  <c r="P91" i="22" s="1"/>
  <c r="P94" i="31"/>
  <c r="P95" i="25"/>
  <c r="P95" i="17"/>
  <c r="P95" i="22" s="1"/>
  <c r="P91" i="31"/>
  <c r="P92" i="17"/>
  <c r="P92" i="22" s="1"/>
  <c r="P92" i="25"/>
  <c r="P75" i="17"/>
  <c r="P84" i="17"/>
  <c r="P84" i="22" s="1"/>
  <c r="P84" i="25"/>
  <c r="H126" i="17"/>
  <c r="H84" i="31"/>
  <c r="H85" i="17"/>
  <c r="H85" i="22" s="1"/>
  <c r="H85" i="25"/>
  <c r="H89" i="17"/>
  <c r="H78" i="17"/>
  <c r="H78" i="22" s="1"/>
  <c r="H78" i="25"/>
  <c r="H83" i="25"/>
  <c r="H83" i="17"/>
  <c r="H83" i="22" s="1"/>
  <c r="H92" i="31"/>
  <c r="H93" i="17"/>
  <c r="H93" i="22" s="1"/>
  <c r="H93" i="25"/>
  <c r="H76" i="17"/>
  <c r="L104" i="17"/>
  <c r="L108" i="31"/>
  <c r="L109" i="17"/>
  <c r="L109" i="22" s="1"/>
  <c r="L109" i="25"/>
  <c r="L116" i="31"/>
  <c r="L117" i="17"/>
  <c r="L117" i="22" s="1"/>
  <c r="L117" i="25"/>
  <c r="L112" i="31"/>
  <c r="L113" i="17"/>
  <c r="L113" i="22" s="1"/>
  <c r="L113" i="25"/>
  <c r="L104" i="31"/>
  <c r="L105" i="17"/>
  <c r="L105" i="22" s="1"/>
  <c r="L105" i="25"/>
  <c r="O117" i="31"/>
  <c r="O118" i="17"/>
  <c r="O118" i="22" s="1"/>
  <c r="O118" i="25"/>
  <c r="O113" i="31"/>
  <c r="O114" i="17"/>
  <c r="O114" i="22" s="1"/>
  <c r="O114" i="25"/>
  <c r="O108" i="31"/>
  <c r="O109" i="17"/>
  <c r="O109" i="22" s="1"/>
  <c r="O109" i="25"/>
  <c r="O106" i="17"/>
  <c r="O110" i="31"/>
  <c r="O111" i="17"/>
  <c r="O111" i="22" s="1"/>
  <c r="O111" i="25"/>
  <c r="K125" i="17"/>
  <c r="K101" i="17"/>
  <c r="K111" i="31"/>
  <c r="K112" i="17"/>
  <c r="K112" i="22" s="1"/>
  <c r="K112" i="25"/>
  <c r="K104" i="31"/>
  <c r="K105" i="17"/>
  <c r="K105" i="22" s="1"/>
  <c r="K105" i="25"/>
  <c r="K115" i="31"/>
  <c r="K116" i="17"/>
  <c r="K116" i="22" s="1"/>
  <c r="K116" i="25"/>
  <c r="K99" i="31"/>
  <c r="K100" i="17"/>
  <c r="K100" i="22" s="1"/>
  <c r="K100" i="25"/>
  <c r="G125" i="17"/>
  <c r="G122" i="31"/>
  <c r="G123" i="17"/>
  <c r="G123" i="22" s="1"/>
  <c r="G123" i="25"/>
  <c r="G103" i="17"/>
  <c r="G111" i="31"/>
  <c r="G112" i="17"/>
  <c r="G112" i="22" s="1"/>
  <c r="G112" i="25"/>
  <c r="G104" i="17"/>
  <c r="K121" i="17"/>
  <c r="N121" i="17"/>
  <c r="F121" i="17"/>
  <c r="H121" i="17"/>
  <c r="I121" i="17"/>
  <c r="K124" i="17"/>
  <c r="G109" i="31"/>
  <c r="G110" i="17"/>
  <c r="G110" i="22" s="1"/>
  <c r="G110" i="25"/>
  <c r="H102" i="17"/>
  <c r="J124" i="17"/>
  <c r="F109" i="31"/>
  <c r="F110" i="17"/>
  <c r="F110" i="22" s="1"/>
  <c r="F110" i="25"/>
  <c r="P102" i="17"/>
  <c r="I124" i="17"/>
  <c r="E109" i="31"/>
  <c r="E110" i="17"/>
  <c r="E110" i="22" s="1"/>
  <c r="E110" i="25"/>
  <c r="L102" i="17"/>
  <c r="F134" i="17"/>
  <c r="J74" i="17"/>
  <c r="F74" i="17"/>
  <c r="K119" i="31"/>
  <c r="K120" i="17"/>
  <c r="K120" i="22" s="1"/>
  <c r="K120" i="25"/>
  <c r="I73" i="17"/>
  <c r="O119" i="31"/>
  <c r="O120" i="17"/>
  <c r="O120" i="22" s="1"/>
  <c r="O120" i="25"/>
  <c r="P73" i="17"/>
  <c r="L74" i="17"/>
  <c r="H119" i="31"/>
  <c r="H120" i="17"/>
  <c r="H120" i="22" s="1"/>
  <c r="H120" i="25"/>
  <c r="J42" i="17"/>
  <c r="P42" i="17"/>
  <c r="K25" i="17"/>
  <c r="K25" i="22" s="1"/>
  <c r="K25" i="25"/>
  <c r="N39" i="17"/>
  <c r="K39" i="17"/>
  <c r="H39" i="17"/>
  <c r="E62" i="17"/>
  <c r="J89" i="31"/>
  <c r="J90" i="17"/>
  <c r="J90" i="22" s="1"/>
  <c r="J90" i="25"/>
  <c r="P89" i="31"/>
  <c r="P90" i="17"/>
  <c r="P90" i="22" s="1"/>
  <c r="P90" i="25"/>
  <c r="M89" i="31"/>
  <c r="M90" i="17"/>
  <c r="M90" i="22" s="1"/>
  <c r="M90" i="25"/>
  <c r="H89" i="31"/>
  <c r="H90" i="17"/>
  <c r="H90" i="22" s="1"/>
  <c r="H90" i="25"/>
  <c r="K89" i="31"/>
  <c r="K90" i="17"/>
  <c r="K90" i="22" s="1"/>
  <c r="K90" i="25"/>
  <c r="N51" i="21"/>
  <c r="N45" i="17"/>
  <c r="N168" i="17" s="1"/>
  <c r="J51" i="21"/>
  <c r="J45" i="17"/>
  <c r="J168" i="17" s="1"/>
  <c r="F48" i="17"/>
  <c r="F48" i="22" s="1"/>
  <c r="F48" i="25"/>
  <c r="O52" i="21"/>
  <c r="O46" i="17"/>
  <c r="M48" i="25"/>
  <c r="M48" i="17"/>
  <c r="M48" i="22" s="1"/>
  <c r="I48" i="17"/>
  <c r="I48" i="22" s="1"/>
  <c r="I48" i="25"/>
  <c r="G49" i="17"/>
  <c r="G49" i="22" s="1"/>
  <c r="G49" i="25"/>
  <c r="P48" i="17"/>
  <c r="P48" i="22" s="1"/>
  <c r="P48" i="25"/>
  <c r="L48" i="17"/>
  <c r="L48" i="22" s="1"/>
  <c r="L48" i="25"/>
  <c r="H48" i="17"/>
  <c r="H48" i="22" s="1"/>
  <c r="H48" i="25"/>
  <c r="K49" i="17"/>
  <c r="K49" i="22" s="1"/>
  <c r="K49" i="25"/>
  <c r="K43" i="17"/>
  <c r="K43" i="22" s="1"/>
  <c r="K43" i="25"/>
  <c r="J43" i="17"/>
  <c r="J43" i="22" s="1"/>
  <c r="J43" i="25"/>
  <c r="I43" i="17"/>
  <c r="I43" i="22" s="1"/>
  <c r="I43" i="25"/>
  <c r="P133" i="31"/>
  <c r="P134" i="17"/>
  <c r="P134" i="22" s="1"/>
  <c r="P134" i="25"/>
  <c r="I133" i="31"/>
  <c r="I134" i="17"/>
  <c r="I134" i="22" s="1"/>
  <c r="I134" i="25"/>
  <c r="L43" i="25"/>
  <c r="L43" i="17"/>
  <c r="L43" i="22" s="1"/>
  <c r="H77" i="31"/>
  <c r="O59" i="31"/>
  <c r="P59" i="31"/>
  <c r="P63" i="31"/>
  <c r="H67" i="31"/>
  <c r="K63" i="31"/>
  <c r="F62" i="31"/>
  <c r="I67" i="31"/>
  <c r="E76" i="31"/>
  <c r="N59" i="31"/>
  <c r="L59" i="31"/>
  <c r="P62" i="31"/>
  <c r="O63" i="31"/>
  <c r="K62" i="31"/>
  <c r="F67" i="31"/>
  <c r="O77" i="31"/>
  <c r="K76" i="31"/>
  <c r="N77" i="31"/>
  <c r="K59" i="31"/>
  <c r="H59" i="31"/>
  <c r="E68" i="31"/>
  <c r="P67" i="31"/>
  <c r="H63" i="31"/>
  <c r="O62" i="31"/>
  <c r="G62" i="31"/>
  <c r="N62" i="31"/>
  <c r="J62" i="31"/>
  <c r="F63" i="31"/>
  <c r="I63" i="31"/>
  <c r="L76" i="31"/>
  <c r="M76" i="31"/>
  <c r="I68" i="31"/>
  <c r="H68" i="31"/>
  <c r="E77" i="31"/>
  <c r="J59" i="31"/>
  <c r="G59" i="31"/>
  <c r="I59" i="31"/>
  <c r="L63" i="31"/>
  <c r="G67" i="31"/>
  <c r="N63" i="31"/>
  <c r="M62" i="31"/>
  <c r="R75" i="21"/>
  <c r="G77" i="31"/>
  <c r="I77" i="31"/>
  <c r="I76" i="31"/>
  <c r="P76" i="31"/>
  <c r="L62" i="31"/>
  <c r="G63" i="31"/>
  <c r="J67" i="31"/>
  <c r="M67" i="31"/>
  <c r="E67" i="31"/>
  <c r="O76" i="31"/>
  <c r="J76" i="31"/>
  <c r="F68" i="31"/>
  <c r="L77" i="31"/>
  <c r="F59" i="31"/>
  <c r="M59" i="31"/>
  <c r="E69" i="31"/>
  <c r="H61" i="31"/>
  <c r="L67" i="31"/>
  <c r="H62" i="31"/>
  <c r="O67" i="31"/>
  <c r="K67" i="31"/>
  <c r="N67" i="31"/>
  <c r="J63" i="31"/>
  <c r="M63" i="31"/>
  <c r="I62" i="31"/>
  <c r="K77" i="31"/>
  <c r="N76" i="31"/>
  <c r="J77" i="31"/>
  <c r="M77" i="31"/>
  <c r="P77" i="31"/>
  <c r="I36" i="31"/>
  <c r="G42" i="31"/>
  <c r="N42" i="31"/>
  <c r="I42" i="31"/>
  <c r="P36" i="31"/>
  <c r="N48" i="31"/>
  <c r="J48" i="31"/>
  <c r="F48" i="31"/>
  <c r="O47" i="31"/>
  <c r="M48" i="31"/>
  <c r="I48" i="31"/>
  <c r="G47" i="31"/>
  <c r="P48" i="31"/>
  <c r="L48" i="31"/>
  <c r="H48" i="31"/>
  <c r="K47" i="31"/>
  <c r="J42" i="31"/>
  <c r="K36" i="31"/>
  <c r="F53" i="31"/>
  <c r="I53" i="31"/>
  <c r="F36" i="31"/>
  <c r="O36" i="31"/>
  <c r="H53" i="31"/>
  <c r="N47" i="31"/>
  <c r="J47" i="31"/>
  <c r="O48" i="31"/>
  <c r="O42" i="31"/>
  <c r="F42" i="31"/>
  <c r="J36" i="31"/>
  <c r="N36" i="31"/>
  <c r="M36" i="31"/>
  <c r="G36" i="31"/>
  <c r="L36" i="31"/>
  <c r="F47" i="31"/>
  <c r="M47" i="31"/>
  <c r="I47" i="31"/>
  <c r="G48" i="31"/>
  <c r="P47" i="31"/>
  <c r="L47" i="31"/>
  <c r="H47" i="31"/>
  <c r="K48" i="31"/>
  <c r="K42" i="31"/>
  <c r="M42" i="31"/>
  <c r="O47" i="21"/>
  <c r="P47" i="21"/>
  <c r="L47" i="21"/>
  <c r="H47" i="21"/>
  <c r="O50" i="21"/>
  <c r="P50" i="21"/>
  <c r="L50" i="21"/>
  <c r="H50" i="21"/>
  <c r="N50" i="21"/>
  <c r="J50" i="21"/>
  <c r="F47" i="21"/>
  <c r="M47" i="21"/>
  <c r="I47" i="21"/>
  <c r="G47" i="21"/>
  <c r="K47" i="21"/>
  <c r="N47" i="21"/>
  <c r="J47" i="21"/>
  <c r="F50" i="21"/>
  <c r="M50" i="21"/>
  <c r="I50" i="21"/>
  <c r="G50" i="21"/>
  <c r="K50" i="21"/>
  <c r="R73" i="21"/>
  <c r="R74" i="21"/>
  <c r="E42" i="28"/>
  <c r="E42" i="29" s="1"/>
  <c r="I54" i="28"/>
  <c r="I54" i="29" s="1"/>
  <c r="F54" i="28"/>
  <c r="F54" i="29" s="1"/>
  <c r="K54" i="28"/>
  <c r="K54" i="29" s="1"/>
  <c r="P54" i="28"/>
  <c r="P54" i="29" s="1"/>
  <c r="N54" i="28"/>
  <c r="N54" i="29" s="1"/>
  <c r="G54" i="28"/>
  <c r="G54" i="29" s="1"/>
  <c r="H54" i="28"/>
  <c r="H54" i="29" s="1"/>
  <c r="M54" i="28"/>
  <c r="M54" i="29" s="1"/>
  <c r="J54" i="28"/>
  <c r="J54" i="29" s="1"/>
  <c r="O54" i="28"/>
  <c r="O54" i="29" s="1"/>
  <c r="E30" i="21"/>
  <c r="H110" i="28"/>
  <c r="G110" i="28"/>
  <c r="K110" i="28"/>
  <c r="K110" i="29" s="1"/>
  <c r="I24" i="31"/>
  <c r="J24" i="31"/>
  <c r="L24" i="31"/>
  <c r="G24" i="31"/>
  <c r="L54" i="28"/>
  <c r="L54" i="29" s="1"/>
  <c r="N24" i="31"/>
  <c r="M24" i="31"/>
  <c r="F24" i="31"/>
  <c r="P24" i="31"/>
  <c r="K24" i="31"/>
  <c r="H24" i="31"/>
  <c r="O24" i="31"/>
  <c r="L110" i="28"/>
  <c r="L110" i="29" s="1"/>
  <c r="M110" i="28"/>
  <c r="P107" i="28"/>
  <c r="I110" i="28"/>
  <c r="P110" i="28"/>
  <c r="E110" i="28"/>
  <c r="E110" i="29" s="1"/>
  <c r="J110" i="28"/>
  <c r="O110" i="28"/>
  <c r="N110" i="28"/>
  <c r="E24" i="31"/>
  <c r="F110" i="28"/>
  <c r="J41" i="28"/>
  <c r="D4" i="26"/>
  <c r="D7" i="26" s="1"/>
  <c r="M41" i="28"/>
  <c r="E25" i="28"/>
  <c r="E25" i="29" s="1"/>
  <c r="E28" i="21"/>
  <c r="N41" i="28"/>
  <c r="I41" i="28"/>
  <c r="J114" i="28"/>
  <c r="J114" i="29" s="1"/>
  <c r="N138" i="31"/>
  <c r="Q51" i="28"/>
  <c r="Q51" i="29" s="1"/>
  <c r="K138" i="31"/>
  <c r="X109" i="28"/>
  <c r="X109" i="29" s="1"/>
  <c r="X140" i="29" s="1"/>
  <c r="V109" i="28"/>
  <c r="V109" i="29" s="1"/>
  <c r="V140" i="29" s="1"/>
  <c r="Q108" i="28"/>
  <c r="Q108" i="29" s="1"/>
  <c r="R108" i="28"/>
  <c r="R108" i="29" s="1"/>
  <c r="Q35" i="28"/>
  <c r="Q35" i="29" s="1"/>
  <c r="Q39" i="28"/>
  <c r="Q39" i="29" s="1"/>
  <c r="M50" i="28"/>
  <c r="M50" i="29" s="1"/>
  <c r="Q49" i="28"/>
  <c r="Q49" i="29" s="1"/>
  <c r="U109" i="28"/>
  <c r="U109" i="29" s="1"/>
  <c r="R109" i="28"/>
  <c r="R109" i="29" s="1"/>
  <c r="R140" i="29" s="1"/>
  <c r="T108" i="28"/>
  <c r="T108" i="29" s="1"/>
  <c r="V108" i="28"/>
  <c r="V108" i="29" s="1"/>
  <c r="Q36" i="28"/>
  <c r="Q36" i="29" s="1"/>
  <c r="Q41" i="28"/>
  <c r="Q41" i="29" s="1"/>
  <c r="Q48" i="28"/>
  <c r="W109" i="28"/>
  <c r="W109" i="29" s="1"/>
  <c r="W140" i="29" s="1"/>
  <c r="T109" i="28"/>
  <c r="T109" i="29" s="1"/>
  <c r="T140" i="29" s="1"/>
  <c r="X108" i="28"/>
  <c r="X108" i="29" s="1"/>
  <c r="W108" i="28"/>
  <c r="W108" i="29" s="1"/>
  <c r="Q52" i="28"/>
  <c r="Q52" i="29" s="1"/>
  <c r="Q109" i="28"/>
  <c r="Q109" i="29" s="1"/>
  <c r="Q140" i="29" s="1"/>
  <c r="S109" i="28"/>
  <c r="S109" i="29" s="1"/>
  <c r="S140" i="29" s="1"/>
  <c r="S108" i="28"/>
  <c r="S108" i="29" s="1"/>
  <c r="U108" i="28"/>
  <c r="U108" i="29" s="1"/>
  <c r="Q38" i="28"/>
  <c r="Q38" i="29" s="1"/>
  <c r="Q42" i="28"/>
  <c r="Q42" i="29" s="1"/>
  <c r="E109" i="28"/>
  <c r="E109" i="29" s="1"/>
  <c r="P19" i="32"/>
  <c r="P139" i="32" s="1"/>
  <c r="G19" i="32"/>
  <c r="G139" i="32" s="1"/>
  <c r="M19" i="32"/>
  <c r="M139" i="32" s="1"/>
  <c r="K19" i="32"/>
  <c r="K139" i="32" s="1"/>
  <c r="E19" i="32"/>
  <c r="E139" i="32" s="1"/>
  <c r="I19" i="32"/>
  <c r="I139" i="32" s="1"/>
  <c r="F19" i="32"/>
  <c r="F139" i="32" s="1"/>
  <c r="F138" i="31"/>
  <c r="O19" i="32"/>
  <c r="O139" i="32" s="1"/>
  <c r="G107" i="28"/>
  <c r="L19" i="32"/>
  <c r="L139" i="32" s="1"/>
  <c r="J19" i="32"/>
  <c r="J139" i="32" s="1"/>
  <c r="H19" i="32"/>
  <c r="H139" i="32" s="1"/>
  <c r="N19" i="32"/>
  <c r="N139" i="32" s="1"/>
  <c r="F114" i="28"/>
  <c r="F114" i="29" s="1"/>
  <c r="N114" i="28"/>
  <c r="N114" i="29" s="1"/>
  <c r="I109" i="28"/>
  <c r="I109" i="29" s="1"/>
  <c r="H107" i="28"/>
  <c r="M109" i="28"/>
  <c r="M109" i="29" s="1"/>
  <c r="J138" i="31"/>
  <c r="K107" i="28"/>
  <c r="O107" i="28"/>
  <c r="L50" i="28"/>
  <c r="L50" i="29" s="1"/>
  <c r="K52" i="28"/>
  <c r="K52" i="29" s="1"/>
  <c r="G108" i="28"/>
  <c r="G108" i="29" s="1"/>
  <c r="P108" i="28"/>
  <c r="P108" i="29" s="1"/>
  <c r="I48" i="28"/>
  <c r="H51" i="28"/>
  <c r="G38" i="28"/>
  <c r="N107" i="28"/>
  <c r="E114" i="28"/>
  <c r="E114" i="29" s="1"/>
  <c r="E138" i="31"/>
  <c r="G48" i="28"/>
  <c r="I79" i="28"/>
  <c r="N79" i="28"/>
  <c r="J81" i="28"/>
  <c r="O78" i="28"/>
  <c r="O78" i="29" s="1"/>
  <c r="O79" i="28"/>
  <c r="P79" i="28"/>
  <c r="O64" i="28"/>
  <c r="O102" i="28"/>
  <c r="O58" i="28"/>
  <c r="K76" i="28"/>
  <c r="K76" i="29" s="1"/>
  <c r="K102" i="28"/>
  <c r="K58" i="28"/>
  <c r="G57" i="28"/>
  <c r="G77" i="28"/>
  <c r="G77" i="29" s="1"/>
  <c r="G58" i="28"/>
  <c r="N56" i="28"/>
  <c r="N65" i="28"/>
  <c r="N65" i="29" s="1"/>
  <c r="N53" i="28"/>
  <c r="J65" i="28"/>
  <c r="J65" i="29" s="1"/>
  <c r="J58" i="28"/>
  <c r="F56" i="28"/>
  <c r="F69" i="28"/>
  <c r="F69" i="29" s="1"/>
  <c r="F62" i="28"/>
  <c r="H66" i="28"/>
  <c r="H57" i="28"/>
  <c r="H68" i="28"/>
  <c r="M70" i="28"/>
  <c r="M70" i="29" s="1"/>
  <c r="M64" i="28"/>
  <c r="M57" i="28"/>
  <c r="I59" i="28"/>
  <c r="I64" i="28"/>
  <c r="I57" i="28"/>
  <c r="E67" i="28"/>
  <c r="E67" i="29" s="1"/>
  <c r="P53" i="28"/>
  <c r="P102" i="28"/>
  <c r="P59" i="28"/>
  <c r="L74" i="28"/>
  <c r="L74" i="29" s="1"/>
  <c r="L66" i="28"/>
  <c r="L66" i="29" s="1"/>
  <c r="L63" i="28"/>
  <c r="L43" i="28"/>
  <c r="G79" i="28"/>
  <c r="G41" i="28"/>
  <c r="I25" i="28"/>
  <c r="I25" i="29" s="1"/>
  <c r="K106" i="28"/>
  <c r="G51" i="28"/>
  <c r="K108" i="28"/>
  <c r="K108" i="29" s="1"/>
  <c r="E56" i="28"/>
  <c r="K51" i="28"/>
  <c r="H50" i="28"/>
  <c r="H50" i="29" s="1"/>
  <c r="H106" i="28"/>
  <c r="L51" i="28"/>
  <c r="F52" i="28"/>
  <c r="F52" i="29" s="1"/>
  <c r="J52" i="28"/>
  <c r="J52" i="29" s="1"/>
  <c r="F48" i="28"/>
  <c r="E50" i="28"/>
  <c r="E50" i="29" s="1"/>
  <c r="M43" i="28"/>
  <c r="O43" i="28"/>
  <c r="J100" i="28"/>
  <c r="J79" i="28"/>
  <c r="M79" i="28"/>
  <c r="O77" i="28"/>
  <c r="O77" i="29" s="1"/>
  <c r="O76" i="28"/>
  <c r="O76" i="29" s="1"/>
  <c r="O53" i="28"/>
  <c r="K68" i="28"/>
  <c r="K68" i="29" s="1"/>
  <c r="K72" i="28"/>
  <c r="K72" i="29" s="1"/>
  <c r="K53" i="28"/>
  <c r="G72" i="28"/>
  <c r="G72" i="29" s="1"/>
  <c r="G76" i="28"/>
  <c r="G76" i="29" s="1"/>
  <c r="G53" i="28"/>
  <c r="N102" i="28"/>
  <c r="N60" i="28"/>
  <c r="N61" i="28"/>
  <c r="N43" i="28"/>
  <c r="J76" i="28"/>
  <c r="J76" i="29" s="1"/>
  <c r="J61" i="28"/>
  <c r="J53" i="28"/>
  <c r="F68" i="28"/>
  <c r="F65" i="28"/>
  <c r="F58" i="28"/>
  <c r="H58" i="28"/>
  <c r="H75" i="28"/>
  <c r="H75" i="29" s="1"/>
  <c r="H64" i="28"/>
  <c r="E79" i="28"/>
  <c r="M71" i="28"/>
  <c r="M71" i="29" s="1"/>
  <c r="M62" i="28"/>
  <c r="M60" i="28"/>
  <c r="I102" i="28"/>
  <c r="I74" i="28"/>
  <c r="I74" i="29" s="1"/>
  <c r="I60" i="28"/>
  <c r="E53" i="28"/>
  <c r="E59" i="28"/>
  <c r="E60" i="28"/>
  <c r="H78" i="28"/>
  <c r="H78" i="29" s="1"/>
  <c r="P77" i="28"/>
  <c r="P77" i="29" s="1"/>
  <c r="P73" i="28"/>
  <c r="P73" i="29" s="1"/>
  <c r="P76" i="28"/>
  <c r="P76" i="29" s="1"/>
  <c r="L58" i="28"/>
  <c r="L65" i="28"/>
  <c r="L65" i="29" s="1"/>
  <c r="L59" i="28"/>
  <c r="O25" i="28"/>
  <c r="O25" i="29" s="1"/>
  <c r="N38" i="28"/>
  <c r="F106" i="28"/>
  <c r="O108" i="28"/>
  <c r="O108" i="29" s="1"/>
  <c r="H48" i="28"/>
  <c r="L106" i="28"/>
  <c r="P50" i="28"/>
  <c r="P50" i="29" s="1"/>
  <c r="E51" i="28"/>
  <c r="I43" i="28"/>
  <c r="K43" i="28"/>
  <c r="J98" i="28"/>
  <c r="L78" i="28"/>
  <c r="L78" i="29" s="1"/>
  <c r="O69" i="28"/>
  <c r="O69" i="29" s="1"/>
  <c r="O68" i="28"/>
  <c r="O68" i="29" s="1"/>
  <c r="O75" i="28"/>
  <c r="O75" i="29" s="1"/>
  <c r="K65" i="28"/>
  <c r="K65" i="29" s="1"/>
  <c r="K64" i="28"/>
  <c r="K75" i="28"/>
  <c r="K75" i="29" s="1"/>
  <c r="G56" i="28"/>
  <c r="G68" i="28"/>
  <c r="G75" i="28"/>
  <c r="G75" i="29" s="1"/>
  <c r="N76" i="28"/>
  <c r="N76" i="29" s="1"/>
  <c r="N75" i="28"/>
  <c r="N75" i="29" s="1"/>
  <c r="N57" i="28"/>
  <c r="J64" i="28"/>
  <c r="J75" i="28"/>
  <c r="J75" i="29" s="1"/>
  <c r="J57" i="28"/>
  <c r="J43" i="28"/>
  <c r="F67" i="28"/>
  <c r="F61" i="28"/>
  <c r="F53" i="28"/>
  <c r="H62" i="28"/>
  <c r="H71" i="28"/>
  <c r="H71" i="29" s="1"/>
  <c r="H60" i="28"/>
  <c r="M53" i="28"/>
  <c r="M74" i="28"/>
  <c r="M74" i="29" s="1"/>
  <c r="M56" i="28"/>
  <c r="I67" i="28"/>
  <c r="I67" i="29" s="1"/>
  <c r="I70" i="28"/>
  <c r="I70" i="29" s="1"/>
  <c r="I56" i="28"/>
  <c r="E73" i="28"/>
  <c r="E73" i="29" s="1"/>
  <c r="E72" i="28"/>
  <c r="E62" i="28"/>
  <c r="P69" i="28"/>
  <c r="P69" i="29" s="1"/>
  <c r="P65" i="28"/>
  <c r="P65" i="29" s="1"/>
  <c r="P72" i="28"/>
  <c r="P72" i="29" s="1"/>
  <c r="L73" i="28"/>
  <c r="L73" i="29" s="1"/>
  <c r="L77" i="28"/>
  <c r="L77" i="29" s="1"/>
  <c r="L76" i="28"/>
  <c r="L76" i="29" s="1"/>
  <c r="G78" i="28"/>
  <c r="G78" i="29" s="1"/>
  <c r="P109" i="28"/>
  <c r="P109" i="29" s="1"/>
  <c r="O109" i="28"/>
  <c r="O109" i="29" s="1"/>
  <c r="L25" i="28"/>
  <c r="L25" i="29" s="1"/>
  <c r="J38" i="28"/>
  <c r="H52" i="28"/>
  <c r="H52" i="29" s="1"/>
  <c r="H35" i="28"/>
  <c r="H114" i="28"/>
  <c r="H114" i="29" s="1"/>
  <c r="H138" i="31"/>
  <c r="P106" i="28"/>
  <c r="I52" i="28"/>
  <c r="I52" i="29" s="1"/>
  <c r="F35" i="28"/>
  <c r="E43" i="28"/>
  <c r="G43" i="28"/>
  <c r="J51" i="28"/>
  <c r="N78" i="28"/>
  <c r="N78" i="29" s="1"/>
  <c r="K79" i="28"/>
  <c r="O61" i="28"/>
  <c r="O60" i="28"/>
  <c r="O71" i="28"/>
  <c r="O71" i="29" s="1"/>
  <c r="K57" i="28"/>
  <c r="K56" i="28"/>
  <c r="K71" i="28"/>
  <c r="K71" i="29" s="1"/>
  <c r="G69" i="28"/>
  <c r="G60" i="28"/>
  <c r="G71" i="28"/>
  <c r="G71" i="29" s="1"/>
  <c r="F79" i="28"/>
  <c r="N68" i="28"/>
  <c r="N68" i="29" s="1"/>
  <c r="N71" i="28"/>
  <c r="N71" i="29" s="1"/>
  <c r="N74" i="28"/>
  <c r="N74" i="29" s="1"/>
  <c r="J67" i="28"/>
  <c r="J67" i="29" s="1"/>
  <c r="J102" i="28"/>
  <c r="F76" i="28"/>
  <c r="F59" i="28"/>
  <c r="F57" i="28"/>
  <c r="F43" i="28"/>
  <c r="H53" i="28"/>
  <c r="H67" i="28"/>
  <c r="H67" i="29" s="1"/>
  <c r="H56" i="28"/>
  <c r="M75" i="28"/>
  <c r="M75" i="29" s="1"/>
  <c r="M66" i="28"/>
  <c r="M66" i="29" s="1"/>
  <c r="M77" i="28"/>
  <c r="M77" i="29" s="1"/>
  <c r="I66" i="28"/>
  <c r="I66" i="29" s="1"/>
  <c r="I62" i="28"/>
  <c r="I77" i="28"/>
  <c r="I77" i="29" s="1"/>
  <c r="E64" i="28"/>
  <c r="E75" i="28"/>
  <c r="E75" i="29" s="1"/>
  <c r="E69" i="28"/>
  <c r="E69" i="29" s="1"/>
  <c r="P61" i="28"/>
  <c r="P57" i="28"/>
  <c r="P68" i="28"/>
  <c r="L57" i="28"/>
  <c r="L69" i="28"/>
  <c r="L69" i="29" s="1"/>
  <c r="L72" i="28"/>
  <c r="L72" i="29" s="1"/>
  <c r="L109" i="28"/>
  <c r="L109" i="29" s="1"/>
  <c r="P41" i="28"/>
  <c r="H25" i="28"/>
  <c r="H25" i="29" s="1"/>
  <c r="L48" i="28"/>
  <c r="L35" i="28"/>
  <c r="L114" i="28"/>
  <c r="L114" i="29" s="1"/>
  <c r="L138" i="31"/>
  <c r="I107" i="28"/>
  <c r="I35" i="28"/>
  <c r="N35" i="28"/>
  <c r="I106" i="28"/>
  <c r="F51" i="28"/>
  <c r="J78" i="28"/>
  <c r="J78" i="29" s="1"/>
  <c r="O73" i="28"/>
  <c r="O73" i="29" s="1"/>
  <c r="O74" i="28"/>
  <c r="O74" i="29" s="1"/>
  <c r="O67" i="28"/>
  <c r="O67" i="29" s="1"/>
  <c r="K77" i="28"/>
  <c r="K77" i="29" s="1"/>
  <c r="K74" i="28"/>
  <c r="K74" i="29" s="1"/>
  <c r="K67" i="28"/>
  <c r="K67" i="29" s="1"/>
  <c r="G61" i="28"/>
  <c r="G74" i="28"/>
  <c r="G74" i="29" s="1"/>
  <c r="G67" i="28"/>
  <c r="G67" i="29" s="1"/>
  <c r="N67" i="28"/>
  <c r="N67" i="29" s="1"/>
  <c r="N63" i="28"/>
  <c r="N70" i="28"/>
  <c r="N70" i="29" s="1"/>
  <c r="J71" i="28"/>
  <c r="J71" i="29" s="1"/>
  <c r="J59" i="28"/>
  <c r="J74" i="28"/>
  <c r="J74" i="29" s="1"/>
  <c r="F60" i="28"/>
  <c r="F71" i="28"/>
  <c r="F71" i="29" s="1"/>
  <c r="F102" i="28"/>
  <c r="H70" i="28"/>
  <c r="H70" i="29" s="1"/>
  <c r="H77" i="28"/>
  <c r="H77" i="29" s="1"/>
  <c r="H63" i="28"/>
  <c r="M67" i="28"/>
  <c r="M67" i="29" s="1"/>
  <c r="M58" i="28"/>
  <c r="M73" i="28"/>
  <c r="M73" i="29" s="1"/>
  <c r="I58" i="28"/>
  <c r="I53" i="28"/>
  <c r="I73" i="28"/>
  <c r="I73" i="29" s="1"/>
  <c r="E77" i="28"/>
  <c r="E77" i="29" s="1"/>
  <c r="E58" i="28"/>
  <c r="E71" i="28"/>
  <c r="E71" i="29" s="1"/>
  <c r="P74" i="28"/>
  <c r="P74" i="29" s="1"/>
  <c r="P75" i="28"/>
  <c r="P75" i="29" s="1"/>
  <c r="P64" i="28"/>
  <c r="L102" i="28"/>
  <c r="L61" i="28"/>
  <c r="L68" i="28"/>
  <c r="H109" i="28"/>
  <c r="H109" i="29" s="1"/>
  <c r="O41" i="28"/>
  <c r="K38" i="28"/>
  <c r="L52" i="28"/>
  <c r="L52" i="29" s="1"/>
  <c r="G114" i="28"/>
  <c r="G114" i="29" s="1"/>
  <c r="G138" i="31"/>
  <c r="O106" i="28"/>
  <c r="F50" i="28"/>
  <c r="F50" i="29" s="1"/>
  <c r="P35" i="28"/>
  <c r="P114" i="28"/>
  <c r="P114" i="29" s="1"/>
  <c r="P138" i="31"/>
  <c r="M107" i="28"/>
  <c r="G50" i="28"/>
  <c r="G50" i="29" s="1"/>
  <c r="M35" i="28"/>
  <c r="I108" i="28"/>
  <c r="I108" i="29" s="1"/>
  <c r="I51" i="28"/>
  <c r="M114" i="28"/>
  <c r="M114" i="29" s="1"/>
  <c r="M138" i="31"/>
  <c r="I114" i="28"/>
  <c r="I114" i="29" s="1"/>
  <c r="I138" i="31"/>
  <c r="O35" i="28"/>
  <c r="G35" i="28"/>
  <c r="M78" i="28"/>
  <c r="M78" i="29" s="1"/>
  <c r="P78" i="28"/>
  <c r="P78" i="29" s="1"/>
  <c r="O57" i="28"/>
  <c r="O70" i="28"/>
  <c r="O70" i="29" s="1"/>
  <c r="O63" i="28"/>
  <c r="K69" i="28"/>
  <c r="K69" i="29" s="1"/>
  <c r="K70" i="28"/>
  <c r="K70" i="29" s="1"/>
  <c r="K63" i="28"/>
  <c r="G65" i="28"/>
  <c r="G70" i="28"/>
  <c r="G70" i="29" s="1"/>
  <c r="G63" i="28"/>
  <c r="N59" i="28"/>
  <c r="N77" i="28"/>
  <c r="N77" i="29" s="1"/>
  <c r="N66" i="28"/>
  <c r="N66" i="29" s="1"/>
  <c r="J63" i="28"/>
  <c r="J77" i="28"/>
  <c r="J77" i="29" s="1"/>
  <c r="J70" i="28"/>
  <c r="J70" i="29" s="1"/>
  <c r="F75" i="28"/>
  <c r="F75" i="29" s="1"/>
  <c r="F63" i="28"/>
  <c r="F74" i="28"/>
  <c r="H102" i="28"/>
  <c r="H69" i="28"/>
  <c r="H69" i="29" s="1"/>
  <c r="H59" i="28"/>
  <c r="M59" i="28"/>
  <c r="M76" i="28"/>
  <c r="M76" i="29" s="1"/>
  <c r="M69" i="28"/>
  <c r="M69" i="29" s="1"/>
  <c r="I71" i="28"/>
  <c r="I71" i="29" s="1"/>
  <c r="I76" i="28"/>
  <c r="I76" i="29" s="1"/>
  <c r="I69" i="28"/>
  <c r="I69" i="29" s="1"/>
  <c r="E61" i="28"/>
  <c r="E63" i="28"/>
  <c r="E76" i="28"/>
  <c r="E76" i="29" s="1"/>
  <c r="P66" i="28"/>
  <c r="P66" i="29" s="1"/>
  <c r="P71" i="28"/>
  <c r="P71" i="29" s="1"/>
  <c r="P60" i="28"/>
  <c r="L70" i="28"/>
  <c r="L70" i="29" s="1"/>
  <c r="L75" i="28"/>
  <c r="L75" i="29" s="1"/>
  <c r="L64" i="28"/>
  <c r="L41" i="28"/>
  <c r="F41" i="28"/>
  <c r="J106" i="28"/>
  <c r="E57" i="28"/>
  <c r="L107" i="28"/>
  <c r="H108" i="28"/>
  <c r="H108" i="29" s="1"/>
  <c r="E107" i="28"/>
  <c r="K50" i="28"/>
  <c r="K50" i="29" s="1"/>
  <c r="E108" i="28"/>
  <c r="E108" i="29" s="1"/>
  <c r="J109" i="28"/>
  <c r="J109" i="29" s="1"/>
  <c r="N109" i="28"/>
  <c r="N109" i="29" s="1"/>
  <c r="F109" i="28"/>
  <c r="F109" i="29" s="1"/>
  <c r="I50" i="28"/>
  <c r="I50" i="29" s="1"/>
  <c r="H43" i="28"/>
  <c r="K35" i="28"/>
  <c r="J90" i="28"/>
  <c r="J90" i="29" s="1"/>
  <c r="L79" i="28"/>
  <c r="K78" i="28"/>
  <c r="K78" i="29" s="1"/>
  <c r="O72" i="28"/>
  <c r="O72" i="29" s="1"/>
  <c r="O66" i="28"/>
  <c r="O66" i="29" s="1"/>
  <c r="O59" i="28"/>
  <c r="K60" i="28"/>
  <c r="K66" i="28"/>
  <c r="K66" i="29" s="1"/>
  <c r="K59" i="28"/>
  <c r="G64" i="28"/>
  <c r="G66" i="28"/>
  <c r="G66" i="29" s="1"/>
  <c r="G59" i="28"/>
  <c r="N72" i="28"/>
  <c r="N72" i="29" s="1"/>
  <c r="N73" i="28"/>
  <c r="N73" i="29" s="1"/>
  <c r="N62" i="28"/>
  <c r="J68" i="28"/>
  <c r="J73" i="28"/>
  <c r="J73" i="29" s="1"/>
  <c r="J66" i="28"/>
  <c r="J66" i="29" s="1"/>
  <c r="F72" i="28"/>
  <c r="F77" i="28"/>
  <c r="F77" i="29" s="1"/>
  <c r="F70" i="28"/>
  <c r="F70" i="29" s="1"/>
  <c r="H61" i="28"/>
  <c r="H73" i="28"/>
  <c r="H73" i="29" s="1"/>
  <c r="H76" i="28"/>
  <c r="H76" i="29" s="1"/>
  <c r="M63" i="28"/>
  <c r="M72" i="28"/>
  <c r="M72" i="29" s="1"/>
  <c r="M65" i="28"/>
  <c r="M65" i="29" s="1"/>
  <c r="I63" i="28"/>
  <c r="I72" i="28"/>
  <c r="I72" i="29" s="1"/>
  <c r="I65" i="28"/>
  <c r="I65" i="29" s="1"/>
  <c r="E68" i="28"/>
  <c r="E74" i="28"/>
  <c r="E74" i="29" s="1"/>
  <c r="P58" i="28"/>
  <c r="P67" i="28"/>
  <c r="P67" i="29" s="1"/>
  <c r="P56" i="28"/>
  <c r="L62" i="28"/>
  <c r="L71" i="28"/>
  <c r="L71" i="29" s="1"/>
  <c r="L60" i="28"/>
  <c r="F38" i="28"/>
  <c r="I38" i="28"/>
  <c r="G106" i="28"/>
  <c r="N106" i="28"/>
  <c r="G52" i="28"/>
  <c r="G52" i="29" s="1"/>
  <c r="O114" i="28"/>
  <c r="O114" i="29" s="1"/>
  <c r="O138" i="31"/>
  <c r="E102" i="28"/>
  <c r="N50" i="28"/>
  <c r="N50" i="29" s="1"/>
  <c r="L108" i="28"/>
  <c r="L108" i="29" s="1"/>
  <c r="O50" i="28"/>
  <c r="O50" i="29" s="1"/>
  <c r="M108" i="28"/>
  <c r="M108" i="29" s="1"/>
  <c r="F107" i="28"/>
  <c r="J107" i="28"/>
  <c r="M106" i="28"/>
  <c r="E106" i="28"/>
  <c r="K48" i="28"/>
  <c r="I78" i="28"/>
  <c r="I78" i="29" s="1"/>
  <c r="J88" i="28"/>
  <c r="J88" i="29" s="1"/>
  <c r="J99" i="28"/>
  <c r="O65" i="28"/>
  <c r="O65" i="29" s="1"/>
  <c r="O56" i="28"/>
  <c r="O62" i="28"/>
  <c r="K61" i="28"/>
  <c r="K62" i="28"/>
  <c r="G73" i="28"/>
  <c r="G73" i="29" s="1"/>
  <c r="G102" i="28"/>
  <c r="G62" i="28"/>
  <c r="F78" i="28"/>
  <c r="F78" i="29" s="1"/>
  <c r="N64" i="28"/>
  <c r="N69" i="28"/>
  <c r="N69" i="29" s="1"/>
  <c r="N58" i="28"/>
  <c r="J60" i="28"/>
  <c r="J69" i="28"/>
  <c r="J69" i="29" s="1"/>
  <c r="J62" i="28"/>
  <c r="F64" i="28"/>
  <c r="F73" i="28"/>
  <c r="F73" i="29" s="1"/>
  <c r="F66" i="28"/>
  <c r="H74" i="28"/>
  <c r="H74" i="29" s="1"/>
  <c r="H65" i="28"/>
  <c r="H65" i="29" s="1"/>
  <c r="H72" i="28"/>
  <c r="H72" i="29" s="1"/>
  <c r="M102" i="28"/>
  <c r="M68" i="28"/>
  <c r="M61" i="28"/>
  <c r="I75" i="28"/>
  <c r="I75" i="29" s="1"/>
  <c r="I68" i="28"/>
  <c r="I61" i="28"/>
  <c r="E66" i="28"/>
  <c r="E66" i="29" s="1"/>
  <c r="E65" i="28"/>
  <c r="H79" i="28"/>
  <c r="P62" i="28"/>
  <c r="P63" i="28"/>
  <c r="P43" i="28"/>
  <c r="L53" i="28"/>
  <c r="L67" i="28"/>
  <c r="L67" i="29" s="1"/>
  <c r="L56" i="28"/>
  <c r="G109" i="28"/>
  <c r="G109" i="29" s="1"/>
  <c r="H41" i="28"/>
  <c r="M25" i="28"/>
  <c r="M25" i="29" s="1"/>
  <c r="P51" i="28"/>
  <c r="N52" i="28"/>
  <c r="N52" i="29" s="1"/>
  <c r="P48" i="28"/>
  <c r="M52" i="28"/>
  <c r="M52" i="29" s="1"/>
  <c r="M51" i="28"/>
  <c r="N51" i="28"/>
  <c r="O48" i="28"/>
  <c r="O51" i="28"/>
  <c r="P52" i="28"/>
  <c r="P52" i="29" s="1"/>
  <c r="N48" i="28"/>
  <c r="O52" i="28"/>
  <c r="O52" i="29" s="1"/>
  <c r="M48" i="28"/>
  <c r="K114" i="28"/>
  <c r="K114" i="29" s="1"/>
  <c r="C4" i="26"/>
  <c r="C7" i="26" s="1"/>
  <c r="H42" i="28"/>
  <c r="J39" i="28"/>
  <c r="J39" i="29" s="1"/>
  <c r="J42" i="28"/>
  <c r="I83" i="28"/>
  <c r="L89" i="28"/>
  <c r="L89" i="29" s="1"/>
  <c r="L88" i="28"/>
  <c r="L88" i="29" s="1"/>
  <c r="O98" i="28"/>
  <c r="O93" i="28"/>
  <c r="O93" i="29" s="1"/>
  <c r="O94" i="28"/>
  <c r="O94" i="29" s="1"/>
  <c r="K82" i="28"/>
  <c r="K82" i="29" s="1"/>
  <c r="K83" i="28"/>
  <c r="P85" i="28"/>
  <c r="P85" i="29" s="1"/>
  <c r="F99" i="28"/>
  <c r="F81" i="28"/>
  <c r="E78" i="28"/>
  <c r="E78" i="29" s="1"/>
  <c r="H82" i="28"/>
  <c r="H82" i="29" s="1"/>
  <c r="H87" i="28"/>
  <c r="H87" i="29" s="1"/>
  <c r="H100" i="28"/>
  <c r="H84" i="28"/>
  <c r="H84" i="29" s="1"/>
  <c r="G101" i="28"/>
  <c r="G81" i="28"/>
  <c r="G93" i="28"/>
  <c r="G93" i="29" s="1"/>
  <c r="G98" i="28"/>
  <c r="G82" i="28"/>
  <c r="G82" i="29" s="1"/>
  <c r="G91" i="28"/>
  <c r="G91" i="29" s="1"/>
  <c r="G55" i="28"/>
  <c r="P49" i="28"/>
  <c r="P49" i="29" s="1"/>
  <c r="H49" i="28"/>
  <c r="H49" i="29" s="1"/>
  <c r="O42" i="28"/>
  <c r="G42" i="28"/>
  <c r="N108" i="28"/>
  <c r="N108" i="29" s="1"/>
  <c r="H38" i="28"/>
  <c r="O39" i="28"/>
  <c r="O39" i="29" s="1"/>
  <c r="L42" i="28"/>
  <c r="E55" i="28"/>
  <c r="J49" i="28"/>
  <c r="J49" i="29" s="1"/>
  <c r="I42" i="28"/>
  <c r="N39" i="28"/>
  <c r="N39" i="29" s="1"/>
  <c r="K39" i="28"/>
  <c r="K39" i="29" s="1"/>
  <c r="B4" i="26"/>
  <c r="B7" i="26" s="1"/>
  <c r="J35" i="28"/>
  <c r="M36" i="28"/>
  <c r="M36" i="29" s="1"/>
  <c r="F42" i="28"/>
  <c r="H36" i="28"/>
  <c r="I88" i="28"/>
  <c r="I88" i="29" s="1"/>
  <c r="I93" i="28"/>
  <c r="I93" i="29" s="1"/>
  <c r="I99" i="28"/>
  <c r="I55" i="28"/>
  <c r="I98" i="28"/>
  <c r="I82" i="28"/>
  <c r="I82" i="29" s="1"/>
  <c r="N96" i="28"/>
  <c r="N96" i="29" s="1"/>
  <c r="N88" i="28"/>
  <c r="N88" i="29" s="1"/>
  <c r="N80" i="28"/>
  <c r="N99" i="28"/>
  <c r="N91" i="28"/>
  <c r="N91" i="29" s="1"/>
  <c r="N83" i="28"/>
  <c r="J82" i="28"/>
  <c r="J82" i="29" s="1"/>
  <c r="J101" i="28"/>
  <c r="J93" i="28"/>
  <c r="J93" i="29" s="1"/>
  <c r="J85" i="28"/>
  <c r="J85" i="29" s="1"/>
  <c r="M81" i="28"/>
  <c r="M87" i="28"/>
  <c r="M87" i="29" s="1"/>
  <c r="M100" i="28"/>
  <c r="M92" i="28"/>
  <c r="M92" i="29" s="1"/>
  <c r="M84" i="28"/>
  <c r="M84" i="29" s="1"/>
  <c r="M55" i="28"/>
  <c r="M89" i="28"/>
  <c r="M89" i="29" s="1"/>
  <c r="L95" i="28"/>
  <c r="L95" i="29" s="1"/>
  <c r="L87" i="28"/>
  <c r="L87" i="29" s="1"/>
  <c r="L94" i="28"/>
  <c r="L94" i="29" s="1"/>
  <c r="L86" i="28"/>
  <c r="L86" i="29" s="1"/>
  <c r="O90" i="28"/>
  <c r="O90" i="29" s="1"/>
  <c r="O88" i="28"/>
  <c r="O88" i="29" s="1"/>
  <c r="O99" i="28"/>
  <c r="O91" i="28"/>
  <c r="O91" i="29" s="1"/>
  <c r="O83" i="28"/>
  <c r="O92" i="28"/>
  <c r="O92" i="29" s="1"/>
  <c r="K94" i="28"/>
  <c r="K94" i="29" s="1"/>
  <c r="K100" i="28"/>
  <c r="K97" i="28"/>
  <c r="K97" i="29" s="1"/>
  <c r="K89" i="28"/>
  <c r="K89" i="29" s="1"/>
  <c r="K81" i="28"/>
  <c r="P99" i="28"/>
  <c r="P91" i="28"/>
  <c r="P91" i="29" s="1"/>
  <c r="P83" i="28"/>
  <c r="P100" i="28"/>
  <c r="P92" i="28"/>
  <c r="P92" i="29" s="1"/>
  <c r="P84" i="28"/>
  <c r="P84" i="29" s="1"/>
  <c r="P55" i="28"/>
  <c r="F83" i="28"/>
  <c r="F88" i="28"/>
  <c r="F88" i="29" s="1"/>
  <c r="F87" i="28"/>
  <c r="F93" i="28"/>
  <c r="F93" i="29" s="1"/>
  <c r="F98" i="28"/>
  <c r="F82" i="28"/>
  <c r="F82" i="29" s="1"/>
  <c r="E82" i="28"/>
  <c r="E82" i="29" s="1"/>
  <c r="E91" i="28"/>
  <c r="E91" i="29" s="1"/>
  <c r="E83" i="28"/>
  <c r="E88" i="28"/>
  <c r="E88" i="29" s="1"/>
  <c r="E89" i="28"/>
  <c r="E89" i="29" s="1"/>
  <c r="H94" i="28"/>
  <c r="H94" i="29" s="1"/>
  <c r="H93" i="28"/>
  <c r="H93" i="29" s="1"/>
  <c r="H85" i="28"/>
  <c r="H85" i="29" s="1"/>
  <c r="H81" i="28"/>
  <c r="H83" i="28"/>
  <c r="H96" i="28"/>
  <c r="H96" i="29" s="1"/>
  <c r="H80" i="28"/>
  <c r="G89" i="28"/>
  <c r="G89" i="29" s="1"/>
  <c r="G96" i="28"/>
  <c r="G96" i="29" s="1"/>
  <c r="G85" i="28"/>
  <c r="G85" i="29" s="1"/>
  <c r="G94" i="28"/>
  <c r="G94" i="29" s="1"/>
  <c r="G87" i="28"/>
  <c r="G87" i="29" s="1"/>
  <c r="K109" i="28"/>
  <c r="K109" i="29" s="1"/>
  <c r="L39" i="28"/>
  <c r="L39" i="29" s="1"/>
  <c r="K25" i="28"/>
  <c r="K25" i="29" s="1"/>
  <c r="K41" i="28"/>
  <c r="N25" i="28"/>
  <c r="N25" i="29" s="1"/>
  <c r="P25" i="28"/>
  <c r="P25" i="29" s="1"/>
  <c r="J108" i="28"/>
  <c r="J108" i="29" s="1"/>
  <c r="M38" i="28"/>
  <c r="F4" i="26"/>
  <c r="F7" i="26" s="1"/>
  <c r="J50" i="28"/>
  <c r="J50" i="29" s="1"/>
  <c r="M39" i="28"/>
  <c r="M39" i="29" s="1"/>
  <c r="F49" i="28"/>
  <c r="F49" i="29" s="1"/>
  <c r="F36" i="28"/>
  <c r="F36" i="29" s="1"/>
  <c r="I81" i="28"/>
  <c r="I86" i="28"/>
  <c r="I86" i="29" s="1"/>
  <c r="N82" i="28"/>
  <c r="N82" i="29" s="1"/>
  <c r="N85" i="28"/>
  <c r="N85" i="29" s="1"/>
  <c r="J84" i="28"/>
  <c r="J84" i="29" s="1"/>
  <c r="J55" i="28"/>
  <c r="J87" i="28"/>
  <c r="J87" i="29" s="1"/>
  <c r="M91" i="28"/>
  <c r="M91" i="29" s="1"/>
  <c r="M94" i="28"/>
  <c r="M94" i="29" s="1"/>
  <c r="M97" i="28"/>
  <c r="M97" i="29" s="1"/>
  <c r="L96" i="28"/>
  <c r="L96" i="29" s="1"/>
  <c r="O96" i="28"/>
  <c r="O96" i="29" s="1"/>
  <c r="K96" i="28"/>
  <c r="K96" i="29" s="1"/>
  <c r="K91" i="28"/>
  <c r="K91" i="29" s="1"/>
  <c r="P101" i="28"/>
  <c r="F96" i="28"/>
  <c r="F96" i="29" s="1"/>
  <c r="F97" i="28"/>
  <c r="F97" i="29" s="1"/>
  <c r="F86" i="28"/>
  <c r="F86" i="29" s="1"/>
  <c r="E94" i="28"/>
  <c r="E94" i="29" s="1"/>
  <c r="E96" i="28"/>
  <c r="E96" i="29" s="1"/>
  <c r="E85" i="28"/>
  <c r="E85" i="29" s="1"/>
  <c r="O36" i="28"/>
  <c r="O36" i="29" s="1"/>
  <c r="M42" i="28"/>
  <c r="M49" i="28"/>
  <c r="M49" i="29" s="1"/>
  <c r="I95" i="28"/>
  <c r="I95" i="29" s="1"/>
  <c r="I89" i="28"/>
  <c r="I89" i="29" s="1"/>
  <c r="I96" i="28"/>
  <c r="I96" i="29" s="1"/>
  <c r="I94" i="28"/>
  <c r="I94" i="29" s="1"/>
  <c r="N94" i="28"/>
  <c r="N94" i="29" s="1"/>
  <c r="N86" i="28"/>
  <c r="N86" i="29" s="1"/>
  <c r="N97" i="28"/>
  <c r="N97" i="29" s="1"/>
  <c r="J80" i="28"/>
  <c r="J91" i="28"/>
  <c r="J91" i="29" s="1"/>
  <c r="M85" i="28"/>
  <c r="M85" i="29" s="1"/>
  <c r="M82" i="28"/>
  <c r="M82" i="29" s="1"/>
  <c r="L101" i="28"/>
  <c r="L85" i="28"/>
  <c r="L85" i="29" s="1"/>
  <c r="L92" i="28"/>
  <c r="L92" i="29" s="1"/>
  <c r="L55" i="28"/>
  <c r="O97" i="28"/>
  <c r="O97" i="29" s="1"/>
  <c r="O84" i="28"/>
  <c r="O84" i="29" s="1"/>
  <c r="P89" i="28"/>
  <c r="P89" i="29" s="1"/>
  <c r="P98" i="28"/>
  <c r="P90" i="28"/>
  <c r="P90" i="29" s="1"/>
  <c r="P82" i="28"/>
  <c r="P82" i="29" s="1"/>
  <c r="K73" i="28"/>
  <c r="K73" i="29" s="1"/>
  <c r="F84" i="28"/>
  <c r="F84" i="29" s="1"/>
  <c r="F80" i="28"/>
  <c r="F89" i="28"/>
  <c r="F89" i="29" s="1"/>
  <c r="G4" i="26"/>
  <c r="G7" i="26" s="1"/>
  <c r="J56" i="28"/>
  <c r="E99" i="28"/>
  <c r="H99" i="28"/>
  <c r="H98" i="28"/>
  <c r="H101" i="28"/>
  <c r="H95" i="28"/>
  <c r="H95" i="29" s="1"/>
  <c r="H92" i="28"/>
  <c r="H92" i="29" s="1"/>
  <c r="P70" i="28"/>
  <c r="P70" i="29" s="1"/>
  <c r="G97" i="28"/>
  <c r="G97" i="29" s="1"/>
  <c r="G80" i="28"/>
  <c r="G92" i="28"/>
  <c r="G92" i="29" s="1"/>
  <c r="G90" i="28"/>
  <c r="G90" i="29" s="1"/>
  <c r="G99" i="28"/>
  <c r="G83" i="28"/>
  <c r="G25" i="28"/>
  <c r="G25" i="29" s="1"/>
  <c r="K42" i="28"/>
  <c r="J25" i="28"/>
  <c r="J25" i="29" s="1"/>
  <c r="F108" i="28"/>
  <c r="F108" i="29" s="1"/>
  <c r="P38" i="28"/>
  <c r="E54" i="28"/>
  <c r="E54" i="29" s="1"/>
  <c r="G39" i="28"/>
  <c r="G39" i="29" s="1"/>
  <c r="G36" i="28"/>
  <c r="G36" i="29" s="1"/>
  <c r="N42" i="28"/>
  <c r="I100" i="28"/>
  <c r="I97" i="28"/>
  <c r="I97" i="29" s="1"/>
  <c r="I80" i="28"/>
  <c r="N98" i="28"/>
  <c r="N90" i="28"/>
  <c r="N90" i="29" s="1"/>
  <c r="N101" i="28"/>
  <c r="N93" i="28"/>
  <c r="N93" i="29" s="1"/>
  <c r="J92" i="28"/>
  <c r="J92" i="29" s="1"/>
  <c r="J95" i="28"/>
  <c r="J95" i="29" s="1"/>
  <c r="M86" i="28"/>
  <c r="M86" i="29" s="1"/>
  <c r="L97" i="28"/>
  <c r="L97" i="29" s="1"/>
  <c r="L81" i="28"/>
  <c r="L80" i="28"/>
  <c r="O101" i="28"/>
  <c r="O85" i="28"/>
  <c r="O85" i="29" s="1"/>
  <c r="K84" i="28"/>
  <c r="K84" i="29" s="1"/>
  <c r="K99" i="28"/>
  <c r="K80" i="28"/>
  <c r="P93" i="28"/>
  <c r="P93" i="29" s="1"/>
  <c r="P94" i="28"/>
  <c r="P94" i="29" s="1"/>
  <c r="P86" i="28"/>
  <c r="P86" i="29" s="1"/>
  <c r="F95" i="28"/>
  <c r="F95" i="29" s="1"/>
  <c r="H89" i="28"/>
  <c r="H89" i="29" s="1"/>
  <c r="E80" i="28"/>
  <c r="P42" i="28"/>
  <c r="E98" i="28"/>
  <c r="N49" i="28"/>
  <c r="N49" i="29" s="1"/>
  <c r="K36" i="28"/>
  <c r="K36" i="29" s="1"/>
  <c r="G49" i="28"/>
  <c r="G49" i="29" s="1"/>
  <c r="K49" i="28"/>
  <c r="K49" i="29" s="1"/>
  <c r="I36" i="28"/>
  <c r="I36" i="29" s="1"/>
  <c r="E4" i="26"/>
  <c r="E7" i="26" s="1"/>
  <c r="J48" i="28"/>
  <c r="P36" i="28"/>
  <c r="P36" i="29" s="1"/>
  <c r="N36" i="28"/>
  <c r="N36" i="29" s="1"/>
  <c r="I84" i="28"/>
  <c r="I84" i="29" s="1"/>
  <c r="I91" i="28"/>
  <c r="I91" i="29" s="1"/>
  <c r="N89" i="28"/>
  <c r="N89" i="29" s="1"/>
  <c r="N81" i="28"/>
  <c r="J96" i="28"/>
  <c r="J96" i="29" s="1"/>
  <c r="J83" i="28"/>
  <c r="M95" i="28"/>
  <c r="M95" i="29" s="1"/>
  <c r="M98" i="28"/>
  <c r="M90" i="28"/>
  <c r="M90" i="29" s="1"/>
  <c r="M101" i="28"/>
  <c r="L93" i="28"/>
  <c r="L93" i="29" s="1"/>
  <c r="L100" i="28"/>
  <c r="L84" i="28"/>
  <c r="L84" i="29" s="1"/>
  <c r="O86" i="28"/>
  <c r="O86" i="29" s="1"/>
  <c r="O80" i="28"/>
  <c r="O89" i="28"/>
  <c r="O89" i="29" s="1"/>
  <c r="O81" i="28"/>
  <c r="K92" i="28"/>
  <c r="K92" i="29" s="1"/>
  <c r="K98" i="28"/>
  <c r="K55" i="28"/>
  <c r="K95" i="28"/>
  <c r="K95" i="29" s="1"/>
  <c r="K87" i="28"/>
  <c r="K87" i="29" s="1"/>
  <c r="P97" i="28"/>
  <c r="P97" i="29" s="1"/>
  <c r="P81" i="28"/>
  <c r="F101" i="28"/>
  <c r="F94" i="28"/>
  <c r="F94" i="29" s="1"/>
  <c r="E100" i="28"/>
  <c r="E87" i="28"/>
  <c r="E87" i="29" s="1"/>
  <c r="E92" i="28"/>
  <c r="E92" i="29" s="1"/>
  <c r="E93" i="28"/>
  <c r="E93" i="29" s="1"/>
  <c r="E101" i="28"/>
  <c r="I39" i="28"/>
  <c r="I39" i="29" s="1"/>
  <c r="F39" i="28"/>
  <c r="F39" i="29" s="1"/>
  <c r="O49" i="28"/>
  <c r="O49" i="29" s="1"/>
  <c r="L36" i="28"/>
  <c r="L36" i="29" s="1"/>
  <c r="I49" i="28"/>
  <c r="I49" i="29" s="1"/>
  <c r="J36" i="28"/>
  <c r="J36" i="29" s="1"/>
  <c r="I101" i="28"/>
  <c r="I85" i="28"/>
  <c r="I85" i="29" s="1"/>
  <c r="I87" i="28"/>
  <c r="I87" i="29" s="1"/>
  <c r="I92" i="28"/>
  <c r="I92" i="29" s="1"/>
  <c r="I90" i="28"/>
  <c r="I90" i="29" s="1"/>
  <c r="N100" i="28"/>
  <c r="N92" i="28"/>
  <c r="N92" i="29" s="1"/>
  <c r="N84" i="28"/>
  <c r="N84" i="29" s="1"/>
  <c r="N55" i="28"/>
  <c r="N127" i="28" s="1"/>
  <c r="N95" i="28"/>
  <c r="N95" i="29" s="1"/>
  <c r="N87" i="28"/>
  <c r="N87" i="29" s="1"/>
  <c r="J94" i="28"/>
  <c r="J94" i="29" s="1"/>
  <c r="J86" i="28"/>
  <c r="J86" i="29" s="1"/>
  <c r="J97" i="28"/>
  <c r="J97" i="29" s="1"/>
  <c r="J89" i="28"/>
  <c r="J89" i="29" s="1"/>
  <c r="M93" i="28"/>
  <c r="M93" i="29" s="1"/>
  <c r="M83" i="28"/>
  <c r="M96" i="28"/>
  <c r="M96" i="29" s="1"/>
  <c r="M88" i="28"/>
  <c r="M88" i="29" s="1"/>
  <c r="M80" i="28"/>
  <c r="M99" i="28"/>
  <c r="L99" i="28"/>
  <c r="L91" i="28"/>
  <c r="L91" i="29" s="1"/>
  <c r="L83" i="28"/>
  <c r="L98" i="28"/>
  <c r="L90" i="28"/>
  <c r="L90" i="29" s="1"/>
  <c r="L82" i="28"/>
  <c r="L82" i="29" s="1"/>
  <c r="O100" i="28"/>
  <c r="O55" i="28"/>
  <c r="O127" i="28" s="1"/>
  <c r="O95" i="28"/>
  <c r="O95" i="29" s="1"/>
  <c r="O87" i="28"/>
  <c r="O87" i="29" s="1"/>
  <c r="O82" i="28"/>
  <c r="O82" i="29" s="1"/>
  <c r="K88" i="28"/>
  <c r="K88" i="29" s="1"/>
  <c r="K90" i="28"/>
  <c r="K90" i="29" s="1"/>
  <c r="K101" i="28"/>
  <c r="K93" i="28"/>
  <c r="K93" i="29" s="1"/>
  <c r="K85" i="28"/>
  <c r="K85" i="29" s="1"/>
  <c r="K86" i="28"/>
  <c r="K86" i="29" s="1"/>
  <c r="P95" i="28"/>
  <c r="P95" i="29" s="1"/>
  <c r="P87" i="28"/>
  <c r="P87" i="29" s="1"/>
  <c r="P96" i="28"/>
  <c r="P96" i="29" s="1"/>
  <c r="P88" i="28"/>
  <c r="P88" i="29" s="1"/>
  <c r="P80" i="28"/>
  <c r="F92" i="28"/>
  <c r="F92" i="29" s="1"/>
  <c r="F91" i="28"/>
  <c r="F91" i="29" s="1"/>
  <c r="F100" i="28"/>
  <c r="F55" i="28"/>
  <c r="F85" i="28"/>
  <c r="F85" i="29" s="1"/>
  <c r="F90" i="28"/>
  <c r="F90" i="29" s="1"/>
  <c r="J72" i="28"/>
  <c r="J72" i="29" s="1"/>
  <c r="E90" i="28"/>
  <c r="E90" i="29" s="1"/>
  <c r="E86" i="28"/>
  <c r="E86" i="29" s="1"/>
  <c r="E84" i="28"/>
  <c r="E84" i="29" s="1"/>
  <c r="E95" i="28"/>
  <c r="E95" i="29" s="1"/>
  <c r="E81" i="28"/>
  <c r="E97" i="28"/>
  <c r="E97" i="29" s="1"/>
  <c r="E70" i="28"/>
  <c r="H86" i="28"/>
  <c r="H86" i="29" s="1"/>
  <c r="H90" i="28"/>
  <c r="H90" i="29" s="1"/>
  <c r="H97" i="28"/>
  <c r="H97" i="29" s="1"/>
  <c r="H91" i="28"/>
  <c r="H91" i="29" s="1"/>
  <c r="H55" i="28"/>
  <c r="H88" i="28"/>
  <c r="H88" i="29" s="1"/>
  <c r="G88" i="28"/>
  <c r="G88" i="29" s="1"/>
  <c r="G100" i="28"/>
  <c r="G84" i="28"/>
  <c r="G84" i="29" s="1"/>
  <c r="G86" i="28"/>
  <c r="G86" i="29" s="1"/>
  <c r="G95" i="28"/>
  <c r="G95" i="29" s="1"/>
  <c r="L49" i="28"/>
  <c r="L49" i="29" s="1"/>
  <c r="P39" i="28"/>
  <c r="P39" i="29" s="1"/>
  <c r="H39" i="28"/>
  <c r="H39" i="29" s="1"/>
  <c r="F26" i="21"/>
  <c r="F25" i="28"/>
  <c r="F25" i="29" s="1"/>
  <c r="L38" i="28"/>
  <c r="O38" i="28"/>
  <c r="B26" i="26"/>
  <c r="B29" i="26" s="1"/>
  <c r="D15" i="26"/>
  <c r="D26" i="26"/>
  <c r="C25" i="26"/>
  <c r="D25" i="26"/>
  <c r="C15" i="26"/>
  <c r="C26" i="26"/>
  <c r="D14" i="26"/>
  <c r="C14" i="26"/>
  <c r="B14" i="26"/>
  <c r="B15" i="26"/>
  <c r="E139" i="17"/>
  <c r="E139" i="22" s="1"/>
  <c r="I26" i="21"/>
  <c r="O28" i="21"/>
  <c r="P28" i="21"/>
  <c r="L28" i="21"/>
  <c r="E130" i="17"/>
  <c r="M30" i="21"/>
  <c r="H28" i="21"/>
  <c r="O26" i="21"/>
  <c r="O30" i="21"/>
  <c r="L26" i="21"/>
  <c r="G30" i="21"/>
  <c r="G28" i="21"/>
  <c r="M28" i="21"/>
  <c r="F30" i="21"/>
  <c r="F28" i="21"/>
  <c r="I30" i="21"/>
  <c r="I28" i="21"/>
  <c r="J30" i="21"/>
  <c r="J28" i="21"/>
  <c r="K26" i="21"/>
  <c r="K28" i="21"/>
  <c r="N30" i="21"/>
  <c r="N28" i="21"/>
  <c r="K30" i="21"/>
  <c r="M26" i="21"/>
  <c r="N26" i="21"/>
  <c r="J26" i="21"/>
  <c r="E26" i="21"/>
  <c r="E25" i="17"/>
  <c r="E25" i="22" s="1"/>
  <c r="G26" i="21"/>
  <c r="P26" i="21"/>
  <c r="H30" i="21"/>
  <c r="P30" i="21"/>
  <c r="L30" i="21"/>
  <c r="H26" i="21"/>
  <c r="L170" i="17" l="1"/>
  <c r="L172" i="17" s="1"/>
  <c r="F170" i="17"/>
  <c r="F172" i="17" s="1"/>
  <c r="H170" i="17"/>
  <c r="H172" i="17" s="1"/>
  <c r="M157" i="17"/>
  <c r="M169" i="17"/>
  <c r="M170" i="17" s="1"/>
  <c r="M172" i="17" s="1"/>
  <c r="K170" i="17"/>
  <c r="K172" i="17" s="1"/>
  <c r="I157" i="17"/>
  <c r="I169" i="17"/>
  <c r="I170" i="17" s="1"/>
  <c r="I172" i="17" s="1"/>
  <c r="J157" i="17"/>
  <c r="J169" i="17"/>
  <c r="J170" i="17" s="1"/>
  <c r="J172" i="17" s="1"/>
  <c r="Q44" i="17"/>
  <c r="Q45" i="17" s="1"/>
  <c r="E157" i="17"/>
  <c r="E169" i="17"/>
  <c r="N170" i="17"/>
  <c r="N172" i="17" s="1"/>
  <c r="P157" i="17"/>
  <c r="P169" i="17"/>
  <c r="P170" i="17" s="1"/>
  <c r="P172" i="17" s="1"/>
  <c r="O170" i="17"/>
  <c r="O172" i="17" s="1"/>
  <c r="G157" i="17"/>
  <c r="G169" i="17"/>
  <c r="G170" i="17" s="1"/>
  <c r="G172" i="17" s="1"/>
  <c r="U38" i="17"/>
  <c r="V38" i="17"/>
  <c r="W38" i="17"/>
  <c r="X38" i="17"/>
  <c r="J55" i="17"/>
  <c r="L55" i="17"/>
  <c r="I55" i="17"/>
  <c r="O55" i="17"/>
  <c r="N55" i="17"/>
  <c r="P55" i="17"/>
  <c r="K55" i="17"/>
  <c r="G55" i="17"/>
  <c r="M55" i="17"/>
  <c r="H55" i="17"/>
  <c r="F157" i="17"/>
  <c r="N157" i="17"/>
  <c r="K157" i="17"/>
  <c r="G19" i="31"/>
  <c r="G139" i="31" s="1"/>
  <c r="L19" i="31"/>
  <c r="L139" i="31" s="1"/>
  <c r="J29" i="33"/>
  <c r="I9" i="32"/>
  <c r="L50" i="17"/>
  <c r="L50" i="22" s="1"/>
  <c r="L50" i="25"/>
  <c r="O66" i="25"/>
  <c r="O66" i="17"/>
  <c r="O66" i="22" s="1"/>
  <c r="P66" i="17"/>
  <c r="P66" i="22" s="1"/>
  <c r="P66" i="25"/>
  <c r="H52" i="17"/>
  <c r="I52" i="17"/>
  <c r="J52" i="17"/>
  <c r="P51" i="17"/>
  <c r="J28" i="17"/>
  <c r="J28" i="22" s="1"/>
  <c r="J28" i="25"/>
  <c r="H27" i="17"/>
  <c r="M50" i="17"/>
  <c r="M50" i="22" s="1"/>
  <c r="M50" i="25"/>
  <c r="L53" i="21"/>
  <c r="L52" i="31" s="1"/>
  <c r="L47" i="17"/>
  <c r="G26" i="17"/>
  <c r="Q29" i="33"/>
  <c r="P9" i="32"/>
  <c r="M27" i="17"/>
  <c r="J50" i="17"/>
  <c r="J50" i="22" s="1"/>
  <c r="J50" i="25"/>
  <c r="P67" i="17"/>
  <c r="P67" i="22" s="1"/>
  <c r="P67" i="25"/>
  <c r="E65" i="25"/>
  <c r="K51" i="17"/>
  <c r="K51" i="22" s="1"/>
  <c r="K51" i="25"/>
  <c r="G51" i="17"/>
  <c r="F52" i="17"/>
  <c r="L51" i="25"/>
  <c r="L51" i="17"/>
  <c r="L51" i="22" s="1"/>
  <c r="M51" i="17"/>
  <c r="H26" i="17"/>
  <c r="J26" i="17"/>
  <c r="F28" i="17"/>
  <c r="F28" i="22" s="1"/>
  <c r="F28" i="25"/>
  <c r="H28" i="17"/>
  <c r="H28" i="22" s="1"/>
  <c r="H28" i="25"/>
  <c r="H19" i="31"/>
  <c r="H139" i="31" s="1"/>
  <c r="H29" i="33"/>
  <c r="G9" i="32"/>
  <c r="K53" i="21"/>
  <c r="K52" i="31" s="1"/>
  <c r="K47" i="17"/>
  <c r="K47" i="22" s="1"/>
  <c r="K47" i="25"/>
  <c r="H66" i="17"/>
  <c r="H66" i="22" s="1"/>
  <c r="H66" i="25"/>
  <c r="M65" i="17"/>
  <c r="M65" i="22" s="1"/>
  <c r="M65" i="25"/>
  <c r="F67" i="17"/>
  <c r="F67" i="22" s="1"/>
  <c r="F67" i="25"/>
  <c r="K66" i="25"/>
  <c r="K66" i="17"/>
  <c r="K66" i="22" s="1"/>
  <c r="F66" i="17"/>
  <c r="F66" i="22" s="1"/>
  <c r="F66" i="25"/>
  <c r="L30" i="17"/>
  <c r="L30" i="22" s="1"/>
  <c r="L30" i="25"/>
  <c r="N30" i="17"/>
  <c r="N30" i="22" s="1"/>
  <c r="N30" i="25"/>
  <c r="F30" i="17"/>
  <c r="F30" i="22" s="1"/>
  <c r="F30" i="25"/>
  <c r="L26" i="17"/>
  <c r="O28" i="17"/>
  <c r="O28" i="22" s="1"/>
  <c r="O28" i="25"/>
  <c r="I29" i="33"/>
  <c r="H9" i="32"/>
  <c r="P29" i="33"/>
  <c r="O9" i="32"/>
  <c r="K19" i="31"/>
  <c r="K139" i="31" s="1"/>
  <c r="K50" i="25"/>
  <c r="K50" i="17"/>
  <c r="K50" i="22" s="1"/>
  <c r="G53" i="21"/>
  <c r="G52" i="31" s="1"/>
  <c r="G47" i="17"/>
  <c r="G47" i="22" s="1"/>
  <c r="G47" i="25"/>
  <c r="P53" i="21"/>
  <c r="P52" i="31" s="1"/>
  <c r="P47" i="17"/>
  <c r="P47" i="22" s="1"/>
  <c r="P47" i="25"/>
  <c r="M66" i="17"/>
  <c r="M66" i="22" s="1"/>
  <c r="M66" i="25"/>
  <c r="N65" i="25"/>
  <c r="N65" i="17"/>
  <c r="N65" i="22" s="1"/>
  <c r="M26" i="17"/>
  <c r="K28" i="17"/>
  <c r="K28" i="22" s="1"/>
  <c r="K28" i="25"/>
  <c r="I28" i="17"/>
  <c r="I28" i="22" s="1"/>
  <c r="I28" i="25"/>
  <c r="M28" i="17"/>
  <c r="M28" i="22" s="1"/>
  <c r="M28" i="25"/>
  <c r="O30" i="25"/>
  <c r="O30" i="17"/>
  <c r="O30" i="22" s="1"/>
  <c r="I26" i="17"/>
  <c r="F26" i="17"/>
  <c r="O19" i="31"/>
  <c r="O139" i="31" s="1"/>
  <c r="I19" i="31"/>
  <c r="I139" i="31" s="1"/>
  <c r="E19" i="31"/>
  <c r="E139" i="31" s="1"/>
  <c r="J19" i="31"/>
  <c r="J139" i="31" s="1"/>
  <c r="K29" i="33"/>
  <c r="J9" i="32"/>
  <c r="F19" i="31"/>
  <c r="F139" i="31" s="1"/>
  <c r="L29" i="33"/>
  <c r="K9" i="32"/>
  <c r="E30" i="17"/>
  <c r="E30" i="22" s="1"/>
  <c r="E30" i="25"/>
  <c r="N27" i="17"/>
  <c r="G27" i="17"/>
  <c r="F27" i="17"/>
  <c r="K27" i="17"/>
  <c r="G50" i="17"/>
  <c r="G50" i="22" s="1"/>
  <c r="G50" i="25"/>
  <c r="J53" i="21"/>
  <c r="J52" i="31" s="1"/>
  <c r="J47" i="17"/>
  <c r="I53" i="21"/>
  <c r="I52" i="31" s="1"/>
  <c r="I47" i="17"/>
  <c r="N50" i="17"/>
  <c r="N50" i="22" s="1"/>
  <c r="N50" i="25"/>
  <c r="O50" i="17"/>
  <c r="O50" i="22" s="1"/>
  <c r="O50" i="25"/>
  <c r="O53" i="21"/>
  <c r="O52" i="31" s="1"/>
  <c r="O47" i="17"/>
  <c r="O47" i="22" s="1"/>
  <c r="O47" i="25"/>
  <c r="L157" i="17"/>
  <c r="F65" i="17"/>
  <c r="F65" i="22" s="1"/>
  <c r="F65" i="25"/>
  <c r="L67" i="25"/>
  <c r="L67" i="17"/>
  <c r="L67" i="22" s="1"/>
  <c r="F159" i="17"/>
  <c r="I67" i="17"/>
  <c r="I67" i="22" s="1"/>
  <c r="I67" i="25"/>
  <c r="J66" i="17"/>
  <c r="J66" i="22" s="1"/>
  <c r="J66" i="25"/>
  <c r="G66" i="17"/>
  <c r="G66" i="22" s="1"/>
  <c r="G66" i="25"/>
  <c r="H67" i="17"/>
  <c r="H67" i="22" s="1"/>
  <c r="H67" i="25"/>
  <c r="O67" i="17"/>
  <c r="O67" i="22" s="1"/>
  <c r="O67" i="25"/>
  <c r="P65" i="17"/>
  <c r="P65" i="22" s="1"/>
  <c r="P65" i="25"/>
  <c r="G65" i="17"/>
  <c r="G65" i="22" s="1"/>
  <c r="G65" i="25"/>
  <c r="K67" i="17"/>
  <c r="K67" i="22" s="1"/>
  <c r="K67" i="25"/>
  <c r="O52" i="17"/>
  <c r="N51" i="17"/>
  <c r="P52" i="17"/>
  <c r="O51" i="17"/>
  <c r="H51" i="17"/>
  <c r="H51" i="22" s="1"/>
  <c r="H51" i="25"/>
  <c r="I51" i="17"/>
  <c r="I51" i="22" s="1"/>
  <c r="I51" i="25"/>
  <c r="F51" i="17"/>
  <c r="P26" i="17"/>
  <c r="N28" i="17"/>
  <c r="N28" i="22" s="1"/>
  <c r="N28" i="25"/>
  <c r="G30" i="17"/>
  <c r="G30" i="22" s="1"/>
  <c r="G30" i="25"/>
  <c r="P28" i="17"/>
  <c r="P28" i="22" s="1"/>
  <c r="P28" i="25"/>
  <c r="M19" i="31"/>
  <c r="M139" i="31" s="1"/>
  <c r="O29" i="33"/>
  <c r="N9" i="32"/>
  <c r="E27" i="17"/>
  <c r="I27" i="17"/>
  <c r="F53" i="21"/>
  <c r="F52" i="31" s="1"/>
  <c r="F47" i="17"/>
  <c r="F47" i="22" s="1"/>
  <c r="F47" i="25"/>
  <c r="N66" i="17"/>
  <c r="N66" i="22" s="1"/>
  <c r="N66" i="25"/>
  <c r="I65" i="17"/>
  <c r="I65" i="22" s="1"/>
  <c r="I65" i="25"/>
  <c r="N26" i="17"/>
  <c r="J30" i="17"/>
  <c r="J30" i="22" s="1"/>
  <c r="J30" i="25"/>
  <c r="M30" i="17"/>
  <c r="M30" i="22" s="1"/>
  <c r="M30" i="25"/>
  <c r="F29" i="33"/>
  <c r="E9" i="32"/>
  <c r="L27" i="17"/>
  <c r="F50" i="17"/>
  <c r="F50" i="22" s="1"/>
  <c r="F50" i="25"/>
  <c r="P50" i="17"/>
  <c r="P50" i="22" s="1"/>
  <c r="P50" i="25"/>
  <c r="M67" i="17"/>
  <c r="M67" i="22" s="1"/>
  <c r="M67" i="25"/>
  <c r="O65" i="17"/>
  <c r="O65" i="22" s="1"/>
  <c r="O65" i="25"/>
  <c r="L65" i="17"/>
  <c r="L65" i="22" s="1"/>
  <c r="L65" i="25"/>
  <c r="L66" i="17"/>
  <c r="L66" i="22" s="1"/>
  <c r="L66" i="25"/>
  <c r="P30" i="17"/>
  <c r="P30" i="22" s="1"/>
  <c r="P30" i="25"/>
  <c r="H30" i="17"/>
  <c r="H30" i="22" s="1"/>
  <c r="H30" i="25"/>
  <c r="E26" i="17"/>
  <c r="K30" i="17"/>
  <c r="K30" i="22" s="1"/>
  <c r="K30" i="25"/>
  <c r="K26" i="17"/>
  <c r="I30" i="17"/>
  <c r="I30" i="22" s="1"/>
  <c r="I30" i="25"/>
  <c r="G28" i="17"/>
  <c r="G28" i="22" s="1"/>
  <c r="G28" i="25"/>
  <c r="O26" i="17"/>
  <c r="L28" i="17"/>
  <c r="L28" i="22" s="1"/>
  <c r="L28" i="25"/>
  <c r="P19" i="31"/>
  <c r="P139" i="31" s="1"/>
  <c r="M29" i="33"/>
  <c r="L9" i="32"/>
  <c r="G29" i="33"/>
  <c r="F9" i="32"/>
  <c r="N29" i="33"/>
  <c r="M9" i="32"/>
  <c r="N19" i="31"/>
  <c r="N139" i="31" s="1"/>
  <c r="E28" i="17"/>
  <c r="E28" i="22" s="1"/>
  <c r="E28" i="25"/>
  <c r="P27" i="17"/>
  <c r="O27" i="17"/>
  <c r="J27" i="17"/>
  <c r="I50" i="17"/>
  <c r="I50" i="22" s="1"/>
  <c r="I50" i="25"/>
  <c r="N53" i="21"/>
  <c r="N52" i="31" s="1"/>
  <c r="N47" i="17"/>
  <c r="N47" i="22" s="1"/>
  <c r="N47" i="25"/>
  <c r="M53" i="21"/>
  <c r="M52" i="31" s="1"/>
  <c r="M47" i="17"/>
  <c r="M47" i="22" s="1"/>
  <c r="M47" i="25"/>
  <c r="H50" i="17"/>
  <c r="H50" i="22" s="1"/>
  <c r="H50" i="25"/>
  <c r="H53" i="21"/>
  <c r="H52" i="31" s="1"/>
  <c r="H47" i="17"/>
  <c r="H157" i="17"/>
  <c r="I66" i="17"/>
  <c r="I66" i="22" s="1"/>
  <c r="I66" i="25"/>
  <c r="J67" i="17"/>
  <c r="J67" i="22" s="1"/>
  <c r="J67" i="25"/>
  <c r="H65" i="17"/>
  <c r="H65" i="22" s="1"/>
  <c r="H65" i="25"/>
  <c r="J65" i="17"/>
  <c r="J65" i="22" s="1"/>
  <c r="J65" i="25"/>
  <c r="G67" i="17"/>
  <c r="G67" i="22" s="1"/>
  <c r="G67" i="25"/>
  <c r="N67" i="17"/>
  <c r="N67" i="22" s="1"/>
  <c r="N67" i="25"/>
  <c r="K65" i="25"/>
  <c r="K65" i="17"/>
  <c r="K65" i="22" s="1"/>
  <c r="J51" i="17"/>
  <c r="J51" i="22" s="1"/>
  <c r="J51" i="25"/>
  <c r="L52" i="17"/>
  <c r="M52" i="17"/>
  <c r="N52" i="17"/>
  <c r="K52" i="17"/>
  <c r="G52" i="17"/>
  <c r="K65" i="31"/>
  <c r="O66" i="31"/>
  <c r="I64" i="31"/>
  <c r="P66" i="31"/>
  <c r="H65" i="31"/>
  <c r="O64" i="31"/>
  <c r="L66" i="31"/>
  <c r="M64" i="31"/>
  <c r="I66" i="31"/>
  <c r="P64" i="31"/>
  <c r="F65" i="31"/>
  <c r="K66" i="31"/>
  <c r="F156" i="17"/>
  <c r="L65" i="31"/>
  <c r="F64" i="31"/>
  <c r="N64" i="31"/>
  <c r="P65" i="31"/>
  <c r="G64" i="31"/>
  <c r="M66" i="31"/>
  <c r="H64" i="31"/>
  <c r="G66" i="31"/>
  <c r="F66" i="31"/>
  <c r="K64" i="31"/>
  <c r="O157" i="17"/>
  <c r="I65" i="31"/>
  <c r="J66" i="31"/>
  <c r="J64" i="31"/>
  <c r="L64" i="31"/>
  <c r="M65" i="31"/>
  <c r="N66" i="31"/>
  <c r="J65" i="31"/>
  <c r="N65" i="31"/>
  <c r="G65" i="31"/>
  <c r="O65" i="31"/>
  <c r="H66" i="31"/>
  <c r="E64" i="31"/>
  <c r="X45" i="17"/>
  <c r="X48" i="17" s="1"/>
  <c r="M49" i="31"/>
  <c r="J49" i="31"/>
  <c r="N49" i="31"/>
  <c r="L50" i="31"/>
  <c r="P49" i="31"/>
  <c r="O46" i="31"/>
  <c r="K50" i="31"/>
  <c r="I49" i="31"/>
  <c r="F49" i="31"/>
  <c r="H50" i="31"/>
  <c r="L49" i="31"/>
  <c r="O49" i="31"/>
  <c r="K49" i="31"/>
  <c r="G49" i="31"/>
  <c r="M46" i="31"/>
  <c r="F46" i="31"/>
  <c r="J50" i="31"/>
  <c r="V45" i="17"/>
  <c r="H49" i="31"/>
  <c r="I50" i="31"/>
  <c r="N46" i="31"/>
  <c r="G46" i="31"/>
  <c r="P46" i="31"/>
  <c r="U45" i="17"/>
  <c r="W45" i="17"/>
  <c r="X51" i="17"/>
  <c r="X54" i="17" s="1"/>
  <c r="V51" i="17"/>
  <c r="V54" i="17" s="1"/>
  <c r="U51" i="17"/>
  <c r="W51" i="17"/>
  <c r="P159" i="17"/>
  <c r="J159" i="17"/>
  <c r="L159" i="17"/>
  <c r="I159" i="17"/>
  <c r="M159" i="17"/>
  <c r="O159" i="17"/>
  <c r="N159" i="17"/>
  <c r="K159" i="17"/>
  <c r="G159" i="17"/>
  <c r="H159" i="17"/>
  <c r="L156" i="17"/>
  <c r="H156" i="17"/>
  <c r="O156" i="17"/>
  <c r="P156" i="17"/>
  <c r="P158" i="17" s="1"/>
  <c r="J156" i="17"/>
  <c r="E156" i="17"/>
  <c r="G156" i="17"/>
  <c r="I156" i="17"/>
  <c r="N156" i="17"/>
  <c r="M156" i="17"/>
  <c r="K156" i="17"/>
  <c r="E30" i="28"/>
  <c r="E30" i="29" s="1"/>
  <c r="E29" i="31"/>
  <c r="H148" i="17"/>
  <c r="P151" i="17"/>
  <c r="K151" i="17"/>
  <c r="J151" i="17"/>
  <c r="E149" i="17"/>
  <c r="L151" i="17"/>
  <c r="H149" i="17"/>
  <c r="J148" i="17"/>
  <c r="P148" i="17"/>
  <c r="F151" i="17"/>
  <c r="I148" i="17"/>
  <c r="F149" i="17"/>
  <c r="F148" i="17"/>
  <c r="L148" i="17"/>
  <c r="H151" i="17"/>
  <c r="L149" i="17"/>
  <c r="M151" i="17"/>
  <c r="P149" i="17"/>
  <c r="N148" i="17"/>
  <c r="N151" i="17"/>
  <c r="K148" i="17"/>
  <c r="M148" i="17"/>
  <c r="I151" i="17"/>
  <c r="K149" i="17"/>
  <c r="M149" i="17"/>
  <c r="I149" i="17"/>
  <c r="J149" i="17"/>
  <c r="G149" i="17"/>
  <c r="O149" i="17"/>
  <c r="G148" i="17"/>
  <c r="N149" i="17"/>
  <c r="O148" i="17"/>
  <c r="O151" i="17"/>
  <c r="G151" i="17"/>
  <c r="E27" i="31"/>
  <c r="N27" i="31"/>
  <c r="F27" i="31"/>
  <c r="O27" i="31"/>
  <c r="F29" i="31"/>
  <c r="P29" i="31"/>
  <c r="K27" i="31"/>
  <c r="M27" i="31"/>
  <c r="I29" i="31"/>
  <c r="H27" i="31"/>
  <c r="L27" i="31"/>
  <c r="J27" i="31"/>
  <c r="G27" i="31"/>
  <c r="M29" i="31"/>
  <c r="N29" i="31"/>
  <c r="L29" i="31"/>
  <c r="J29" i="31"/>
  <c r="O29" i="31"/>
  <c r="H29" i="31"/>
  <c r="G29" i="31"/>
  <c r="K29" i="31"/>
  <c r="I27" i="31"/>
  <c r="P27" i="31"/>
  <c r="E28" i="28"/>
  <c r="E28" i="29" s="1"/>
  <c r="H127" i="28"/>
  <c r="J127" i="28"/>
  <c r="I127" i="28"/>
  <c r="H124" i="28"/>
  <c r="Q27" i="28"/>
  <c r="Q27" i="29" s="1"/>
  <c r="V132" i="29"/>
  <c r="V137" i="29"/>
  <c r="V134" i="29" s="1"/>
  <c r="V148" i="29"/>
  <c r="V150" i="29" s="1"/>
  <c r="V149" i="29"/>
  <c r="V151" i="29" s="1"/>
  <c r="T149" i="29"/>
  <c r="T151" i="29" s="1"/>
  <c r="T148" i="29"/>
  <c r="T150" i="29" s="1"/>
  <c r="T132" i="29"/>
  <c r="R132" i="29"/>
  <c r="R148" i="29"/>
  <c r="R150" i="29" s="1"/>
  <c r="R137" i="29"/>
  <c r="R134" i="29" s="1"/>
  <c r="R149" i="29"/>
  <c r="R151" i="29" s="1"/>
  <c r="K127" i="28"/>
  <c r="E127" i="28"/>
  <c r="K125" i="28"/>
  <c r="G125" i="28"/>
  <c r="F125" i="28"/>
  <c r="I124" i="28"/>
  <c r="Q28" i="28"/>
  <c r="Q28" i="29" s="1"/>
  <c r="S137" i="29"/>
  <c r="S134" i="29" s="1"/>
  <c r="W132" i="29"/>
  <c r="W148" i="29"/>
  <c r="W150" i="29" s="1"/>
  <c r="W149" i="29"/>
  <c r="W151" i="29" s="1"/>
  <c r="X132" i="29"/>
  <c r="X149" i="29"/>
  <c r="X151" i="29" s="1"/>
  <c r="X148" i="29"/>
  <c r="X150" i="29" s="1"/>
  <c r="Q48" i="29"/>
  <c r="Q129" i="29" s="1"/>
  <c r="Q133" i="29" s="1"/>
  <c r="Q124" i="28"/>
  <c r="Q126" i="28" s="1"/>
  <c r="Q128" i="28" s="1"/>
  <c r="Q126" i="29"/>
  <c r="X137" i="29"/>
  <c r="X134" i="29" s="1"/>
  <c r="M127" i="28"/>
  <c r="G127" i="28"/>
  <c r="K124" i="28"/>
  <c r="E125" i="28"/>
  <c r="Q30" i="28"/>
  <c r="Q30" i="29" s="1"/>
  <c r="S132" i="29"/>
  <c r="S148" i="29"/>
  <c r="S150" i="29" s="1"/>
  <c r="S149" i="29"/>
  <c r="S151" i="29" s="1"/>
  <c r="F127" i="28"/>
  <c r="J124" i="28"/>
  <c r="J125" i="28"/>
  <c r="L127" i="28"/>
  <c r="P127" i="28"/>
  <c r="H125" i="28"/>
  <c r="I125" i="28"/>
  <c r="F124" i="28"/>
  <c r="G124" i="28"/>
  <c r="Q26" i="28"/>
  <c r="Q26" i="29" s="1"/>
  <c r="U132" i="29"/>
  <c r="U148" i="29"/>
  <c r="U150" i="29" s="1"/>
  <c r="T137" i="29"/>
  <c r="T134" i="29" s="1"/>
  <c r="W137" i="29"/>
  <c r="W134" i="29" s="1"/>
  <c r="U140" i="29"/>
  <c r="U137" i="29" s="1"/>
  <c r="U134" i="29" s="1"/>
  <c r="U149" i="29"/>
  <c r="U151" i="29" s="1"/>
  <c r="Q132" i="29"/>
  <c r="M125" i="28"/>
  <c r="L125" i="28"/>
  <c r="O125" i="28"/>
  <c r="P125" i="28"/>
  <c r="N125" i="28"/>
  <c r="M124" i="28"/>
  <c r="N124" i="28"/>
  <c r="O124" i="28"/>
  <c r="P124" i="28"/>
  <c r="L124" i="28"/>
  <c r="E27" i="28"/>
  <c r="E26" i="28"/>
  <c r="L26" i="28"/>
  <c r="H30" i="28"/>
  <c r="H30" i="29" s="1"/>
  <c r="G27" i="28"/>
  <c r="F27" i="28"/>
  <c r="K26" i="28"/>
  <c r="M28" i="28"/>
  <c r="M28" i="29" s="1"/>
  <c r="O30" i="28"/>
  <c r="O30" i="29" s="1"/>
  <c r="M30" i="28"/>
  <c r="M30" i="29" s="1"/>
  <c r="P26" i="28"/>
  <c r="K27" i="28"/>
  <c r="M27" i="28"/>
  <c r="L30" i="28"/>
  <c r="L30" i="29" s="1"/>
  <c r="J30" i="28"/>
  <c r="J30" i="29" s="1"/>
  <c r="F26" i="28"/>
  <c r="K30" i="28"/>
  <c r="K30" i="29" s="1"/>
  <c r="I28" i="28"/>
  <c r="I28" i="29" s="1"/>
  <c r="G30" i="28"/>
  <c r="G30" i="29" s="1"/>
  <c r="H27" i="28"/>
  <c r="H26" i="28"/>
  <c r="P30" i="28"/>
  <c r="P30" i="29" s="1"/>
  <c r="J27" i="28"/>
  <c r="I30" i="28"/>
  <c r="I30" i="29" s="1"/>
  <c r="L27" i="28"/>
  <c r="G26" i="28"/>
  <c r="N28" i="28"/>
  <c r="N28" i="29" s="1"/>
  <c r="J26" i="28"/>
  <c r="N27" i="28"/>
  <c r="O27" i="28"/>
  <c r="N30" i="28"/>
  <c r="N30" i="29" s="1"/>
  <c r="F30" i="28"/>
  <c r="F30" i="29" s="1"/>
  <c r="I27" i="28"/>
  <c r="P27" i="28"/>
  <c r="N29" i="21"/>
  <c r="N26" i="28"/>
  <c r="I29" i="21"/>
  <c r="I26" i="28"/>
  <c r="H28" i="28"/>
  <c r="H28" i="29" s="1"/>
  <c r="J28" i="28"/>
  <c r="J28" i="29" s="1"/>
  <c r="F28" i="28"/>
  <c r="F28" i="29" s="1"/>
  <c r="L28" i="28"/>
  <c r="L28" i="29" s="1"/>
  <c r="K28" i="28"/>
  <c r="K28" i="29" s="1"/>
  <c r="F29" i="21"/>
  <c r="M29" i="21"/>
  <c r="M26" i="28"/>
  <c r="G28" i="28"/>
  <c r="G28" i="29" s="1"/>
  <c r="O29" i="21"/>
  <c r="O26" i="28"/>
  <c r="P28" i="28"/>
  <c r="P28" i="29" s="1"/>
  <c r="O28" i="28"/>
  <c r="O28" i="29" s="1"/>
  <c r="C29" i="26"/>
  <c r="D18" i="26"/>
  <c r="C18" i="26"/>
  <c r="D29" i="26"/>
  <c r="B18" i="26"/>
  <c r="L29" i="21"/>
  <c r="K29" i="21"/>
  <c r="P29" i="21"/>
  <c r="J29" i="21"/>
  <c r="G29" i="21"/>
  <c r="H29" i="21"/>
  <c r="H17" i="12"/>
  <c r="I17" i="12"/>
  <c r="J17" i="12"/>
  <c r="M17" i="12"/>
  <c r="N17" i="12"/>
  <c r="O17" i="12"/>
  <c r="G17" i="12"/>
  <c r="M158" i="17" l="1"/>
  <c r="G158" i="17"/>
  <c r="G160" i="17" s="1"/>
  <c r="J158" i="17"/>
  <c r="J160" i="17" s="1"/>
  <c r="E158" i="17"/>
  <c r="I158" i="17"/>
  <c r="I160" i="17" s="1"/>
  <c r="Q9" i="32"/>
  <c r="N158" i="17"/>
  <c r="N160" i="17" s="1"/>
  <c r="F158" i="17"/>
  <c r="F160" i="17" s="1"/>
  <c r="H158" i="17"/>
  <c r="H160" i="17" s="1"/>
  <c r="L158" i="17"/>
  <c r="L160" i="17" s="1"/>
  <c r="K158" i="17"/>
  <c r="K160" i="17" s="1"/>
  <c r="R29" i="33"/>
  <c r="I28" i="33"/>
  <c r="I43" i="33" s="1"/>
  <c r="H9" i="31"/>
  <c r="E9" i="31"/>
  <c r="F28" i="33"/>
  <c r="J28" i="33"/>
  <c r="I9" i="31"/>
  <c r="L28" i="33"/>
  <c r="K9" i="31"/>
  <c r="O9" i="31"/>
  <c r="P28" i="33"/>
  <c r="G28" i="33"/>
  <c r="F9" i="31"/>
  <c r="J9" i="31"/>
  <c r="K28" i="33"/>
  <c r="O28" i="33"/>
  <c r="N9" i="31"/>
  <c r="N28" i="33"/>
  <c r="M9" i="31"/>
  <c r="M28" i="33"/>
  <c r="L9" i="31"/>
  <c r="Q28" i="33"/>
  <c r="P9" i="31"/>
  <c r="H28" i="33"/>
  <c r="G9" i="31"/>
  <c r="E29" i="17"/>
  <c r="E29" i="22" s="1"/>
  <c r="E29" i="25"/>
  <c r="J29" i="17"/>
  <c r="J29" i="22" s="1"/>
  <c r="J29" i="25"/>
  <c r="L29" i="17"/>
  <c r="L29" i="22" s="1"/>
  <c r="L29" i="25"/>
  <c r="M29" i="17"/>
  <c r="M29" i="22" s="1"/>
  <c r="M29" i="25"/>
  <c r="I29" i="17"/>
  <c r="I29" i="22" s="1"/>
  <c r="I29" i="25"/>
  <c r="O53" i="17"/>
  <c r="O53" i="22" s="1"/>
  <c r="O53" i="25"/>
  <c r="L53" i="17"/>
  <c r="L53" i="22" s="1"/>
  <c r="L53" i="25"/>
  <c r="G29" i="17"/>
  <c r="G29" i="22" s="1"/>
  <c r="G29" i="25"/>
  <c r="K29" i="17"/>
  <c r="K29" i="22" s="1"/>
  <c r="K29" i="25"/>
  <c r="P29" i="17"/>
  <c r="P29" i="22" s="1"/>
  <c r="P29" i="25"/>
  <c r="O29" i="17"/>
  <c r="O29" i="22" s="1"/>
  <c r="O29" i="25"/>
  <c r="F29" i="17"/>
  <c r="F29" i="22" s="1"/>
  <c r="F29" i="25"/>
  <c r="F53" i="17"/>
  <c r="F53" i="22" s="1"/>
  <c r="F53" i="25"/>
  <c r="K53" i="17"/>
  <c r="K53" i="22" s="1"/>
  <c r="K53" i="25"/>
  <c r="H29" i="17"/>
  <c r="H29" i="22" s="1"/>
  <c r="H29" i="25"/>
  <c r="N29" i="17"/>
  <c r="N29" i="22" s="1"/>
  <c r="N29" i="25"/>
  <c r="H53" i="17"/>
  <c r="H53" i="22" s="1"/>
  <c r="H53" i="25"/>
  <c r="N53" i="17"/>
  <c r="N53" i="22" s="1"/>
  <c r="N53" i="25"/>
  <c r="J53" i="25"/>
  <c r="J53" i="17"/>
  <c r="J53" i="22" s="1"/>
  <c r="G53" i="17"/>
  <c r="G53" i="22" s="1"/>
  <c r="G53" i="25"/>
  <c r="M53" i="17"/>
  <c r="M53" i="22" s="1"/>
  <c r="M53" i="25"/>
  <c r="I53" i="17"/>
  <c r="I53" i="22" s="1"/>
  <c r="I53" i="25"/>
  <c r="P53" i="17"/>
  <c r="P53" i="22" s="1"/>
  <c r="P53" i="25"/>
  <c r="O158" i="17"/>
  <c r="O160" i="17" s="1"/>
  <c r="U48" i="17"/>
  <c r="V48" i="17"/>
  <c r="W48" i="17"/>
  <c r="W54" i="17"/>
  <c r="U54" i="17"/>
  <c r="P160" i="17"/>
  <c r="M160" i="17"/>
  <c r="H150" i="17"/>
  <c r="H152" i="17" s="1"/>
  <c r="P150" i="17"/>
  <c r="P152" i="17" s="1"/>
  <c r="L150" i="17"/>
  <c r="L152" i="17" s="1"/>
  <c r="F150" i="17"/>
  <c r="F152" i="17" s="1"/>
  <c r="N150" i="17"/>
  <c r="N152" i="17" s="1"/>
  <c r="J150" i="17"/>
  <c r="J152" i="17" s="1"/>
  <c r="I150" i="17"/>
  <c r="I152" i="17" s="1"/>
  <c r="G150" i="17"/>
  <c r="G152" i="17" s="1"/>
  <c r="K150" i="17"/>
  <c r="K152" i="17" s="1"/>
  <c r="O150" i="17"/>
  <c r="O152" i="17" s="1"/>
  <c r="M150" i="17"/>
  <c r="M152" i="17" s="1"/>
  <c r="G28" i="31"/>
  <c r="M28" i="31"/>
  <c r="H28" i="31"/>
  <c r="P28" i="31"/>
  <c r="F28" i="31"/>
  <c r="I28" i="31"/>
  <c r="E28" i="31"/>
  <c r="J28" i="31"/>
  <c r="N28" i="31"/>
  <c r="K28" i="31"/>
  <c r="L28" i="31"/>
  <c r="O28" i="31"/>
  <c r="H126" i="28"/>
  <c r="H128" i="28" s="1"/>
  <c r="G126" i="28"/>
  <c r="G128" i="28" s="1"/>
  <c r="J126" i="28"/>
  <c r="J128" i="28" s="1"/>
  <c r="K126" i="28"/>
  <c r="K128" i="28" s="1"/>
  <c r="I126" i="28"/>
  <c r="I128" i="28" s="1"/>
  <c r="F126" i="28"/>
  <c r="F128" i="28" s="1"/>
  <c r="Q29" i="28"/>
  <c r="Q29" i="29" s="1"/>
  <c r="Q137" i="29" s="1"/>
  <c r="Q134" i="29" s="1"/>
  <c r="L126" i="28"/>
  <c r="L128" i="28" s="1"/>
  <c r="O126" i="28"/>
  <c r="O128" i="28" s="1"/>
  <c r="N126" i="28"/>
  <c r="N128" i="28" s="1"/>
  <c r="P126" i="28"/>
  <c r="P128" i="28" s="1"/>
  <c r="M126" i="28"/>
  <c r="M128" i="28" s="1"/>
  <c r="E29" i="28"/>
  <c r="E29" i="29" s="1"/>
  <c r="I29" i="28"/>
  <c r="I29" i="29" s="1"/>
  <c r="G29" i="28"/>
  <c r="G29" i="29" s="1"/>
  <c r="P29" i="28"/>
  <c r="P29" i="29" s="1"/>
  <c r="K29" i="28"/>
  <c r="K29" i="29" s="1"/>
  <c r="L29" i="28"/>
  <c r="L29" i="29" s="1"/>
  <c r="M29" i="28"/>
  <c r="M29" i="29" s="1"/>
  <c r="F29" i="28"/>
  <c r="F29" i="29" s="1"/>
  <c r="H29" i="28"/>
  <c r="H29" i="29" s="1"/>
  <c r="J29" i="28"/>
  <c r="J29" i="29" s="1"/>
  <c r="N29" i="28"/>
  <c r="N29" i="29" s="1"/>
  <c r="O29" i="28"/>
  <c r="O29" i="29" s="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0" i="26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I30" i="33" l="1"/>
  <c r="G43" i="33"/>
  <c r="G30" i="33"/>
  <c r="L43" i="33"/>
  <c r="L30" i="33"/>
  <c r="K43" i="33"/>
  <c r="K30" i="33"/>
  <c r="P43" i="33"/>
  <c r="P30" i="33"/>
  <c r="F43" i="33"/>
  <c r="F30" i="33"/>
  <c r="J43" i="33"/>
  <c r="J30" i="33"/>
  <c r="H43" i="33"/>
  <c r="R28" i="33"/>
  <c r="H30" i="33"/>
  <c r="N43" i="33"/>
  <c r="N30" i="33"/>
  <c r="M43" i="33"/>
  <c r="M30" i="33"/>
  <c r="Q43" i="33"/>
  <c r="Q30" i="33"/>
  <c r="O43" i="33"/>
  <c r="O30" i="33"/>
  <c r="Q123" i="29"/>
  <c r="Q149" i="29"/>
  <c r="Q151" i="29" s="1"/>
  <c r="Q148" i="29"/>
  <c r="Q150" i="29" s="1"/>
  <c r="R43" i="33" l="1"/>
  <c r="R30" i="33"/>
  <c r="M100" i="29" l="1"/>
  <c r="I100" i="29"/>
  <c r="E100" i="29"/>
  <c r="N100" i="29"/>
  <c r="P100" i="29"/>
  <c r="H100" i="29"/>
  <c r="D32" i="26"/>
  <c r="J100" i="29"/>
  <c r="L100" i="29"/>
  <c r="O100" i="29"/>
  <c r="K100" i="29"/>
  <c r="G100" i="29"/>
  <c r="G83" i="31" l="1"/>
  <c r="G64" i="29"/>
  <c r="G90" i="31" l="1"/>
  <c r="G69" i="29"/>
  <c r="P88" i="31" l="1"/>
  <c r="P68" i="29"/>
  <c r="M88" i="31"/>
  <c r="M68" i="29"/>
  <c r="J88" i="31"/>
  <c r="J68" i="29"/>
  <c r="L88" i="31"/>
  <c r="L68" i="29"/>
  <c r="F95" i="31" l="1"/>
  <c r="F74" i="29"/>
  <c r="F89" i="31" l="1"/>
  <c r="F107" i="31" l="1"/>
  <c r="F87" i="29"/>
  <c r="F97" i="31"/>
  <c r="F76" i="29"/>
  <c r="G84" i="31" l="1"/>
  <c r="G65" i="29"/>
  <c r="F93" i="31" l="1"/>
  <c r="F72" i="29"/>
  <c r="H51" i="29" l="1"/>
  <c r="F84" i="31" l="1"/>
  <c r="F65" i="29"/>
  <c r="F85" i="31" l="1"/>
  <c r="F66" i="29"/>
  <c r="E93" i="31" l="1"/>
  <c r="E72" i="29"/>
  <c r="F119" i="31" l="1"/>
  <c r="F87" i="31" l="1"/>
  <c r="F67" i="29"/>
  <c r="E84" i="31" l="1"/>
  <c r="E65" i="29"/>
  <c r="G80" i="31" l="1"/>
  <c r="G61" i="29"/>
  <c r="O80" i="31"/>
  <c r="O61" i="29"/>
  <c r="K80" i="31"/>
  <c r="K61" i="29"/>
  <c r="F80" i="31"/>
  <c r="F61" i="29"/>
  <c r="P80" i="31"/>
  <c r="P61" i="29"/>
  <c r="L80" i="31"/>
  <c r="L61" i="29"/>
  <c r="N80" i="31"/>
  <c r="N61" i="29"/>
  <c r="J80" i="31"/>
  <c r="J61" i="29"/>
  <c r="E80" i="31"/>
  <c r="E61" i="29"/>
  <c r="M80" i="31"/>
  <c r="M61" i="29"/>
  <c r="I80" i="31"/>
  <c r="I61" i="29"/>
  <c r="H80" i="31" l="1"/>
  <c r="H61" i="29"/>
  <c r="M83" i="31" l="1"/>
  <c r="M64" i="29"/>
  <c r="I83" i="31"/>
  <c r="I64" i="29"/>
  <c r="P83" i="31"/>
  <c r="P64" i="29"/>
  <c r="L83" i="31"/>
  <c r="L64" i="29"/>
  <c r="H83" i="31"/>
  <c r="H64" i="29"/>
  <c r="O83" i="31"/>
  <c r="O64" i="29"/>
  <c r="K83" i="31"/>
  <c r="K64" i="29"/>
  <c r="F83" i="31"/>
  <c r="F64" i="29"/>
  <c r="N83" i="31"/>
  <c r="N64" i="29"/>
  <c r="J83" i="31"/>
  <c r="J64" i="29"/>
  <c r="E83" i="31" l="1"/>
  <c r="E64" i="29"/>
  <c r="N81" i="31" l="1"/>
  <c r="N62" i="29"/>
  <c r="O82" i="31"/>
  <c r="O63" i="29"/>
  <c r="O81" i="31"/>
  <c r="O62" i="29"/>
  <c r="P82" i="31"/>
  <c r="P63" i="29"/>
  <c r="P81" i="31"/>
  <c r="P62" i="29"/>
  <c r="N82" i="31"/>
  <c r="N63" i="29"/>
  <c r="O58" i="29" l="1"/>
  <c r="N58" i="29"/>
  <c r="P58" i="29"/>
  <c r="M81" i="31" l="1"/>
  <c r="M62" i="29"/>
  <c r="M82" i="31"/>
  <c r="M63" i="29"/>
  <c r="M58" i="29" l="1"/>
  <c r="L81" i="31" l="1"/>
  <c r="L62" i="29"/>
  <c r="L82" i="31"/>
  <c r="L63" i="29"/>
  <c r="L58" i="29" l="1"/>
  <c r="K81" i="31" l="1"/>
  <c r="K62" i="29"/>
  <c r="K82" i="31"/>
  <c r="K63" i="29"/>
  <c r="K58" i="29" l="1"/>
  <c r="E53" i="29" l="1"/>
  <c r="H53" i="29"/>
  <c r="F53" i="29"/>
  <c r="I53" i="29"/>
  <c r="F43" i="29" l="1"/>
  <c r="H43" i="29"/>
  <c r="I43" i="29"/>
  <c r="F81" i="31" l="1"/>
  <c r="F62" i="29"/>
  <c r="J81" i="31"/>
  <c r="J62" i="29"/>
  <c r="H81" i="31"/>
  <c r="H62" i="29"/>
  <c r="G81" i="31"/>
  <c r="G62" i="29"/>
  <c r="I81" i="31" l="1"/>
  <c r="I62" i="29"/>
  <c r="E81" i="31"/>
  <c r="E62" i="29"/>
  <c r="J82" i="31" l="1"/>
  <c r="J63" i="29"/>
  <c r="J58" i="29" l="1"/>
  <c r="E58" i="29" l="1"/>
  <c r="I58" i="29"/>
  <c r="I82" i="31" l="1"/>
  <c r="I63" i="29"/>
  <c r="H82" i="31" l="1"/>
  <c r="H63" i="29"/>
  <c r="G82" i="31"/>
  <c r="G63" i="29"/>
  <c r="F82" i="31"/>
  <c r="F63" i="29"/>
  <c r="E82" i="31"/>
  <c r="E63" i="29"/>
  <c r="H110" i="29" l="1"/>
  <c r="G76" i="31" l="1"/>
  <c r="G58" i="29"/>
  <c r="F68" i="29" l="1"/>
  <c r="F88" i="31"/>
  <c r="F122" i="31" l="1"/>
  <c r="F100" i="29"/>
  <c r="F40" i="31" l="1"/>
  <c r="F41" i="29"/>
  <c r="J110" i="29" l="1"/>
  <c r="K46" i="31" l="1"/>
  <c r="D9" i="27" l="1"/>
  <c r="D9" i="21"/>
  <c r="D9" i="20"/>
  <c r="D17" i="21"/>
  <c r="E39" i="21" s="1"/>
  <c r="D17" i="27"/>
  <c r="D17" i="20"/>
  <c r="E71" i="20" l="1"/>
  <c r="E72" i="20" s="1"/>
  <c r="E72" i="17" s="1"/>
  <c r="E37" i="20"/>
  <c r="E43" i="21"/>
  <c r="E43" i="17" s="1"/>
  <c r="E43" i="22" s="1"/>
  <c r="E59" i="21"/>
  <c r="E64" i="21"/>
  <c r="E67" i="21" s="1"/>
  <c r="E63" i="21"/>
  <c r="E66" i="21" s="1"/>
  <c r="E60" i="21"/>
  <c r="E49" i="21"/>
  <c r="E46" i="21"/>
  <c r="E36" i="32"/>
  <c r="C22" i="10"/>
  <c r="C23" i="10" s="1"/>
  <c r="D8" i="21"/>
  <c r="D8" i="27"/>
  <c r="D8" i="20"/>
  <c r="E32" i="17"/>
  <c r="E48" i="21"/>
  <c r="E37" i="21"/>
  <c r="E42" i="21"/>
  <c r="E45" i="21"/>
  <c r="E36" i="21"/>
  <c r="E43" i="25" l="1"/>
  <c r="E42" i="31"/>
  <c r="E37" i="17"/>
  <c r="E37" i="22" s="1"/>
  <c r="E37" i="25"/>
  <c r="E59" i="17"/>
  <c r="E36" i="17"/>
  <c r="E63" i="17"/>
  <c r="E63" i="22" s="1"/>
  <c r="E63" i="25"/>
  <c r="E71" i="17"/>
  <c r="E171" i="17" s="1"/>
  <c r="E51" i="21"/>
  <c r="E45" i="17"/>
  <c r="E168" i="17" s="1"/>
  <c r="E170" i="17" s="1"/>
  <c r="E49" i="25"/>
  <c r="E64" i="17"/>
  <c r="E64" i="22" s="1"/>
  <c r="E64" i="25"/>
  <c r="E48" i="17"/>
  <c r="E48" i="22" s="1"/>
  <c r="E48" i="25"/>
  <c r="E60" i="25"/>
  <c r="E42" i="17"/>
  <c r="E42" i="22" s="1"/>
  <c r="E42" i="25"/>
  <c r="E39" i="17"/>
  <c r="E52" i="21"/>
  <c r="E46" i="25"/>
  <c r="E63" i="31"/>
  <c r="E59" i="31"/>
  <c r="E62" i="31"/>
  <c r="E60" i="20"/>
  <c r="E65" i="20"/>
  <c r="E48" i="31"/>
  <c r="E47" i="31"/>
  <c r="E36" i="31"/>
  <c r="E41" i="31"/>
  <c r="E45" i="31"/>
  <c r="E53" i="20"/>
  <c r="E46" i="20"/>
  <c r="E45" i="32" s="1"/>
  <c r="E52" i="20"/>
  <c r="E49" i="20"/>
  <c r="E48" i="32" s="1"/>
  <c r="E47" i="21"/>
  <c r="E50" i="21"/>
  <c r="E73" i="20"/>
  <c r="E74" i="20"/>
  <c r="E47" i="20"/>
  <c r="E46" i="32" s="1"/>
  <c r="E50" i="20"/>
  <c r="E49" i="32" s="1"/>
  <c r="E39" i="28"/>
  <c r="E39" i="29" s="1"/>
  <c r="E49" i="28"/>
  <c r="E49" i="29" s="1"/>
  <c r="E35" i="28"/>
  <c r="E38" i="28"/>
  <c r="E52" i="28"/>
  <c r="E52" i="29" s="1"/>
  <c r="E36" i="28"/>
  <c r="E36" i="29" s="1"/>
  <c r="E48" i="28"/>
  <c r="E172" i="17" l="1"/>
  <c r="E46" i="17"/>
  <c r="E46" i="22" s="1"/>
  <c r="E64" i="32"/>
  <c r="E65" i="17"/>
  <c r="E65" i="22" s="1"/>
  <c r="E159" i="17"/>
  <c r="E160" i="17" s="1"/>
  <c r="E52" i="17"/>
  <c r="E49" i="17"/>
  <c r="E49" i="22" s="1"/>
  <c r="E50" i="17"/>
  <c r="E50" i="22" s="1"/>
  <c r="E50" i="25"/>
  <c r="E66" i="25"/>
  <c r="E151" i="17"/>
  <c r="E73" i="17"/>
  <c r="E51" i="17"/>
  <c r="E51" i="22" s="1"/>
  <c r="E51" i="25"/>
  <c r="E59" i="32"/>
  <c r="E67" i="25"/>
  <c r="E74" i="17"/>
  <c r="E53" i="21"/>
  <c r="E47" i="17"/>
  <c r="E47" i="22" s="1"/>
  <c r="E47" i="25"/>
  <c r="E60" i="17"/>
  <c r="E60" i="22" s="1"/>
  <c r="E66" i="20"/>
  <c r="E65" i="32" s="1"/>
  <c r="E66" i="31"/>
  <c r="E65" i="31"/>
  <c r="E67" i="20"/>
  <c r="E66" i="32" s="1"/>
  <c r="E46" i="31"/>
  <c r="E49" i="31"/>
  <c r="E50" i="31"/>
  <c r="E124" i="28"/>
  <c r="E126" i="28" s="1"/>
  <c r="E128" i="28" s="1"/>
  <c r="E148" i="17"/>
  <c r="E150" i="17" s="1"/>
  <c r="E67" i="17" l="1"/>
  <c r="E67" i="22" s="1"/>
  <c r="E152" i="17"/>
  <c r="E53" i="17"/>
  <c r="E66" i="17"/>
  <c r="E66" i="22" s="1"/>
  <c r="D7" i="27" l="1"/>
  <c r="D7" i="21"/>
  <c r="D7" i="20"/>
  <c r="P110" i="29" l="1"/>
  <c r="O110" i="29" l="1"/>
  <c r="N110" i="29" l="1"/>
  <c r="M110" i="29"/>
  <c r="I110" i="29" l="1"/>
  <c r="H38" i="31" l="1"/>
  <c r="H39" i="22"/>
  <c r="H39" i="25"/>
  <c r="H38" i="29"/>
  <c r="H38" i="32"/>
  <c r="F42" i="22"/>
  <c r="F41" i="32"/>
  <c r="F42" i="25"/>
  <c r="F42" i="29"/>
  <c r="F41" i="31"/>
  <c r="L46" i="31" l="1"/>
  <c r="L46" i="32"/>
  <c r="L47" i="25"/>
  <c r="L47" i="22"/>
  <c r="F76" i="32" l="1"/>
  <c r="F76" i="31"/>
  <c r="F77" i="25"/>
  <c r="F77" i="22"/>
  <c r="F58" i="29"/>
  <c r="I41" i="25" l="1"/>
  <c r="I40" i="32"/>
  <c r="I40" i="31"/>
  <c r="I41" i="29"/>
  <c r="I41" i="22"/>
  <c r="F77" i="32" l="1"/>
  <c r="F77" i="31"/>
  <c r="F78" i="25"/>
  <c r="F78" i="22"/>
  <c r="I42" i="22" l="1"/>
  <c r="I42" i="25"/>
  <c r="I41" i="32"/>
  <c r="I42" i="29"/>
  <c r="I41" i="31"/>
  <c r="L42" i="29" l="1"/>
  <c r="L41" i="32"/>
  <c r="L42" i="25"/>
  <c r="L41" i="31"/>
  <c r="L42" i="22"/>
  <c r="M42" i="29"/>
  <c r="M42" i="25"/>
  <c r="M41" i="31"/>
  <c r="M42" i="22"/>
  <c r="M41" i="32"/>
  <c r="O42" i="29"/>
  <c r="O41" i="32"/>
  <c r="O41" i="31"/>
  <c r="O42" i="25"/>
  <c r="O42" i="22"/>
  <c r="G53" i="32" l="1"/>
  <c r="G53" i="31"/>
  <c r="G43" i="29"/>
  <c r="G54" i="22"/>
  <c r="G54" i="25"/>
  <c r="E89" i="32" l="1"/>
  <c r="E89" i="31"/>
  <c r="E90" i="22"/>
  <c r="E90" i="25"/>
  <c r="N42" i="29" l="1"/>
  <c r="N42" i="25"/>
  <c r="N42" i="22"/>
  <c r="N41" i="31"/>
  <c r="N41" i="32"/>
  <c r="P41" i="32"/>
  <c r="P42" i="25"/>
  <c r="P42" i="29"/>
  <c r="P42" i="22"/>
  <c r="P41" i="31"/>
  <c r="K42" i="29"/>
  <c r="K42" i="22"/>
  <c r="K41" i="31"/>
  <c r="K41" i="32"/>
  <c r="K42" i="25"/>
  <c r="J42" i="22"/>
  <c r="J41" i="32"/>
  <c r="J42" i="29"/>
  <c r="J42" i="25"/>
  <c r="J41" i="31"/>
  <c r="E41" i="29" l="1"/>
  <c r="E41" i="25"/>
  <c r="E41" i="22"/>
  <c r="E40" i="31"/>
  <c r="E40" i="32"/>
  <c r="J101" i="32" l="1"/>
  <c r="J102" i="25"/>
  <c r="J102" i="22"/>
  <c r="J101" i="31"/>
  <c r="L101" i="32"/>
  <c r="L102" i="25"/>
  <c r="L102" i="22"/>
  <c r="L101" i="31"/>
  <c r="E101" i="32"/>
  <c r="E101" i="31"/>
  <c r="E102" i="25"/>
  <c r="E102" i="22"/>
  <c r="N101" i="32"/>
  <c r="N101" i="31"/>
  <c r="N102" i="22"/>
  <c r="N102" i="25"/>
  <c r="F101" i="32"/>
  <c r="F101" i="31"/>
  <c r="F102" i="25"/>
  <c r="F102" i="22"/>
  <c r="M101" i="32"/>
  <c r="M102" i="25"/>
  <c r="M101" i="31"/>
  <c r="M102" i="22"/>
  <c r="I101" i="32"/>
  <c r="I102" i="25"/>
  <c r="I102" i="22"/>
  <c r="I101" i="31"/>
  <c r="P101" i="32"/>
  <c r="P102" i="22"/>
  <c r="P102" i="25"/>
  <c r="P101" i="31"/>
  <c r="H101" i="32"/>
  <c r="H101" i="31"/>
  <c r="H102" i="22"/>
  <c r="H102" i="25"/>
  <c r="O101" i="32"/>
  <c r="O101" i="31"/>
  <c r="O102" i="22"/>
  <c r="O102" i="25"/>
  <c r="K101" i="32"/>
  <c r="K101" i="31"/>
  <c r="K102" i="25"/>
  <c r="K102" i="22"/>
  <c r="G101" i="32"/>
  <c r="G101" i="31"/>
  <c r="G102" i="22"/>
  <c r="G102" i="25"/>
  <c r="O122" i="25" l="1"/>
  <c r="O121" i="32"/>
  <c r="O99" i="29"/>
  <c r="O121" i="31"/>
  <c r="O122" i="22"/>
  <c r="P121" i="32"/>
  <c r="P99" i="29"/>
  <c r="P122" i="25"/>
  <c r="P121" i="31"/>
  <c r="P122" i="22"/>
  <c r="N121" i="31" l="1"/>
  <c r="N122" i="22"/>
  <c r="N121" i="32"/>
  <c r="N122" i="25"/>
  <c r="N99" i="29"/>
  <c r="M122" i="25" l="1"/>
  <c r="M121" i="32"/>
  <c r="M121" i="31"/>
  <c r="M122" i="22"/>
  <c r="M99" i="29"/>
  <c r="L121" i="32" l="1"/>
  <c r="L99" i="29"/>
  <c r="L122" i="22"/>
  <c r="L122" i="25"/>
  <c r="L121" i="31"/>
  <c r="E122" i="25" l="1"/>
  <c r="E122" i="22"/>
  <c r="E121" i="31"/>
  <c r="E121" i="32"/>
  <c r="E99" i="29"/>
  <c r="I121" i="31"/>
  <c r="I122" i="25"/>
  <c r="I122" i="22"/>
  <c r="I99" i="29"/>
  <c r="I121" i="32"/>
  <c r="F121" i="32"/>
  <c r="F121" i="31"/>
  <c r="F122" i="22"/>
  <c r="F122" i="25"/>
  <c r="F99" i="29"/>
  <c r="J121" i="31"/>
  <c r="J121" i="32"/>
  <c r="J122" i="25"/>
  <c r="J99" i="29"/>
  <c r="J122" i="22"/>
  <c r="C32" i="26"/>
  <c r="G121" i="31"/>
  <c r="G122" i="25"/>
  <c r="G122" i="22"/>
  <c r="G99" i="29"/>
  <c r="G121" i="32"/>
  <c r="K121" i="31"/>
  <c r="K99" i="29"/>
  <c r="K122" i="25"/>
  <c r="K121" i="32"/>
  <c r="K122" i="22"/>
  <c r="F51" i="31" l="1"/>
  <c r="F51" i="32"/>
  <c r="F52" i="25"/>
  <c r="F52" i="22"/>
  <c r="P52" i="22"/>
  <c r="P51" i="32"/>
  <c r="P51" i="31"/>
  <c r="P52" i="25"/>
  <c r="O52" i="22"/>
  <c r="O51" i="32"/>
  <c r="O51" i="31"/>
  <c r="O52" i="25"/>
  <c r="N52" i="22"/>
  <c r="N51" i="31"/>
  <c r="N51" i="32"/>
  <c r="N52" i="25"/>
  <c r="M52" i="22"/>
  <c r="M52" i="25"/>
  <c r="M51" i="32"/>
  <c r="M51" i="31"/>
  <c r="L52" i="22"/>
  <c r="L51" i="32"/>
  <c r="L52" i="25"/>
  <c r="L51" i="31"/>
  <c r="K52" i="22"/>
  <c r="K51" i="32"/>
  <c r="K52" i="25"/>
  <c r="K51" i="31"/>
  <c r="J52" i="22"/>
  <c r="J51" i="32"/>
  <c r="J51" i="31"/>
  <c r="J52" i="25"/>
  <c r="I52" i="22"/>
  <c r="I51" i="31"/>
  <c r="I51" i="32"/>
  <c r="I52" i="25"/>
  <c r="H52" i="22"/>
  <c r="H51" i="32"/>
  <c r="H51" i="31"/>
  <c r="H52" i="25"/>
  <c r="G52" i="22"/>
  <c r="G51" i="31"/>
  <c r="G51" i="32"/>
  <c r="G52" i="25"/>
  <c r="P46" i="22"/>
  <c r="P45" i="31"/>
  <c r="P45" i="32"/>
  <c r="P46" i="25"/>
  <c r="O46" i="22"/>
  <c r="O45" i="32"/>
  <c r="O46" i="25"/>
  <c r="O45" i="31"/>
  <c r="N46" i="22"/>
  <c r="N45" i="32"/>
  <c r="N45" i="31"/>
  <c r="N46" i="25"/>
  <c r="M46" i="22"/>
  <c r="M45" i="31"/>
  <c r="M45" i="32"/>
  <c r="M46" i="25"/>
  <c r="L46" i="22"/>
  <c r="L45" i="32"/>
  <c r="L45" i="31"/>
  <c r="L46" i="25"/>
  <c r="K46" i="22"/>
  <c r="K45" i="32"/>
  <c r="K46" i="25"/>
  <c r="K45" i="31"/>
  <c r="J46" i="22"/>
  <c r="J45" i="31"/>
  <c r="J45" i="32"/>
  <c r="J46" i="25"/>
  <c r="G46" i="22"/>
  <c r="G45" i="32"/>
  <c r="G46" i="25"/>
  <c r="G45" i="31"/>
  <c r="F46" i="22"/>
  <c r="F46" i="25"/>
  <c r="F45" i="32"/>
  <c r="F45" i="31"/>
  <c r="G69" i="25" l="1"/>
  <c r="G53" i="29"/>
  <c r="G69" i="22"/>
  <c r="G68" i="32"/>
  <c r="G68" i="31"/>
  <c r="G50" i="32" l="1"/>
  <c r="G50" i="31"/>
  <c r="G51" i="25"/>
  <c r="G51" i="22"/>
  <c r="F39" i="25" l="1"/>
  <c r="F39" i="22"/>
  <c r="F38" i="32"/>
  <c r="F38" i="29"/>
  <c r="F38" i="31"/>
  <c r="I38" i="32" l="1"/>
  <c r="I38" i="31"/>
  <c r="I39" i="22"/>
  <c r="I38" i="29"/>
  <c r="I39" i="25"/>
  <c r="F51" i="25" l="1"/>
  <c r="F51" i="22"/>
  <c r="F50" i="31"/>
  <c r="F50" i="32"/>
  <c r="L45" i="25" l="1"/>
  <c r="L45" i="22"/>
  <c r="L44" i="32"/>
  <c r="L44" i="31"/>
  <c r="L68" i="31"/>
  <c r="L68" i="32"/>
  <c r="L69" i="22"/>
  <c r="L69" i="25"/>
  <c r="L53" i="29"/>
  <c r="M44" i="31"/>
  <c r="M44" i="32"/>
  <c r="M45" i="25"/>
  <c r="M45" i="22"/>
  <c r="P44" i="32"/>
  <c r="P45" i="25"/>
  <c r="P44" i="31"/>
  <c r="P45" i="22"/>
  <c r="O44" i="32"/>
  <c r="O45" i="22"/>
  <c r="O44" i="31"/>
  <c r="O45" i="25"/>
  <c r="M69" i="25"/>
  <c r="M68" i="32"/>
  <c r="M69" i="22"/>
  <c r="M68" i="31"/>
  <c r="M53" i="29"/>
  <c r="O69" i="22"/>
  <c r="O53" i="29"/>
  <c r="O69" i="25"/>
  <c r="O68" i="32"/>
  <c r="O68" i="31"/>
  <c r="I44" i="31" l="1"/>
  <c r="I44" i="32"/>
  <c r="I45" i="22"/>
  <c r="I45" i="25"/>
  <c r="J44" i="31" l="1"/>
  <c r="J45" i="25"/>
  <c r="J44" i="32"/>
  <c r="J45" i="22"/>
  <c r="K44" i="31"/>
  <c r="K45" i="22"/>
  <c r="K45" i="25"/>
  <c r="K44" i="32"/>
  <c r="F44" i="32"/>
  <c r="F45" i="22"/>
  <c r="F44" i="31"/>
  <c r="F45" i="25"/>
  <c r="L54" i="22" l="1"/>
  <c r="L53" i="31"/>
  <c r="L53" i="32"/>
  <c r="L43" i="29"/>
  <c r="L54" i="25"/>
  <c r="E70" i="29" l="1"/>
  <c r="E91" i="31"/>
  <c r="E92" i="25"/>
  <c r="E91" i="32"/>
  <c r="E92" i="22"/>
  <c r="P50" i="31" l="1"/>
  <c r="P51" i="25"/>
  <c r="P51" i="22"/>
  <c r="P50" i="32"/>
  <c r="O50" i="32"/>
  <c r="O51" i="25"/>
  <c r="O51" i="22"/>
  <c r="O50" i="31"/>
  <c r="N51" i="22"/>
  <c r="N51" i="25"/>
  <c r="N50" i="31"/>
  <c r="N50" i="32"/>
  <c r="M50" i="32"/>
  <c r="M51" i="25"/>
  <c r="M50" i="31"/>
  <c r="M51" i="22"/>
  <c r="N45" i="22" l="1"/>
  <c r="N45" i="25"/>
  <c r="N44" i="31"/>
  <c r="N44" i="32"/>
  <c r="P43" i="29" l="1"/>
  <c r="P53" i="31"/>
  <c r="P53" i="32"/>
  <c r="P54" i="25"/>
  <c r="P54" i="22"/>
  <c r="O54" i="22"/>
  <c r="O43" i="29"/>
  <c r="O53" i="32"/>
  <c r="O54" i="25"/>
  <c r="O53" i="31"/>
  <c r="N53" i="32"/>
  <c r="N54" i="22"/>
  <c r="N53" i="31"/>
  <c r="N43" i="29"/>
  <c r="N54" i="25"/>
  <c r="M54" i="25"/>
  <c r="M43" i="29"/>
  <c r="M54" i="22"/>
  <c r="M53" i="31"/>
  <c r="M53" i="32"/>
  <c r="K53" i="32"/>
  <c r="K43" i="29"/>
  <c r="K53" i="31"/>
  <c r="K54" i="25"/>
  <c r="K54" i="22"/>
  <c r="J43" i="29"/>
  <c r="J53" i="32"/>
  <c r="J54" i="22"/>
  <c r="J53" i="31"/>
  <c r="J54" i="25"/>
  <c r="K53" i="29"/>
  <c r="K69" i="22"/>
  <c r="K68" i="32"/>
  <c r="K68" i="31"/>
  <c r="K69" i="25"/>
  <c r="J69" i="22"/>
  <c r="J68" i="31"/>
  <c r="J68" i="32"/>
  <c r="J69" i="25"/>
  <c r="J53" i="29"/>
  <c r="N68" i="31"/>
  <c r="N69" i="25"/>
  <c r="N68" i="32"/>
  <c r="N53" i="29"/>
  <c r="N69" i="22"/>
  <c r="P68" i="31"/>
  <c r="P53" i="29"/>
  <c r="P68" i="32"/>
  <c r="P69" i="25"/>
  <c r="P69" i="22"/>
  <c r="E59" i="25" l="1"/>
  <c r="E59" i="22"/>
  <c r="E58" i="31"/>
  <c r="E58" i="32"/>
  <c r="E48" i="29"/>
  <c r="E8" i="19" l="1"/>
  <c r="E61" i="32"/>
  <c r="E11" i="32" s="1"/>
  <c r="E5" i="32" s="1"/>
  <c r="E62" i="25"/>
  <c r="E61" i="31"/>
  <c r="E11" i="31" s="1"/>
  <c r="E51" i="29"/>
  <c r="E62" i="22"/>
  <c r="F14" i="33" l="1"/>
  <c r="E5" i="31"/>
  <c r="F13" i="33" s="1"/>
  <c r="F39" i="33" s="1"/>
  <c r="E53" i="32"/>
  <c r="E43" i="29"/>
  <c r="E53" i="31"/>
  <c r="E54" i="22"/>
  <c r="E54" i="25"/>
  <c r="F15" i="33" l="1"/>
  <c r="E104" i="22"/>
  <c r="E104" i="25"/>
  <c r="E103" i="32"/>
  <c r="E103" i="31"/>
  <c r="E81" i="29"/>
  <c r="F104" i="22"/>
  <c r="F104" i="25"/>
  <c r="F81" i="29"/>
  <c r="F103" i="32"/>
  <c r="F103" i="31"/>
  <c r="P104" i="25"/>
  <c r="P103" i="32"/>
  <c r="P81" i="29"/>
  <c r="P104" i="22"/>
  <c r="P103" i="31"/>
  <c r="O103" i="32"/>
  <c r="O81" i="29"/>
  <c r="O104" i="22"/>
  <c r="O104" i="25"/>
  <c r="O103" i="31"/>
  <c r="N104" i="22"/>
  <c r="N104" i="25"/>
  <c r="N81" i="29"/>
  <c r="N103" i="31"/>
  <c r="N103" i="32"/>
  <c r="M104" i="22"/>
  <c r="M104" i="25"/>
  <c r="M81" i="29"/>
  <c r="M103" i="31"/>
  <c r="M103" i="32"/>
  <c r="L103" i="32"/>
  <c r="L104" i="25"/>
  <c r="L103" i="31"/>
  <c r="L81" i="29"/>
  <c r="L104" i="22"/>
  <c r="K81" i="29"/>
  <c r="K103" i="32"/>
  <c r="K104" i="25"/>
  <c r="K104" i="22"/>
  <c r="K103" i="31"/>
  <c r="J104" i="25"/>
  <c r="J81" i="29"/>
  <c r="J103" i="32"/>
  <c r="J103" i="31"/>
  <c r="J104" i="22"/>
  <c r="I103" i="32"/>
  <c r="I103" i="31"/>
  <c r="I104" i="25"/>
  <c r="I104" i="22"/>
  <c r="I81" i="29"/>
  <c r="H103" i="31"/>
  <c r="H104" i="22"/>
  <c r="H104" i="25"/>
  <c r="H103" i="32"/>
  <c r="H81" i="29"/>
  <c r="G104" i="25"/>
  <c r="G103" i="32"/>
  <c r="G104" i="22"/>
  <c r="G103" i="31"/>
  <c r="G81" i="29"/>
  <c r="E52" i="31" l="1"/>
  <c r="E52" i="32"/>
  <c r="E53" i="22"/>
  <c r="E53" i="25"/>
  <c r="O106" i="25" l="1"/>
  <c r="O105" i="31"/>
  <c r="O105" i="32"/>
  <c r="O106" i="22"/>
  <c r="O83" i="29"/>
  <c r="O123" i="31"/>
  <c r="O124" i="22"/>
  <c r="O123" i="32"/>
  <c r="O124" i="25"/>
  <c r="P106" i="25"/>
  <c r="P83" i="29"/>
  <c r="P106" i="22"/>
  <c r="P105" i="31"/>
  <c r="P105" i="32"/>
  <c r="P124" i="22"/>
  <c r="P124" i="25"/>
  <c r="P123" i="32"/>
  <c r="P123" i="31"/>
  <c r="I48" i="29" l="1"/>
  <c r="I59" i="22"/>
  <c r="I58" i="32"/>
  <c r="I59" i="25"/>
  <c r="I58" i="31"/>
  <c r="N106" i="22" l="1"/>
  <c r="N106" i="25"/>
  <c r="N83" i="29"/>
  <c r="N105" i="32"/>
  <c r="N105" i="31"/>
  <c r="N123" i="32"/>
  <c r="N124" i="22"/>
  <c r="N124" i="25"/>
  <c r="N123" i="31"/>
  <c r="M106" i="25" l="1"/>
  <c r="M83" i="29"/>
  <c r="M105" i="31"/>
  <c r="M105" i="32"/>
  <c r="M106" i="22"/>
  <c r="M124" i="25"/>
  <c r="M123" i="32"/>
  <c r="M124" i="22"/>
  <c r="M123" i="31"/>
  <c r="L59" i="22" l="1"/>
  <c r="L59" i="25"/>
  <c r="L58" i="32"/>
  <c r="L48" i="29"/>
  <c r="L58" i="31"/>
  <c r="L83" i="29"/>
  <c r="L106" i="25"/>
  <c r="L105" i="32"/>
  <c r="L106" i="22"/>
  <c r="L105" i="31"/>
  <c r="L124" i="25"/>
  <c r="L124" i="22"/>
  <c r="L123" i="31"/>
  <c r="L123" i="32"/>
  <c r="E35" i="29" l="1"/>
  <c r="E36" i="22"/>
  <c r="E35" i="31"/>
  <c r="E36" i="25"/>
  <c r="E35" i="32"/>
  <c r="E105" i="32"/>
  <c r="E106" i="25"/>
  <c r="E106" i="22"/>
  <c r="E105" i="31"/>
  <c r="E83" i="29"/>
  <c r="F106" i="25"/>
  <c r="F83" i="29"/>
  <c r="F105" i="32"/>
  <c r="F106" i="22"/>
  <c r="F105" i="31"/>
  <c r="G106" i="25"/>
  <c r="G105" i="32"/>
  <c r="G105" i="31"/>
  <c r="G83" i="29"/>
  <c r="G106" i="22"/>
  <c r="H106" i="25"/>
  <c r="H83" i="29"/>
  <c r="H105" i="31"/>
  <c r="H105" i="32"/>
  <c r="H106" i="22"/>
  <c r="I106" i="25"/>
  <c r="I105" i="31"/>
  <c r="I106" i="22"/>
  <c r="I105" i="32"/>
  <c r="I83" i="29"/>
  <c r="J105" i="31"/>
  <c r="J83" i="29"/>
  <c r="J105" i="32"/>
  <c r="J106" i="25"/>
  <c r="J106" i="22"/>
  <c r="K106" i="25"/>
  <c r="K105" i="32"/>
  <c r="K105" i="31"/>
  <c r="K106" i="22"/>
  <c r="K83" i="29"/>
  <c r="E124" i="22" l="1"/>
  <c r="E123" i="32"/>
  <c r="E124" i="25"/>
  <c r="E123" i="31"/>
  <c r="F124" i="22"/>
  <c r="F123" i="31"/>
  <c r="F123" i="32"/>
  <c r="F124" i="25"/>
  <c r="G124" i="25"/>
  <c r="G123" i="32"/>
  <c r="G123" i="31"/>
  <c r="G124" i="22"/>
  <c r="H124" i="25"/>
  <c r="H123" i="32"/>
  <c r="H123" i="31"/>
  <c r="H124" i="22"/>
  <c r="I124" i="22"/>
  <c r="I123" i="31"/>
  <c r="I124" i="25"/>
  <c r="I123" i="32"/>
  <c r="J123" i="32"/>
  <c r="J124" i="22"/>
  <c r="J123" i="31"/>
  <c r="J124" i="25"/>
  <c r="K123" i="32"/>
  <c r="K124" i="22"/>
  <c r="K123" i="31"/>
  <c r="K124" i="25"/>
  <c r="K58" i="31" l="1"/>
  <c r="K59" i="22"/>
  <c r="K58" i="32"/>
  <c r="K48" i="29"/>
  <c r="K59" i="25"/>
  <c r="H58" i="32" l="1"/>
  <c r="H48" i="29"/>
  <c r="H59" i="22"/>
  <c r="H8" i="19"/>
  <c r="H59" i="25"/>
  <c r="H58" i="31"/>
  <c r="J58" i="31"/>
  <c r="J59" i="22"/>
  <c r="J48" i="29"/>
  <c r="J59" i="25"/>
  <c r="J58" i="32"/>
  <c r="H11" i="31" l="1"/>
  <c r="H5" i="31" s="1"/>
  <c r="I13" i="33" s="1"/>
  <c r="H11" i="32"/>
  <c r="H5" i="32" s="1"/>
  <c r="I14" i="33" s="1"/>
  <c r="I39" i="33" l="1"/>
  <c r="I15" i="33"/>
  <c r="G42" i="19" l="1"/>
  <c r="G41" i="19"/>
  <c r="G40" i="32" l="1"/>
  <c r="G41" i="29"/>
  <c r="G41" i="25"/>
  <c r="G40" i="31"/>
  <c r="G41" i="22"/>
  <c r="G41" i="31"/>
  <c r="G41" i="32"/>
  <c r="G42" i="29"/>
  <c r="G42" i="22"/>
  <c r="G42" i="25"/>
  <c r="H89" i="19" l="1"/>
  <c r="H88" i="32" l="1"/>
  <c r="H89" i="25"/>
  <c r="H89" i="22"/>
  <c r="H88" i="31"/>
  <c r="H68" i="29"/>
  <c r="M36" i="19" l="1"/>
  <c r="L36" i="19"/>
  <c r="L35" i="32" l="1"/>
  <c r="L36" i="22"/>
  <c r="L35" i="31"/>
  <c r="L36" i="25"/>
  <c r="L35" i="29"/>
  <c r="M36" i="25"/>
  <c r="M35" i="29"/>
  <c r="M36" i="22"/>
  <c r="M35" i="31"/>
  <c r="M35" i="32"/>
  <c r="I36" i="19" l="1"/>
  <c r="I36" i="22" l="1"/>
  <c r="I35" i="32"/>
  <c r="I36" i="25"/>
  <c r="I35" i="29"/>
  <c r="I126" i="29" s="1"/>
  <c r="I35" i="31"/>
  <c r="K36" i="19" l="1"/>
  <c r="J36" i="19"/>
  <c r="K35" i="29" l="1"/>
  <c r="K36" i="25"/>
  <c r="K36" i="22"/>
  <c r="K35" i="32"/>
  <c r="K35" i="31"/>
  <c r="J35" i="32"/>
  <c r="J35" i="29"/>
  <c r="J36" i="25"/>
  <c r="J35" i="31"/>
  <c r="J36" i="22"/>
  <c r="M59" i="19" l="1"/>
  <c r="M59" i="22" l="1"/>
  <c r="M48" i="29"/>
  <c r="M59" i="25"/>
  <c r="M58" i="31"/>
  <c r="M58" i="32"/>
  <c r="J41" i="19" l="1"/>
  <c r="J40" i="32" l="1"/>
  <c r="J41" i="22"/>
  <c r="J41" i="29"/>
  <c r="J41" i="25"/>
  <c r="J40" i="31"/>
  <c r="I62" i="19" l="1"/>
  <c r="I61" i="31" l="1"/>
  <c r="I62" i="25"/>
  <c r="I62" i="22"/>
  <c r="I51" i="29"/>
  <c r="I8" i="19"/>
  <c r="I61" i="32"/>
  <c r="I11" i="32" l="1"/>
  <c r="I5" i="32" s="1"/>
  <c r="J14" i="33" s="1"/>
  <c r="I11" i="31"/>
  <c r="I5" i="31" s="1"/>
  <c r="J13" i="33" s="1"/>
  <c r="J15" i="33" l="1"/>
  <c r="J39" i="33"/>
  <c r="G39" i="19" l="1"/>
  <c r="G38" i="32" l="1"/>
  <c r="G39" i="22"/>
  <c r="G38" i="31"/>
  <c r="G39" i="25"/>
  <c r="G38" i="29"/>
  <c r="K41" i="19" l="1"/>
  <c r="K40" i="31" l="1"/>
  <c r="K41" i="22"/>
  <c r="K41" i="25"/>
  <c r="K40" i="32"/>
  <c r="K41" i="29"/>
  <c r="G134" i="19" l="1"/>
  <c r="G134" i="22" l="1"/>
  <c r="G110" i="29"/>
  <c r="G133" i="32"/>
  <c r="G133" i="31"/>
  <c r="G134" i="25"/>
  <c r="F134" i="19" l="1"/>
  <c r="F133" i="32" l="1"/>
  <c r="F134" i="22"/>
  <c r="F133" i="31"/>
  <c r="F134" i="25"/>
  <c r="F110" i="29"/>
  <c r="J62" i="19" l="1"/>
  <c r="J51" i="29" l="1"/>
  <c r="J62" i="25"/>
  <c r="J61" i="32"/>
  <c r="J8" i="19"/>
  <c r="J62" i="22"/>
  <c r="J61" i="31"/>
  <c r="J11" i="32" l="1"/>
  <c r="J5" i="32" s="1"/>
  <c r="K14" i="33" s="1"/>
  <c r="J11" i="31"/>
  <c r="J5" i="31" s="1"/>
  <c r="K13" i="33" s="1"/>
  <c r="K15" i="33" l="1"/>
  <c r="K39" i="33"/>
  <c r="O41" i="19" l="1"/>
  <c r="M41" i="19"/>
  <c r="L41" i="19"/>
  <c r="L40" i="32" l="1"/>
  <c r="L41" i="22"/>
  <c r="L40" i="31"/>
  <c r="L41" i="29"/>
  <c r="L41" i="25"/>
  <c r="O40" i="32"/>
  <c r="O41" i="25"/>
  <c r="O40" i="31"/>
  <c r="O41" i="29"/>
  <c r="O41" i="22"/>
  <c r="M41" i="25"/>
  <c r="M40" i="31"/>
  <c r="M40" i="32"/>
  <c r="M41" i="29"/>
  <c r="M41" i="22"/>
  <c r="N59" i="19" l="1"/>
  <c r="N58" i="31" l="1"/>
  <c r="N59" i="25"/>
  <c r="N59" i="22"/>
  <c r="N48" i="29"/>
  <c r="N58" i="32"/>
  <c r="N36" i="19" l="1"/>
  <c r="N35" i="31" l="1"/>
  <c r="N36" i="22"/>
  <c r="N35" i="29"/>
  <c r="N36" i="25"/>
  <c r="N35" i="32"/>
  <c r="P41" i="19"/>
  <c r="N41" i="19"/>
  <c r="N40" i="32" l="1"/>
  <c r="N41" i="29"/>
  <c r="N41" i="22"/>
  <c r="N40" i="31"/>
  <c r="N41" i="25"/>
  <c r="P41" i="29"/>
  <c r="P41" i="25"/>
  <c r="P40" i="31"/>
  <c r="P40" i="32"/>
  <c r="P41" i="22"/>
  <c r="I89" i="19" l="1"/>
  <c r="I68" i="29" l="1"/>
  <c r="I88" i="32"/>
  <c r="I89" i="25"/>
  <c r="I89" i="22"/>
  <c r="I88" i="31"/>
  <c r="I101" i="19" l="1"/>
  <c r="J101" i="19"/>
  <c r="K101" i="19"/>
  <c r="L101" i="19"/>
  <c r="M101" i="19"/>
  <c r="N101" i="19"/>
  <c r="O101" i="19"/>
  <c r="P101" i="19"/>
  <c r="I103" i="19"/>
  <c r="J103" i="19"/>
  <c r="K103" i="19"/>
  <c r="L103" i="19"/>
  <c r="M103" i="19"/>
  <c r="N103" i="19"/>
  <c r="O103" i="19"/>
  <c r="P103" i="19"/>
  <c r="I121" i="19"/>
  <c r="J121" i="19"/>
  <c r="K121" i="19"/>
  <c r="L121" i="19"/>
  <c r="M121" i="19"/>
  <c r="N121" i="19"/>
  <c r="O121" i="19"/>
  <c r="P121" i="19"/>
  <c r="I125" i="19"/>
  <c r="J125" i="19"/>
  <c r="K125" i="19"/>
  <c r="L125" i="19"/>
  <c r="M125" i="19"/>
  <c r="N125" i="19"/>
  <c r="O125" i="19"/>
  <c r="P125" i="19"/>
  <c r="N124" i="32" l="1"/>
  <c r="N125" i="22"/>
  <c r="N124" i="31"/>
  <c r="N101" i="29"/>
  <c r="N125" i="25"/>
  <c r="P125" i="22"/>
  <c r="P125" i="25"/>
  <c r="P101" i="29"/>
  <c r="P124" i="32"/>
  <c r="P124" i="31"/>
  <c r="L101" i="29"/>
  <c r="L124" i="31"/>
  <c r="L125" i="22"/>
  <c r="L125" i="25"/>
  <c r="L124" i="32"/>
  <c r="P121" i="22"/>
  <c r="P98" i="29"/>
  <c r="P121" i="25"/>
  <c r="P120" i="31"/>
  <c r="P120" i="32"/>
  <c r="L121" i="22"/>
  <c r="L120" i="31"/>
  <c r="L121" i="25"/>
  <c r="L98" i="29"/>
  <c r="L120" i="32"/>
  <c r="P103" i="22"/>
  <c r="P103" i="25"/>
  <c r="P80" i="29"/>
  <c r="P102" i="32"/>
  <c r="P102" i="31"/>
  <c r="L103" i="25"/>
  <c r="L102" i="31"/>
  <c r="L103" i="22"/>
  <c r="L102" i="32"/>
  <c r="L80" i="29"/>
  <c r="P100" i="31"/>
  <c r="P101" i="22"/>
  <c r="P101" i="25"/>
  <c r="P79" i="29"/>
  <c r="P100" i="32"/>
  <c r="L100" i="32"/>
  <c r="L100" i="31"/>
  <c r="L101" i="25"/>
  <c r="L79" i="29"/>
  <c r="L143" i="29" s="1"/>
  <c r="L101" i="22"/>
  <c r="L168" i="22" s="1"/>
  <c r="O124" i="32"/>
  <c r="O124" i="31"/>
  <c r="O125" i="22"/>
  <c r="O101" i="29"/>
  <c r="O125" i="25"/>
  <c r="K101" i="29"/>
  <c r="K124" i="32"/>
  <c r="K125" i="25"/>
  <c r="K125" i="22"/>
  <c r="K124" i="31"/>
  <c r="O120" i="31"/>
  <c r="O120" i="32"/>
  <c r="O98" i="29"/>
  <c r="O121" i="25"/>
  <c r="O121" i="22"/>
  <c r="K120" i="32"/>
  <c r="K120" i="31"/>
  <c r="K98" i="29"/>
  <c r="K121" i="25"/>
  <c r="K121" i="22"/>
  <c r="O103" i="22"/>
  <c r="O80" i="29"/>
  <c r="O102" i="31"/>
  <c r="O102" i="32"/>
  <c r="O103" i="25"/>
  <c r="K103" i="25"/>
  <c r="K102" i="31"/>
  <c r="K80" i="29"/>
  <c r="K103" i="22"/>
  <c r="K102" i="32"/>
  <c r="O100" i="32"/>
  <c r="O101" i="22"/>
  <c r="O101" i="25"/>
  <c r="O79" i="29"/>
  <c r="O143" i="29" s="1"/>
  <c r="O100" i="31"/>
  <c r="K101" i="22"/>
  <c r="K100" i="32"/>
  <c r="K100" i="31"/>
  <c r="K79" i="29"/>
  <c r="K101" i="25"/>
  <c r="J124" i="32"/>
  <c r="J125" i="25"/>
  <c r="J101" i="29"/>
  <c r="J124" i="31"/>
  <c r="J125" i="22"/>
  <c r="N120" i="31"/>
  <c r="N121" i="22"/>
  <c r="N98" i="29"/>
  <c r="N121" i="25"/>
  <c r="N120" i="32"/>
  <c r="J120" i="31"/>
  <c r="B32" i="26"/>
  <c r="J120" i="32"/>
  <c r="J121" i="22"/>
  <c r="J98" i="29"/>
  <c r="J121" i="25"/>
  <c r="N103" i="25"/>
  <c r="N80" i="29"/>
  <c r="N102" i="31"/>
  <c r="N103" i="22"/>
  <c r="N102" i="32"/>
  <c r="J103" i="25"/>
  <c r="J102" i="32"/>
  <c r="J80" i="29"/>
  <c r="J102" i="31"/>
  <c r="J103" i="22"/>
  <c r="N100" i="32"/>
  <c r="N100" i="31"/>
  <c r="N101" i="22"/>
  <c r="N79" i="29"/>
  <c r="N101" i="25"/>
  <c r="J100" i="31"/>
  <c r="J100" i="32"/>
  <c r="J101" i="22"/>
  <c r="J79" i="29"/>
  <c r="J101" i="25"/>
  <c r="M124" i="31"/>
  <c r="M125" i="22"/>
  <c r="M124" i="32"/>
  <c r="M101" i="29"/>
  <c r="M125" i="25"/>
  <c r="I124" i="32"/>
  <c r="I125" i="22"/>
  <c r="I124" i="31"/>
  <c r="I101" i="29"/>
  <c r="I125" i="25"/>
  <c r="M121" i="25"/>
  <c r="M120" i="31"/>
  <c r="M120" i="32"/>
  <c r="M121" i="22"/>
  <c r="M98" i="29"/>
  <c r="I120" i="32"/>
  <c r="I121" i="25"/>
  <c r="I120" i="31"/>
  <c r="I121" i="22"/>
  <c r="I98" i="29"/>
  <c r="M102" i="32"/>
  <c r="M102" i="31"/>
  <c r="M80" i="29"/>
  <c r="M103" i="22"/>
  <c r="M103" i="25"/>
  <c r="I103" i="22"/>
  <c r="I80" i="29"/>
  <c r="I102" i="32"/>
  <c r="I103" i="25"/>
  <c r="I102" i="31"/>
  <c r="M79" i="29"/>
  <c r="M101" i="25"/>
  <c r="M101" i="22"/>
  <c r="M100" i="31"/>
  <c r="M100" i="32"/>
  <c r="I101" i="25"/>
  <c r="I101" i="22"/>
  <c r="I100" i="32"/>
  <c r="I79" i="29"/>
  <c r="I143" i="29" s="1"/>
  <c r="I100" i="31"/>
  <c r="N168" i="25" l="1"/>
  <c r="N143" i="29"/>
  <c r="L168" i="25"/>
  <c r="M143" i="29"/>
  <c r="J168" i="22"/>
  <c r="K168" i="22"/>
  <c r="J143" i="29"/>
  <c r="K143" i="29"/>
  <c r="O168" i="25"/>
  <c r="P168" i="25"/>
  <c r="I168" i="25"/>
  <c r="J168" i="25"/>
  <c r="P143" i="29"/>
  <c r="I168" i="22"/>
  <c r="M168" i="22"/>
  <c r="N168" i="22"/>
  <c r="M168" i="25"/>
  <c r="K168" i="25"/>
  <c r="O168" i="22"/>
  <c r="P168" i="22"/>
  <c r="H42" i="19" l="1"/>
  <c r="H41" i="19"/>
  <c r="H36" i="19"/>
  <c r="H35" i="31" l="1"/>
  <c r="H35" i="29"/>
  <c r="H35" i="32"/>
  <c r="H36" i="25"/>
  <c r="H36" i="22"/>
  <c r="H41" i="25"/>
  <c r="H40" i="32"/>
  <c r="H41" i="29"/>
  <c r="H40" i="31"/>
  <c r="H41" i="22"/>
  <c r="H42" i="29"/>
  <c r="H41" i="32"/>
  <c r="H42" i="25"/>
  <c r="H41" i="31"/>
  <c r="H42" i="22"/>
  <c r="H86" i="19"/>
  <c r="H77" i="19"/>
  <c r="H122" i="19"/>
  <c r="H76" i="32" l="1"/>
  <c r="H58" i="29"/>
  <c r="H77" i="22"/>
  <c r="H76" i="31"/>
  <c r="H77" i="25"/>
  <c r="H66" i="29"/>
  <c r="H85" i="31"/>
  <c r="H85" i="32"/>
  <c r="H86" i="22"/>
  <c r="H86" i="25"/>
  <c r="H122" i="22"/>
  <c r="H121" i="31"/>
  <c r="H99" i="29"/>
  <c r="H121" i="32"/>
  <c r="H122" i="25"/>
  <c r="H37" i="19" l="1"/>
  <c r="H36" i="31" l="1"/>
  <c r="H36" i="32"/>
  <c r="H36" i="29"/>
  <c r="H126" i="29" s="1"/>
  <c r="H37" i="22"/>
  <c r="H37" i="25"/>
  <c r="H45" i="19" l="1"/>
  <c r="H45" i="22" l="1"/>
  <c r="H45" i="25"/>
  <c r="H44" i="31"/>
  <c r="H44" i="32"/>
  <c r="H47" i="19" l="1"/>
  <c r="H46" i="32" l="1"/>
  <c r="H46" i="31"/>
  <c r="H47" i="25"/>
  <c r="H47" i="22"/>
  <c r="G89" i="19" l="1"/>
  <c r="G88" i="32" l="1"/>
  <c r="G89" i="25"/>
  <c r="G68" i="29"/>
  <c r="G88" i="31"/>
  <c r="G89" i="22"/>
  <c r="H46" i="19" l="1"/>
  <c r="H45" i="31" l="1"/>
  <c r="H16" i="31" s="1"/>
  <c r="H45" i="32"/>
  <c r="H16" i="32" s="1"/>
  <c r="H46" i="25"/>
  <c r="H151" i="25" s="1"/>
  <c r="H46" i="22"/>
  <c r="H151" i="22" s="1"/>
  <c r="H55" i="19"/>
  <c r="H55" i="25" s="1"/>
  <c r="H54" i="32" l="1"/>
  <c r="H54" i="31"/>
  <c r="I8" i="33" l="1"/>
  <c r="H3" i="31"/>
  <c r="H55" i="31"/>
  <c r="H3" i="32"/>
  <c r="I9" i="33"/>
  <c r="I38" i="33" l="1"/>
  <c r="I10" i="33"/>
  <c r="H101" i="19" l="1"/>
  <c r="H103" i="19"/>
  <c r="H121" i="19"/>
  <c r="H125" i="19"/>
  <c r="H102" i="31" l="1"/>
  <c r="H103" i="22"/>
  <c r="H103" i="25"/>
  <c r="H102" i="32"/>
  <c r="H80" i="29"/>
  <c r="H101" i="29"/>
  <c r="H124" i="32"/>
  <c r="H125" i="22"/>
  <c r="H124" i="31"/>
  <c r="H125" i="25"/>
  <c r="H121" i="22"/>
  <c r="H98" i="29"/>
  <c r="H120" i="31"/>
  <c r="H121" i="25"/>
  <c r="H120" i="32"/>
  <c r="H101" i="25"/>
  <c r="H100" i="32"/>
  <c r="H79" i="29"/>
  <c r="H100" i="31"/>
  <c r="H101" i="22"/>
  <c r="H143" i="29" l="1"/>
  <c r="H168" i="25"/>
  <c r="H168" i="22"/>
  <c r="G45" i="19"/>
  <c r="G45" i="22" l="1"/>
  <c r="G44" i="32"/>
  <c r="G45" i="25"/>
  <c r="G44" i="31"/>
  <c r="G36" i="19"/>
  <c r="G35" i="29" l="1"/>
  <c r="G126" i="29" s="1"/>
  <c r="G55" i="19"/>
  <c r="G55" i="25" s="1"/>
  <c r="G35" i="31"/>
  <c r="G16" i="31" s="1"/>
  <c r="G36" i="22"/>
  <c r="G151" i="22" s="1"/>
  <c r="G35" i="32"/>
  <c r="G16" i="32" s="1"/>
  <c r="G36" i="25"/>
  <c r="G151" i="25" s="1"/>
  <c r="G54" i="31" l="1"/>
  <c r="G54" i="32"/>
  <c r="G3" i="32" l="1"/>
  <c r="H9" i="33"/>
  <c r="H8" i="33"/>
  <c r="G3" i="31"/>
  <c r="G55" i="31"/>
  <c r="H38" i="33" l="1"/>
  <c r="H10" i="33"/>
  <c r="K39" i="19" l="1"/>
  <c r="K38" i="31" l="1"/>
  <c r="K16" i="31" s="1"/>
  <c r="K55" i="19"/>
  <c r="K55" i="25" s="1"/>
  <c r="K38" i="32"/>
  <c r="K16" i="32" s="1"/>
  <c r="K54" i="32" s="1"/>
  <c r="K39" i="25"/>
  <c r="K151" i="25" s="1"/>
  <c r="K39" i="22"/>
  <c r="K151" i="22" s="1"/>
  <c r="K38" i="29"/>
  <c r="K126" i="29" s="1"/>
  <c r="J39" i="19"/>
  <c r="J47" i="19"/>
  <c r="I47" i="19"/>
  <c r="J46" i="31" l="1"/>
  <c r="J47" i="25"/>
  <c r="J47" i="22"/>
  <c r="J46" i="32"/>
  <c r="L9" i="33"/>
  <c r="K3" i="32"/>
  <c r="I46" i="32"/>
  <c r="I46" i="31"/>
  <c r="I47" i="25"/>
  <c r="I47" i="22"/>
  <c r="J38" i="29"/>
  <c r="J126" i="29" s="1"/>
  <c r="J38" i="31"/>
  <c r="J39" i="25"/>
  <c r="J55" i="19"/>
  <c r="J55" i="25" s="1"/>
  <c r="J38" i="32"/>
  <c r="J39" i="22"/>
  <c r="J151" i="22" s="1"/>
  <c r="K54" i="31"/>
  <c r="I46" i="19"/>
  <c r="J16" i="31" l="1"/>
  <c r="J54" i="31" s="1"/>
  <c r="J3" i="31" s="1"/>
  <c r="J16" i="32"/>
  <c r="J54" i="32" s="1"/>
  <c r="I45" i="32"/>
  <c r="I16" i="32" s="1"/>
  <c r="I46" i="22"/>
  <c r="I151" i="22" s="1"/>
  <c r="I45" i="31"/>
  <c r="I16" i="31" s="1"/>
  <c r="I46" i="25"/>
  <c r="I151" i="25" s="1"/>
  <c r="I55" i="19"/>
  <c r="I55" i="25" s="1"/>
  <c r="K55" i="31"/>
  <c r="K3" i="31"/>
  <c r="L8" i="33"/>
  <c r="J151" i="25"/>
  <c r="K8" i="33" l="1"/>
  <c r="K38" i="33" s="1"/>
  <c r="I54" i="31"/>
  <c r="I3" i="31" s="1"/>
  <c r="L38" i="33"/>
  <c r="L10" i="33"/>
  <c r="J3" i="32"/>
  <c r="K9" i="33"/>
  <c r="J55" i="31"/>
  <c r="I54" i="32"/>
  <c r="J8" i="33" l="1"/>
  <c r="K10" i="33"/>
  <c r="J38" i="33"/>
  <c r="J9" i="33"/>
  <c r="J10" i="33" s="1"/>
  <c r="I3" i="32"/>
  <c r="I55" i="31"/>
  <c r="G62" i="19"/>
  <c r="G61" i="32" l="1"/>
  <c r="G62" i="25"/>
  <c r="G61" i="31"/>
  <c r="G51" i="29"/>
  <c r="G62" i="22"/>
  <c r="G59" i="19" l="1"/>
  <c r="G58" i="32" l="1"/>
  <c r="G11" i="32" s="1"/>
  <c r="G8" i="19"/>
  <c r="G58" i="31"/>
  <c r="G59" i="22"/>
  <c r="G59" i="25"/>
  <c r="G48" i="29"/>
  <c r="G5" i="32" l="1"/>
  <c r="H14" i="33" s="1"/>
  <c r="G11" i="31"/>
  <c r="G5" i="31" s="1"/>
  <c r="H13" i="33" s="1"/>
  <c r="H15" i="33" l="1"/>
  <c r="H39" i="33"/>
  <c r="F62" i="19" l="1"/>
  <c r="F61" i="32" l="1"/>
  <c r="F62" i="25"/>
  <c r="F62" i="22"/>
  <c r="F51" i="29"/>
  <c r="F61" i="31"/>
  <c r="K62" i="19"/>
  <c r="L62" i="19"/>
  <c r="L8" i="19" l="1"/>
  <c r="L51" i="29"/>
  <c r="L62" i="22"/>
  <c r="L61" i="32"/>
  <c r="L62" i="25"/>
  <c r="L61" i="31"/>
  <c r="K61" i="32"/>
  <c r="K51" i="29"/>
  <c r="K62" i="25"/>
  <c r="K8" i="19"/>
  <c r="K61" i="31"/>
  <c r="K62" i="22"/>
  <c r="F59" i="19"/>
  <c r="L11" i="32" l="1"/>
  <c r="L5" i="32" s="1"/>
  <c r="M14" i="33" s="1"/>
  <c r="K11" i="31"/>
  <c r="K5" i="31" s="1"/>
  <c r="L13" i="33" s="1"/>
  <c r="K11" i="32"/>
  <c r="K5" i="32" s="1"/>
  <c r="L14" i="33" s="1"/>
  <c r="F59" i="22"/>
  <c r="F58" i="31"/>
  <c r="F59" i="25"/>
  <c r="F48" i="29"/>
  <c r="F8" i="19"/>
  <c r="F58" i="32"/>
  <c r="L11" i="31"/>
  <c r="L5" i="31" s="1"/>
  <c r="M13" i="33" s="1"/>
  <c r="F11" i="32" l="1"/>
  <c r="F5" i="32" s="1"/>
  <c r="F11" i="31"/>
  <c r="F5" i="31" s="1"/>
  <c r="G13" i="33" s="1"/>
  <c r="L39" i="33"/>
  <c r="L15" i="33"/>
  <c r="M39" i="33"/>
  <c r="M15" i="33"/>
  <c r="O36" i="19"/>
  <c r="P36" i="19"/>
  <c r="O35" i="31" l="1"/>
  <c r="O35" i="32"/>
  <c r="O36" i="25"/>
  <c r="O35" i="29"/>
  <c r="O36" i="22"/>
  <c r="G14" i="33"/>
  <c r="G15" i="33" s="1"/>
  <c r="P36" i="25"/>
  <c r="P35" i="32"/>
  <c r="P35" i="31"/>
  <c r="P36" i="22"/>
  <c r="P35" i="29"/>
  <c r="G39" i="33"/>
  <c r="F36" i="19" l="1"/>
  <c r="F36" i="25" l="1"/>
  <c r="F151" i="25" s="1"/>
  <c r="F35" i="31"/>
  <c r="F16" i="31" s="1"/>
  <c r="F35" i="32"/>
  <c r="F16" i="32" s="1"/>
  <c r="F55" i="19"/>
  <c r="F55" i="25" s="1"/>
  <c r="F35" i="29"/>
  <c r="F126" i="29" s="1"/>
  <c r="F36" i="22"/>
  <c r="F151" i="22" s="1"/>
  <c r="F54" i="32" l="1"/>
  <c r="F54" i="31"/>
  <c r="L39" i="19"/>
  <c r="G8" i="33" l="1"/>
  <c r="G38" i="33" s="1"/>
  <c r="F55" i="31"/>
  <c r="F3" i="31"/>
  <c r="L39" i="25"/>
  <c r="L151" i="25" s="1"/>
  <c r="L38" i="29"/>
  <c r="L126" i="29" s="1"/>
  <c r="L39" i="22"/>
  <c r="L151" i="22" s="1"/>
  <c r="L55" i="19"/>
  <c r="L55" i="25" s="1"/>
  <c r="L38" i="32"/>
  <c r="L16" i="32" s="1"/>
  <c r="L54" i="32" s="1"/>
  <c r="L38" i="31"/>
  <c r="L16" i="31" s="1"/>
  <c r="F3" i="32"/>
  <c r="G9" i="33"/>
  <c r="G10" i="33" s="1"/>
  <c r="L54" i="31" l="1"/>
  <c r="L55" i="31" s="1"/>
  <c r="L3" i="32"/>
  <c r="M9" i="33"/>
  <c r="L3" i="31" l="1"/>
  <c r="M8" i="33"/>
  <c r="M10" i="33" s="1"/>
  <c r="M38" i="33"/>
  <c r="E89" i="19" l="1"/>
  <c r="E88" i="32" l="1"/>
  <c r="E89" i="22"/>
  <c r="E68" i="29"/>
  <c r="E89" i="25"/>
  <c r="E88" i="31"/>
  <c r="O59" i="19" l="1"/>
  <c r="P59" i="19"/>
  <c r="P58" i="32" l="1"/>
  <c r="P48" i="29"/>
  <c r="P59" i="25"/>
  <c r="P58" i="31"/>
  <c r="P59" i="22"/>
  <c r="O58" i="31"/>
  <c r="O58" i="32"/>
  <c r="O59" i="25"/>
  <c r="O48" i="29"/>
  <c r="O59" i="22"/>
  <c r="N62" i="19"/>
  <c r="M62" i="19"/>
  <c r="P62" i="19"/>
  <c r="O62" i="19"/>
  <c r="O51" i="29" l="1"/>
  <c r="O61" i="31"/>
  <c r="O11" i="31" s="1"/>
  <c r="O62" i="25"/>
  <c r="O62" i="22"/>
  <c r="O61" i="32"/>
  <c r="O11" i="32" s="1"/>
  <c r="P51" i="29"/>
  <c r="P62" i="25"/>
  <c r="P61" i="31"/>
  <c r="P11" i="31" s="1"/>
  <c r="P62" i="22"/>
  <c r="P61" i="32"/>
  <c r="P11" i="32" s="1"/>
  <c r="M62" i="25"/>
  <c r="M61" i="31"/>
  <c r="M62" i="22"/>
  <c r="M51" i="29"/>
  <c r="M61" i="32"/>
  <c r="M8" i="19"/>
  <c r="P8" i="19"/>
  <c r="N61" i="31"/>
  <c r="N51" i="29"/>
  <c r="N62" i="25"/>
  <c r="N62" i="22"/>
  <c r="N8" i="19"/>
  <c r="N61" i="32"/>
  <c r="O8" i="19"/>
  <c r="O5" i="31" l="1"/>
  <c r="P13" i="33" s="1"/>
  <c r="P5" i="32"/>
  <c r="Q14" i="33" s="1"/>
  <c r="N11" i="31"/>
  <c r="N5" i="31" s="1"/>
  <c r="O13" i="33" s="1"/>
  <c r="O5" i="32"/>
  <c r="P14" i="33" s="1"/>
  <c r="P15" i="33" s="1"/>
  <c r="M11" i="32"/>
  <c r="M5" i="32" s="1"/>
  <c r="N11" i="32"/>
  <c r="N5" i="32" s="1"/>
  <c r="O14" i="33" s="1"/>
  <c r="P39" i="33"/>
  <c r="M11" i="31"/>
  <c r="M5" i="31" s="1"/>
  <c r="N13" i="33" s="1"/>
  <c r="P5" i="31"/>
  <c r="Q13" i="33" s="1"/>
  <c r="Q39" i="33" s="1"/>
  <c r="N14" i="33" l="1"/>
  <c r="R14" i="33" s="1"/>
  <c r="Q5" i="32"/>
  <c r="O39" i="33"/>
  <c r="O15" i="33"/>
  <c r="Q15" i="33"/>
  <c r="N39" i="33"/>
  <c r="N15" i="33"/>
  <c r="R13" i="33"/>
  <c r="M39" i="19"/>
  <c r="N39" i="19"/>
  <c r="O39" i="19"/>
  <c r="P39" i="19"/>
  <c r="R15" i="33" l="1"/>
  <c r="M55" i="19"/>
  <c r="M55" i="25" s="1"/>
  <c r="M38" i="29"/>
  <c r="M126" i="29" s="1"/>
  <c r="M39" i="25"/>
  <c r="M151" i="25" s="1"/>
  <c r="M39" i="22"/>
  <c r="M151" i="22" s="1"/>
  <c r="M38" i="31"/>
  <c r="M16" i="31" s="1"/>
  <c r="M54" i="31" s="1"/>
  <c r="M38" i="32"/>
  <c r="M16" i="32" s="1"/>
  <c r="M54" i="32" s="1"/>
  <c r="N39" i="25"/>
  <c r="N151" i="25" s="1"/>
  <c r="N38" i="31"/>
  <c r="N16" i="31" s="1"/>
  <c r="N55" i="19"/>
  <c r="N55" i="25" s="1"/>
  <c r="N38" i="32"/>
  <c r="N16" i="32" s="1"/>
  <c r="N54" i="32" s="1"/>
  <c r="N38" i="29"/>
  <c r="N126" i="29" s="1"/>
  <c r="N39" i="22"/>
  <c r="N151" i="22" s="1"/>
  <c r="R39" i="33"/>
  <c r="P38" i="29"/>
  <c r="P126" i="29" s="1"/>
  <c r="P38" i="31"/>
  <c r="P16" i="31" s="1"/>
  <c r="P38" i="32"/>
  <c r="P16" i="32" s="1"/>
  <c r="P39" i="22"/>
  <c r="P151" i="22" s="1"/>
  <c r="P39" i="25"/>
  <c r="P151" i="25" s="1"/>
  <c r="P55" i="19"/>
  <c r="P55" i="25" s="1"/>
  <c r="O38" i="31"/>
  <c r="O16" i="31" s="1"/>
  <c r="O38" i="32"/>
  <c r="O16" i="32" s="1"/>
  <c r="O39" i="22"/>
  <c r="O151" i="22" s="1"/>
  <c r="O38" i="29"/>
  <c r="O126" i="29" s="1"/>
  <c r="O39" i="25"/>
  <c r="O151" i="25" s="1"/>
  <c r="O55" i="19"/>
  <c r="O55" i="25" s="1"/>
  <c r="O54" i="31" l="1"/>
  <c r="P54" i="32"/>
  <c r="N54" i="31"/>
  <c r="N55" i="31" s="1"/>
  <c r="O3" i="31"/>
  <c r="P8" i="33"/>
  <c r="P54" i="31"/>
  <c r="Q9" i="33"/>
  <c r="P3" i="32"/>
  <c r="O9" i="33"/>
  <c r="N3" i="32"/>
  <c r="M3" i="32"/>
  <c r="N9" i="33"/>
  <c r="O54" i="32"/>
  <c r="M3" i="31"/>
  <c r="M55" i="31"/>
  <c r="N8" i="33"/>
  <c r="O8" i="33" l="1"/>
  <c r="N3" i="31"/>
  <c r="Q8" i="33"/>
  <c r="P3" i="31"/>
  <c r="P55" i="31"/>
  <c r="P38" i="33"/>
  <c r="O3" i="32"/>
  <c r="P9" i="33"/>
  <c r="P10" i="33" s="1"/>
  <c r="O55" i="31"/>
  <c r="N10" i="33"/>
  <c r="N38" i="33"/>
  <c r="O38" i="33"/>
  <c r="O10" i="33"/>
  <c r="Q10" i="33" l="1"/>
  <c r="Q38" i="33"/>
  <c r="E45" i="19" l="1"/>
  <c r="E45" i="25" l="1"/>
  <c r="E44" i="32"/>
  <c r="E45" i="22"/>
  <c r="E44" i="31"/>
  <c r="E39" i="19"/>
  <c r="E38" i="32" l="1"/>
  <c r="E38" i="31"/>
  <c r="E39" i="25"/>
  <c r="E39" i="22"/>
  <c r="E38" i="29"/>
  <c r="E126" i="29" s="1"/>
  <c r="G101" i="19" l="1"/>
  <c r="F101" i="19"/>
  <c r="E101" i="19"/>
  <c r="E100" i="31" l="1"/>
  <c r="E79" i="29"/>
  <c r="E101" i="22"/>
  <c r="E101" i="25"/>
  <c r="E100" i="32"/>
  <c r="F100" i="32"/>
  <c r="F101" i="22"/>
  <c r="F101" i="25"/>
  <c r="F100" i="31"/>
  <c r="F79" i="29"/>
  <c r="G100" i="31"/>
  <c r="G101" i="25"/>
  <c r="G101" i="22"/>
  <c r="G100" i="32"/>
  <c r="G79" i="29"/>
  <c r="E52" i="19" l="1"/>
  <c r="E52" i="22" l="1"/>
  <c r="E151" i="22" s="1"/>
  <c r="E51" i="32"/>
  <c r="E16" i="32" s="1"/>
  <c r="E52" i="25"/>
  <c r="E151" i="25" s="1"/>
  <c r="E51" i="31"/>
  <c r="E16" i="31" s="1"/>
  <c r="E55" i="19"/>
  <c r="E55" i="25" s="1"/>
  <c r="E54" i="31" l="1"/>
  <c r="E54" i="32"/>
  <c r="F9" i="33" s="1"/>
  <c r="R9" i="33" s="1"/>
  <c r="E3" i="31"/>
  <c r="F8" i="33"/>
  <c r="E3" i="32" l="1"/>
  <c r="Q3" i="32" s="1"/>
  <c r="E55" i="31"/>
  <c r="F10" i="33"/>
  <c r="R10" i="33" s="1"/>
  <c r="F38" i="33"/>
  <c r="R38" i="33" s="1"/>
  <c r="R8" i="33"/>
  <c r="P131" i="19" l="1"/>
  <c r="L131" i="19"/>
  <c r="K131" i="19"/>
  <c r="O131" i="19"/>
  <c r="I131" i="19"/>
  <c r="M130" i="19"/>
  <c r="G131" i="19"/>
  <c r="N131" i="19"/>
  <c r="M131" i="19"/>
  <c r="J131" i="19"/>
  <c r="H131" i="19"/>
  <c r="F131" i="19"/>
  <c r="E131" i="19"/>
  <c r="I130" i="19"/>
  <c r="E130" i="19"/>
  <c r="E130" i="31" l="1"/>
  <c r="E130" i="32"/>
  <c r="E131" i="25"/>
  <c r="E131" i="22"/>
  <c r="E107" i="29"/>
  <c r="O131" i="22"/>
  <c r="O130" i="31"/>
  <c r="O107" i="29"/>
  <c r="O130" i="32"/>
  <c r="O131" i="25"/>
  <c r="I106" i="29"/>
  <c r="I130" i="25"/>
  <c r="I136" i="19"/>
  <c r="I129" i="32"/>
  <c r="I130" i="22"/>
  <c r="I129" i="31"/>
  <c r="F131" i="22"/>
  <c r="F131" i="25"/>
  <c r="F107" i="29"/>
  <c r="F130" i="32"/>
  <c r="F130" i="31"/>
  <c r="N130" i="32"/>
  <c r="N130" i="31"/>
  <c r="N107" i="29"/>
  <c r="N131" i="22"/>
  <c r="N131" i="25"/>
  <c r="K130" i="31"/>
  <c r="K130" i="32"/>
  <c r="K131" i="25"/>
  <c r="K131" i="22"/>
  <c r="K107" i="29"/>
  <c r="H131" i="25"/>
  <c r="H131" i="22"/>
  <c r="H130" i="31"/>
  <c r="H107" i="29"/>
  <c r="H130" i="32"/>
  <c r="M130" i="22"/>
  <c r="M129" i="31"/>
  <c r="M129" i="32"/>
  <c r="M106" i="29"/>
  <c r="M136" i="19"/>
  <c r="M130" i="25"/>
  <c r="L131" i="22"/>
  <c r="L130" i="31"/>
  <c r="L107" i="29"/>
  <c r="L130" i="32"/>
  <c r="L131" i="25"/>
  <c r="E129" i="32"/>
  <c r="E18" i="32" s="1"/>
  <c r="E106" i="29"/>
  <c r="E136" i="19"/>
  <c r="E129" i="31"/>
  <c r="E18" i="31" s="1"/>
  <c r="E130" i="22"/>
  <c r="E130" i="25"/>
  <c r="M107" i="29"/>
  <c r="M131" i="22"/>
  <c r="M130" i="31"/>
  <c r="M131" i="25"/>
  <c r="M130" i="32"/>
  <c r="J131" i="22"/>
  <c r="J130" i="32"/>
  <c r="J107" i="29"/>
  <c r="J130" i="31"/>
  <c r="J131" i="25"/>
  <c r="G131" i="25"/>
  <c r="G130" i="31"/>
  <c r="G107" i="29"/>
  <c r="G131" i="22"/>
  <c r="G130" i="32"/>
  <c r="I131" i="22"/>
  <c r="I131" i="25"/>
  <c r="I107" i="29"/>
  <c r="I130" i="31"/>
  <c r="I130" i="32"/>
  <c r="P130" i="32"/>
  <c r="P131" i="25"/>
  <c r="P107" i="29"/>
  <c r="P130" i="31"/>
  <c r="P131" i="22"/>
  <c r="H130" i="19"/>
  <c r="L130" i="19"/>
  <c r="P130" i="19"/>
  <c r="O130" i="19"/>
  <c r="K130" i="19"/>
  <c r="F130" i="19"/>
  <c r="J130" i="19"/>
  <c r="N130" i="19"/>
  <c r="G130" i="19"/>
  <c r="E135" i="31" l="1"/>
  <c r="E132" i="29"/>
  <c r="E135" i="32"/>
  <c r="M18" i="32"/>
  <c r="M135" i="32" s="1"/>
  <c r="F130" i="25"/>
  <c r="F157" i="25" s="1"/>
  <c r="F106" i="29"/>
  <c r="F132" i="29" s="1"/>
  <c r="F136" i="19"/>
  <c r="F129" i="31"/>
  <c r="F18" i="31" s="1"/>
  <c r="F129" i="32"/>
  <c r="F18" i="32" s="1"/>
  <c r="F130" i="22"/>
  <c r="P129" i="31"/>
  <c r="P18" i="31" s="1"/>
  <c r="P136" i="19"/>
  <c r="P130" i="25"/>
  <c r="P157" i="25" s="1"/>
  <c r="P106" i="29"/>
  <c r="P130" i="22"/>
  <c r="P129" i="32"/>
  <c r="P18" i="32" s="1"/>
  <c r="P135" i="32" s="1"/>
  <c r="F24" i="33"/>
  <c r="E8" i="32"/>
  <c r="M132" i="29"/>
  <c r="I18" i="31"/>
  <c r="I135" i="31" s="1"/>
  <c r="I157" i="25"/>
  <c r="F23" i="33"/>
  <c r="E8" i="31"/>
  <c r="N24" i="33"/>
  <c r="M8" i="32"/>
  <c r="I157" i="22"/>
  <c r="I132" i="29"/>
  <c r="J136" i="19"/>
  <c r="J129" i="31"/>
  <c r="J18" i="31" s="1"/>
  <c r="J130" i="25"/>
  <c r="J129" i="32"/>
  <c r="J18" i="32" s="1"/>
  <c r="J106" i="29"/>
  <c r="J130" i="22"/>
  <c r="K130" i="25"/>
  <c r="K129" i="31"/>
  <c r="K18" i="31" s="1"/>
  <c r="K106" i="29"/>
  <c r="K129" i="32"/>
  <c r="K18" i="32" s="1"/>
  <c r="K136" i="19"/>
  <c r="K130" i="22"/>
  <c r="H129" i="32"/>
  <c r="H18" i="32" s="1"/>
  <c r="H130" i="22"/>
  <c r="H157" i="22" s="1"/>
  <c r="H106" i="29"/>
  <c r="H132" i="29" s="1"/>
  <c r="H129" i="31"/>
  <c r="H18" i="31" s="1"/>
  <c r="H130" i="25"/>
  <c r="H136" i="19"/>
  <c r="M157" i="25"/>
  <c r="M18" i="31"/>
  <c r="M135" i="31" s="1"/>
  <c r="I18" i="32"/>
  <c r="I135" i="32" s="1"/>
  <c r="N130" i="22"/>
  <c r="N136" i="19"/>
  <c r="N130" i="25"/>
  <c r="N129" i="32"/>
  <c r="N18" i="32" s="1"/>
  <c r="N129" i="31"/>
  <c r="N18" i="31" s="1"/>
  <c r="N106" i="29"/>
  <c r="E157" i="22"/>
  <c r="G129" i="32"/>
  <c r="G18" i="32" s="1"/>
  <c r="G129" i="31"/>
  <c r="G18" i="31" s="1"/>
  <c r="G106" i="29"/>
  <c r="G130" i="25"/>
  <c r="G136" i="19"/>
  <c r="G130" i="22"/>
  <c r="O106" i="29"/>
  <c r="O130" i="22"/>
  <c r="O130" i="25"/>
  <c r="O129" i="31"/>
  <c r="O18" i="31" s="1"/>
  <c r="O129" i="32"/>
  <c r="O18" i="32" s="1"/>
  <c r="O136" i="19"/>
  <c r="L136" i="19"/>
  <c r="L106" i="29"/>
  <c r="L130" i="25"/>
  <c r="L157" i="25" s="1"/>
  <c r="L130" i="22"/>
  <c r="L157" i="22" s="1"/>
  <c r="L129" i="31"/>
  <c r="L18" i="31" s="1"/>
  <c r="L135" i="31" s="1"/>
  <c r="L129" i="32"/>
  <c r="L18" i="32" s="1"/>
  <c r="E157" i="25"/>
  <c r="M157" i="22"/>
  <c r="O135" i="32" l="1"/>
  <c r="P24" i="33" s="1"/>
  <c r="O135" i="31"/>
  <c r="P23" i="33" s="1"/>
  <c r="H135" i="32"/>
  <c r="H8" i="32" s="1"/>
  <c r="F135" i="31"/>
  <c r="G23" i="33" s="1"/>
  <c r="H135" i="31"/>
  <c r="H8" i="31" s="1"/>
  <c r="K135" i="31"/>
  <c r="L23" i="33" s="1"/>
  <c r="L135" i="32"/>
  <c r="M24" i="33" s="1"/>
  <c r="G135" i="31"/>
  <c r="G8" i="31" s="1"/>
  <c r="K135" i="32"/>
  <c r="K8" i="32" s="1"/>
  <c r="G132" i="29"/>
  <c r="N157" i="25"/>
  <c r="M8" i="31"/>
  <c r="N23" i="33"/>
  <c r="I24" i="33"/>
  <c r="J132" i="29"/>
  <c r="F42" i="33"/>
  <c r="F25" i="33"/>
  <c r="Q24" i="33"/>
  <c r="P8" i="32"/>
  <c r="O8" i="31"/>
  <c r="P157" i="22"/>
  <c r="P135" i="31"/>
  <c r="M23" i="33"/>
  <c r="M42" i="33" s="1"/>
  <c r="L8" i="31"/>
  <c r="O157" i="25"/>
  <c r="G135" i="32"/>
  <c r="N135" i="31"/>
  <c r="N157" i="22"/>
  <c r="K157" i="25"/>
  <c r="J157" i="25"/>
  <c r="P132" i="29"/>
  <c r="F157" i="22"/>
  <c r="O132" i="29"/>
  <c r="H157" i="25"/>
  <c r="K132" i="29"/>
  <c r="L8" i="32"/>
  <c r="L132" i="29"/>
  <c r="G157" i="22"/>
  <c r="N132" i="29"/>
  <c r="K157" i="22"/>
  <c r="J135" i="32"/>
  <c r="O157" i="22"/>
  <c r="G157" i="25"/>
  <c r="N135" i="32"/>
  <c r="I8" i="32"/>
  <c r="J24" i="33"/>
  <c r="L24" i="33"/>
  <c r="J157" i="22"/>
  <c r="J135" i="31"/>
  <c r="I8" i="31"/>
  <c r="J23" i="33"/>
  <c r="F135" i="32"/>
  <c r="K8" i="31" l="1"/>
  <c r="I23" i="33"/>
  <c r="O8" i="32"/>
  <c r="M25" i="33"/>
  <c r="F8" i="31"/>
  <c r="H23" i="33"/>
  <c r="H42" i="33" s="1"/>
  <c r="F8" i="32"/>
  <c r="G24" i="33"/>
  <c r="G25" i="33" s="1"/>
  <c r="J8" i="31"/>
  <c r="K23" i="33"/>
  <c r="K24" i="33"/>
  <c r="J8" i="32"/>
  <c r="Q23" i="33"/>
  <c r="P8" i="31"/>
  <c r="N42" i="33"/>
  <c r="N25" i="33"/>
  <c r="P42" i="33"/>
  <c r="P25" i="33"/>
  <c r="J25" i="33"/>
  <c r="J42" i="33"/>
  <c r="L25" i="33"/>
  <c r="L42" i="33"/>
  <c r="O23" i="33"/>
  <c r="N8" i="31"/>
  <c r="G42" i="33"/>
  <c r="I42" i="33"/>
  <c r="I25" i="33"/>
  <c r="O24" i="33"/>
  <c r="N8" i="32"/>
  <c r="G8" i="32"/>
  <c r="H24" i="33"/>
  <c r="H25" i="33" s="1"/>
  <c r="Q25" i="33" l="1"/>
  <c r="Q42" i="33"/>
  <c r="Q8" i="32"/>
  <c r="R24" i="33"/>
  <c r="O42" i="33"/>
  <c r="O25" i="33"/>
  <c r="K25" i="33"/>
  <c r="K42" i="33"/>
  <c r="R42" i="33" s="1"/>
  <c r="R23" i="33"/>
  <c r="R25" i="33" l="1"/>
  <c r="E71" i="19"/>
  <c r="E55" i="29" l="1"/>
  <c r="E70" i="32"/>
  <c r="E70" i="31"/>
  <c r="E71" i="25"/>
  <c r="E71" i="22"/>
  <c r="E73" i="19" l="1"/>
  <c r="F73" i="19"/>
  <c r="H73" i="19"/>
  <c r="H75" i="19"/>
  <c r="F72" i="31" l="1"/>
  <c r="F73" i="22"/>
  <c r="F72" i="32"/>
  <c r="F73" i="25"/>
  <c r="H56" i="29"/>
  <c r="H75" i="22"/>
  <c r="H75" i="25"/>
  <c r="H74" i="32"/>
  <c r="H74" i="31"/>
  <c r="H72" i="31"/>
  <c r="H73" i="25"/>
  <c r="H72" i="32"/>
  <c r="H73" i="22"/>
  <c r="E72" i="32"/>
  <c r="E72" i="31"/>
  <c r="E73" i="25"/>
  <c r="E73" i="22"/>
  <c r="E79" i="19"/>
  <c r="H71" i="19"/>
  <c r="E75" i="19"/>
  <c r="H79" i="19"/>
  <c r="F75" i="19"/>
  <c r="F71" i="19"/>
  <c r="F80" i="19"/>
  <c r="F79" i="19"/>
  <c r="F80" i="22" l="1"/>
  <c r="F80" i="25"/>
  <c r="F79" i="31"/>
  <c r="F60" i="29"/>
  <c r="F79" i="32"/>
  <c r="E78" i="31"/>
  <c r="E79" i="22"/>
  <c r="E79" i="25"/>
  <c r="E78" i="32"/>
  <c r="E59" i="29"/>
  <c r="F74" i="31"/>
  <c r="F75" i="22"/>
  <c r="F74" i="32"/>
  <c r="F75" i="25"/>
  <c r="F56" i="29"/>
  <c r="E75" i="22"/>
  <c r="E74" i="31"/>
  <c r="E75" i="25"/>
  <c r="E56" i="29"/>
  <c r="E74" i="32"/>
  <c r="H59" i="29"/>
  <c r="H79" i="25"/>
  <c r="H79" i="22"/>
  <c r="H78" i="31"/>
  <c r="H78" i="32"/>
  <c r="F70" i="31"/>
  <c r="F70" i="32"/>
  <c r="F71" i="25"/>
  <c r="F71" i="22"/>
  <c r="F55" i="29"/>
  <c r="F59" i="29"/>
  <c r="F78" i="31"/>
  <c r="F78" i="32"/>
  <c r="F79" i="25"/>
  <c r="F79" i="22"/>
  <c r="H55" i="29"/>
  <c r="H71" i="25"/>
  <c r="H70" i="31"/>
  <c r="H70" i="32"/>
  <c r="H71" i="22"/>
  <c r="E72" i="19"/>
  <c r="H72" i="19"/>
  <c r="F72" i="19"/>
  <c r="E80" i="19"/>
  <c r="H80" i="19"/>
  <c r="H72" i="22" l="1"/>
  <c r="H71" i="32"/>
  <c r="H72" i="25"/>
  <c r="E80" i="22"/>
  <c r="E60" i="29"/>
  <c r="E80" i="25"/>
  <c r="E79" i="31"/>
  <c r="E79" i="32"/>
  <c r="E72" i="25"/>
  <c r="E71" i="32"/>
  <c r="E72" i="22"/>
  <c r="H60" i="29"/>
  <c r="H79" i="31"/>
  <c r="H80" i="25"/>
  <c r="H80" i="22"/>
  <c r="H79" i="32"/>
  <c r="F72" i="25"/>
  <c r="F72" i="22"/>
  <c r="F71" i="32"/>
  <c r="H76" i="19"/>
  <c r="F76" i="19"/>
  <c r="F74" i="19"/>
  <c r="H74" i="19"/>
  <c r="E74" i="19"/>
  <c r="H75" i="31" l="1"/>
  <c r="H76" i="25"/>
  <c r="H76" i="22"/>
  <c r="H57" i="29"/>
  <c r="H129" i="29" s="1"/>
  <c r="H133" i="29" s="1"/>
  <c r="H75" i="32"/>
  <c r="E73" i="31"/>
  <c r="E73" i="32"/>
  <c r="E74" i="25"/>
  <c r="E74" i="22"/>
  <c r="H73" i="32"/>
  <c r="H73" i="31"/>
  <c r="H74" i="25"/>
  <c r="H74" i="22"/>
  <c r="F74" i="22"/>
  <c r="F73" i="31"/>
  <c r="F74" i="25"/>
  <c r="F73" i="32"/>
  <c r="F75" i="31"/>
  <c r="F75" i="32"/>
  <c r="F76" i="25"/>
  <c r="F76" i="22"/>
  <c r="F57" i="29"/>
  <c r="E76" i="19"/>
  <c r="E75" i="32" l="1"/>
  <c r="E76" i="25"/>
  <c r="E75" i="31"/>
  <c r="E57" i="29"/>
  <c r="E76" i="22"/>
  <c r="P31" i="19" l="1"/>
  <c r="P30" i="32" l="1"/>
  <c r="P31" i="22"/>
  <c r="P31" i="25"/>
  <c r="P30" i="31"/>
  <c r="P26" i="19"/>
  <c r="P27" i="19" l="1"/>
  <c r="P25" i="32"/>
  <c r="P26" i="25"/>
  <c r="P26" i="22"/>
  <c r="P25" i="31"/>
  <c r="P26" i="29"/>
  <c r="P32" i="19"/>
  <c r="P21" i="19" s="1"/>
  <c r="P26" i="31" l="1"/>
  <c r="P14" i="31" s="1"/>
  <c r="P21" i="31" s="1"/>
  <c r="P1" i="31" s="1"/>
  <c r="P27" i="29"/>
  <c r="P123" i="29" s="1"/>
  <c r="P27" i="22"/>
  <c r="P148" i="22" s="1"/>
  <c r="P26" i="32"/>
  <c r="P14" i="32" s="1"/>
  <c r="P21" i="32" s="1"/>
  <c r="P1" i="32" s="1"/>
  <c r="P27" i="25"/>
  <c r="P148" i="25" s="1"/>
  <c r="P149" i="29" l="1"/>
  <c r="P151" i="29" s="1"/>
  <c r="P148" i="29"/>
  <c r="P150" i="29" s="1"/>
  <c r="P15" i="31"/>
  <c r="P31" i="31" s="1"/>
  <c r="P15" i="32"/>
  <c r="P31" i="32" s="1"/>
  <c r="Q3" i="33" l="1"/>
  <c r="P32" i="31"/>
  <c r="P20" i="31"/>
  <c r="P2" i="31"/>
  <c r="Q4" i="33"/>
  <c r="P2" i="32"/>
  <c r="Q5" i="33" l="1"/>
  <c r="Q37" i="33"/>
  <c r="O31" i="19"/>
  <c r="O30" i="31" l="1"/>
  <c r="O30" i="32"/>
  <c r="O31" i="25"/>
  <c r="O31" i="22"/>
  <c r="O26" i="19"/>
  <c r="O26" i="29" l="1"/>
  <c r="O25" i="31"/>
  <c r="O27" i="19"/>
  <c r="O32" i="19" s="1"/>
  <c r="O21" i="19" s="1"/>
  <c r="O25" i="32"/>
  <c r="O26" i="25"/>
  <c r="O26" i="22"/>
  <c r="O27" i="29" l="1"/>
  <c r="O123" i="29" s="1"/>
  <c r="O27" i="22"/>
  <c r="O148" i="22" s="1"/>
  <c r="O27" i="25"/>
  <c r="O148" i="25" s="1"/>
  <c r="O26" i="31"/>
  <c r="O14" i="31" s="1"/>
  <c r="O21" i="31" s="1"/>
  <c r="O1" i="31" s="1"/>
  <c r="O26" i="32"/>
  <c r="O14" i="32" s="1"/>
  <c r="O21" i="32" s="1"/>
  <c r="O1" i="32" s="1"/>
  <c r="O148" i="29"/>
  <c r="O150" i="29" s="1"/>
  <c r="O149" i="29"/>
  <c r="O151" i="29" s="1"/>
  <c r="O15" i="32" l="1"/>
  <c r="O31" i="32" s="1"/>
  <c r="P4" i="33" s="1"/>
  <c r="O15" i="31"/>
  <c r="O31" i="31" s="1"/>
  <c r="O2" i="32" l="1"/>
  <c r="P3" i="33"/>
  <c r="P37" i="33" s="1"/>
  <c r="O2" i="31"/>
  <c r="O20" i="31"/>
  <c r="O32" i="31"/>
  <c r="P5" i="33" l="1"/>
  <c r="O126" i="19" l="1"/>
  <c r="P126" i="19"/>
  <c r="P102" i="29" l="1"/>
  <c r="P140" i="29" s="1"/>
  <c r="P126" i="22"/>
  <c r="P165" i="22" s="1"/>
  <c r="P126" i="25"/>
  <c r="P165" i="25" s="1"/>
  <c r="P125" i="31"/>
  <c r="P125" i="32"/>
  <c r="O125" i="32"/>
  <c r="O126" i="22"/>
  <c r="O165" i="22" s="1"/>
  <c r="O126" i="25"/>
  <c r="O165" i="25" s="1"/>
  <c r="O102" i="29"/>
  <c r="O140" i="29" s="1"/>
  <c r="O125" i="31"/>
  <c r="P75" i="19" l="1"/>
  <c r="P71" i="19"/>
  <c r="O75" i="19"/>
  <c r="O73" i="19"/>
  <c r="O74" i="32" l="1"/>
  <c r="O74" i="31"/>
  <c r="O56" i="29"/>
  <c r="O75" i="22"/>
  <c r="O75" i="25"/>
  <c r="P71" i="25"/>
  <c r="P55" i="29"/>
  <c r="P70" i="32"/>
  <c r="P70" i="31"/>
  <c r="P71" i="22"/>
  <c r="P74" i="32"/>
  <c r="P75" i="25"/>
  <c r="P75" i="22"/>
  <c r="P56" i="29"/>
  <c r="P74" i="31"/>
  <c r="O73" i="22"/>
  <c r="O72" i="32"/>
  <c r="O72" i="31"/>
  <c r="O73" i="25"/>
  <c r="O79" i="19"/>
  <c r="P73" i="19"/>
  <c r="O71" i="19"/>
  <c r="O70" i="31" l="1"/>
  <c r="O71" i="25"/>
  <c r="O55" i="29"/>
  <c r="O71" i="22"/>
  <c r="O70" i="32"/>
  <c r="P73" i="22"/>
  <c r="P73" i="25"/>
  <c r="P72" i="32"/>
  <c r="P72" i="31"/>
  <c r="O79" i="25"/>
  <c r="O78" i="31"/>
  <c r="O78" i="32"/>
  <c r="O59" i="29"/>
  <c r="O79" i="22"/>
  <c r="O80" i="19"/>
  <c r="P79" i="19"/>
  <c r="P80" i="19"/>
  <c r="P79" i="31" l="1"/>
  <c r="P80" i="25"/>
  <c r="P60" i="29"/>
  <c r="P79" i="32"/>
  <c r="P80" i="22"/>
  <c r="P78" i="32"/>
  <c r="P79" i="22"/>
  <c r="P59" i="29"/>
  <c r="P78" i="31"/>
  <c r="P79" i="25"/>
  <c r="O80" i="22"/>
  <c r="O60" i="29"/>
  <c r="O79" i="32"/>
  <c r="O79" i="31"/>
  <c r="O80" i="25"/>
  <c r="P72" i="19"/>
  <c r="P74" i="19"/>
  <c r="O72" i="19"/>
  <c r="O74" i="19"/>
  <c r="P72" i="25" l="1"/>
  <c r="P72" i="22"/>
  <c r="P71" i="32"/>
  <c r="O73" i="32"/>
  <c r="O74" i="25"/>
  <c r="O74" i="22"/>
  <c r="O73" i="31"/>
  <c r="O72" i="22"/>
  <c r="O71" i="32"/>
  <c r="O72" i="25"/>
  <c r="P74" i="22"/>
  <c r="P74" i="25"/>
  <c r="P73" i="32"/>
  <c r="P73" i="31"/>
  <c r="P76" i="19"/>
  <c r="P9" i="19" s="1"/>
  <c r="O76" i="19"/>
  <c r="O9" i="19" l="1"/>
  <c r="O76" i="22"/>
  <c r="O154" i="22" s="1"/>
  <c r="O158" i="22" s="1"/>
  <c r="O75" i="31"/>
  <c r="O13" i="31" s="1"/>
  <c r="O75" i="32"/>
  <c r="O13" i="32" s="1"/>
  <c r="O76" i="25"/>
  <c r="O154" i="25" s="1"/>
  <c r="O158" i="25" s="1"/>
  <c r="O57" i="29"/>
  <c r="O10" i="19"/>
  <c r="P75" i="32"/>
  <c r="P13" i="32" s="1"/>
  <c r="P76" i="25"/>
  <c r="P162" i="25" s="1"/>
  <c r="P159" i="25" s="1"/>
  <c r="P76" i="22"/>
  <c r="P154" i="22" s="1"/>
  <c r="P158" i="22" s="1"/>
  <c r="P75" i="31"/>
  <c r="P13" i="31" s="1"/>
  <c r="P57" i="29"/>
  <c r="P10" i="19"/>
  <c r="O147" i="19"/>
  <c r="O173" i="22"/>
  <c r="O175" i="22" s="1"/>
  <c r="O174" i="22"/>
  <c r="O176" i="22" s="1"/>
  <c r="P147" i="19"/>
  <c r="O127" i="19"/>
  <c r="P127" i="19"/>
  <c r="O174" i="25" l="1"/>
  <c r="O176" i="25" s="1"/>
  <c r="O162" i="25"/>
  <c r="O159" i="25" s="1"/>
  <c r="O173" i="25"/>
  <c r="O175" i="25" s="1"/>
  <c r="P174" i="25"/>
  <c r="P176" i="25" s="1"/>
  <c r="P173" i="25"/>
  <c r="P175" i="25" s="1"/>
  <c r="O162" i="22"/>
  <c r="O159" i="22" s="1"/>
  <c r="P146" i="31"/>
  <c r="P147" i="31" s="1"/>
  <c r="P10" i="31" s="1"/>
  <c r="O12" i="32"/>
  <c r="O6" i="32" s="1"/>
  <c r="P19" i="33" s="1"/>
  <c r="P7" i="31"/>
  <c r="Q41" i="33" s="1"/>
  <c r="P174" i="22"/>
  <c r="P176" i="22" s="1"/>
  <c r="P17" i="32"/>
  <c r="P126" i="32" s="1"/>
  <c r="P4" i="32" s="1"/>
  <c r="O7" i="31"/>
  <c r="P41" i="33" s="1"/>
  <c r="O17" i="32"/>
  <c r="O126" i="32" s="1"/>
  <c r="O4" i="32" s="1"/>
  <c r="O146" i="32"/>
  <c r="O147" i="32" s="1"/>
  <c r="O10" i="32" s="1"/>
  <c r="P12" i="31"/>
  <c r="P6" i="31" s="1"/>
  <c r="Q18" i="33" s="1"/>
  <c r="P173" i="22"/>
  <c r="P175" i="22" s="1"/>
  <c r="O129" i="29"/>
  <c r="O133" i="29" s="1"/>
  <c r="O137" i="29"/>
  <c r="O134" i="29" s="1"/>
  <c r="O17" i="31"/>
  <c r="O126" i="31" s="1"/>
  <c r="O4" i="31" s="1"/>
  <c r="P162" i="22"/>
  <c r="P159" i="22" s="1"/>
  <c r="P12" i="32"/>
  <c r="P6" i="32" s="1"/>
  <c r="Q19" i="33" s="1"/>
  <c r="O146" i="31"/>
  <c r="O147" i="31" s="1"/>
  <c r="O10" i="31" s="1"/>
  <c r="P17" i="31"/>
  <c r="P126" i="31" s="1"/>
  <c r="P4" i="31" s="1"/>
  <c r="O12" i="31"/>
  <c r="O6" i="31" s="1"/>
  <c r="P18" i="33" s="1"/>
  <c r="P40" i="33" s="1"/>
  <c r="P137" i="29"/>
  <c r="P134" i="29" s="1"/>
  <c r="P129" i="29"/>
  <c r="P133" i="29" s="1"/>
  <c r="P7" i="32"/>
  <c r="P146" i="32"/>
  <c r="P147" i="32" s="1"/>
  <c r="P10" i="32" s="1"/>
  <c r="O7" i="32"/>
  <c r="P154" i="25"/>
  <c r="P158" i="25" s="1"/>
  <c r="Q40" i="33" l="1"/>
  <c r="Q20" i="33"/>
  <c r="P20" i="33"/>
  <c r="N31" i="19" l="1"/>
  <c r="N31" i="25" l="1"/>
  <c r="N30" i="32"/>
  <c r="N30" i="31"/>
  <c r="N31" i="22"/>
  <c r="N26" i="19"/>
  <c r="N26" i="25" l="1"/>
  <c r="N25" i="32"/>
  <c r="N26" i="29"/>
  <c r="N25" i="31"/>
  <c r="N27" i="19"/>
  <c r="N32" i="19" s="1"/>
  <c r="N21" i="19" s="1"/>
  <c r="N26" i="22"/>
  <c r="N27" i="25" l="1"/>
  <c r="N148" i="25" s="1"/>
  <c r="N27" i="22"/>
  <c r="N148" i="22" s="1"/>
  <c r="N26" i="31"/>
  <c r="N14" i="31" s="1"/>
  <c r="N21" i="31" s="1"/>
  <c r="N1" i="31" s="1"/>
  <c r="N26" i="32"/>
  <c r="N15" i="32" s="1"/>
  <c r="N31" i="32" s="1"/>
  <c r="N27" i="29"/>
  <c r="N123" i="29" s="1"/>
  <c r="N126" i="19"/>
  <c r="N75" i="19"/>
  <c r="N71" i="19"/>
  <c r="N149" i="29" l="1"/>
  <c r="N151" i="29" s="1"/>
  <c r="N148" i="29"/>
  <c r="N150" i="29" s="1"/>
  <c r="O4" i="33"/>
  <c r="N2" i="32"/>
  <c r="N125" i="31"/>
  <c r="N125" i="32"/>
  <c r="N126" i="22"/>
  <c r="N165" i="22" s="1"/>
  <c r="N126" i="25"/>
  <c r="N165" i="25" s="1"/>
  <c r="N102" i="29"/>
  <c r="N140" i="29" s="1"/>
  <c r="N75" i="22"/>
  <c r="N74" i="31"/>
  <c r="N74" i="32"/>
  <c r="N56" i="29"/>
  <c r="N75" i="25"/>
  <c r="N70" i="32"/>
  <c r="N71" i="22"/>
  <c r="N71" i="25"/>
  <c r="N70" i="31"/>
  <c r="N55" i="29"/>
  <c r="N14" i="32"/>
  <c r="N21" i="32" s="1"/>
  <c r="N1" i="32" s="1"/>
  <c r="N15" i="31"/>
  <c r="N31" i="31" s="1"/>
  <c r="N73" i="19"/>
  <c r="N73" i="25" l="1"/>
  <c r="N73" i="22"/>
  <c r="N72" i="32"/>
  <c r="N72" i="31"/>
  <c r="O3" i="33"/>
  <c r="N2" i="31"/>
  <c r="N20" i="31"/>
  <c r="N32" i="31"/>
  <c r="N79" i="19"/>
  <c r="N80" i="19"/>
  <c r="N79" i="22" l="1"/>
  <c r="N79" i="25"/>
  <c r="N59" i="29"/>
  <c r="N78" i="32"/>
  <c r="N78" i="31"/>
  <c r="N80" i="25"/>
  <c r="N60" i="29"/>
  <c r="N79" i="32"/>
  <c r="N79" i="31"/>
  <c r="N80" i="22"/>
  <c r="O5" i="33"/>
  <c r="O37" i="33"/>
  <c r="N72" i="19"/>
  <c r="N74" i="19"/>
  <c r="N71" i="32" l="1"/>
  <c r="N72" i="22"/>
  <c r="N72" i="25"/>
  <c r="N73" i="32"/>
  <c r="N74" i="25"/>
  <c r="N74" i="22"/>
  <c r="N73" i="31"/>
  <c r="N76" i="19"/>
  <c r="N127" i="19" s="1"/>
  <c r="N9" i="19" l="1"/>
  <c r="N57" i="29"/>
  <c r="N75" i="31"/>
  <c r="N13" i="31" s="1"/>
  <c r="N76" i="22"/>
  <c r="N154" i="22" s="1"/>
  <c r="N158" i="22" s="1"/>
  <c r="N75" i="32"/>
  <c r="N13" i="32" s="1"/>
  <c r="N76" i="25"/>
  <c r="N154" i="25" s="1"/>
  <c r="N158" i="25" s="1"/>
  <c r="N10" i="19"/>
  <c r="N173" i="22"/>
  <c r="N175" i="22" s="1"/>
  <c r="N147" i="19"/>
  <c r="N12" i="32" l="1"/>
  <c r="N6" i="32" s="1"/>
  <c r="O19" i="33" s="1"/>
  <c r="N146" i="31"/>
  <c r="N147" i="31" s="1"/>
  <c r="N10" i="31" s="1"/>
  <c r="N17" i="31"/>
  <c r="N126" i="31" s="1"/>
  <c r="N4" i="31" s="1"/>
  <c r="N12" i="31"/>
  <c r="N6" i="31" s="1"/>
  <c r="O18" i="33" s="1"/>
  <c r="N174" i="22"/>
  <c r="N176" i="22" s="1"/>
  <c r="N7" i="32"/>
  <c r="N162" i="25"/>
  <c r="N159" i="25" s="1"/>
  <c r="N173" i="25"/>
  <c r="N175" i="25" s="1"/>
  <c r="N17" i="32"/>
  <c r="N126" i="32" s="1"/>
  <c r="N4" i="32" s="1"/>
  <c r="N146" i="32"/>
  <c r="N147" i="32" s="1"/>
  <c r="N10" i="32" s="1"/>
  <c r="N7" i="31"/>
  <c r="O41" i="33" s="1"/>
  <c r="N162" i="22"/>
  <c r="N159" i="22" s="1"/>
  <c r="N129" i="29"/>
  <c r="N133" i="29" s="1"/>
  <c r="N137" i="29"/>
  <c r="N134" i="29" s="1"/>
  <c r="N174" i="25"/>
  <c r="N176" i="25" s="1"/>
  <c r="O40" i="33" l="1"/>
  <c r="O20" i="33"/>
  <c r="M31" i="19" l="1"/>
  <c r="M31" i="25" l="1"/>
  <c r="M31" i="22"/>
  <c r="M30" i="32"/>
  <c r="M30" i="31"/>
  <c r="M26" i="19"/>
  <c r="M25" i="32" l="1"/>
  <c r="M26" i="22"/>
  <c r="M26" i="29"/>
  <c r="M26" i="25"/>
  <c r="M27" i="19"/>
  <c r="M32" i="19" s="1"/>
  <c r="M21" i="19" s="1"/>
  <c r="M25" i="31"/>
  <c r="M27" i="29" l="1"/>
  <c r="M148" i="29" s="1"/>
  <c r="M150" i="29" s="1"/>
  <c r="M26" i="31"/>
  <c r="M15" i="31" s="1"/>
  <c r="M31" i="31" s="1"/>
  <c r="M27" i="22"/>
  <c r="M148" i="22" s="1"/>
  <c r="M26" i="32"/>
  <c r="M14" i="32" s="1"/>
  <c r="M21" i="32" s="1"/>
  <c r="M1" i="32" s="1"/>
  <c r="M27" i="25"/>
  <c r="M148" i="25" s="1"/>
  <c r="M126" i="19"/>
  <c r="M71" i="19"/>
  <c r="M71" i="25" l="1"/>
  <c r="M71" i="22"/>
  <c r="M70" i="32"/>
  <c r="M55" i="29"/>
  <c r="M70" i="31"/>
  <c r="M149" i="29"/>
  <c r="M151" i="29" s="1"/>
  <c r="M126" i="22"/>
  <c r="M165" i="22" s="1"/>
  <c r="M125" i="32"/>
  <c r="M125" i="31"/>
  <c r="M126" i="25"/>
  <c r="M165" i="25" s="1"/>
  <c r="M102" i="29"/>
  <c r="M140" i="29" s="1"/>
  <c r="M15" i="32"/>
  <c r="M31" i="32" s="1"/>
  <c r="M32" i="31" s="1"/>
  <c r="M2" i="31"/>
  <c r="N3" i="33"/>
  <c r="N37" i="33" s="1"/>
  <c r="M123" i="29"/>
  <c r="M14" i="31"/>
  <c r="M21" i="31" s="1"/>
  <c r="M1" i="31" s="1"/>
  <c r="M80" i="19"/>
  <c r="M79" i="19"/>
  <c r="M75" i="19"/>
  <c r="M73" i="19"/>
  <c r="M20" i="31" l="1"/>
  <c r="M73" i="25"/>
  <c r="M73" i="22"/>
  <c r="M72" i="32"/>
  <c r="M72" i="31"/>
  <c r="M79" i="22"/>
  <c r="M78" i="32"/>
  <c r="M78" i="31"/>
  <c r="M59" i="29"/>
  <c r="M79" i="25"/>
  <c r="M75" i="25"/>
  <c r="M74" i="32"/>
  <c r="M75" i="22"/>
  <c r="M56" i="29"/>
  <c r="M74" i="31"/>
  <c r="M79" i="31"/>
  <c r="M60" i="29"/>
  <c r="M80" i="22"/>
  <c r="M79" i="32"/>
  <c r="M80" i="25"/>
  <c r="N4" i="33"/>
  <c r="N5" i="33" s="1"/>
  <c r="M2" i="32"/>
  <c r="M72" i="19" l="1"/>
  <c r="M74" i="19"/>
  <c r="M73" i="32" l="1"/>
  <c r="M74" i="22"/>
  <c r="M73" i="31"/>
  <c r="M74" i="25"/>
  <c r="M71" i="32"/>
  <c r="M72" i="22"/>
  <c r="M72" i="25"/>
  <c r="M147" i="19"/>
  <c r="M76" i="19"/>
  <c r="M9" i="19" l="1"/>
  <c r="M57" i="29"/>
  <c r="M76" i="25"/>
  <c r="M174" i="25" s="1"/>
  <c r="M176" i="25" s="1"/>
  <c r="M75" i="32"/>
  <c r="M13" i="32" s="1"/>
  <c r="M76" i="22"/>
  <c r="M154" i="22" s="1"/>
  <c r="M158" i="22" s="1"/>
  <c r="M75" i="31"/>
  <c r="M13" i="31" s="1"/>
  <c r="M10" i="19"/>
  <c r="M173" i="22"/>
  <c r="M175" i="22" s="1"/>
  <c r="M174" i="22"/>
  <c r="M176" i="22" s="1"/>
  <c r="M162" i="22"/>
  <c r="M159" i="22" s="1"/>
  <c r="M127" i="19"/>
  <c r="M146" i="32"/>
  <c r="M147" i="32" s="1"/>
  <c r="M10" i="32" s="1"/>
  <c r="M17" i="32" l="1"/>
  <c r="M126" i="32" s="1"/>
  <c r="M4" i="32" s="1"/>
  <c r="M12" i="32"/>
  <c r="M6" i="32" s="1"/>
  <c r="N19" i="33" s="1"/>
  <c r="M7" i="31"/>
  <c r="N41" i="33" s="1"/>
  <c r="M146" i="31"/>
  <c r="M147" i="31" s="1"/>
  <c r="M10" i="31" s="1"/>
  <c r="M162" i="25"/>
  <c r="M159" i="25" s="1"/>
  <c r="M7" i="32"/>
  <c r="M17" i="31"/>
  <c r="M126" i="31" s="1"/>
  <c r="M4" i="31" s="1"/>
  <c r="M154" i="25"/>
  <c r="M158" i="25" s="1"/>
  <c r="M137" i="29"/>
  <c r="M134" i="29" s="1"/>
  <c r="M129" i="29"/>
  <c r="M133" i="29" s="1"/>
  <c r="M12" i="31"/>
  <c r="M6" i="31" s="1"/>
  <c r="N18" i="33" s="1"/>
  <c r="M173" i="25"/>
  <c r="M175" i="25" s="1"/>
  <c r="N40" i="33" l="1"/>
  <c r="N20" i="33"/>
  <c r="L126" i="19" l="1"/>
  <c r="L75" i="19"/>
  <c r="L71" i="19"/>
  <c r="L125" i="31" l="1"/>
  <c r="L102" i="29"/>
  <c r="L140" i="29" s="1"/>
  <c r="L126" i="25"/>
  <c r="L165" i="25" s="1"/>
  <c r="L126" i="22"/>
  <c r="L165" i="22" s="1"/>
  <c r="L125" i="32"/>
  <c r="L56" i="29"/>
  <c r="L75" i="25"/>
  <c r="L74" i="32"/>
  <c r="L75" i="22"/>
  <c r="L74" i="31"/>
  <c r="L71" i="22"/>
  <c r="L70" i="32"/>
  <c r="L55" i="29"/>
  <c r="L70" i="31"/>
  <c r="L71" i="25"/>
  <c r="L73" i="19"/>
  <c r="L73" i="22" l="1"/>
  <c r="L73" i="25"/>
  <c r="L72" i="32"/>
  <c r="L72" i="31"/>
  <c r="L80" i="19"/>
  <c r="L79" i="19"/>
  <c r="L79" i="22" l="1"/>
  <c r="L59" i="29"/>
  <c r="L79" i="25"/>
  <c r="L78" i="31"/>
  <c r="L78" i="32"/>
  <c r="L80" i="22"/>
  <c r="L79" i="32"/>
  <c r="L80" i="25"/>
  <c r="L60" i="29"/>
  <c r="L79" i="31"/>
  <c r="L72" i="19"/>
  <c r="L74" i="19"/>
  <c r="L31" i="19"/>
  <c r="L73" i="31" l="1"/>
  <c r="L73" i="32"/>
  <c r="L74" i="22"/>
  <c r="L74" i="25"/>
  <c r="L31" i="22"/>
  <c r="L30" i="31"/>
  <c r="L30" i="32"/>
  <c r="L31" i="25"/>
  <c r="L71" i="32"/>
  <c r="L72" i="25"/>
  <c r="L72" i="22"/>
  <c r="L76" i="19"/>
  <c r="L9" i="19" s="1"/>
  <c r="L26" i="19"/>
  <c r="L27" i="19" l="1"/>
  <c r="L26" i="22"/>
  <c r="L26" i="25"/>
  <c r="L26" i="29"/>
  <c r="L25" i="31"/>
  <c r="L32" i="19"/>
  <c r="L21" i="19" s="1"/>
  <c r="L25" i="32"/>
  <c r="L147" i="19"/>
  <c r="L127" i="19"/>
  <c r="L75" i="32"/>
  <c r="L13" i="32" s="1"/>
  <c r="L57" i="29"/>
  <c r="L76" i="25"/>
  <c r="L154" i="25" s="1"/>
  <c r="L158" i="25" s="1"/>
  <c r="L76" i="22"/>
  <c r="L154" i="22" s="1"/>
  <c r="L158" i="22" s="1"/>
  <c r="L75" i="31"/>
  <c r="L13" i="31" s="1"/>
  <c r="L10" i="19"/>
  <c r="L12" i="32"/>
  <c r="L6" i="32" s="1"/>
  <c r="M19" i="33" s="1"/>
  <c r="L17" i="32"/>
  <c r="L126" i="32" s="1"/>
  <c r="L4" i="32" s="1"/>
  <c r="L17" i="31"/>
  <c r="L126" i="31" s="1"/>
  <c r="L4" i="31" s="1"/>
  <c r="L12" i="31" l="1"/>
  <c r="L6" i="31" s="1"/>
  <c r="M18" i="33" s="1"/>
  <c r="M20" i="33" s="1"/>
  <c r="L129" i="29"/>
  <c r="L133" i="29" s="1"/>
  <c r="L137" i="29"/>
  <c r="L134" i="29" s="1"/>
  <c r="L7" i="31"/>
  <c r="M41" i="33" s="1"/>
  <c r="L7" i="32"/>
  <c r="L26" i="31"/>
  <c r="L15" i="31" s="1"/>
  <c r="L31" i="31" s="1"/>
  <c r="L27" i="25"/>
  <c r="L162" i="25" s="1"/>
  <c r="L159" i="25" s="1"/>
  <c r="L27" i="29"/>
  <c r="L123" i="29" s="1"/>
  <c r="L26" i="32"/>
  <c r="L146" i="32" s="1"/>
  <c r="L147" i="32" s="1"/>
  <c r="L10" i="32" s="1"/>
  <c r="L27" i="22"/>
  <c r="L162" i="22" s="1"/>
  <c r="L159" i="22" s="1"/>
  <c r="L174" i="22" l="1"/>
  <c r="L176" i="22" s="1"/>
  <c r="M40" i="33"/>
  <c r="L148" i="29"/>
  <c r="L150" i="29" s="1"/>
  <c r="L15" i="32"/>
  <c r="L31" i="32" s="1"/>
  <c r="L2" i="32" s="1"/>
  <c r="M3" i="33"/>
  <c r="M37" i="33" s="1"/>
  <c r="L2" i="31"/>
  <c r="L173" i="25"/>
  <c r="L175" i="25" s="1"/>
  <c r="L14" i="31"/>
  <c r="L21" i="31" s="1"/>
  <c r="L1" i="31" s="1"/>
  <c r="L174" i="25"/>
  <c r="L176" i="25" s="1"/>
  <c r="L149" i="29"/>
  <c r="L151" i="29" s="1"/>
  <c r="L148" i="25"/>
  <c r="L32" i="31"/>
  <c r="L148" i="22"/>
  <c r="L146" i="31"/>
  <c r="L147" i="31" s="1"/>
  <c r="L10" i="31" s="1"/>
  <c r="L14" i="32"/>
  <c r="L21" i="32" s="1"/>
  <c r="L1" i="32" s="1"/>
  <c r="L173" i="22"/>
  <c r="L175" i="22" s="1"/>
  <c r="M4" i="33" l="1"/>
  <c r="M5" i="33" s="1"/>
  <c r="L20" i="31"/>
  <c r="G103" i="19"/>
  <c r="F103" i="19"/>
  <c r="E103" i="19"/>
  <c r="F102" i="32" l="1"/>
  <c r="F102" i="31"/>
  <c r="F103" i="25"/>
  <c r="F80" i="29"/>
  <c r="F143" i="29" s="1"/>
  <c r="F103" i="22"/>
  <c r="E80" i="29"/>
  <c r="E143" i="29" s="1"/>
  <c r="E103" i="22"/>
  <c r="E102" i="32"/>
  <c r="E103" i="25"/>
  <c r="E102" i="31"/>
  <c r="G80" i="29"/>
  <c r="G143" i="29" s="1"/>
  <c r="G102" i="32"/>
  <c r="G103" i="22"/>
  <c r="G102" i="31"/>
  <c r="G103" i="25"/>
  <c r="K126" i="19"/>
  <c r="J126" i="19"/>
  <c r="I126" i="19"/>
  <c r="H126" i="19"/>
  <c r="G126" i="19"/>
  <c r="F126" i="19"/>
  <c r="E126" i="19"/>
  <c r="G125" i="19"/>
  <c r="F125" i="19"/>
  <c r="E125" i="19"/>
  <c r="G121" i="19"/>
  <c r="F121" i="19"/>
  <c r="E121" i="19"/>
  <c r="G98" i="29" l="1"/>
  <c r="G121" i="25"/>
  <c r="G168" i="25" s="1"/>
  <c r="G121" i="22"/>
  <c r="G120" i="31"/>
  <c r="G120" i="32"/>
  <c r="F124" i="32"/>
  <c r="F125" i="25"/>
  <c r="F125" i="22"/>
  <c r="F124" i="31"/>
  <c r="F101" i="29"/>
  <c r="E126" i="22"/>
  <c r="E165" i="22" s="1"/>
  <c r="E102" i="29"/>
  <c r="E126" i="25"/>
  <c r="E165" i="25" s="1"/>
  <c r="E125" i="32"/>
  <c r="E125" i="31"/>
  <c r="E9" i="19"/>
  <c r="E10" i="19"/>
  <c r="I126" i="22"/>
  <c r="I165" i="22" s="1"/>
  <c r="I125" i="31"/>
  <c r="I125" i="32"/>
  <c r="I126" i="25"/>
  <c r="I165" i="25" s="1"/>
  <c r="I102" i="29"/>
  <c r="I140" i="29" s="1"/>
  <c r="E127" i="19"/>
  <c r="G124" i="31"/>
  <c r="G101" i="29"/>
  <c r="G125" i="22"/>
  <c r="G125" i="25"/>
  <c r="G124" i="32"/>
  <c r="F126" i="22"/>
  <c r="F126" i="25"/>
  <c r="F125" i="31"/>
  <c r="F125" i="32"/>
  <c r="F102" i="29"/>
  <c r="F10" i="19"/>
  <c r="F9" i="19"/>
  <c r="J125" i="31"/>
  <c r="J102" i="29"/>
  <c r="J140" i="29" s="1"/>
  <c r="J126" i="22"/>
  <c r="J165" i="22" s="1"/>
  <c r="J125" i="32"/>
  <c r="J126" i="25"/>
  <c r="J165" i="25" s="1"/>
  <c r="E120" i="31"/>
  <c r="E121" i="25"/>
  <c r="E98" i="29"/>
  <c r="E121" i="22"/>
  <c r="E120" i="32"/>
  <c r="G126" i="25"/>
  <c r="G165" i="25" s="1"/>
  <c r="G125" i="32"/>
  <c r="G102" i="29"/>
  <c r="G140" i="29" s="1"/>
  <c r="G126" i="22"/>
  <c r="G165" i="22" s="1"/>
  <c r="G125" i="31"/>
  <c r="K125" i="32"/>
  <c r="K125" i="31"/>
  <c r="K126" i="25"/>
  <c r="K165" i="25" s="1"/>
  <c r="K102" i="29"/>
  <c r="K140" i="29" s="1"/>
  <c r="K126" i="22"/>
  <c r="K165" i="22" s="1"/>
  <c r="F127" i="19"/>
  <c r="F98" i="29"/>
  <c r="F121" i="25"/>
  <c r="F120" i="32"/>
  <c r="F121" i="22"/>
  <c r="F120" i="31"/>
  <c r="E125" i="22"/>
  <c r="E125" i="25"/>
  <c r="E101" i="29"/>
  <c r="E124" i="31"/>
  <c r="E124" i="32"/>
  <c r="H125" i="31"/>
  <c r="H125" i="32"/>
  <c r="H126" i="22"/>
  <c r="H126" i="25"/>
  <c r="H102" i="29"/>
  <c r="H140" i="29" s="1"/>
  <c r="H137" i="29" s="1"/>
  <c r="H134" i="29" s="1"/>
  <c r="H9" i="19"/>
  <c r="H10" i="19"/>
  <c r="H127" i="19"/>
  <c r="E168" i="22" l="1"/>
  <c r="F168" i="25"/>
  <c r="F17" i="32"/>
  <c r="F126" i="32" s="1"/>
  <c r="F4" i="32" s="1"/>
  <c r="G168" i="22"/>
  <c r="F17" i="31"/>
  <c r="F126" i="31" s="1"/>
  <c r="F4" i="31" s="1"/>
  <c r="E17" i="31"/>
  <c r="E126" i="31" s="1"/>
  <c r="E4" i="31" s="1"/>
  <c r="E168" i="25"/>
  <c r="E154" i="22"/>
  <c r="F165" i="25"/>
  <c r="F154" i="25"/>
  <c r="F158" i="25" s="1"/>
  <c r="E140" i="29"/>
  <c r="E137" i="29" s="1"/>
  <c r="E134" i="29" s="1"/>
  <c r="E129" i="29"/>
  <c r="E133" i="29" s="1"/>
  <c r="E13" i="31"/>
  <c r="E7" i="31" s="1"/>
  <c r="F41" i="33" s="1"/>
  <c r="E12" i="31"/>
  <c r="E6" i="31" s="1"/>
  <c r="F18" i="33" s="1"/>
  <c r="H165" i="25"/>
  <c r="H154" i="25"/>
  <c r="H158" i="25" s="1"/>
  <c r="E154" i="25"/>
  <c r="F13" i="32"/>
  <c r="F7" i="32" s="1"/>
  <c r="F12" i="32"/>
  <c r="F6" i="32" s="1"/>
  <c r="G19" i="33" s="1"/>
  <c r="E13" i="32"/>
  <c r="E7" i="32" s="1"/>
  <c r="E12" i="32"/>
  <c r="E6" i="32" s="1"/>
  <c r="E17" i="32"/>
  <c r="E126" i="32" s="1"/>
  <c r="E4" i="32" s="1"/>
  <c r="H17" i="32"/>
  <c r="H126" i="32" s="1"/>
  <c r="H4" i="32" s="1"/>
  <c r="H12" i="32"/>
  <c r="H6" i="32" s="1"/>
  <c r="I19" i="33" s="1"/>
  <c r="H13" i="32"/>
  <c r="H7" i="32" s="1"/>
  <c r="F168" i="22"/>
  <c r="H13" i="31"/>
  <c r="H7" i="31" s="1"/>
  <c r="I41" i="33" s="1"/>
  <c r="H12" i="31"/>
  <c r="H6" i="31" s="1"/>
  <c r="I18" i="33" s="1"/>
  <c r="H17" i="31"/>
  <c r="H126" i="31" s="1"/>
  <c r="H4" i="31" s="1"/>
  <c r="F140" i="29"/>
  <c r="F137" i="29" s="1"/>
  <c r="F134" i="29" s="1"/>
  <c r="F129" i="29"/>
  <c r="F133" i="29" s="1"/>
  <c r="F165" i="22"/>
  <c r="F154" i="22"/>
  <c r="H165" i="22"/>
  <c r="H154" i="22"/>
  <c r="H158" i="22" s="1"/>
  <c r="F13" i="31"/>
  <c r="F7" i="31" s="1"/>
  <c r="G41" i="33" s="1"/>
  <c r="F12" i="31"/>
  <c r="F6" i="31" s="1"/>
  <c r="G18" i="33" s="1"/>
  <c r="E158" i="22" l="1"/>
  <c r="E158" i="25"/>
  <c r="I40" i="33"/>
  <c r="I20" i="33"/>
  <c r="F19" i="33"/>
  <c r="F20" i="33" s="1"/>
  <c r="G40" i="33"/>
  <c r="G20" i="33"/>
  <c r="F158" i="22"/>
  <c r="F40" i="33"/>
  <c r="K31" i="19" l="1"/>
  <c r="K30" i="32" l="1"/>
  <c r="K31" i="22"/>
  <c r="K30" i="31"/>
  <c r="K31" i="25"/>
  <c r="K26" i="19"/>
  <c r="K25" i="31" l="1"/>
  <c r="K25" i="32"/>
  <c r="K27" i="19"/>
  <c r="K26" i="25"/>
  <c r="K26" i="22"/>
  <c r="K26" i="29"/>
  <c r="K27" i="22" l="1"/>
  <c r="K148" i="22" s="1"/>
  <c r="K27" i="25"/>
  <c r="K148" i="25" s="1"/>
  <c r="K26" i="32"/>
  <c r="K15" i="32" s="1"/>
  <c r="K31" i="32" s="1"/>
  <c r="K27" i="29"/>
  <c r="K148" i="29" s="1"/>
  <c r="K150" i="29" s="1"/>
  <c r="K26" i="31"/>
  <c r="K14" i="31" s="1"/>
  <c r="K21" i="31" s="1"/>
  <c r="K1" i="31" s="1"/>
  <c r="K32" i="19"/>
  <c r="K21" i="19" s="1"/>
  <c r="K15" i="31" l="1"/>
  <c r="K31" i="31" s="1"/>
  <c r="K32" i="31" s="1"/>
  <c r="K14" i="32"/>
  <c r="K21" i="32" s="1"/>
  <c r="K1" i="32" s="1"/>
  <c r="K149" i="29"/>
  <c r="K151" i="29" s="1"/>
  <c r="L4" i="33"/>
  <c r="K2" i="32"/>
  <c r="K123" i="29"/>
  <c r="K2" i="31" l="1"/>
  <c r="K20" i="31"/>
  <c r="L3" i="33"/>
  <c r="L5" i="33"/>
  <c r="L37" i="33"/>
  <c r="J31" i="19" l="1"/>
  <c r="I31" i="19"/>
  <c r="H31" i="19"/>
  <c r="E31" i="19"/>
  <c r="I26" i="19"/>
  <c r="I25" i="31" l="1"/>
  <c r="I26" i="22"/>
  <c r="I26" i="29"/>
  <c r="I27" i="19"/>
  <c r="I25" i="32"/>
  <c r="I26" i="25"/>
  <c r="H30" i="32"/>
  <c r="H30" i="31"/>
  <c r="H31" i="22"/>
  <c r="H31" i="25"/>
  <c r="I31" i="25"/>
  <c r="I30" i="32"/>
  <c r="I31" i="22"/>
  <c r="I30" i="31"/>
  <c r="E31" i="25"/>
  <c r="E30" i="32"/>
  <c r="E30" i="31"/>
  <c r="E31" i="22"/>
  <c r="J30" i="32"/>
  <c r="J31" i="25"/>
  <c r="J30" i="31"/>
  <c r="J31" i="22"/>
  <c r="F31" i="19"/>
  <c r="G31" i="19"/>
  <c r="J26" i="19"/>
  <c r="H26" i="19"/>
  <c r="G26" i="19"/>
  <c r="E26" i="19"/>
  <c r="E25" i="31" l="1"/>
  <c r="E26" i="29"/>
  <c r="E26" i="25"/>
  <c r="E26" i="22"/>
  <c r="E27" i="19"/>
  <c r="E32" i="19" s="1"/>
  <c r="E21" i="19" s="1"/>
  <c r="E25" i="32"/>
  <c r="E147" i="19"/>
  <c r="H25" i="31"/>
  <c r="H27" i="19"/>
  <c r="H32" i="19" s="1"/>
  <c r="H21" i="19" s="1"/>
  <c r="H26" i="25"/>
  <c r="H26" i="22"/>
  <c r="H26" i="29"/>
  <c r="H25" i="32"/>
  <c r="J26" i="29"/>
  <c r="J26" i="25"/>
  <c r="J27" i="19"/>
  <c r="J32" i="19" s="1"/>
  <c r="J21" i="19" s="1"/>
  <c r="J26" i="22"/>
  <c r="J25" i="31"/>
  <c r="J25" i="32"/>
  <c r="G26" i="25"/>
  <c r="G26" i="29"/>
  <c r="G26" i="22"/>
  <c r="G25" i="31"/>
  <c r="G25" i="32"/>
  <c r="G27" i="19"/>
  <c r="I32" i="19"/>
  <c r="I21" i="19" s="1"/>
  <c r="I27" i="22"/>
  <c r="I148" i="22" s="1"/>
  <c r="I27" i="25"/>
  <c r="I148" i="25" s="1"/>
  <c r="I27" i="29"/>
  <c r="I148" i="29" s="1"/>
  <c r="I150" i="29" s="1"/>
  <c r="I26" i="32"/>
  <c r="I14" i="32" s="1"/>
  <c r="I21" i="32" s="1"/>
  <c r="I1" i="32" s="1"/>
  <c r="I26" i="31"/>
  <c r="I15" i="31" s="1"/>
  <c r="I31" i="31" s="1"/>
  <c r="G31" i="25"/>
  <c r="G30" i="32"/>
  <c r="G31" i="22"/>
  <c r="G30" i="31"/>
  <c r="F31" i="25"/>
  <c r="F31" i="22"/>
  <c r="F30" i="32"/>
  <c r="F30" i="31"/>
  <c r="F26" i="19"/>
  <c r="I15" i="32" l="1"/>
  <c r="I31" i="32" s="1"/>
  <c r="I149" i="29"/>
  <c r="I151" i="29" s="1"/>
  <c r="I2" i="31"/>
  <c r="I32" i="31"/>
  <c r="J3" i="33"/>
  <c r="G27" i="29"/>
  <c r="G149" i="29" s="1"/>
  <c r="G151" i="29" s="1"/>
  <c r="G27" i="25"/>
  <c r="G148" i="25" s="1"/>
  <c r="G26" i="31"/>
  <c r="G14" i="31" s="1"/>
  <c r="G21" i="31" s="1"/>
  <c r="G1" i="31" s="1"/>
  <c r="G27" i="22"/>
  <c r="G148" i="22" s="1"/>
  <c r="G26" i="32"/>
  <c r="G14" i="32" s="1"/>
  <c r="G21" i="32" s="1"/>
  <c r="G1" i="32" s="1"/>
  <c r="F27" i="19"/>
  <c r="F147" i="19" s="1"/>
  <c r="F26" i="25"/>
  <c r="F26" i="29"/>
  <c r="F25" i="32"/>
  <c r="F26" i="22"/>
  <c r="F25" i="31"/>
  <c r="I14" i="31"/>
  <c r="I21" i="31" s="1"/>
  <c r="I1" i="31" s="1"/>
  <c r="J26" i="31"/>
  <c r="J14" i="31" s="1"/>
  <c r="J21" i="31" s="1"/>
  <c r="J1" i="31" s="1"/>
  <c r="J27" i="22"/>
  <c r="J148" i="22" s="1"/>
  <c r="J27" i="25"/>
  <c r="J148" i="25" s="1"/>
  <c r="J27" i="29"/>
  <c r="J123" i="29" s="1"/>
  <c r="J26" i="32"/>
  <c r="J14" i="32" s="1"/>
  <c r="J21" i="32" s="1"/>
  <c r="J1" i="32" s="1"/>
  <c r="H147" i="19"/>
  <c r="H27" i="22"/>
  <c r="H162" i="22" s="1"/>
  <c r="H159" i="22" s="1"/>
  <c r="H26" i="31"/>
  <c r="H15" i="31" s="1"/>
  <c r="H31" i="31" s="1"/>
  <c r="H27" i="25"/>
  <c r="H174" i="25" s="1"/>
  <c r="H176" i="25" s="1"/>
  <c r="H26" i="32"/>
  <c r="H146" i="32" s="1"/>
  <c r="H147" i="32" s="1"/>
  <c r="H10" i="32" s="1"/>
  <c r="H27" i="29"/>
  <c r="H148" i="29" s="1"/>
  <c r="H150" i="29" s="1"/>
  <c r="I123" i="29"/>
  <c r="E27" i="25"/>
  <c r="E174" i="25" s="1"/>
  <c r="E26" i="31"/>
  <c r="E14" i="31" s="1"/>
  <c r="E21" i="31" s="1"/>
  <c r="E1" i="31" s="1"/>
  <c r="E27" i="22"/>
  <c r="E173" i="22" s="1"/>
  <c r="E175" i="22" s="1"/>
  <c r="E27" i="29"/>
  <c r="E123" i="29" s="1"/>
  <c r="E26" i="32"/>
  <c r="E14" i="32" s="1"/>
  <c r="E21" i="32" s="1"/>
  <c r="E1" i="32" s="1"/>
  <c r="I2" i="32"/>
  <c r="J4" i="33"/>
  <c r="G32" i="19"/>
  <c r="G21" i="19" s="1"/>
  <c r="J149" i="29"/>
  <c r="J151" i="29" s="1"/>
  <c r="J148" i="29"/>
  <c r="J150" i="29" s="1"/>
  <c r="E15" i="31" l="1"/>
  <c r="E31" i="31" s="1"/>
  <c r="H173" i="22"/>
  <c r="H175" i="22" s="1"/>
  <c r="H149" i="29"/>
  <c r="H151" i="29" s="1"/>
  <c r="H174" i="22"/>
  <c r="H176" i="22" s="1"/>
  <c r="H123" i="29"/>
  <c r="E162" i="22"/>
  <c r="E159" i="22" s="1"/>
  <c r="J15" i="31"/>
  <c r="J31" i="31" s="1"/>
  <c r="K3" i="33" s="1"/>
  <c r="G15" i="31"/>
  <c r="G31" i="31" s="1"/>
  <c r="G2" i="31" s="1"/>
  <c r="H15" i="32"/>
  <c r="H31" i="32" s="1"/>
  <c r="H2" i="32" s="1"/>
  <c r="J15" i="32"/>
  <c r="J31" i="32" s="1"/>
  <c r="G15" i="32"/>
  <c r="G31" i="32" s="1"/>
  <c r="G2" i="32" s="1"/>
  <c r="G148" i="29"/>
  <c r="G150" i="29" s="1"/>
  <c r="E148" i="22"/>
  <c r="E174" i="22"/>
  <c r="E176" i="22" s="1"/>
  <c r="H148" i="22"/>
  <c r="H146" i="31"/>
  <c r="H147" i="31" s="1"/>
  <c r="H10" i="31" s="1"/>
  <c r="H14" i="32"/>
  <c r="H21" i="32" s="1"/>
  <c r="H1" i="32" s="1"/>
  <c r="G123" i="29"/>
  <c r="E146" i="32"/>
  <c r="E147" i="32" s="1"/>
  <c r="E10" i="32" s="1"/>
  <c r="H2" i="31"/>
  <c r="I3" i="33"/>
  <c r="I37" i="33" s="1"/>
  <c r="F32" i="19"/>
  <c r="F21" i="19" s="1"/>
  <c r="E162" i="25"/>
  <c r="E159" i="25" s="1"/>
  <c r="H148" i="25"/>
  <c r="J37" i="33"/>
  <c r="J5" i="33"/>
  <c r="E15" i="32"/>
  <c r="E31" i="32" s="1"/>
  <c r="E32" i="31" s="1"/>
  <c r="H162" i="25"/>
  <c r="H159" i="25" s="1"/>
  <c r="E146" i="31"/>
  <c r="E147" i="31" s="1"/>
  <c r="H14" i="31"/>
  <c r="H21" i="31" s="1"/>
  <c r="H1" i="31" s="1"/>
  <c r="E148" i="29"/>
  <c r="E150" i="29" s="1"/>
  <c r="E173" i="25"/>
  <c r="E175" i="25" s="1"/>
  <c r="H173" i="25"/>
  <c r="H175" i="25" s="1"/>
  <c r="E176" i="25"/>
  <c r="F27" i="22"/>
  <c r="F174" i="22" s="1"/>
  <c r="F176" i="22" s="1"/>
  <c r="F26" i="32"/>
  <c r="F15" i="32" s="1"/>
  <c r="F31" i="32" s="1"/>
  <c r="F27" i="29"/>
  <c r="F148" i="29" s="1"/>
  <c r="F150" i="29" s="1"/>
  <c r="F26" i="31"/>
  <c r="F14" i="31" s="1"/>
  <c r="F21" i="31" s="1"/>
  <c r="F1" i="31" s="1"/>
  <c r="F27" i="25"/>
  <c r="F162" i="25" s="1"/>
  <c r="F159" i="25" s="1"/>
  <c r="I20" i="31"/>
  <c r="E20" i="31"/>
  <c r="F3" i="33"/>
  <c r="E2" i="31"/>
  <c r="E149" i="29"/>
  <c r="E151" i="29" s="1"/>
  <c r="E148" i="25"/>
  <c r="G20" i="31" l="1"/>
  <c r="J20" i="31"/>
  <c r="H3" i="33"/>
  <c r="H37" i="33" s="1"/>
  <c r="J32" i="31"/>
  <c r="J2" i="31"/>
  <c r="J2" i="32"/>
  <c r="K4" i="33"/>
  <c r="H32" i="31"/>
  <c r="I4" i="33"/>
  <c r="I5" i="33" s="1"/>
  <c r="H4" i="33"/>
  <c r="G32" i="31"/>
  <c r="F174" i="25"/>
  <c r="F176" i="25" s="1"/>
  <c r="F149" i="29"/>
  <c r="F151" i="29" s="1"/>
  <c r="F123" i="29"/>
  <c r="F14" i="32"/>
  <c r="F21" i="32" s="1"/>
  <c r="F1" i="32" s="1"/>
  <c r="Q1" i="32" s="1"/>
  <c r="E10" i="31"/>
  <c r="E2" i="32"/>
  <c r="F4" i="33"/>
  <c r="F146" i="32"/>
  <c r="F147" i="32" s="1"/>
  <c r="F10" i="32" s="1"/>
  <c r="H20" i="31"/>
  <c r="F15" i="31"/>
  <c r="F31" i="31" s="1"/>
  <c r="F148" i="22"/>
  <c r="F148" i="25"/>
  <c r="F37" i="33"/>
  <c r="F173" i="22"/>
  <c r="F175" i="22" s="1"/>
  <c r="F173" i="25"/>
  <c r="F175" i="25" s="1"/>
  <c r="F146" i="31"/>
  <c r="F147" i="31" s="1"/>
  <c r="F10" i="31" s="1"/>
  <c r="G4" i="33"/>
  <c r="F2" i="32"/>
  <c r="K37" i="33"/>
  <c r="K5" i="33"/>
  <c r="F162" i="22"/>
  <c r="F159" i="22" s="1"/>
  <c r="H5" i="33" l="1"/>
  <c r="R4" i="33"/>
  <c r="Q2" i="32"/>
  <c r="F5" i="33"/>
  <c r="G3" i="33"/>
  <c r="F20" i="31"/>
  <c r="F2" i="31"/>
  <c r="F32" i="31"/>
  <c r="G37" i="33" l="1"/>
  <c r="R37" i="33" s="1"/>
  <c r="G5" i="33"/>
  <c r="R5" i="33" s="1"/>
  <c r="R3" i="33"/>
  <c r="I73" i="19"/>
  <c r="J71" i="19"/>
  <c r="J75" i="19"/>
  <c r="J71" i="25" l="1"/>
  <c r="J55" i="29"/>
  <c r="J70" i="31"/>
  <c r="J71" i="22"/>
  <c r="J70" i="32"/>
  <c r="J75" i="22"/>
  <c r="J74" i="32"/>
  <c r="J56" i="29"/>
  <c r="J74" i="31"/>
  <c r="J75" i="25"/>
  <c r="I73" i="25"/>
  <c r="I73" i="22"/>
  <c r="I72" i="32"/>
  <c r="I72" i="31"/>
  <c r="J73" i="19"/>
  <c r="I75" i="19"/>
  <c r="I71" i="19"/>
  <c r="I56" i="29" l="1"/>
  <c r="I75" i="22"/>
  <c r="I75" i="25"/>
  <c r="I74" i="31"/>
  <c r="I74" i="32"/>
  <c r="I70" i="31"/>
  <c r="I71" i="25"/>
  <c r="I70" i="32"/>
  <c r="I55" i="29"/>
  <c r="I71" i="22"/>
  <c r="J72" i="32"/>
  <c r="J73" i="25"/>
  <c r="J72" i="31"/>
  <c r="J73" i="22"/>
  <c r="I79" i="19"/>
  <c r="I80" i="19"/>
  <c r="J79" i="19"/>
  <c r="J80" i="19"/>
  <c r="I78" i="31" l="1"/>
  <c r="I78" i="32"/>
  <c r="I79" i="25"/>
  <c r="I59" i="29"/>
  <c r="I79" i="22"/>
  <c r="J79" i="31"/>
  <c r="J80" i="25"/>
  <c r="J79" i="32"/>
  <c r="J60" i="29"/>
  <c r="J80" i="22"/>
  <c r="I79" i="31"/>
  <c r="I80" i="22"/>
  <c r="I80" i="25"/>
  <c r="I79" i="32"/>
  <c r="I60" i="29"/>
  <c r="J78" i="32"/>
  <c r="J59" i="29"/>
  <c r="J78" i="31"/>
  <c r="J79" i="22"/>
  <c r="J79" i="25"/>
  <c r="J72" i="19"/>
  <c r="J74" i="19"/>
  <c r="I72" i="19"/>
  <c r="I74" i="19"/>
  <c r="I74" i="22" l="1"/>
  <c r="I73" i="32"/>
  <c r="I74" i="25"/>
  <c r="I73" i="31"/>
  <c r="J72" i="25"/>
  <c r="J72" i="22"/>
  <c r="J71" i="32"/>
  <c r="I71" i="32"/>
  <c r="I72" i="22"/>
  <c r="I72" i="25"/>
  <c r="J73" i="31"/>
  <c r="J74" i="25"/>
  <c r="J74" i="22"/>
  <c r="J73" i="32"/>
  <c r="J76" i="19"/>
  <c r="I76" i="19"/>
  <c r="I147" i="19" s="1"/>
  <c r="J127" i="19" l="1"/>
  <c r="J75" i="32"/>
  <c r="J13" i="32" s="1"/>
  <c r="J76" i="25"/>
  <c r="J174" i="25" s="1"/>
  <c r="J176" i="25" s="1"/>
  <c r="J76" i="22"/>
  <c r="J154" i="22" s="1"/>
  <c r="J158" i="22" s="1"/>
  <c r="J57" i="29"/>
  <c r="J75" i="31"/>
  <c r="J13" i="31" s="1"/>
  <c r="J10" i="19"/>
  <c r="J146" i="31"/>
  <c r="J9" i="19"/>
  <c r="I127" i="19"/>
  <c r="J17" i="32"/>
  <c r="I76" i="22"/>
  <c r="I154" i="22" s="1"/>
  <c r="I158" i="22" s="1"/>
  <c r="I75" i="32"/>
  <c r="I13" i="32" s="1"/>
  <c r="I76" i="25"/>
  <c r="I154" i="25" s="1"/>
  <c r="I158" i="25" s="1"/>
  <c r="I75" i="31"/>
  <c r="I13" i="31" s="1"/>
  <c r="I57" i="29"/>
  <c r="I10" i="19"/>
  <c r="I9" i="19"/>
  <c r="J147" i="19"/>
  <c r="J173" i="25"/>
  <c r="J175" i="25" s="1"/>
  <c r="J126" i="32" l="1"/>
  <c r="J4" i="32" s="1"/>
  <c r="I174" i="22"/>
  <c r="I176" i="22" s="1"/>
  <c r="J162" i="25"/>
  <c r="J159" i="25" s="1"/>
  <c r="J154" i="25"/>
  <c r="J158" i="25" s="1"/>
  <c r="J162" i="22"/>
  <c r="J159" i="22" s="1"/>
  <c r="J12" i="32"/>
  <c r="J6" i="32" s="1"/>
  <c r="K19" i="33" s="1"/>
  <c r="J146" i="32"/>
  <c r="J147" i="32" s="1"/>
  <c r="J10" i="32" s="1"/>
  <c r="J17" i="31"/>
  <c r="J126" i="31" s="1"/>
  <c r="J4" i="31" s="1"/>
  <c r="J147" i="31"/>
  <c r="J10" i="31" s="1"/>
  <c r="I173" i="25"/>
  <c r="I175" i="25" s="1"/>
  <c r="I7" i="32"/>
  <c r="I12" i="31"/>
  <c r="I6" i="31" s="1"/>
  <c r="J18" i="33" s="1"/>
  <c r="J40" i="33" s="1"/>
  <c r="I162" i="25"/>
  <c r="I159" i="25" s="1"/>
  <c r="I17" i="31"/>
  <c r="I126" i="31" s="1"/>
  <c r="I4" i="31" s="1"/>
  <c r="I146" i="32"/>
  <c r="I147" i="32" s="1"/>
  <c r="I10" i="32" s="1"/>
  <c r="I129" i="29"/>
  <c r="I133" i="29" s="1"/>
  <c r="I137" i="29"/>
  <c r="I134" i="29" s="1"/>
  <c r="I7" i="31"/>
  <c r="J41" i="33" s="1"/>
  <c r="J7" i="31"/>
  <c r="K41" i="33" s="1"/>
  <c r="J7" i="32"/>
  <c r="I162" i="22"/>
  <c r="I159" i="22" s="1"/>
  <c r="J173" i="22"/>
  <c r="J175" i="22" s="1"/>
  <c r="I17" i="32"/>
  <c r="I126" i="32" s="1"/>
  <c r="I4" i="32" s="1"/>
  <c r="J174" i="22"/>
  <c r="J176" i="22" s="1"/>
  <c r="I12" i="32"/>
  <c r="I6" i="32" s="1"/>
  <c r="J19" i="33" s="1"/>
  <c r="I173" i="22"/>
  <c r="I175" i="22" s="1"/>
  <c r="I146" i="31"/>
  <c r="I147" i="31" s="1"/>
  <c r="I10" i="31" s="1"/>
  <c r="I174" i="25"/>
  <c r="I176" i="25" s="1"/>
  <c r="J12" i="31"/>
  <c r="J6" i="31" s="1"/>
  <c r="K18" i="33" s="1"/>
  <c r="K40" i="33" s="1"/>
  <c r="J129" i="29"/>
  <c r="J133" i="29" s="1"/>
  <c r="J137" i="29"/>
  <c r="J134" i="29" s="1"/>
  <c r="J20" i="33" l="1"/>
  <c r="K20" i="33"/>
  <c r="G75" i="19"/>
  <c r="G71" i="19"/>
  <c r="G71" i="25" l="1"/>
  <c r="G55" i="29"/>
  <c r="G71" i="22"/>
  <c r="G70" i="32"/>
  <c r="G70" i="31"/>
  <c r="G75" i="25"/>
  <c r="G74" i="31"/>
  <c r="G56" i="29"/>
  <c r="G75" i="22"/>
  <c r="G74" i="32"/>
  <c r="G73" i="19"/>
  <c r="G79" i="19"/>
  <c r="G79" i="25" l="1"/>
  <c r="G79" i="22"/>
  <c r="G59" i="29"/>
  <c r="G78" i="31"/>
  <c r="G78" i="32"/>
  <c r="G73" i="22"/>
  <c r="G73" i="25"/>
  <c r="G72" i="32"/>
  <c r="G72" i="31"/>
  <c r="G72" i="19"/>
  <c r="G80" i="19"/>
  <c r="G60" i="29" l="1"/>
  <c r="G79" i="32"/>
  <c r="G79" i="31"/>
  <c r="G80" i="22"/>
  <c r="G80" i="25"/>
  <c r="G72" i="25"/>
  <c r="G71" i="32"/>
  <c r="G72" i="22"/>
  <c r="G74" i="19"/>
  <c r="G74" i="25" l="1"/>
  <c r="G74" i="22"/>
  <c r="G73" i="31"/>
  <c r="G73" i="32"/>
  <c r="G76" i="19"/>
  <c r="G127" i="19" s="1"/>
  <c r="K73" i="19"/>
  <c r="K73" i="22" l="1"/>
  <c r="K73" i="25"/>
  <c r="K72" i="32"/>
  <c r="K72" i="31"/>
  <c r="G76" i="25"/>
  <c r="G154" i="25" s="1"/>
  <c r="G158" i="25" s="1"/>
  <c r="G75" i="32"/>
  <c r="G12" i="32" s="1"/>
  <c r="G57" i="29"/>
  <c r="G75" i="31"/>
  <c r="G13" i="31" s="1"/>
  <c r="G76" i="22"/>
  <c r="G10" i="19"/>
  <c r="G9" i="19"/>
  <c r="G147" i="19"/>
  <c r="K71" i="19"/>
  <c r="K75" i="19"/>
  <c r="G162" i="25" l="1"/>
  <c r="G159" i="25" s="1"/>
  <c r="G7" i="31"/>
  <c r="H41" i="33" s="1"/>
  <c r="G12" i="31"/>
  <c r="G6" i="31" s="1"/>
  <c r="H18" i="33" s="1"/>
  <c r="G129" i="29"/>
  <c r="G133" i="29" s="1"/>
  <c r="G137" i="29"/>
  <c r="G134" i="29" s="1"/>
  <c r="G6" i="32"/>
  <c r="K74" i="32"/>
  <c r="K56" i="29"/>
  <c r="K75" i="22"/>
  <c r="K74" i="31"/>
  <c r="K75" i="25"/>
  <c r="G17" i="31"/>
  <c r="G126" i="31" s="1"/>
  <c r="G4" i="31" s="1"/>
  <c r="G17" i="32"/>
  <c r="G126" i="32" s="1"/>
  <c r="G4" i="32" s="1"/>
  <c r="G13" i="32"/>
  <c r="G7" i="32" s="1"/>
  <c r="K70" i="32"/>
  <c r="K70" i="31"/>
  <c r="K55" i="29"/>
  <c r="K71" i="22"/>
  <c r="K71" i="25"/>
  <c r="G146" i="31"/>
  <c r="G147" i="31" s="1"/>
  <c r="G154" i="22"/>
  <c r="G158" i="22" s="1"/>
  <c r="G162" i="22"/>
  <c r="G159" i="22" s="1"/>
  <c r="G174" i="22"/>
  <c r="G173" i="22"/>
  <c r="G175" i="22" s="1"/>
  <c r="G173" i="25"/>
  <c r="G175" i="25" s="1"/>
  <c r="G174" i="25"/>
  <c r="G146" i="32"/>
  <c r="G147" i="32" s="1"/>
  <c r="G10" i="32" s="1"/>
  <c r="K74" i="19"/>
  <c r="K79" i="19"/>
  <c r="H19" i="33" l="1"/>
  <c r="H20" i="33" s="1"/>
  <c r="G176" i="25"/>
  <c r="K59" i="29"/>
  <c r="K79" i="25"/>
  <c r="K78" i="32"/>
  <c r="K79" i="22"/>
  <c r="K78" i="31"/>
  <c r="K73" i="31"/>
  <c r="K73" i="32"/>
  <c r="K74" i="22"/>
  <c r="K74" i="25"/>
  <c r="G10" i="31"/>
  <c r="G176" i="22"/>
  <c r="H40" i="33"/>
  <c r="K80" i="19"/>
  <c r="K72" i="19"/>
  <c r="K80" i="25" l="1"/>
  <c r="K79" i="31"/>
  <c r="K79" i="32"/>
  <c r="K80" i="22"/>
  <c r="K60" i="29"/>
  <c r="K72" i="22"/>
  <c r="K72" i="25"/>
  <c r="K71" i="32"/>
  <c r="K76" i="19" l="1"/>
  <c r="K76" i="22" l="1"/>
  <c r="K57" i="29"/>
  <c r="K76" i="25"/>
  <c r="K75" i="32"/>
  <c r="K75" i="31"/>
  <c r="K10" i="19"/>
  <c r="K9" i="19"/>
  <c r="K127" i="19"/>
  <c r="K147" i="19"/>
  <c r="K13" i="32" l="1"/>
  <c r="K7" i="32" s="1"/>
  <c r="Q7" i="32" s="1"/>
  <c r="K17" i="32"/>
  <c r="K126" i="32" s="1"/>
  <c r="K4" i="32" s="1"/>
  <c r="Q4" i="32" s="1"/>
  <c r="K146" i="32"/>
  <c r="K147" i="32" s="1"/>
  <c r="K10" i="32" s="1"/>
  <c r="Q10" i="32" s="1"/>
  <c r="K12" i="32"/>
  <c r="K6" i="32" s="1"/>
  <c r="K173" i="25"/>
  <c r="K175" i="25" s="1"/>
  <c r="K154" i="25"/>
  <c r="K158" i="25" s="1"/>
  <c r="K174" i="25"/>
  <c r="K162" i="25"/>
  <c r="K159" i="25" s="1"/>
  <c r="K137" i="29"/>
  <c r="K134" i="29" s="1"/>
  <c r="K129" i="29"/>
  <c r="K133" i="29" s="1"/>
  <c r="K13" i="31"/>
  <c r="K7" i="31" s="1"/>
  <c r="L41" i="33" s="1"/>
  <c r="R41" i="33" s="1"/>
  <c r="K17" i="31"/>
  <c r="K126" i="31" s="1"/>
  <c r="K4" i="31" s="1"/>
  <c r="K146" i="31"/>
  <c r="K147" i="31" s="1"/>
  <c r="K12" i="31"/>
  <c r="K6" i="31" s="1"/>
  <c r="L18" i="33" s="1"/>
  <c r="K174" i="22"/>
  <c r="K173" i="22"/>
  <c r="K175" i="22" s="1"/>
  <c r="K154" i="22"/>
  <c r="K158" i="22" s="1"/>
  <c r="K162" i="22"/>
  <c r="K159" i="22" s="1"/>
  <c r="L19" i="33" l="1"/>
  <c r="R19" i="33" s="1"/>
  <c r="Q6" i="32"/>
  <c r="K176" i="22"/>
  <c r="Q174" i="22"/>
  <c r="K176" i="25"/>
  <c r="Q174" i="25"/>
  <c r="L40" i="33"/>
  <c r="R40" i="33" s="1"/>
  <c r="L20" i="33"/>
  <c r="R20" i="33" s="1"/>
  <c r="D20" i="33" s="1"/>
  <c r="R18" i="33"/>
  <c r="K10" i="31"/>
  <c r="Q14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(X กบน.) ในไฟล์ วผก.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Quantumuser</author>
  </authors>
  <commentList>
    <comment ref="F6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5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R4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ดู CP ขาขึ้นขาลง (เดือนปัจจุบัน - เดือนก่อนหน้า)</t>
        </r>
      </text>
    </comment>
  </commentList>
</comments>
</file>

<file path=xl/sharedStrings.xml><?xml version="1.0" encoding="utf-8"?>
<sst xmlns="http://schemas.openxmlformats.org/spreadsheetml/2006/main" count="5427" uniqueCount="345">
  <si>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</si>
  <si>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</si>
  <si>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</si>
  <si>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</si>
  <si>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</si>
  <si>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</si>
  <si>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</si>
  <si>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</si>
  <si>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</si>
  <si>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</si>
  <si>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</si>
  <si>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</si>
  <si>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</si>
  <si>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</si>
  <si>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</si>
  <si>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</si>
  <si>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</si>
  <si>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</si>
  <si>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</si>
  <si>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</si>
  <si>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</si>
  <si>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</si>
  <si>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</si>
  <si>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</si>
  <si>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</si>
  <si>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</si>
  <si>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</si>
  <si>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</si>
  <si>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</si>
  <si>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</si>
  <si>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</si>
  <si>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</si>
  <si>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</si>
  <si>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</si>
  <si>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</si>
  <si>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</si>
  <si>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</si>
  <si>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</si>
  <si>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</si>
  <si>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</si>
  <si>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</si>
  <si>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</si>
  <si>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</si>
  <si>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</si>
  <si>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</si>
  <si>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</si>
  <si>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</si>
  <si>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</si>
  <si>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</si>
  <si>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</si>
  <si>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</si>
  <si>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</si>
  <si>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</si>
  <si>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</si>
  <si>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</si>
  <si>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</si>
  <si>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</si>
  <si>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</si>
  <si>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</si>
  <si>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</si>
  <si>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</si>
  <si>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</si>
  <si>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</si>
  <si>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</si>
  <si>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</si>
  <si>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</si>
  <si>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</si>
  <si>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</si>
  <si>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</si>
  <si>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</si>
  <si>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</si>
  <si>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</si>
  <si>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</si>
  <si>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</si>
  <si>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</si>
  <si>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</si>
  <si>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</si>
  <si>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</si>
  <si>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</si>
  <si>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</si>
  <si>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</si>
  <si>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</si>
  <si>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</si>
  <si>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Import (C3) to HMC</t>
  </si>
  <si>
    <t>GSP (C3) to HMC</t>
  </si>
  <si>
    <t>GSP (C3) to PTTAC</t>
  </si>
  <si>
    <t>Import (C3) to PTTAC</t>
  </si>
  <si>
    <t>SPRC</t>
  </si>
  <si>
    <t>Volume</t>
  </si>
  <si>
    <t xml:space="preserve">SPRC </t>
  </si>
  <si>
    <t>Production GSP RY</t>
  </si>
  <si>
    <t>MB</t>
  </si>
  <si>
    <t>GSP (C3) to GC</t>
  </si>
  <si>
    <t>Import (C3) to GC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</si>
  <si>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</si>
  <si>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</si>
  <si>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</si>
  <si>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</si>
  <si>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</si>
  <si>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</si>
  <si>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</si>
  <si>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</si>
  <si>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LPG - ROC (Existing Contract : MOP’J - 80)</t>
  </si>
  <si>
    <t>LPG - ROC (1st tier : 0 - 192,000 Ton)</t>
  </si>
  <si>
    <t>LPG - ROC (2nd tier 192,001 – 384,000 Ton)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</si>
  <si>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</si>
  <si>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</si>
  <si>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</si>
  <si>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</si>
  <si>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</si>
  <si>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</si>
  <si>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</si>
  <si>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</si>
  <si>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</si>
  <si>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</si>
  <si>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</si>
  <si>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</si>
  <si>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</si>
  <si>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</si>
  <si>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</si>
  <si>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</si>
  <si>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</si>
  <si>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</si>
  <si>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</si>
  <si>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</si>
  <si>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</si>
  <si>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</si>
  <si>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</si>
  <si>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</si>
  <si>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</si>
  <si>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</si>
  <si>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</si>
  <si>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</si>
  <si>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</si>
  <si>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</si>
  <si>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</si>
  <si>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</si>
  <si>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</si>
  <si>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</si>
  <si>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</si>
  <si>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</si>
  <si>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</si>
  <si>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</si>
  <si>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</si>
  <si>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</si>
  <si>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Cost</t>
  </si>
  <si>
    <t>NGL cash cost</t>
  </si>
  <si>
    <t>NGL Selling Price</t>
  </si>
  <si>
    <t>Margin per unit</t>
  </si>
  <si>
    <t>EBIT</t>
  </si>
  <si>
    <t>Revenue</t>
  </si>
  <si>
    <t>EBITDA</t>
  </si>
  <si>
    <t>LPG Total Margin (include oil fund domestic)</t>
  </si>
  <si>
    <t>Total Margin (include CO2 / include oil fund)</t>
  </si>
  <si>
    <t>BZ</t>
  </si>
  <si>
    <t>CO2</t>
  </si>
  <si>
    <t>Praxair</t>
  </si>
  <si>
    <t>Linde</t>
  </si>
  <si>
    <t>B/Ton</t>
  </si>
  <si>
    <t>C3-GC</t>
  </si>
  <si>
    <t>C3-HMC</t>
  </si>
  <si>
    <t>C3-PTTAC</t>
  </si>
  <si>
    <t>LPG-GC</t>
  </si>
  <si>
    <t>LPG-SCG</t>
  </si>
  <si>
    <t>LPG-M.7</t>
  </si>
  <si>
    <t>Cash Cost ($/TON)</t>
  </si>
  <si>
    <t>Selling Price ($/TON)</t>
  </si>
  <si>
    <t>Volume (TON)</t>
  </si>
  <si>
    <t>GSP</t>
  </si>
  <si>
    <t>GC Refinery</t>
  </si>
  <si>
    <t>LPG-PTTOR</t>
  </si>
  <si>
    <t>LPG-WP</t>
  </si>
  <si>
    <t>LPG-PAP</t>
  </si>
  <si>
    <t>LPG GSP to M.7</t>
  </si>
  <si>
    <t>SPRC Refinery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</si>
  <si>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</si>
  <si>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</si>
  <si>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</si>
  <si>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</si>
  <si>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</si>
  <si>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</si>
  <si>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</si>
  <si>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</si>
  <si>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</si>
  <si>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</si>
  <si>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</si>
  <si>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</si>
  <si>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</si>
  <si>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</si>
  <si>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</si>
  <si>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</si>
  <si>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</si>
  <si>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</si>
  <si>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</si>
  <si>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</si>
  <si>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</si>
  <si>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</si>
  <si>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</si>
  <si>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</si>
  <si>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</si>
  <si>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</si>
  <si>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</si>
  <si>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</si>
  <si>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</si>
  <si>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</si>
  <si>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</si>
  <si>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</si>
  <si>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</si>
  <si>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</si>
  <si>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</si>
  <si>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</si>
  <si>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</si>
  <si>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</si>
  <si>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</si>
  <si>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</si>
  <si>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</si>
  <si>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</si>
  <si>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</si>
  <si>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</si>
  <si>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</si>
  <si>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</si>
  <si>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PTTAC</t>
  </si>
  <si>
    <t>HMC</t>
  </si>
  <si>
    <t>SCG (LPG)</t>
  </si>
  <si>
    <t>Oil Fund (-)นำส่ง/(+)ได้ชดเชย</t>
  </si>
  <si>
    <t>Rolling</t>
  </si>
  <si>
    <t>Thrughtput</t>
  </si>
  <si>
    <t>Balance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</si>
  <si>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</si>
  <si>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</si>
  <si>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</si>
  <si>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</si>
  <si>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t>As of :</t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</si>
  <si>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</si>
  <si>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</si>
  <si>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</si>
  <si>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</si>
  <si>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</si>
  <si>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</si>
  <si>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</si>
  <si>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</si>
  <si>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</si>
  <si>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</si>
  <si>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</si>
  <si>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</si>
  <si>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</si>
  <si>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</si>
  <si>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</si>
  <si>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</si>
  <si>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</si>
  <si>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</si>
  <si>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</si>
  <si>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</si>
  <si>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</si>
  <si>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</si>
  <si>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</si>
  <si>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</si>
  <si>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</si>
  <si>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</si>
  <si>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</si>
  <si>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</si>
  <si>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</si>
  <si>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</si>
  <si>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</si>
  <si>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</si>
  <si>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>PTTAC (Spot)</t>
  </si>
  <si>
    <t>ต้นทุน LPG - สนพ. (Deloitte)</t>
  </si>
  <si>
    <t>C3 Import</t>
  </si>
  <si>
    <t xml:space="preserve">lab test </t>
  </si>
  <si>
    <t>Port chart split (Deviation cost)</t>
  </si>
  <si>
    <t>โยก Volume SCG ไปให้ PTTAC</t>
  </si>
  <si>
    <t>โดยต้อง Split ไปให้ SCG ซึ่งรวมแล้ว มี loss/gain ดังนี้</t>
  </si>
  <si>
    <t>Total</t>
  </si>
  <si>
    <t>Total Loss/gain</t>
  </si>
  <si>
    <t xml:space="preserve">CP diff import </t>
  </si>
  <si>
    <t>CP</t>
  </si>
  <si>
    <t>1 (1.1+1.2)</t>
  </si>
  <si>
    <t>1-2</t>
  </si>
  <si>
    <t>Updated on 9 Jul'21</t>
  </si>
  <si>
    <t>PP YARN : CFR SEA</t>
  </si>
  <si>
    <t>PP  : CFR SEA</t>
  </si>
  <si>
    <r>
      <t xml:space="preserve">C3 Import </t>
    </r>
    <r>
      <rPr>
        <b/>
        <sz val="9"/>
        <color rgb="FF0033CC"/>
        <rFont val="Tahoma"/>
        <family val="2"/>
      </rPr>
      <t>Reversed Pipeline</t>
    </r>
  </si>
  <si>
    <r>
      <t xml:space="preserve">C3 Import </t>
    </r>
    <r>
      <rPr>
        <b/>
        <sz val="9"/>
        <color rgb="FF960000"/>
        <rFont val="Tahoma"/>
        <family val="2"/>
      </rPr>
      <t>Split Cargo @SCG</t>
    </r>
  </si>
  <si>
    <t>C3 - SCG (Tier 1 : 0 - 48 KT)</t>
  </si>
  <si>
    <t>C3 - SCG (Tier 2 : 48.001 - 400 KT)</t>
  </si>
  <si>
    <t>PTTAC (CP+PP Link)</t>
  </si>
  <si>
    <t>LPG Import</t>
  </si>
  <si>
    <t>LPG - SCG  (CP Link // Tier 1 : 0 - 384 KT)</t>
  </si>
  <si>
    <t>LPG - SCG  (MOP'J Link //  Vol 48 - 240 KT)</t>
  </si>
  <si>
    <t>LPG - SCG  (CP Link // Tier 2 : 384.001 - 720 KT)</t>
  </si>
  <si>
    <t>SWAP LPG : 0 - 400 KT</t>
  </si>
  <si>
    <t>Substitued C3 - MOC</t>
  </si>
  <si>
    <t>Surveyor:</t>
  </si>
  <si>
    <t>บาท</t>
  </si>
  <si>
    <t>xxxx</t>
  </si>
  <si>
    <t>Link</t>
  </si>
  <si>
    <t>ผูกสูตร</t>
  </si>
  <si>
    <t>C2 All</t>
  </si>
  <si>
    <t>C3 Cost w.avg.</t>
  </si>
  <si>
    <t>C2 All Cost w.avg.</t>
  </si>
  <si>
    <t>C2 GC Cost w.avg.</t>
  </si>
  <si>
    <t>LPG Cost w.avg.</t>
  </si>
  <si>
    <t>NGL Cost w.avg.</t>
  </si>
  <si>
    <t>C5 Cost w.avg.</t>
  </si>
  <si>
    <t>Cost w.avg. LPG Petro ($/TON)</t>
  </si>
  <si>
    <t>Cost w.avg. LPG Domestic ($/TON)</t>
  </si>
  <si>
    <t>Cost w.avg.</t>
  </si>
  <si>
    <r>
      <t xml:space="preserve">Cost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</si>
  <si>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Selling Price w.avg.</t>
  </si>
  <si>
    <t>Selling Price w.avg. LPG Petro ($/TON)</t>
  </si>
  <si>
    <t>Selling Price w.avg. LPG Domestic ($/TON)</t>
  </si>
  <si>
    <r>
      <t xml:space="preserve">Selling Price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</si>
  <si>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C2 GC Selling price w.avg.</t>
  </si>
  <si>
    <t>C2 All Selling price w.avg.</t>
  </si>
  <si>
    <t>C3 Selling price w.avg.</t>
  </si>
  <si>
    <t>LPG Selling price w.avg.</t>
  </si>
  <si>
    <t>NGL Selling price w.avg.</t>
  </si>
  <si>
    <t>C5 Selling price w.avg.</t>
  </si>
  <si>
    <t>PRISM</t>
  </si>
  <si>
    <t>All Product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</si>
  <si>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</si>
  <si>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1. OPEX และ Depreciation ใช้ตาม Business Plan 2021</t>
  </si>
  <si>
    <t>Cool down</t>
  </si>
  <si>
    <t>PTTAC (0-250 KTA)</t>
  </si>
  <si>
    <t>ข้อมูลสำหรับ Rolling March 2022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</si>
  <si>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scheme val="minor"/>
      </rPr>
      <t>ค่า Tariff ของ PTT Tank</t>
    </r>
  </si>
  <si>
    <t>C3 GSP gulf to SCG</t>
  </si>
  <si>
    <t>วผก</t>
  </si>
  <si>
    <t>Formula on web</t>
  </si>
  <si>
    <t>if(0.42*(0.336*@HDPEpreviousM+28)+0.42*(0.314*@LLDPEpreviousM+69)+0.16*(0.344*@LDPEpreviousM+17)&lt;370) {370} else {0.42*(0.336*@HDPEpreviousM+28)+0.42*(0.314*@LLDPEpreviousM+69)+0.16*(0.344*@LDPEpreviousM+17)}</t>
  </si>
  <si>
    <t>(if(0.42*(0.336*@HDPEpreviousM+28)+0.42*(0.314*@LLDPEpreviousM+69)+0.16*(0.344*@LDPEpreviousM+17)&lt;370) {370} else {0.42*(0.336*@HDPEpreviousM+28)+0.42*(0.314*@LLDPEpreviousM+69)+0.16*(0.344*@LDPEpreviousM+17)})*1.014 +1.9142</t>
  </si>
  <si>
    <t>@C3CP+(0.8*@BalticRatepreviousM)+27-15</t>
  </si>
  <si>
    <t>@GSPCost-(520/@FX)</t>
  </si>
  <si>
    <t>MT &amp; BRP</t>
  </si>
  <si>
    <t>รายย้อน ร่วม MT</t>
  </si>
  <si>
    <t xml:space="preserve"> -</t>
  </si>
  <si>
    <t>PTT Tank Vessel</t>
  </si>
  <si>
    <t>PTT Tank Truck</t>
  </si>
  <si>
    <t>ขายหน้าท่าไม่ใช้ depot</t>
  </si>
  <si>
    <t xml:space="preserve">??? ถามคุณเตย </t>
  </si>
  <si>
    <t>ไม่ใช้ ท่อ</t>
  </si>
  <si>
    <t>ไม่ใช้ท่อ depot</t>
  </si>
  <si>
    <t>BRP</t>
  </si>
  <si>
    <t>PTT TANK (TRUCK)</t>
  </si>
  <si>
    <t>GSP RY (Truck)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</si>
</sst>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</numFmts>
  <fonts count="9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8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rgb="FF0033CC"/>
      <name val="Calibri"/>
      <family val="2"/>
      <charset val="222"/>
      <scheme val="minor"/>
    </font>
    <font>
      <b/>
      <u val="singleAccounting"/>
      <sz val="11"/>
      <color theme="1"/>
      <name val="Calibri"/>
      <family val="2"/>
      <scheme val="minor"/>
    </font>
    <font>
      <b/>
      <sz val="9"/>
      <color rgb="FF0033CC"/>
      <name val="Tahoma"/>
      <family val="2"/>
    </font>
    <font>
      <b/>
      <sz val="9"/>
      <color rgb="FF960000"/>
      <name val="Tahoma"/>
      <family val="2"/>
    </font>
    <font>
      <b/>
      <sz val="9"/>
      <color theme="0" tint="-0.499984740745262"/>
      <name val="Calibri"/>
      <family val="2"/>
      <scheme val="minor"/>
    </font>
    <font>
      <b/>
      <sz val="9"/>
      <color theme="0" tint="-0.499984740745262"/>
      <name val="Tahoma"/>
      <family val="2"/>
    </font>
    <font>
      <sz val="9"/>
      <color theme="0" tint="-0.499984740745262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indexed="30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200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58" fillId="0" borderId="0" applyNumberFormat="0" applyFill="0" applyBorder="0" applyAlignment="0" applyProtection="0"/>
    <xf numFmtId="0" fontId="60" fillId="0" borderId="0"/>
    <xf numFmtId="43" fontId="5" fillId="0" borderId="0" applyFont="0" applyFill="0" applyBorder="0" applyAlignment="0" applyProtection="0"/>
    <xf numFmtId="0" fontId="66" fillId="0" borderId="0"/>
    <xf numFmtId="0" fontId="66" fillId="0" borderId="0"/>
    <xf numFmtId="9" fontId="5" fillId="0" borderId="0" applyFont="0" applyFill="0" applyBorder="0" applyAlignment="0" applyProtection="0"/>
    <xf numFmtId="0" fontId="1" fillId="0" borderId="0"/>
  </cellStyleXfs>
  <cellXfs count="523">
    <xf numFmtId="0" fontId="0" fillId="0" borderId="0" xfId="0"/>
    <xf numFmtId="0" fontId="0" fillId="0" borderId="0" xfId="0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11" xfId="0" applyBorder="1"/>
    <xf numFmtId="0" fontId="8" fillId="0" borderId="11" xfId="0" applyFont="1" applyBorder="1" applyAlignment="1">
      <alignment horizontal="center"/>
    </xf>
    <xf numFmtId="43" fontId="8" fillId="0" borderId="11" xfId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8" fillId="0" borderId="0" xfId="0" applyFont="1" applyBorder="1"/>
    <xf numFmtId="0" fontId="4" fillId="0" borderId="11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8" fillId="2" borderId="0" xfId="0" applyFont="1" applyFill="1"/>
    <xf numFmtId="0" fontId="20" fillId="2" borderId="0" xfId="0" applyFont="1" applyFill="1" applyAlignment="1">
      <alignment horizontal="left"/>
    </xf>
    <xf numFmtId="0" fontId="4" fillId="0" borderId="0" xfId="0" applyFont="1"/>
    <xf numFmtId="0" fontId="9" fillId="0" borderId="11" xfId="0" applyFont="1" applyFill="1" applyBorder="1"/>
    <xf numFmtId="0" fontId="9" fillId="0" borderId="11" xfId="0" applyFont="1" applyFill="1" applyBorder="1" applyAlignment="1">
      <alignment horizontal="center"/>
    </xf>
    <xf numFmtId="43" fontId="18" fillId="0" borderId="11" xfId="1" applyFont="1" applyFill="1" applyBorder="1" applyAlignment="1">
      <alignment horizontal="center" vertical="center"/>
    </xf>
    <xf numFmtId="43" fontId="18" fillId="0" borderId="11" xfId="1" applyFont="1" applyFill="1" applyBorder="1" applyAlignment="1">
      <alignment horizontal="right" vertical="center"/>
    </xf>
    <xf numFmtId="43" fontId="0" fillId="0" borderId="0" xfId="1" applyNumberFormat="1" applyFont="1"/>
    <xf numFmtId="43" fontId="12" fillId="0" borderId="0" xfId="1" applyNumberFormat="1" applyFont="1"/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10" borderId="11" xfId="0" applyNumberFormat="1" applyFont="1" applyFill="1" applyBorder="1" applyAlignment="1">
      <alignment horizontal="center"/>
    </xf>
    <xf numFmtId="0" fontId="23" fillId="3" borderId="11" xfId="0" applyFont="1" applyFill="1" applyBorder="1"/>
    <xf numFmtId="0" fontId="24" fillId="3" borderId="11" xfId="0" applyFont="1" applyFill="1" applyBorder="1" applyAlignment="1">
      <alignment horizontal="center"/>
    </xf>
    <xf numFmtId="43" fontId="24" fillId="3" borderId="11" xfId="1" applyFont="1" applyFill="1" applyBorder="1"/>
    <xf numFmtId="0" fontId="23" fillId="3" borderId="0" xfId="0" applyFont="1" applyFill="1" applyBorder="1"/>
    <xf numFmtId="0" fontId="24" fillId="3" borderId="0" xfId="0" applyFont="1" applyFill="1" applyBorder="1" applyAlignment="1">
      <alignment horizontal="center"/>
    </xf>
    <xf numFmtId="0" fontId="25" fillId="7" borderId="11" xfId="0" applyFont="1" applyFill="1" applyBorder="1"/>
    <xf numFmtId="0" fontId="25" fillId="7" borderId="11" xfId="0" applyFont="1" applyFill="1" applyBorder="1" applyAlignment="1">
      <alignment horizontal="center"/>
    </xf>
    <xf numFmtId="165" fontId="25" fillId="10" borderId="11" xfId="0" applyNumberFormat="1" applyFont="1" applyFill="1" applyBorder="1" applyAlignment="1">
      <alignment horizontal="center"/>
    </xf>
    <xf numFmtId="0" fontId="25" fillId="0" borderId="11" xfId="0" applyFont="1" applyBorder="1"/>
    <xf numFmtId="0" fontId="26" fillId="0" borderId="11" xfId="0" applyFont="1" applyBorder="1" applyAlignment="1">
      <alignment horizontal="center"/>
    </xf>
    <xf numFmtId="43" fontId="23" fillId="0" borderId="11" xfId="1" applyFont="1" applyBorder="1"/>
    <xf numFmtId="43" fontId="25" fillId="0" borderId="11" xfId="1" applyFont="1" applyBorder="1"/>
    <xf numFmtId="43" fontId="24" fillId="0" borderId="11" xfId="1" applyFont="1" applyBorder="1"/>
    <xf numFmtId="43" fontId="26" fillId="0" borderId="11" xfId="1" applyFont="1" applyBorder="1"/>
    <xf numFmtId="0" fontId="25" fillId="0" borderId="0" xfId="0" applyFont="1" applyBorder="1"/>
    <xf numFmtId="0" fontId="23" fillId="0" borderId="11" xfId="0" applyFont="1" applyBorder="1" applyAlignment="1">
      <alignment horizontal="center"/>
    </xf>
    <xf numFmtId="43" fontId="23" fillId="3" borderId="11" xfId="1" applyFont="1" applyFill="1" applyBorder="1"/>
    <xf numFmtId="0" fontId="23" fillId="3" borderId="11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/>
    </xf>
    <xf numFmtId="43" fontId="26" fillId="3" borderId="0" xfId="0" applyNumberFormat="1" applyFont="1" applyFill="1" applyBorder="1"/>
    <xf numFmtId="0" fontId="26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7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5" fillId="0" borderId="11" xfId="0" applyFont="1" applyBorder="1" applyAlignment="1">
      <alignment horizontal="center" vertical="center"/>
    </xf>
    <xf numFmtId="0" fontId="29" fillId="2" borderId="0" xfId="0" applyFont="1" applyFill="1"/>
    <xf numFmtId="165" fontId="30" fillId="10" borderId="11" xfId="0" applyNumberFormat="1" applyFont="1" applyFill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3" borderId="0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29" fillId="0" borderId="0" xfId="0" applyFont="1"/>
    <xf numFmtId="43" fontId="31" fillId="3" borderId="11" xfId="1" applyFont="1" applyFill="1" applyBorder="1" applyAlignment="1">
      <alignment horizontal="center"/>
    </xf>
    <xf numFmtId="43" fontId="4" fillId="0" borderId="0" xfId="0" applyNumberFormat="1" applyFont="1"/>
    <xf numFmtId="0" fontId="15" fillId="0" borderId="11" xfId="0" applyFont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165" fontId="17" fillId="14" borderId="11" xfId="0" applyNumberFormat="1" applyFont="1" applyFill="1" applyBorder="1" applyAlignment="1">
      <alignment horizontal="center" vertical="center" wrapText="1"/>
    </xf>
    <xf numFmtId="0" fontId="23" fillId="11" borderId="1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4" fillId="0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11" xfId="0" applyFont="1" applyBorder="1" applyAlignment="1">
      <alignment horizontal="center" vertical="center"/>
    </xf>
    <xf numFmtId="166" fontId="8" fillId="0" borderId="11" xfId="1" applyNumberFormat="1" applyFont="1" applyBorder="1" applyAlignment="1">
      <alignment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vertical="center"/>
    </xf>
    <xf numFmtId="0" fontId="23" fillId="12" borderId="11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3" fillId="12" borderId="11" xfId="0" applyFont="1" applyFill="1" applyBorder="1" applyAlignment="1">
      <alignment vertical="center"/>
    </xf>
    <xf numFmtId="0" fontId="28" fillId="11" borderId="1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vertical="center"/>
    </xf>
    <xf numFmtId="0" fontId="23" fillId="3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15" borderId="11" xfId="0" applyFont="1" applyFill="1" applyBorder="1" applyAlignment="1">
      <alignment horizontal="center" vertical="center"/>
    </xf>
    <xf numFmtId="0" fontId="35" fillId="15" borderId="1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3" fillId="1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12" borderId="14" xfId="0" applyFont="1" applyFill="1" applyBorder="1" applyAlignment="1">
      <alignment horizontal="center" vertical="center"/>
    </xf>
    <xf numFmtId="0" fontId="23" fillId="11" borderId="1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vertical="center"/>
    </xf>
    <xf numFmtId="0" fontId="23" fillId="11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/>
    </xf>
    <xf numFmtId="0" fontId="23" fillId="3" borderId="19" xfId="0" applyFont="1" applyFill="1" applyBorder="1" applyAlignment="1">
      <alignment horizontal="center" vertical="center"/>
    </xf>
    <xf numFmtId="166" fontId="8" fillId="0" borderId="11" xfId="0" applyNumberFormat="1" applyFont="1" applyBorder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vertical="center"/>
    </xf>
    <xf numFmtId="166" fontId="18" fillId="0" borderId="11" xfId="1" applyNumberFormat="1" applyFont="1" applyBorder="1" applyAlignment="1">
      <alignment vertical="center"/>
    </xf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18" fillId="0" borderId="10" xfId="1" applyNumberFormat="1" applyFont="1" applyBorder="1" applyAlignment="1">
      <alignment vertical="center"/>
    </xf>
    <xf numFmtId="0" fontId="35" fillId="11" borderId="5" xfId="0" applyFont="1" applyFill="1" applyBorder="1" applyAlignment="1">
      <alignment horizontal="center" vertical="center"/>
    </xf>
    <xf numFmtId="0" fontId="35" fillId="12" borderId="11" xfId="0" applyFont="1" applyFill="1" applyBorder="1" applyAlignment="1">
      <alignment horizontal="center" vertical="center"/>
    </xf>
    <xf numFmtId="0" fontId="35" fillId="5" borderId="11" xfId="0" applyFont="1" applyFill="1" applyBorder="1" applyAlignment="1">
      <alignment horizontal="center" vertical="center"/>
    </xf>
    <xf numFmtId="0" fontId="36" fillId="13" borderId="27" xfId="0" applyFont="1" applyFill="1" applyBorder="1" applyAlignment="1">
      <alignment horizontal="center"/>
    </xf>
    <xf numFmtId="0" fontId="36" fillId="13" borderId="24" xfId="0" applyFont="1" applyFill="1" applyBorder="1" applyAlignment="1">
      <alignment horizontal="center"/>
    </xf>
    <xf numFmtId="0" fontId="36" fillId="13" borderId="28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/>
    </xf>
    <xf numFmtId="0" fontId="37" fillId="3" borderId="20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38" fillId="3" borderId="20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8" fillId="11" borderId="30" xfId="0" applyFont="1" applyFill="1" applyBorder="1" applyAlignment="1">
      <alignment horizontal="center" vertical="center"/>
    </xf>
    <xf numFmtId="0" fontId="8" fillId="12" borderId="30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/>
    </xf>
    <xf numFmtId="0" fontId="37" fillId="3" borderId="34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 vertical="center"/>
    </xf>
    <xf numFmtId="0" fontId="8" fillId="11" borderId="37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horizontal="center" vertical="center"/>
    </xf>
    <xf numFmtId="0" fontId="39" fillId="3" borderId="26" xfId="0" applyFont="1" applyFill="1" applyBorder="1" applyAlignment="1">
      <alignment horizontal="center" vertical="center"/>
    </xf>
    <xf numFmtId="0" fontId="39" fillId="3" borderId="34" xfId="0" applyFont="1" applyFill="1" applyBorder="1" applyAlignment="1">
      <alignment horizontal="center" vertical="center"/>
    </xf>
    <xf numFmtId="0" fontId="40" fillId="3" borderId="26" xfId="0" applyFont="1" applyFill="1" applyBorder="1" applyAlignment="1">
      <alignment horizontal="center" vertical="center"/>
    </xf>
    <xf numFmtId="0" fontId="40" fillId="3" borderId="34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8" fillId="16" borderId="32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/>
    </xf>
    <xf numFmtId="0" fontId="37" fillId="3" borderId="26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41" fillId="3" borderId="3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39" fillId="3" borderId="0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8" fillId="3" borderId="3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0" fontId="37" fillId="3" borderId="39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43" fontId="43" fillId="17" borderId="23" xfId="1" applyFont="1" applyFill="1" applyBorder="1"/>
    <xf numFmtId="43" fontId="43" fillId="18" borderId="23" xfId="1" applyFont="1" applyFill="1" applyBorder="1"/>
    <xf numFmtId="43" fontId="44" fillId="17" borderId="0" xfId="1" applyFont="1" applyFill="1" applyBorder="1"/>
    <xf numFmtId="43" fontId="42" fillId="19" borderId="0" xfId="1" applyFont="1" applyFill="1" applyBorder="1"/>
    <xf numFmtId="43" fontId="43" fillId="19" borderId="0" xfId="1" applyFont="1" applyFill="1" applyBorder="1"/>
    <xf numFmtId="43" fontId="44" fillId="19" borderId="0" xfId="1" applyFont="1" applyFill="1" applyBorder="1"/>
    <xf numFmtId="43" fontId="43" fillId="17" borderId="0" xfId="1" applyFont="1" applyFill="1" applyBorder="1"/>
    <xf numFmtId="43" fontId="45" fillId="19" borderId="0" xfId="1" applyFont="1" applyFill="1" applyBorder="1"/>
    <xf numFmtId="43" fontId="43" fillId="20" borderId="0" xfId="1" applyFont="1" applyFill="1" applyBorder="1"/>
    <xf numFmtId="43" fontId="45" fillId="20" borderId="0" xfId="1" applyFont="1" applyFill="1" applyBorder="1"/>
    <xf numFmtId="43" fontId="45" fillId="17" borderId="0" xfId="1" applyFont="1" applyFill="1" applyBorder="1"/>
    <xf numFmtId="43" fontId="45" fillId="17" borderId="20" xfId="1" applyFont="1" applyFill="1" applyBorder="1"/>
    <xf numFmtId="43" fontId="44" fillId="17" borderId="20" xfId="1" applyFont="1" applyFill="1" applyBorder="1"/>
    <xf numFmtId="43" fontId="43" fillId="17" borderId="26" xfId="1" applyFont="1" applyFill="1" applyBorder="1"/>
    <xf numFmtId="43" fontId="44" fillId="17" borderId="26" xfId="1" applyFont="1" applyFill="1" applyBorder="1"/>
    <xf numFmtId="43" fontId="43" fillId="17" borderId="34" xfId="1" applyFont="1" applyFill="1" applyBorder="1"/>
    <xf numFmtId="43" fontId="44" fillId="17" borderId="34" xfId="1" applyFont="1" applyFill="1" applyBorder="1"/>
    <xf numFmtId="43" fontId="45" fillId="17" borderId="26" xfId="1" applyFont="1" applyFill="1" applyBorder="1"/>
    <xf numFmtId="43" fontId="45" fillId="17" borderId="34" xfId="1" applyFont="1" applyFill="1" applyBorder="1"/>
    <xf numFmtId="43" fontId="43" fillId="17" borderId="20" xfId="1" applyFont="1" applyFill="1" applyBorder="1"/>
    <xf numFmtId="43" fontId="46" fillId="17" borderId="26" xfId="1" applyFont="1" applyFill="1" applyBorder="1"/>
    <xf numFmtId="43" fontId="46" fillId="17" borderId="0" xfId="1" applyFont="1" applyFill="1" applyBorder="1"/>
    <xf numFmtId="43" fontId="46" fillId="17" borderId="20" xfId="1" applyFont="1" applyFill="1" applyBorder="1"/>
    <xf numFmtId="43" fontId="46" fillId="17" borderId="15" xfId="1" applyFont="1" applyFill="1" applyBorder="1"/>
    <xf numFmtId="0" fontId="4" fillId="3" borderId="0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12" borderId="41" xfId="0" applyFont="1" applyFill="1" applyBorder="1" applyAlignment="1">
      <alignment horizontal="center" vertical="center"/>
    </xf>
    <xf numFmtId="43" fontId="14" fillId="2" borderId="16" xfId="1" applyFont="1" applyFill="1" applyBorder="1" applyAlignment="1">
      <alignment horizontal="center" vertical="center"/>
    </xf>
    <xf numFmtId="43" fontId="14" fillId="2" borderId="28" xfId="1" applyFont="1" applyFill="1" applyBorder="1" applyAlignment="1">
      <alignment horizontal="center" vertical="center"/>
    </xf>
    <xf numFmtId="43" fontId="49" fillId="21" borderId="25" xfId="1" applyFont="1" applyFill="1" applyBorder="1" applyAlignment="1">
      <alignment horizontal="center" vertical="center"/>
    </xf>
    <xf numFmtId="43" fontId="50" fillId="21" borderId="25" xfId="1" applyFont="1" applyFill="1" applyBorder="1" applyAlignment="1">
      <alignment horizontal="center" vertical="center"/>
    </xf>
    <xf numFmtId="43" fontId="49" fillId="21" borderId="30" xfId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43" fontId="51" fillId="0" borderId="0" xfId="1" applyFont="1"/>
    <xf numFmtId="165" fontId="17" fillId="7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43" fontId="0" fillId="0" borderId="11" xfId="1" applyFont="1" applyBorder="1"/>
    <xf numFmtId="43" fontId="16" fillId="0" borderId="11" xfId="1" applyFont="1" applyBorder="1"/>
    <xf numFmtId="166" fontId="8" fillId="0" borderId="0" xfId="0" applyNumberFormat="1" applyFont="1" applyAlignment="1">
      <alignment vertical="center"/>
    </xf>
    <xf numFmtId="1" fontId="0" fillId="0" borderId="11" xfId="0" applyNumberFormat="1" applyBorder="1" applyAlignment="1">
      <alignment horizontal="center"/>
    </xf>
    <xf numFmtId="0" fontId="4" fillId="2" borderId="0" xfId="0" applyFont="1" applyFill="1" applyAlignment="1">
      <alignment horizontal="center"/>
    </xf>
    <xf numFmtId="43" fontId="29" fillId="0" borderId="0" xfId="1" applyFont="1"/>
    <xf numFmtId="0" fontId="0" fillId="0" borderId="0" xfId="0" applyFill="1" applyBorder="1" applyAlignment="1">
      <alignment horizontal="center"/>
    </xf>
    <xf numFmtId="166" fontId="29" fillId="0" borderId="0" xfId="1" applyNumberFormat="1" applyFont="1"/>
    <xf numFmtId="166" fontId="52" fillId="0" borderId="0" xfId="1" applyNumberFormat="1" applyFont="1"/>
    <xf numFmtId="43" fontId="8" fillId="0" borderId="0" xfId="1" applyFont="1" applyAlignment="1">
      <alignment vertical="center"/>
    </xf>
    <xf numFmtId="166" fontId="8" fillId="0" borderId="0" xfId="1" applyNumberFormat="1" applyFont="1" applyAlignment="1">
      <alignment vertical="center"/>
    </xf>
    <xf numFmtId="43" fontId="0" fillId="0" borderId="0" xfId="0" applyNumberFormat="1"/>
    <xf numFmtId="0" fontId="25" fillId="12" borderId="11" xfId="0" applyFont="1" applyFill="1" applyBorder="1"/>
    <xf numFmtId="0" fontId="26" fillId="0" borderId="0" xfId="0" applyFont="1"/>
    <xf numFmtId="164" fontId="26" fillId="0" borderId="11" xfId="1" applyNumberFormat="1" applyFont="1" applyBorder="1"/>
    <xf numFmtId="0" fontId="25" fillId="0" borderId="11" xfId="0" applyFont="1" applyBorder="1" applyAlignment="1">
      <alignment horizontal="left"/>
    </xf>
    <xf numFmtId="0" fontId="25" fillId="3" borderId="11" xfId="0" applyFont="1" applyFill="1" applyBorder="1"/>
    <xf numFmtId="164" fontId="26" fillId="0" borderId="11" xfId="0" applyNumberFormat="1" applyFont="1" applyBorder="1"/>
    <xf numFmtId="0" fontId="25" fillId="0" borderId="11" xfId="0" applyFont="1" applyFill="1" applyBorder="1"/>
    <xf numFmtId="0" fontId="25" fillId="5" borderId="11" xfId="0" applyFont="1" applyFill="1" applyBorder="1"/>
    <xf numFmtId="166" fontId="26" fillId="0" borderId="11" xfId="1" applyNumberFormat="1" applyFont="1" applyBorder="1"/>
    <xf numFmtId="166" fontId="0" fillId="0" borderId="0" xfId="0" applyNumberFormat="1"/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/>
    </xf>
    <xf numFmtId="0" fontId="53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indent="2"/>
    </xf>
    <xf numFmtId="0" fontId="55" fillId="0" borderId="0" xfId="0" applyFont="1" applyAlignment="1">
      <alignment horizontal="left" vertical="center" indent="4"/>
    </xf>
    <xf numFmtId="0" fontId="57" fillId="0" borderId="0" xfId="0" applyFont="1" applyAlignment="1">
      <alignment horizontal="left" vertical="center" indent="4"/>
    </xf>
    <xf numFmtId="0" fontId="59" fillId="0" borderId="0" xfId="6" applyFont="1" applyAlignment="1">
      <alignment horizontal="left" vertical="center" indent="9"/>
    </xf>
    <xf numFmtId="43" fontId="43" fillId="18" borderId="0" xfId="1" applyFont="1" applyFill="1" applyBorder="1"/>
    <xf numFmtId="0" fontId="8" fillId="3" borderId="23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6" fontId="8" fillId="2" borderId="0" xfId="0" applyNumberFormat="1" applyFont="1" applyFill="1" applyAlignment="1">
      <alignment vertical="center"/>
    </xf>
    <xf numFmtId="0" fontId="61" fillId="15" borderId="9" xfId="0" applyFont="1" applyFill="1" applyBorder="1" applyAlignment="1">
      <alignment horizontal="center" vertical="center"/>
    </xf>
    <xf numFmtId="0" fontId="61" fillId="15" borderId="11" xfId="0" applyFont="1" applyFill="1" applyBorder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1" fontId="0" fillId="0" borderId="0" xfId="0" applyNumberFormat="1"/>
    <xf numFmtId="166" fontId="18" fillId="8" borderId="11" xfId="1" applyNumberFormat="1" applyFont="1" applyFill="1" applyBorder="1" applyAlignment="1">
      <alignment vertical="center"/>
    </xf>
    <xf numFmtId="166" fontId="8" fillId="12" borderId="26" xfId="0" applyNumberFormat="1" applyFont="1" applyFill="1" applyBorder="1" applyAlignment="1">
      <alignment vertical="center"/>
    </xf>
    <xf numFmtId="166" fontId="8" fillId="12" borderId="43" xfId="0" applyNumberFormat="1" applyFont="1" applyFill="1" applyBorder="1" applyAlignment="1">
      <alignment vertical="center"/>
    </xf>
    <xf numFmtId="166" fontId="8" fillId="12" borderId="34" xfId="0" applyNumberFormat="1" applyFont="1" applyFill="1" applyBorder="1" applyAlignment="1">
      <alignment vertical="center"/>
    </xf>
    <xf numFmtId="166" fontId="8" fillId="12" borderId="45" xfId="0" applyNumberFormat="1" applyFont="1" applyFill="1" applyBorder="1" applyAlignment="1">
      <alignment vertical="center"/>
    </xf>
    <xf numFmtId="166" fontId="8" fillId="12" borderId="20" xfId="0" applyNumberFormat="1" applyFont="1" applyFill="1" applyBorder="1" applyAlignment="1">
      <alignment vertical="center"/>
    </xf>
    <xf numFmtId="166" fontId="8" fillId="12" borderId="10" xfId="0" applyNumberFormat="1" applyFont="1" applyFill="1" applyBorder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12" borderId="42" xfId="0" applyFont="1" applyFill="1" applyBorder="1" applyAlignment="1">
      <alignment horizontal="center" vertical="center"/>
    </xf>
    <xf numFmtId="0" fontId="8" fillId="12" borderId="44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4" borderId="11" xfId="0" applyNumberFormat="1" applyFont="1" applyFill="1" applyBorder="1" applyAlignment="1">
      <alignment horizontal="center" vertical="center"/>
    </xf>
    <xf numFmtId="43" fontId="9" fillId="0" borderId="11" xfId="1" applyFont="1" applyFill="1" applyBorder="1" applyAlignment="1" applyProtection="1"/>
    <xf numFmtId="166" fontId="9" fillId="0" borderId="11" xfId="1" applyNumberFormat="1" applyFont="1" applyFill="1" applyBorder="1" applyAlignment="1" applyProtection="1"/>
    <xf numFmtId="166" fontId="9" fillId="0" borderId="11" xfId="1" applyNumberFormat="1" applyFont="1" applyFill="1" applyBorder="1"/>
    <xf numFmtId="0" fontId="65" fillId="0" borderId="0" xfId="0" applyFont="1"/>
    <xf numFmtId="0" fontId="63" fillId="0" borderId="0" xfId="0" applyFont="1" applyAlignment="1"/>
    <xf numFmtId="166" fontId="11" fillId="0" borderId="11" xfId="1" applyNumberFormat="1" applyFont="1" applyFill="1" applyBorder="1" applyAlignment="1" applyProtection="1">
      <alignment horizontal="center"/>
    </xf>
    <xf numFmtId="166" fontId="9" fillId="0" borderId="11" xfId="1" applyNumberFormat="1" applyFont="1" applyFill="1" applyBorder="1" applyAlignment="1" applyProtection="1">
      <alignment horizontal="center"/>
    </xf>
    <xf numFmtId="43" fontId="9" fillId="0" borderId="11" xfId="1" applyFont="1" applyFill="1" applyBorder="1" applyAlignment="1" applyProtection="1">
      <alignment horizontal="center"/>
    </xf>
    <xf numFmtId="0" fontId="8" fillId="12" borderId="0" xfId="0" applyFont="1" applyFill="1" applyAlignment="1">
      <alignment horizontal="center" vertical="center"/>
    </xf>
    <xf numFmtId="166" fontId="8" fillId="12" borderId="0" xfId="0" applyNumberFormat="1" applyFont="1" applyFill="1" applyAlignment="1">
      <alignment vertical="center"/>
    </xf>
    <xf numFmtId="0" fontId="8" fillId="12" borderId="0" xfId="0" applyFont="1" applyFill="1" applyAlignment="1">
      <alignment horizontal="right" vertical="center"/>
    </xf>
    <xf numFmtId="0" fontId="17" fillId="14" borderId="11" xfId="0" applyFont="1" applyFill="1" applyBorder="1" applyAlignment="1">
      <alignment horizontal="center" vertical="center"/>
    </xf>
    <xf numFmtId="0" fontId="12" fillId="0" borderId="0" xfId="0" applyFont="1"/>
    <xf numFmtId="43" fontId="69" fillId="0" borderId="11" xfId="1" applyFont="1" applyFill="1" applyBorder="1" applyAlignment="1" applyProtection="1">
      <alignment horizontal="center"/>
    </xf>
    <xf numFmtId="43" fontId="69" fillId="0" borderId="11" xfId="1" applyFont="1" applyFill="1" applyBorder="1" applyAlignment="1" applyProtection="1"/>
    <xf numFmtId="43" fontId="69" fillId="0" borderId="11" xfId="1" applyFont="1" applyFill="1" applyBorder="1"/>
    <xf numFmtId="0" fontId="67" fillId="2" borderId="0" xfId="0" applyFont="1" applyFill="1"/>
    <xf numFmtId="166" fontId="69" fillId="0" borderId="11" xfId="1" applyNumberFormat="1" applyFont="1" applyFill="1" applyBorder="1" applyAlignment="1" applyProtection="1">
      <alignment horizontal="center"/>
    </xf>
    <xf numFmtId="166" fontId="69" fillId="0" borderId="11" xfId="1" applyNumberFormat="1" applyFont="1" applyFill="1" applyBorder="1" applyAlignment="1" applyProtection="1"/>
    <xf numFmtId="166" fontId="69" fillId="0" borderId="11" xfId="1" applyNumberFormat="1" applyFont="1" applyFill="1" applyBorder="1"/>
    <xf numFmtId="43" fontId="70" fillId="0" borderId="11" xfId="1" applyFont="1" applyFill="1" applyBorder="1"/>
    <xf numFmtId="166" fontId="8" fillId="0" borderId="11" xfId="1" applyNumberFormat="1" applyFont="1" applyBorder="1" applyAlignment="1">
      <alignment horizontal="center" vertical="center"/>
    </xf>
    <xf numFmtId="0" fontId="17" fillId="14" borderId="12" xfId="0" applyFont="1" applyFill="1" applyBorder="1" applyAlignment="1">
      <alignment vertical="center"/>
    </xf>
    <xf numFmtId="166" fontId="16" fillId="0" borderId="11" xfId="1" applyNumberFormat="1" applyFont="1" applyFill="1" applyBorder="1" applyAlignment="1">
      <alignment horizontal="right" vertical="center"/>
    </xf>
    <xf numFmtId="43" fontId="16" fillId="0" borderId="11" xfId="1" applyFont="1" applyFill="1" applyBorder="1" applyAlignment="1">
      <alignment horizontal="right" vertical="center"/>
    </xf>
    <xf numFmtId="166" fontId="8" fillId="0" borderId="10" xfId="1" applyNumberFormat="1" applyFont="1" applyBorder="1" applyAlignment="1">
      <alignment vertical="center"/>
    </xf>
    <xf numFmtId="164" fontId="8" fillId="0" borderId="11" xfId="1" applyNumberFormat="1" applyFont="1" applyBorder="1"/>
    <xf numFmtId="166" fontId="8" fillId="0" borderId="11" xfId="1" applyNumberFormat="1" applyFont="1" applyFill="1" applyBorder="1" applyAlignment="1">
      <alignment vertical="center"/>
    </xf>
    <xf numFmtId="0" fontId="23" fillId="15" borderId="12" xfId="0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vertical="center"/>
    </xf>
    <xf numFmtId="166" fontId="8" fillId="12" borderId="0" xfId="1" applyNumberFormat="1" applyFont="1" applyFill="1" applyAlignment="1">
      <alignment vertical="center"/>
    </xf>
    <xf numFmtId="0" fontId="17" fillId="9" borderId="11" xfId="0" applyNumberFormat="1" applyFont="1" applyFill="1" applyBorder="1" applyAlignment="1">
      <alignment horizontal="center" vertical="center"/>
    </xf>
    <xf numFmtId="0" fontId="71" fillId="0" borderId="0" xfId="0" applyFont="1"/>
    <xf numFmtId="166" fontId="19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7" fillId="14" borderId="11" xfId="0" applyNumberFormat="1" applyFont="1" applyFill="1" applyBorder="1" applyAlignment="1">
      <alignment horizontal="center" vertical="center"/>
    </xf>
    <xf numFmtId="17" fontId="17" fillId="9" borderId="11" xfId="0" applyNumberFormat="1" applyFont="1" applyFill="1" applyBorder="1" applyAlignment="1">
      <alignment horizontal="center" vertical="center"/>
    </xf>
    <xf numFmtId="166" fontId="37" fillId="0" borderId="11" xfId="1" applyNumberFormat="1" applyFont="1" applyBorder="1" applyAlignment="1">
      <alignment vertical="center"/>
    </xf>
    <xf numFmtId="43" fontId="0" fillId="0" borderId="0" xfId="0" applyNumberFormat="1"/>
    <xf numFmtId="0" fontId="9" fillId="0" borderId="0" xfId="0" applyFont="1" applyFill="1" applyBorder="1"/>
    <xf numFmtId="0" fontId="0" fillId="0" borderId="0" xfId="0" quotePrefix="1" applyFont="1"/>
    <xf numFmtId="0" fontId="28" fillId="5" borderId="11" xfId="0" applyFont="1" applyFill="1" applyBorder="1" applyAlignment="1">
      <alignment horizontal="center" vertical="center"/>
    </xf>
    <xf numFmtId="17" fontId="17" fillId="14" borderId="21" xfId="0" applyNumberFormat="1" applyFont="1" applyFill="1" applyBorder="1" applyAlignment="1">
      <alignment horizontal="center" vertical="center"/>
    </xf>
    <xf numFmtId="0" fontId="35" fillId="22" borderId="11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3" fillId="22" borderId="11" xfId="0" applyFont="1" applyFill="1" applyBorder="1" applyAlignment="1">
      <alignment horizontal="center" vertical="center"/>
    </xf>
    <xf numFmtId="0" fontId="73" fillId="22" borderId="11" xfId="0" applyFont="1" applyFill="1" applyBorder="1" applyAlignment="1">
      <alignment horizontal="left" vertical="center"/>
    </xf>
    <xf numFmtId="0" fontId="73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74" fillId="0" borderId="11" xfId="0" applyFont="1" applyBorder="1" applyAlignment="1">
      <alignment vertical="center"/>
    </xf>
    <xf numFmtId="0" fontId="74" fillId="0" borderId="12" xfId="0" applyFont="1" applyBorder="1" applyAlignment="1">
      <alignment vertical="center"/>
    </xf>
    <xf numFmtId="166" fontId="10" fillId="24" borderId="11" xfId="1" applyNumberFormat="1" applyFont="1" applyFill="1" applyBorder="1" applyAlignment="1" applyProtection="1"/>
    <xf numFmtId="166" fontId="75" fillId="24" borderId="11" xfId="1" applyNumberFormat="1" applyFont="1" applyFill="1" applyBorder="1" applyAlignment="1" applyProtection="1">
      <alignment horizontal="center"/>
    </xf>
    <xf numFmtId="166" fontId="11" fillId="24" borderId="11" xfId="1" applyNumberFormat="1" applyFont="1" applyFill="1" applyBorder="1" applyAlignment="1" applyProtection="1">
      <alignment horizontal="center"/>
    </xf>
    <xf numFmtId="16" fontId="76" fillId="0" borderId="0" xfId="0" applyNumberFormat="1" applyFont="1"/>
    <xf numFmtId="166" fontId="75" fillId="0" borderId="11" xfId="1" applyNumberFormat="1" applyFont="1" applyFill="1" applyBorder="1" applyAlignment="1" applyProtection="1">
      <alignment horizontal="center"/>
    </xf>
    <xf numFmtId="17" fontId="4" fillId="14" borderId="21" xfId="0" applyNumberFormat="1" applyFont="1" applyFill="1" applyBorder="1" applyAlignment="1">
      <alignment horizontal="center"/>
    </xf>
    <xf numFmtId="166" fontId="71" fillId="0" borderId="0" xfId="1" applyNumberFormat="1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3" fontId="19" fillId="0" borderId="0" xfId="0" applyNumberFormat="1" applyFont="1" applyAlignment="1">
      <alignment vertical="center"/>
    </xf>
    <xf numFmtId="43" fontId="77" fillId="3" borderId="11" xfId="1" applyFont="1" applyFill="1" applyBorder="1"/>
    <xf numFmtId="43" fontId="71" fillId="0" borderId="11" xfId="1" applyFont="1" applyBorder="1" applyAlignment="1">
      <alignment vertical="center"/>
    </xf>
    <xf numFmtId="43" fontId="72" fillId="0" borderId="10" xfId="1" applyFont="1" applyBorder="1" applyAlignment="1">
      <alignment vertical="center"/>
    </xf>
    <xf numFmtId="43" fontId="17" fillId="14" borderId="11" xfId="0" applyNumberFormat="1" applyFont="1" applyFill="1" applyBorder="1" applyAlignment="1">
      <alignment horizontal="center" vertical="center"/>
    </xf>
    <xf numFmtId="165" fontId="78" fillId="2" borderId="0" xfId="0" applyNumberFormat="1" applyFont="1" applyFill="1"/>
    <xf numFmtId="165" fontId="17" fillId="9" borderId="11" xfId="0" applyNumberFormat="1" applyFont="1" applyFill="1" applyBorder="1" applyAlignment="1">
      <alignment horizontal="center" vertical="center"/>
    </xf>
    <xf numFmtId="166" fontId="16" fillId="0" borderId="11" xfId="1" applyNumberFormat="1" applyFont="1" applyBorder="1" applyAlignment="1">
      <alignment vertical="center"/>
    </xf>
    <xf numFmtId="43" fontId="8" fillId="2" borderId="0" xfId="1" applyFont="1" applyFill="1" applyAlignment="1">
      <alignment vertical="center"/>
    </xf>
    <xf numFmtId="43" fontId="8" fillId="0" borderId="0" xfId="0" applyNumberFormat="1" applyFont="1" applyAlignment="1">
      <alignment vertical="center"/>
    </xf>
    <xf numFmtId="0" fontId="16" fillId="0" borderId="11" xfId="0" applyFont="1" applyBorder="1" applyAlignment="1">
      <alignment horizontal="center" vertical="center"/>
    </xf>
    <xf numFmtId="166" fontId="0" fillId="0" borderId="11" xfId="0" applyNumberFormat="1" applyBorder="1"/>
    <xf numFmtId="0" fontId="23" fillId="22" borderId="11" xfId="0" applyFont="1" applyFill="1" applyBorder="1" applyAlignment="1">
      <alignment vertical="center"/>
    </xf>
    <xf numFmtId="0" fontId="58" fillId="0" borderId="0" xfId="6" applyAlignment="1">
      <alignment horizontal="left" vertical="center" indent="10"/>
    </xf>
    <xf numFmtId="0" fontId="58" fillId="0" borderId="0" xfId="6" applyAlignment="1">
      <alignment horizontal="left" indent="13"/>
    </xf>
    <xf numFmtId="0" fontId="25" fillId="0" borderId="0" xfId="0" applyFont="1" applyAlignment="1">
      <alignment horizontal="left" indent="4"/>
    </xf>
    <xf numFmtId="0" fontId="82" fillId="0" borderId="0" xfId="0" applyFont="1"/>
    <xf numFmtId="3" fontId="82" fillId="0" borderId="0" xfId="0" applyNumberFormat="1" applyFont="1"/>
    <xf numFmtId="0" fontId="17" fillId="14" borderId="0" xfId="0" applyNumberFormat="1" applyFont="1" applyFill="1" applyBorder="1" applyAlignment="1">
      <alignment horizontal="center" vertical="center"/>
    </xf>
    <xf numFmtId="17" fontId="4" fillId="24" borderId="0" xfId="0" applyNumberFormat="1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17" fontId="4" fillId="14" borderId="11" xfId="0" applyNumberFormat="1" applyFont="1" applyFill="1" applyBorder="1" applyAlignment="1">
      <alignment horizontal="center"/>
    </xf>
    <xf numFmtId="0" fontId="19" fillId="12" borderId="0" xfId="0" applyFont="1" applyFill="1" applyAlignment="1">
      <alignment horizontal="center" vertical="center"/>
    </xf>
    <xf numFmtId="166" fontId="12" fillId="0" borderId="0" xfId="0" applyNumberFormat="1" applyFont="1"/>
    <xf numFmtId="165" fontId="17" fillId="14" borderId="11" xfId="0" applyNumberFormat="1" applyFont="1" applyFill="1" applyBorder="1" applyAlignment="1">
      <alignment horizontal="center" vertical="center"/>
    </xf>
    <xf numFmtId="0" fontId="12" fillId="0" borderId="11" xfId="0" applyFont="1" applyBorder="1"/>
    <xf numFmtId="166" fontId="12" fillId="0" borderId="11" xfId="0" applyNumberFormat="1" applyFont="1" applyBorder="1"/>
    <xf numFmtId="0" fontId="0" fillId="25" borderId="0" xfId="0" applyFill="1"/>
    <xf numFmtId="43" fontId="8" fillId="0" borderId="0" xfId="0" applyNumberFormat="1" applyFont="1" applyAlignment="1">
      <alignment vertical="center"/>
    </xf>
    <xf numFmtId="164" fontId="8" fillId="2" borderId="0" xfId="0" applyNumberFormat="1" applyFont="1" applyFill="1" applyAlignment="1">
      <alignment vertical="center"/>
    </xf>
    <xf numFmtId="3" fontId="8" fillId="0" borderId="0" xfId="0" applyNumberFormat="1" applyFont="1" applyAlignment="1">
      <alignment vertical="center"/>
    </xf>
    <xf numFmtId="43" fontId="83" fillId="0" borderId="11" xfId="1" applyFont="1" applyBorder="1"/>
    <xf numFmtId="43" fontId="83" fillId="0" borderId="11" xfId="1" applyFont="1" applyBorder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166" fontId="4" fillId="5" borderId="0" xfId="0" applyNumberFormat="1" applyFont="1" applyFill="1" applyAlignment="1">
      <alignment vertical="center"/>
    </xf>
    <xf numFmtId="0" fontId="4" fillId="26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166" fontId="84" fillId="26" borderId="0" xfId="0" applyNumberFormat="1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166" fontId="84" fillId="4" borderId="0" xfId="0" applyNumberFormat="1" applyFont="1" applyFill="1" applyAlignment="1">
      <alignment vertical="center"/>
    </xf>
    <xf numFmtId="166" fontId="4" fillId="4" borderId="34" xfId="0" applyNumberFormat="1" applyFont="1" applyFill="1" applyBorder="1" applyAlignment="1">
      <alignment vertical="center"/>
    </xf>
    <xf numFmtId="166" fontId="72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166" fontId="72" fillId="0" borderId="0" xfId="1" applyNumberFormat="1" applyFont="1" applyAlignment="1">
      <alignment vertical="center"/>
    </xf>
    <xf numFmtId="0" fontId="4" fillId="0" borderId="0" xfId="0" quotePrefix="1" applyNumberFormat="1" applyFont="1" applyAlignment="1">
      <alignment horizontal="center" vertical="center"/>
    </xf>
    <xf numFmtId="9" fontId="8" fillId="2" borderId="0" xfId="11" applyFont="1" applyFill="1"/>
    <xf numFmtId="1" fontId="8" fillId="2" borderId="0" xfId="0" applyNumberFormat="1" applyFont="1" applyFill="1" applyAlignment="1">
      <alignment vertical="center"/>
    </xf>
    <xf numFmtId="43" fontId="8" fillId="2" borderId="0" xfId="0" applyNumberFormat="1" applyFont="1" applyFill="1" applyAlignment="1">
      <alignment vertical="center"/>
    </xf>
    <xf numFmtId="166" fontId="8" fillId="2" borderId="0" xfId="1" applyNumberFormat="1" applyFont="1" applyFill="1" applyAlignment="1">
      <alignment vertical="center"/>
    </xf>
    <xf numFmtId="166" fontId="80" fillId="27" borderId="11" xfId="1" applyNumberFormat="1" applyFont="1" applyFill="1" applyBorder="1" applyAlignment="1">
      <alignment vertical="center"/>
    </xf>
    <xf numFmtId="164" fontId="8" fillId="0" borderId="10" xfId="1" applyNumberFormat="1" applyFont="1" applyBorder="1"/>
    <xf numFmtId="166" fontId="80" fillId="23" borderId="10" xfId="1" applyNumberFormat="1" applyFont="1" applyFill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23" fillId="11" borderId="21" xfId="0" applyFont="1" applyFill="1" applyBorder="1" applyAlignment="1">
      <alignment horizontal="center" vertical="center"/>
    </xf>
    <xf numFmtId="0" fontId="28" fillId="11" borderId="21" xfId="0" applyFont="1" applyFill="1" applyBorder="1" applyAlignment="1">
      <alignment horizontal="center" vertical="center"/>
    </xf>
    <xf numFmtId="0" fontId="23" fillId="12" borderId="21" xfId="0" applyFont="1" applyFill="1" applyBorder="1" applyAlignment="1">
      <alignment horizontal="center" vertical="center"/>
    </xf>
    <xf numFmtId="0" fontId="28" fillId="12" borderId="21" xfId="0" applyFont="1" applyFill="1" applyBorder="1" applyAlignment="1">
      <alignment horizontal="center" vertical="center"/>
    </xf>
    <xf numFmtId="0" fontId="23" fillId="22" borderId="9" xfId="0" applyFont="1" applyFill="1" applyBorder="1" applyAlignment="1">
      <alignment horizontal="center" vertical="center"/>
    </xf>
    <xf numFmtId="0" fontId="23" fillId="22" borderId="9" xfId="0" applyFont="1" applyFill="1" applyBorder="1" applyAlignment="1">
      <alignment vertical="center"/>
    </xf>
    <xf numFmtId="0" fontId="23" fillId="12" borderId="9" xfId="0" applyFont="1" applyFill="1" applyBorder="1" applyAlignment="1">
      <alignment horizontal="center" vertical="center"/>
    </xf>
    <xf numFmtId="0" fontId="23" fillId="12" borderId="9" xfId="0" applyFont="1" applyFill="1" applyBorder="1" applyAlignment="1">
      <alignment vertical="center"/>
    </xf>
    <xf numFmtId="0" fontId="23" fillId="22" borderId="1" xfId="0" applyFont="1" applyFill="1" applyBorder="1" applyAlignment="1">
      <alignment horizontal="center" vertical="center"/>
    </xf>
    <xf numFmtId="0" fontId="23" fillId="22" borderId="1" xfId="0" applyFont="1" applyFill="1" applyBorder="1" applyAlignment="1">
      <alignment vertical="center"/>
    </xf>
    <xf numFmtId="0" fontId="23" fillId="22" borderId="3" xfId="0" applyFont="1" applyFill="1" applyBorder="1" applyAlignment="1">
      <alignment horizontal="center" vertical="center"/>
    </xf>
    <xf numFmtId="0" fontId="86" fillId="22" borderId="14" xfId="0" applyFont="1" applyFill="1" applyBorder="1" applyAlignment="1">
      <alignment horizontal="center" vertical="center"/>
    </xf>
    <xf numFmtId="0" fontId="23" fillId="22" borderId="14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23" fillId="22" borderId="5" xfId="0" applyFont="1" applyFill="1" applyBorder="1" applyAlignment="1">
      <alignment vertical="center"/>
    </xf>
    <xf numFmtId="0" fontId="23" fillId="22" borderId="8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vertical="center"/>
    </xf>
    <xf numFmtId="0" fontId="23" fillId="12" borderId="3" xfId="0" applyFont="1" applyFill="1" applyBorder="1" applyAlignment="1">
      <alignment horizontal="center" vertical="center"/>
    </xf>
    <xf numFmtId="0" fontId="86" fillId="12" borderId="14" xfId="0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vertical="center"/>
    </xf>
    <xf numFmtId="0" fontId="23" fillId="12" borderId="8" xfId="0" applyFont="1" applyFill="1" applyBorder="1" applyAlignment="1">
      <alignment horizontal="center" vertical="center"/>
    </xf>
    <xf numFmtId="166" fontId="80" fillId="28" borderId="11" xfId="1" applyNumberFormat="1" applyFont="1" applyFill="1" applyBorder="1" applyAlignment="1">
      <alignment vertical="center"/>
    </xf>
    <xf numFmtId="166" fontId="80" fillId="29" borderId="11" xfId="1" applyNumberFormat="1" applyFont="1" applyFill="1" applyBorder="1" applyAlignment="1">
      <alignment vertical="center"/>
    </xf>
    <xf numFmtId="0" fontId="87" fillId="22" borderId="11" xfId="0" applyFont="1" applyFill="1" applyBorder="1" applyAlignment="1">
      <alignment horizontal="left" vertical="center"/>
    </xf>
    <xf numFmtId="0" fontId="88" fillId="22" borderId="11" xfId="0" applyFont="1" applyFill="1" applyBorder="1" applyAlignment="1">
      <alignment horizontal="center" vertical="center"/>
    </xf>
    <xf numFmtId="0" fontId="88" fillId="5" borderId="11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23" fillId="12" borderId="49" xfId="0" applyFont="1" applyFill="1" applyBorder="1" applyAlignment="1">
      <alignment horizontal="center" vertical="center"/>
    </xf>
    <xf numFmtId="0" fontId="23" fillId="22" borderId="49" xfId="0" applyFont="1" applyFill="1" applyBorder="1" applyAlignment="1">
      <alignment horizontal="center" vertical="center"/>
    </xf>
    <xf numFmtId="43" fontId="8" fillId="0" borderId="0" xfId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43" fontId="71" fillId="0" borderId="11" xfId="1" applyFont="1" applyBorder="1"/>
    <xf numFmtId="166" fontId="89" fillId="2" borderId="0" xfId="0" applyNumberFormat="1" applyFont="1" applyFill="1" applyAlignment="1">
      <alignment vertical="center"/>
    </xf>
    <xf numFmtId="43" fontId="72" fillId="0" borderId="11" xfId="1" applyFont="1" applyBorder="1" applyAlignment="1">
      <alignment vertical="center"/>
    </xf>
    <xf numFmtId="166" fontId="72" fillId="0" borderId="11" xfId="1" applyNumberFormat="1" applyFont="1" applyBorder="1" applyAlignment="1">
      <alignment vertical="center"/>
    </xf>
    <xf numFmtId="0" fontId="72" fillId="0" borderId="0" xfId="0" applyFont="1" applyAlignment="1">
      <alignment vertical="center"/>
    </xf>
    <xf numFmtId="43" fontId="72" fillId="12" borderId="10" xfId="1" applyFont="1" applyFill="1" applyBorder="1" applyAlignment="1">
      <alignment vertical="center"/>
    </xf>
    <xf numFmtId="43" fontId="16" fillId="0" borderId="10" xfId="1" applyFont="1" applyBorder="1" applyAlignment="1">
      <alignment vertical="center"/>
    </xf>
    <xf numFmtId="43" fontId="16" fillId="0" borderId="11" xfId="1" applyFont="1" applyBorder="1" applyAlignment="1">
      <alignment vertical="center"/>
    </xf>
    <xf numFmtId="166" fontId="64" fillId="2" borderId="0" xfId="1" applyNumberFormat="1" applyFont="1" applyFill="1" applyAlignment="1">
      <alignment vertical="center"/>
    </xf>
    <xf numFmtId="164" fontId="90" fillId="2" borderId="0" xfId="0" applyNumberFormat="1" applyFont="1" applyFill="1" applyAlignment="1">
      <alignment vertical="center"/>
    </xf>
    <xf numFmtId="164" fontId="64" fillId="2" borderId="0" xfId="1" applyNumberFormat="1" applyFont="1" applyFill="1" applyAlignment="1">
      <alignment vertical="center"/>
    </xf>
    <xf numFmtId="164" fontId="90" fillId="2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right" vertical="center"/>
    </xf>
    <xf numFmtId="0" fontId="4" fillId="11" borderId="0" xfId="0" applyFont="1" applyFill="1" applyAlignment="1">
      <alignment horizontal="center" vertical="center"/>
    </xf>
    <xf numFmtId="164" fontId="4" fillId="11" borderId="0" xfId="0" applyNumberFormat="1" applyFont="1" applyFill="1" applyAlignment="1">
      <alignment vertical="center"/>
    </xf>
    <xf numFmtId="166" fontId="4" fillId="11" borderId="0" xfId="0" applyNumberFormat="1" applyFont="1" applyFill="1" applyAlignment="1">
      <alignment vertical="center"/>
    </xf>
    <xf numFmtId="164" fontId="90" fillId="2" borderId="0" xfId="0" applyNumberFormat="1" applyFont="1" applyFill="1" applyAlignment="1">
      <alignment horizontal="right" vertical="center"/>
    </xf>
    <xf numFmtId="166" fontId="90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4" fillId="30" borderId="0" xfId="0" applyFont="1" applyFill="1" applyAlignment="1">
      <alignment vertical="center"/>
    </xf>
    <xf numFmtId="0" fontId="4" fillId="30" borderId="0" xfId="0" applyFont="1" applyFill="1" applyAlignment="1">
      <alignment horizontal="right" vertical="center"/>
    </xf>
    <xf numFmtId="166" fontId="4" fillId="30" borderId="0" xfId="1" applyNumberFormat="1" applyFont="1" applyFill="1" applyAlignment="1">
      <alignment vertical="center"/>
    </xf>
    <xf numFmtId="164" fontId="4" fillId="30" borderId="0" xfId="1" applyNumberFormat="1" applyFont="1" applyFill="1" applyAlignment="1">
      <alignment vertical="center"/>
    </xf>
    <xf numFmtId="166" fontId="8" fillId="0" borderId="0" xfId="0" applyNumberFormat="1" applyFont="1" applyAlignment="1">
      <alignment horizontal="center" vertical="center"/>
    </xf>
    <xf numFmtId="0" fontId="0" fillId="0" borderId="0" xfId="0" applyFill="1"/>
    <xf numFmtId="166" fontId="14" fillId="0" borderId="0" xfId="0" applyNumberFormat="1" applyFont="1" applyAlignment="1">
      <alignment vertical="center"/>
    </xf>
    <xf numFmtId="14" fontId="0" fillId="2" borderId="0" xfId="0" applyNumberFormat="1" applyFill="1"/>
    <xf numFmtId="0" fontId="21" fillId="0" borderId="0" xfId="0" applyFont="1" applyAlignment="1">
      <alignment vertical="center"/>
    </xf>
    <xf numFmtId="166" fontId="21" fillId="0" borderId="0" xfId="1" applyNumberFormat="1" applyFont="1" applyAlignment="1">
      <alignment vertical="center"/>
    </xf>
    <xf numFmtId="43" fontId="21" fillId="0" borderId="0" xfId="1" applyFont="1" applyAlignment="1">
      <alignment vertical="center"/>
    </xf>
    <xf numFmtId="43" fontId="8" fillId="0" borderId="11" xfId="1" applyFont="1" applyBorder="1" applyAlignment="1">
      <alignment vertical="center"/>
    </xf>
    <xf numFmtId="0" fontId="8" fillId="0" borderId="0" xfId="4"/>
    <xf numFmtId="17" fontId="4" fillId="0" borderId="21" xfId="4" applyNumberFormat="1" applyFont="1" applyBorder="1" applyAlignment="1">
      <alignment horizontal="center"/>
    </xf>
    <xf numFmtId="0" fontId="4" fillId="0" borderId="21" xfId="4" applyNumberFormat="1" applyFont="1" applyFill="1" applyBorder="1" applyAlignment="1">
      <alignment horizontal="center"/>
    </xf>
    <xf numFmtId="0" fontId="8" fillId="0" borderId="11" xfId="4" applyBorder="1"/>
    <xf numFmtId="0" fontId="21" fillId="0" borderId="0" xfId="4" applyFont="1"/>
    <xf numFmtId="0" fontId="4" fillId="0" borderId="0" xfId="4" applyFont="1" applyAlignment="1">
      <alignment horizontal="right"/>
    </xf>
    <xf numFmtId="0" fontId="4" fillId="0" borderId="0" xfId="4" applyFont="1"/>
    <xf numFmtId="169" fontId="10" fillId="0" borderId="0" xfId="10" applyNumberFormat="1" applyFont="1"/>
    <xf numFmtId="169" fontId="10" fillId="0" borderId="0" xfId="10" applyNumberFormat="1" applyFont="1" applyAlignment="1">
      <alignment horizontal="left"/>
    </xf>
    <xf numFmtId="168" fontId="79" fillId="0" borderId="0" xfId="4" applyNumberFormat="1" applyFont="1"/>
    <xf numFmtId="167" fontId="8" fillId="0" borderId="11" xfId="4" applyNumberFormat="1" applyBorder="1"/>
    <xf numFmtId="43" fontId="8" fillId="0" borderId="0" xfId="0" applyNumberFormat="1" applyFont="1" applyAlignment="1">
      <alignment vertical="center"/>
    </xf>
    <xf numFmtId="14" fontId="0" fillId="24" borderId="0" xfId="0" applyNumberFormat="1" applyFill="1"/>
    <xf numFmtId="43" fontId="8" fillId="0" borderId="0" xfId="0" applyNumberFormat="1" applyFont="1" applyAlignment="1">
      <alignment vertical="center"/>
    </xf>
    <xf numFmtId="14" fontId="0" fillId="6" borderId="0" xfId="0" applyNumberFormat="1" applyFill="1"/>
    <xf numFmtId="14" fontId="0" fillId="11" borderId="0" xfId="0" applyNumberFormat="1" applyFill="1"/>
    <xf numFmtId="0" fontId="83" fillId="31" borderId="0" xfId="0" applyFont="1" applyFill="1"/>
    <xf numFmtId="14" fontId="0" fillId="31" borderId="0" xfId="0" applyNumberFormat="1" applyFill="1"/>
    <xf numFmtId="0" fontId="3" fillId="0" borderId="0" xfId="0" applyFont="1" applyAlignment="1">
      <alignment vertical="center"/>
    </xf>
    <xf numFmtId="0" fontId="9" fillId="0" borderId="11" xfId="1" applyNumberFormat="1" applyFont="1" applyFill="1" applyBorder="1" applyAlignment="1" applyProtection="1"/>
    <xf numFmtId="0" fontId="75" fillId="31" borderId="11" xfId="1" applyNumberFormat="1" applyFont="1" applyFill="1" applyBorder="1" applyAlignment="1" applyProtection="1"/>
    <xf numFmtId="0" fontId="9" fillId="0" borderId="11" xfId="1" applyNumberFormat="1" applyFont="1" applyFill="1" applyBorder="1" applyAlignment="1" applyProtection="1">
      <alignment horizontal="center"/>
    </xf>
    <xf numFmtId="0" fontId="75" fillId="31" borderId="11" xfId="1" applyNumberFormat="1" applyFont="1" applyFill="1" applyBorder="1" applyAlignment="1" applyProtection="1">
      <alignment horizontal="center"/>
    </xf>
    <xf numFmtId="0" fontId="10" fillId="25" borderId="11" xfId="1" applyNumberFormat="1" applyFont="1" applyFill="1" applyBorder="1" applyAlignment="1" applyProtection="1">
      <alignment horizontal="center"/>
    </xf>
    <xf numFmtId="0" fontId="10" fillId="2" borderId="11" xfId="1" applyNumberFormat="1" applyFont="1" applyFill="1" applyBorder="1" applyAlignment="1" applyProtection="1">
      <alignment horizontal="center"/>
    </xf>
    <xf numFmtId="0" fontId="75" fillId="11" borderId="11" xfId="1" applyNumberFormat="1" applyFont="1" applyFill="1" applyBorder="1" applyAlignment="1" applyProtection="1">
      <alignment horizontal="center"/>
    </xf>
    <xf numFmtId="0" fontId="9" fillId="0" borderId="11" xfId="1" applyNumberFormat="1" applyFont="1" applyFill="1" applyBorder="1"/>
    <xf numFmtId="0" fontId="75" fillId="31" borderId="11" xfId="1" applyNumberFormat="1" applyFont="1" applyFill="1" applyBorder="1"/>
    <xf numFmtId="0" fontId="75" fillId="0" borderId="11" xfId="1" applyNumberFormat="1" applyFont="1" applyFill="1" applyBorder="1"/>
    <xf numFmtId="0" fontId="10" fillId="3" borderId="11" xfId="1" applyNumberFormat="1" applyFont="1" applyFill="1" applyBorder="1" applyAlignment="1" applyProtection="1">
      <alignment horizontal="center"/>
    </xf>
    <xf numFmtId="0" fontId="75" fillId="2" borderId="11" xfId="1" applyNumberFormat="1" applyFont="1" applyFill="1" applyBorder="1"/>
    <xf numFmtId="0" fontId="9" fillId="9" borderId="11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vertical="center"/>
    </xf>
    <xf numFmtId="0" fontId="68" fillId="9" borderId="11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21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5" fontId="23" fillId="10" borderId="6" xfId="0" applyNumberFormat="1" applyFont="1" applyFill="1" applyBorder="1" applyAlignment="1">
      <alignment horizontal="center"/>
    </xf>
    <xf numFmtId="165" fontId="23" fillId="10" borderId="4" xfId="0" applyNumberFormat="1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 vertical="center"/>
    </xf>
    <xf numFmtId="0" fontId="17" fillId="14" borderId="21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4" fillId="14" borderId="1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" fillId="14" borderId="38" xfId="0" applyFont="1" applyFill="1" applyBorder="1" applyAlignment="1">
      <alignment horizontal="center" vertical="center"/>
    </xf>
    <xf numFmtId="0" fontId="4" fillId="14" borderId="39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31" xfId="0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46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4" fillId="14" borderId="47" xfId="0" applyFont="1" applyFill="1" applyBorder="1" applyAlignment="1">
      <alignment horizontal="center" vertical="center"/>
    </xf>
    <xf numFmtId="0" fontId="4" fillId="14" borderId="33" xfId="0" applyFont="1" applyFill="1" applyBorder="1" applyAlignment="1">
      <alignment horizontal="center" vertical="center"/>
    </xf>
    <xf numFmtId="0" fontId="4" fillId="14" borderId="34" xfId="0" applyFont="1" applyFill="1" applyBorder="1" applyAlignment="1">
      <alignment horizontal="center" vertical="center"/>
    </xf>
    <xf numFmtId="0" fontId="4" fillId="14" borderId="45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42" xfId="0" applyFont="1" applyFill="1" applyBorder="1" applyAlignment="1">
      <alignment horizontal="center" vertical="center"/>
    </xf>
    <xf numFmtId="0" fontId="4" fillId="14" borderId="26" xfId="0" applyFont="1" applyFill="1" applyBorder="1" applyAlignment="1">
      <alignment horizontal="center" vertical="center"/>
    </xf>
    <xf numFmtId="0" fontId="4" fillId="14" borderId="43" xfId="0" applyFont="1" applyFill="1" applyBorder="1" applyAlignment="1">
      <alignment horizontal="center" vertical="center"/>
    </xf>
    <xf numFmtId="0" fontId="4" fillId="14" borderId="4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12" applyFill="1" applyAlignment="1">
      <alignment horizontal="left" vertical="top"/>
    </xf>
    <xf numFmtId="0" fontId="1" fillId="0" borderId="0" xfId="12" applyAlignment="1">
      <alignment horizontal="left" vertical="top"/>
    </xf>
    <xf numFmtId="0" fontId="1" fillId="0" borderId="0" xfId="12" applyAlignment="1">
      <alignment horizontal="left" vertical="top"/>
    </xf>
    <xf numFmtId="168" fontId="10" fillId="25" borderId="11" xfId="1" applyNumberFormat="1" applyFont="1" applyFill="1" applyBorder="1" applyAlignment="1" applyProtection="1">
      <alignment horizontal="center"/>
    </xf>
    <xf numFmtId="0" fontId="8" fillId="32" borderId="0" xfId="0" applyFont="1" applyFill="1" applyAlignment="1">
      <alignment vertical="center"/>
    </xf>
  </cellXfs>
  <cellStyles count="13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4" xfId="12" xr:uid="{2B0FA91B-A6FF-46FA-9F39-501123BADA53}"/>
    <cellStyle name="Normal 5" xfId="4" xr:uid="{00000000-0005-0000-0000-00000A000000}"/>
    <cellStyle name="Percent" xfId="1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  <color rgb="FF00FFFF"/>
      <color rgb="FFA20051"/>
      <color rgb="FFDE006F"/>
      <color rgb="FFFF3399"/>
      <color rgb="FFC40000"/>
      <color rgb="FFFF99FF"/>
      <color rgb="FF960000"/>
      <color rgb="FF008EC0"/>
      <color rgb="FF3E5F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389.59705445815075</c:v>
                </c:pt>
                <c:pt idx="1">
                  <c:v>401.26495398423145</c:v>
                </c:pt>
                <c:pt idx="2">
                  <c:v>399.89189640577359</c:v>
                </c:pt>
                <c:pt idx="3">
                  <c:v>401.55793915136962</c:v>
                </c:pt>
                <c:pt idx="4">
                  <c:v>392.1873489555789</c:v>
                </c:pt>
                <c:pt idx="5">
                  <c:v>388.45981761902357</c:v>
                </c:pt>
                <c:pt idx="6">
                  <c:v>390.44489663462122</c:v>
                </c:pt>
                <c:pt idx="7">
                  <c:v>405.22264537758161</c:v>
                </c:pt>
                <c:pt idx="8">
                  <c:v>388.32496510642903</c:v>
                </c:pt>
                <c:pt idx="9">
                  <c:v>431.12130112816419</c:v>
                </c:pt>
                <c:pt idx="10">
                  <c:v>435.9344082389328</c:v>
                </c:pt>
                <c:pt idx="11">
                  <c:v>433.86925765156604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382.67117250787049</c:v>
                </c:pt>
                <c:pt idx="1">
                  <c:v>394.11870258890173</c:v>
                </c:pt>
                <c:pt idx="2">
                  <c:v>392.76712353758819</c:v>
                </c:pt>
                <c:pt idx="3">
                  <c:v>394.39477170779963</c:v>
                </c:pt>
                <c:pt idx="4">
                  <c:v>385.21137140920871</c:v>
                </c:pt>
                <c:pt idx="5">
                  <c:v>381.55991214074629</c:v>
                </c:pt>
                <c:pt idx="6">
                  <c:v>383.50727746828807</c:v>
                </c:pt>
                <c:pt idx="7">
                  <c:v>397.98343950220857</c:v>
                </c:pt>
                <c:pt idx="8">
                  <c:v>381.43060984883454</c:v>
                </c:pt>
                <c:pt idx="9">
                  <c:v>423.36298939002677</c:v>
                </c:pt>
                <c:pt idx="10">
                  <c:v>428.07786982506548</c:v>
                </c:pt>
                <c:pt idx="11">
                  <c:v>426.05486516805308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391.33938459700141</c:v>
                </c:pt>
                <c:pt idx="1">
                  <c:v>402.83658316586207</c:v>
                </c:pt>
                <c:pt idx="2">
                  <c:v>401.40694582825341</c:v>
                </c:pt>
                <c:pt idx="3">
                  <c:v>402.92935983125005</c:v>
                </c:pt>
                <c:pt idx="4">
                  <c:v>393.87158960410574</c:v>
                </c:pt>
                <c:pt idx="5">
                  <c:v>390.29620240373634</c:v>
                </c:pt>
                <c:pt idx="6">
                  <c:v>392.24842081928745</c:v>
                </c:pt>
                <c:pt idx="7">
                  <c:v>406.42299614416788</c:v>
                </c:pt>
                <c:pt idx="8">
                  <c:v>390.21501710857251</c:v>
                </c:pt>
                <c:pt idx="9">
                  <c:v>431.42701858055273</c:v>
                </c:pt>
                <c:pt idx="10">
                  <c:v>436.04367233986147</c:v>
                </c:pt>
                <c:pt idx="11">
                  <c:v>434.06281361320345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375.74529055759012</c:v>
                </c:pt>
                <c:pt idx="1">
                  <c:v>386.97245119357206</c:v>
                </c:pt>
                <c:pt idx="2">
                  <c:v>385.64235066940273</c:v>
                </c:pt>
                <c:pt idx="3">
                  <c:v>387.23160426422976</c:v>
                </c:pt>
                <c:pt idx="4">
                  <c:v>378.23539386283846</c:v>
                </c:pt>
                <c:pt idx="5">
                  <c:v>374.66000666246907</c:v>
                </c:pt>
                <c:pt idx="6">
                  <c:v>376.56965830195503</c:v>
                </c:pt>
                <c:pt idx="7">
                  <c:v>390.74423362683547</c:v>
                </c:pt>
                <c:pt idx="8">
                  <c:v>374.53625459124009</c:v>
                </c:pt>
                <c:pt idx="9">
                  <c:v>415.60467765188935</c:v>
                </c:pt>
                <c:pt idx="10">
                  <c:v>420.22133141119809</c:v>
                </c:pt>
                <c:pt idx="11">
                  <c:v>418.24047268454007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361.89352665702955</c:v>
                </c:pt>
                <c:pt idx="1">
                  <c:v>372.6799484029126</c:v>
                </c:pt>
                <c:pt idx="2">
                  <c:v>371.39280493303187</c:v>
                </c:pt>
                <c:pt idx="3">
                  <c:v>372.90526937708989</c:v>
                </c:pt>
                <c:pt idx="4">
                  <c:v>364.28343877009797</c:v>
                </c:pt>
                <c:pt idx="5">
                  <c:v>360.86019570591458</c:v>
                </c:pt>
                <c:pt idx="6">
                  <c:v>362.6944199692889</c:v>
                </c:pt>
                <c:pt idx="7">
                  <c:v>376.26582187608921</c:v>
                </c:pt>
                <c:pt idx="8">
                  <c:v>360.74754407605116</c:v>
                </c:pt>
                <c:pt idx="9">
                  <c:v>400.08805417561456</c:v>
                </c:pt>
                <c:pt idx="10">
                  <c:v>404.50825458346327</c:v>
                </c:pt>
                <c:pt idx="11">
                  <c:v>402.6116877175142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99.657188865647981</c:v>
                </c:pt>
                <c:pt idx="1">
                  <c:v>85.41760258863917</c:v>
                </c:pt>
                <c:pt idx="2">
                  <c:v>111.34447256313075</c:v>
                </c:pt>
                <c:pt idx="3">
                  <c:v>160.30491190582251</c:v>
                </c:pt>
                <c:pt idx="4">
                  <c:v>175.71156045993695</c:v>
                </c:pt>
                <c:pt idx="5">
                  <c:v>165.45976989772106</c:v>
                </c:pt>
                <c:pt idx="6">
                  <c:v>156.0187740532848</c:v>
                </c:pt>
                <c:pt idx="7">
                  <c:v>136.489095737507</c:v>
                </c:pt>
                <c:pt idx="8">
                  <c:v>148.2357439857899</c:v>
                </c:pt>
                <c:pt idx="9">
                  <c:v>98.799885812296964</c:v>
                </c:pt>
                <c:pt idx="10">
                  <c:v>95.51429254531655</c:v>
                </c:pt>
                <c:pt idx="11">
                  <c:v>112.62783812064492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389.59705445815081</c:v>
                </c:pt>
                <c:pt idx="1">
                  <c:v>401.26495398423151</c:v>
                </c:pt>
                <c:pt idx="2">
                  <c:v>399.89189640577359</c:v>
                </c:pt>
                <c:pt idx="3">
                  <c:v>401.55793915136968</c:v>
                </c:pt>
                <c:pt idx="4">
                  <c:v>392.1873489555789</c:v>
                </c:pt>
                <c:pt idx="5">
                  <c:v>388.45981761902357</c:v>
                </c:pt>
                <c:pt idx="6">
                  <c:v>390.44489663462127</c:v>
                </c:pt>
                <c:pt idx="7">
                  <c:v>405.22264537758156</c:v>
                </c:pt>
                <c:pt idx="8">
                  <c:v>388.32496510642909</c:v>
                </c:pt>
                <c:pt idx="9">
                  <c:v>431.12130112816413</c:v>
                </c:pt>
                <c:pt idx="10">
                  <c:v>435.9344082389328</c:v>
                </c:pt>
                <c:pt idx="11">
                  <c:v>433.86925765156604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489.25424332379879</c:v>
                </c:pt>
                <c:pt idx="1">
                  <c:v>486.68255657287068</c:v>
                </c:pt>
                <c:pt idx="2">
                  <c:v>511.23636896890434</c:v>
                </c:pt>
                <c:pt idx="3">
                  <c:v>561.86285105719219</c:v>
                </c:pt>
                <c:pt idx="4">
                  <c:v>567.89890941551585</c:v>
                </c:pt>
                <c:pt idx="5">
                  <c:v>553.91958751674463</c:v>
                </c:pt>
                <c:pt idx="6">
                  <c:v>546.46367068790607</c:v>
                </c:pt>
                <c:pt idx="7">
                  <c:v>541.71174111508856</c:v>
                </c:pt>
                <c:pt idx="8">
                  <c:v>536.56070909221899</c:v>
                </c:pt>
                <c:pt idx="9">
                  <c:v>529.9211869404611</c:v>
                </c:pt>
                <c:pt idx="10">
                  <c:v>531.44870078424935</c:v>
                </c:pt>
                <c:pt idx="11">
                  <c:v>546.49709577221097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294.69637637572248</c:v>
                </c:pt>
                <c:pt idx="1">
                  <c:v>322.23765866387413</c:v>
                </c:pt>
                <c:pt idx="2">
                  <c:v>371.38487794836658</c:v>
                </c:pt>
                <c:pt idx="3">
                  <c:v>359.23455576337903</c:v>
                </c:pt>
                <c:pt idx="4">
                  <c:v>244.07950098648803</c:v>
                </c:pt>
                <c:pt idx="5">
                  <c:v>240.76112505631193</c:v>
                </c:pt>
                <c:pt idx="6">
                  <c:v>200.22412609569108</c:v>
                </c:pt>
                <c:pt idx="7">
                  <c:v>196.11620111520381</c:v>
                </c:pt>
                <c:pt idx="8">
                  <c:v>256.90203070211828</c:v>
                </c:pt>
                <c:pt idx="9">
                  <c:v>206.78068386932955</c:v>
                </c:pt>
                <c:pt idx="10">
                  <c:v>202.08087983360258</c:v>
                </c:pt>
                <c:pt idx="11">
                  <c:v>288.57066822926902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425.1738221502319</c:v>
                </c:pt>
                <c:pt idx="1">
                  <c:v>496.7161476820217</c:v>
                </c:pt>
                <c:pt idx="2">
                  <c:v>500.13676915655026</c:v>
                </c:pt>
                <c:pt idx="3">
                  <c:v>543.99651816365179</c:v>
                </c:pt>
                <c:pt idx="4">
                  <c:v>621.60681298340762</c:v>
                </c:pt>
                <c:pt idx="5">
                  <c:v>598.77776206812632</c:v>
                </c:pt>
                <c:pt idx="6">
                  <c:v>621.35597341666198</c:v>
                </c:pt>
                <c:pt idx="7">
                  <c:v>618.2884901524335</c:v>
                </c:pt>
                <c:pt idx="8">
                  <c:v>535.79442431517805</c:v>
                </c:pt>
                <c:pt idx="9">
                  <c:v>640.7604082609339</c:v>
                </c:pt>
                <c:pt idx="10">
                  <c:v>651.07712059967855</c:v>
                </c:pt>
                <c:pt idx="11">
                  <c:v>542.77151644171545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719.87019852595438</c:v>
                </c:pt>
                <c:pt idx="1">
                  <c:v>818.95380634589583</c:v>
                </c:pt>
                <c:pt idx="2">
                  <c:v>871.52164710491684</c:v>
                </c:pt>
                <c:pt idx="3">
                  <c:v>903.23107392703082</c:v>
                </c:pt>
                <c:pt idx="4">
                  <c:v>865.68631396989565</c:v>
                </c:pt>
                <c:pt idx="5">
                  <c:v>839.53888712443825</c:v>
                </c:pt>
                <c:pt idx="6">
                  <c:v>821.58009951235306</c:v>
                </c:pt>
                <c:pt idx="7">
                  <c:v>814.4046912676373</c:v>
                </c:pt>
                <c:pt idx="8">
                  <c:v>792.69645501729633</c:v>
                </c:pt>
                <c:pt idx="9">
                  <c:v>847.54109213026345</c:v>
                </c:pt>
                <c:pt idx="10">
                  <c:v>853.15800043328113</c:v>
                </c:pt>
                <c:pt idx="11">
                  <c:v>831.34218467098447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362.35504024064176</c:v>
                </c:pt>
                <c:pt idx="1">
                  <c:v>417.71384588245138</c:v>
                </c:pt>
                <c:pt idx="2">
                  <c:v>559.11158094350048</c:v>
                </c:pt>
                <c:pt idx="3">
                  <c:v>599.40081188324802</c:v>
                </c:pt>
                <c:pt idx="4">
                  <c:v>515.79820554610956</c:v>
                </c:pt>
                <c:pt idx="5">
                  <c:v>498.95147481901245</c:v>
                </c:pt>
                <c:pt idx="6">
                  <c:v>491.61130481671927</c:v>
                </c:pt>
                <c:pt idx="7">
                  <c:v>477.2805526082002</c:v>
                </c:pt>
                <c:pt idx="8">
                  <c:v>486.12503397640808</c:v>
                </c:pt>
                <c:pt idx="9">
                  <c:v>496.08164052711959</c:v>
                </c:pt>
                <c:pt idx="10">
                  <c:v>500.47866858880207</c:v>
                </c:pt>
                <c:pt idx="11">
                  <c:v>507.45952731546009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375.74529055759012</c:v>
                </c:pt>
                <c:pt idx="1">
                  <c:v>386.97245119357211</c:v>
                </c:pt>
                <c:pt idx="2">
                  <c:v>385.64235066940279</c:v>
                </c:pt>
                <c:pt idx="3">
                  <c:v>387.23160426422976</c:v>
                </c:pt>
                <c:pt idx="4">
                  <c:v>378.23539386283846</c:v>
                </c:pt>
                <c:pt idx="5">
                  <c:v>374.66000666246907</c:v>
                </c:pt>
                <c:pt idx="6">
                  <c:v>376.56965830195503</c:v>
                </c:pt>
                <c:pt idx="7">
                  <c:v>390.74423362683547</c:v>
                </c:pt>
                <c:pt idx="8">
                  <c:v>374.53625459124009</c:v>
                </c:pt>
                <c:pt idx="9">
                  <c:v>415.60467765188935</c:v>
                </c:pt>
                <c:pt idx="10">
                  <c:v>420.22133141119809</c:v>
                </c:pt>
                <c:pt idx="11">
                  <c:v>418.24047268454007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738.10033079823188</c:v>
                </c:pt>
                <c:pt idx="1">
                  <c:v>804.68629707602349</c:v>
                </c:pt>
                <c:pt idx="2">
                  <c:v>944.75393161290322</c:v>
                </c:pt>
                <c:pt idx="3">
                  <c:v>986.63241614747778</c:v>
                </c:pt>
                <c:pt idx="4">
                  <c:v>894.03359940894802</c:v>
                </c:pt>
                <c:pt idx="5">
                  <c:v>873.61148148148152</c:v>
                </c:pt>
                <c:pt idx="6">
                  <c:v>868.1809631186743</c:v>
                </c:pt>
                <c:pt idx="7">
                  <c:v>868.02478623503566</c:v>
                </c:pt>
                <c:pt idx="8">
                  <c:v>860.66128856764817</c:v>
                </c:pt>
                <c:pt idx="9">
                  <c:v>911.68631817900894</c:v>
                </c:pt>
                <c:pt idx="10">
                  <c:v>920.70000000000016</c:v>
                </c:pt>
                <c:pt idx="11">
                  <c:v>925.70000000000016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16.973251815332333</c:v>
                </c:pt>
                <c:pt idx="1">
                  <c:v>-7.9275390080490524</c:v>
                </c:pt>
                <c:pt idx="2">
                  <c:v>17.405196068436794</c:v>
                </c:pt>
                <c:pt idx="3">
                  <c:v>-32.891119336872066</c:v>
                </c:pt>
                <c:pt idx="4">
                  <c:v>3.1538727272067035</c:v>
                </c:pt>
                <c:pt idx="5">
                  <c:v>6.406864706925262</c:v>
                </c:pt>
                <c:pt idx="6">
                  <c:v>5.685252690163793</c:v>
                </c:pt>
                <c:pt idx="7">
                  <c:v>8.1498738654682938</c:v>
                </c:pt>
                <c:pt idx="8">
                  <c:v>19.175855399743114</c:v>
                </c:pt>
                <c:pt idx="9">
                  <c:v>-4.8607879493815744</c:v>
                </c:pt>
                <c:pt idx="10">
                  <c:v>7.2727198183227983</c:v>
                </c:pt>
                <c:pt idx="11">
                  <c:v>6.515798966380089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541.75720908146263</c:v>
                </c:pt>
                <c:pt idx="1">
                  <c:v>541.75350974291177</c:v>
                </c:pt>
                <c:pt idx="2">
                  <c:v>571.71844309770916</c:v>
                </c:pt>
                <c:pt idx="3">
                  <c:v>640.78183185492844</c:v>
                </c:pt>
                <c:pt idx="4">
                  <c:v>576.36691628996368</c:v>
                </c:pt>
                <c:pt idx="5">
                  <c:v>584.4905302551864</c:v>
                </c:pt>
                <c:pt idx="6">
                  <c:v>572.71034183914924</c:v>
                </c:pt>
                <c:pt idx="7">
                  <c:v>593.35796203541486</c:v>
                </c:pt>
                <c:pt idx="8">
                  <c:v>578.5406170813651</c:v>
                </c:pt>
                <c:pt idx="9">
                  <c:v>624.73280868705695</c:v>
                </c:pt>
                <c:pt idx="10">
                  <c:v>620.71801684225522</c:v>
                </c:pt>
                <c:pt idx="11">
                  <c:v>646.05378332133091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558.73046089679497</c:v>
                </c:pt>
                <c:pt idx="1">
                  <c:v>533.82597073486272</c:v>
                </c:pt>
                <c:pt idx="2">
                  <c:v>589.12363916614595</c:v>
                </c:pt>
                <c:pt idx="3">
                  <c:v>607.89071251805638</c:v>
                </c:pt>
                <c:pt idx="4">
                  <c:v>579.52078901717039</c:v>
                </c:pt>
                <c:pt idx="5">
                  <c:v>590.89739496211166</c:v>
                </c:pt>
                <c:pt idx="6">
                  <c:v>578.39559452931303</c:v>
                </c:pt>
                <c:pt idx="7">
                  <c:v>601.50783590088315</c:v>
                </c:pt>
                <c:pt idx="8">
                  <c:v>597.71647248110821</c:v>
                </c:pt>
                <c:pt idx="9">
                  <c:v>619.87202073767537</c:v>
                </c:pt>
                <c:pt idx="10">
                  <c:v>627.99073666057802</c:v>
                </c:pt>
                <c:pt idx="11">
                  <c:v>652.569582287711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394.60506511377326</c:v>
                </c:pt>
                <c:pt idx="1">
                  <c:v>469.63407357783262</c:v>
                </c:pt>
                <c:pt idx="2">
                  <c:v>619.06396857570917</c:v>
                </c:pt>
                <c:pt idx="3">
                  <c:v>526.80913371556699</c:v>
                </c:pt>
                <c:pt idx="4">
                  <c:v>565.16595031707016</c:v>
                </c:pt>
                <c:pt idx="5">
                  <c:v>565.26706980397489</c:v>
                </c:pt>
                <c:pt idx="6">
                  <c:v>565.22412884337587</c:v>
                </c:pt>
                <c:pt idx="7">
                  <c:v>568.5072525199007</c:v>
                </c:pt>
                <c:pt idx="8">
                  <c:v>566.50793371540612</c:v>
                </c:pt>
                <c:pt idx="9">
                  <c:v>504.7962800497246</c:v>
                </c:pt>
                <c:pt idx="10">
                  <c:v>488.94127939046797</c:v>
                </c:pt>
                <c:pt idx="11">
                  <c:v>476.98961222513549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361.89352665702955</c:v>
                </c:pt>
                <c:pt idx="1">
                  <c:v>372.6799484029126</c:v>
                </c:pt>
                <c:pt idx="2">
                  <c:v>371.39280493303181</c:v>
                </c:pt>
                <c:pt idx="3">
                  <c:v>372.90526937708989</c:v>
                </c:pt>
                <c:pt idx="4">
                  <c:v>364.28343877009797</c:v>
                </c:pt>
                <c:pt idx="5">
                  <c:v>360.86019570591452</c:v>
                </c:pt>
                <c:pt idx="6">
                  <c:v>362.6944199692889</c:v>
                </c:pt>
                <c:pt idx="7">
                  <c:v>376.26582187608921</c:v>
                </c:pt>
                <c:pt idx="8">
                  <c:v>360.74754407605116</c:v>
                </c:pt>
                <c:pt idx="9">
                  <c:v>400.08805417561462</c:v>
                </c:pt>
                <c:pt idx="10">
                  <c:v>404.50825458346327</c:v>
                </c:pt>
                <c:pt idx="11">
                  <c:v>402.6116877175142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756.49859177080282</c:v>
                </c:pt>
                <c:pt idx="1">
                  <c:v>842.31402198074522</c:v>
                </c:pt>
                <c:pt idx="2">
                  <c:v>990.45677350874098</c:v>
                </c:pt>
                <c:pt idx="3">
                  <c:v>899.71440309265688</c:v>
                </c:pt>
                <c:pt idx="4">
                  <c:v>929.44938908716813</c:v>
                </c:pt>
                <c:pt idx="5">
                  <c:v>926.12726550988941</c:v>
                </c:pt>
                <c:pt idx="6">
                  <c:v>927.91854881266477</c:v>
                </c:pt>
                <c:pt idx="7">
                  <c:v>944.77307439598997</c:v>
                </c:pt>
                <c:pt idx="8">
                  <c:v>927.25547779145734</c:v>
                </c:pt>
                <c:pt idx="9">
                  <c:v>904.88433422533922</c:v>
                </c:pt>
                <c:pt idx="10">
                  <c:v>893.44953397393124</c:v>
                </c:pt>
                <c:pt idx="11">
                  <c:v>879.60129994264969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307.96647334297046</c:v>
                </c:pt>
                <c:pt idx="1">
                  <c:v>385.48005159708737</c:v>
                </c:pt>
                <c:pt idx="2">
                  <c:v>532.78719506696802</c:v>
                </c:pt>
                <c:pt idx="3">
                  <c:v>442.39473062291006</c:v>
                </c:pt>
                <c:pt idx="4">
                  <c:v>478.91656122990207</c:v>
                </c:pt>
                <c:pt idx="5">
                  <c:v>478.01980429408542</c:v>
                </c:pt>
                <c:pt idx="6">
                  <c:v>478.52558003071113</c:v>
                </c:pt>
                <c:pt idx="7">
                  <c:v>481.33417812391082</c:v>
                </c:pt>
                <c:pt idx="8">
                  <c:v>478.76245592394883</c:v>
                </c:pt>
                <c:pt idx="9">
                  <c:v>417.1019458243855</c:v>
                </c:pt>
                <c:pt idx="10">
                  <c:v>401.79174541653668</c:v>
                </c:pt>
                <c:pt idx="11">
                  <c:v>389.28831228248578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361.89352665702955</c:v>
                </c:pt>
                <c:pt idx="1">
                  <c:v>372.6799484029126</c:v>
                </c:pt>
                <c:pt idx="2">
                  <c:v>371.39280493303187</c:v>
                </c:pt>
                <c:pt idx="3">
                  <c:v>372.90526937708989</c:v>
                </c:pt>
                <c:pt idx="4">
                  <c:v>364.28343877009797</c:v>
                </c:pt>
                <c:pt idx="5">
                  <c:v>360.86019570591458</c:v>
                </c:pt>
                <c:pt idx="6">
                  <c:v>362.6944199692889</c:v>
                </c:pt>
                <c:pt idx="7">
                  <c:v>376.26582187608921</c:v>
                </c:pt>
                <c:pt idx="8">
                  <c:v>360.74754407605116</c:v>
                </c:pt>
                <c:pt idx="9">
                  <c:v>400.08805417561456</c:v>
                </c:pt>
                <c:pt idx="10">
                  <c:v>404.50825458346327</c:v>
                </c:pt>
                <c:pt idx="11">
                  <c:v>402.6116877175142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669.86</c:v>
                </c:pt>
                <c:pt idx="1">
                  <c:v>758.16</c:v>
                </c:pt>
                <c:pt idx="2">
                  <c:v>904.18</c:v>
                </c:pt>
                <c:pt idx="3">
                  <c:v>815.3</c:v>
                </c:pt>
                <c:pt idx="4">
                  <c:v>843.2</c:v>
                </c:pt>
                <c:pt idx="5">
                  <c:v>838.88</c:v>
                </c:pt>
                <c:pt idx="6">
                  <c:v>841.22</c:v>
                </c:pt>
                <c:pt idx="7">
                  <c:v>857.6</c:v>
                </c:pt>
                <c:pt idx="8">
                  <c:v>839.51</c:v>
                </c:pt>
                <c:pt idx="9">
                  <c:v>817.19</c:v>
                </c:pt>
                <c:pt idx="10">
                  <c:v>806.3</c:v>
                </c:pt>
                <c:pt idx="11">
                  <c:v>791.9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8.7453726194021038E-3"/>
          <c:y val="1.4288076881104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M+1'!$A$3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M+1'!$B$3:$G$3</c:f>
              <c:numCache>
                <c:formatCode>_-* #,##0_-;\-* #,##0_-;_-* "-"??_-;_-@_-</c:formatCode>
                <c:ptCount val="6"/>
                <c:pt idx="0">
                  <c:v>358.31239677159198</c:v>
                </c:pt>
                <c:pt idx="1">
                  <c:v>358.31239677159198</c:v>
                </c:pt>
                <c:pt idx="2">
                  <c:v>358.31239677159198</c:v>
                </c:pt>
                <c:pt idx="3">
                  <c:v>351.41249129331476</c:v>
                </c:pt>
                <c:pt idx="4">
                  <c:v>351.41249129331476</c:v>
                </c:pt>
                <c:pt idx="5">
                  <c:v>358.59666107628709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4-4F23-A6E6-7D51A7B36A83}"/>
            </c:ext>
          </c:extLst>
        </c:ser>
        <c:ser>
          <c:idx val="1"/>
          <c:order val="1"/>
          <c:tx>
            <c:strRef>
              <c:f>'Graph M+1'!$A$4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M+1'!$B$4:$G$4</c:f>
              <c:numCache>
                <c:formatCode>_-* #,##0_-;\-* #,##0_-;_-* "-"??_-;_-@_-</c:formatCode>
                <c:ptCount val="6"/>
                <c:pt idx="0">
                  <c:v>888.2</c:v>
                </c:pt>
                <c:pt idx="1">
                  <c:v>900.95370000000003</c:v>
                </c:pt>
                <c:pt idx="2">
                  <c:v>496.79999999999995</c:v>
                </c:pt>
                <c:pt idx="3">
                  <c:v>890.7</c:v>
                </c:pt>
                <c:pt idx="4">
                  <c:v>0</c:v>
                </c:pt>
                <c:pt idx="5">
                  <c:v>408.73107379148422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4-4F23-A6E6-7D51A7B36A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5464"/>
        <c:axId val="424345072"/>
      </c:barChart>
      <c:catAx>
        <c:axId val="4243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072"/>
        <c:crosses val="autoZero"/>
        <c:auto val="1"/>
        <c:lblAlgn val="ctr"/>
        <c:lblOffset val="100"/>
        <c:noMultiLvlLbl val="0"/>
      </c:catAx>
      <c:valAx>
        <c:axId val="424345072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91320833680034"/>
          <c:y val="2.267116534830094E-2"/>
          <c:w val="0.5192817606074871"/>
          <c:h val="7.655678876212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M+1'!$A$14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M+1'!$B$14:$D$14</c:f>
              <c:numCache>
                <c:formatCode>_-* #,##0_-;\-* #,##0_-;_-* "-"??_-;_-@_-</c:formatCode>
                <c:ptCount val="3"/>
                <c:pt idx="0">
                  <c:v>817.73614457831331</c:v>
                </c:pt>
                <c:pt idx="1">
                  <c:v>817.73614457831331</c:v>
                </c:pt>
                <c:pt idx="2">
                  <c:v>817.73614457831331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95D-9089-6C7F68ED9A77}"/>
            </c:ext>
          </c:extLst>
        </c:ser>
        <c:ser>
          <c:idx val="1"/>
          <c:order val="1"/>
          <c:tx>
            <c:strRef>
              <c:f>'Graph M+1'!$A$15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M+1'!$B$15:$D$15</c:f>
              <c:numCache>
                <c:formatCode>_-* #,##0_-;\-* #,##0_-;_-* "-"??_-;_-@_-</c:formatCode>
                <c:ptCount val="3"/>
                <c:pt idx="0">
                  <c:v>863.51927710843381</c:v>
                </c:pt>
                <c:pt idx="1">
                  <c:v>872.55542168674708</c:v>
                </c:pt>
                <c:pt idx="2">
                  <c:v>865.92891566265064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B-495D-9089-6C7F68ED9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328"/>
        <c:axId val="424345856"/>
      </c:barChart>
      <c:catAx>
        <c:axId val="42434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856"/>
        <c:crosses val="autoZero"/>
        <c:auto val="1"/>
        <c:lblAlgn val="ctr"/>
        <c:lblOffset val="100"/>
        <c:noMultiLvlLbl val="0"/>
      </c:catAx>
      <c:valAx>
        <c:axId val="424345856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6.7560397986322733E-3"/>
          <c:y val="2.2074009635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M+1'!$A$10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M+1'!$B$9:$G$9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M+1'!$B$10:$G$10</c:f>
              <c:numCache>
                <c:formatCode>_-* #,##0_-;\-* #,##0_-;_-* "-"??_-;_-@_-</c:formatCode>
                <c:ptCount val="6"/>
                <c:pt idx="0">
                  <c:v>26</c:v>
                </c:pt>
                <c:pt idx="1">
                  <c:v>23.184000000000001</c:v>
                </c:pt>
                <c:pt idx="2">
                  <c:v>20.5</c:v>
                </c:pt>
                <c:pt idx="3">
                  <c:v>29.5</c:v>
                </c:pt>
                <c:pt idx="4">
                  <c:v>0</c:v>
                </c:pt>
                <c:pt idx="5">
                  <c:v>172.73630526662004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610-AA16-9CB834962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976"/>
        <c:axId val="424338800"/>
      </c:barChart>
      <c:catAx>
        <c:axId val="42433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8800"/>
        <c:crosses val="autoZero"/>
        <c:auto val="1"/>
        <c:lblAlgn val="ctr"/>
        <c:lblOffset val="100"/>
        <c:noMultiLvlLbl val="0"/>
      </c:catAx>
      <c:valAx>
        <c:axId val="424338800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3.1108404079840869E-2"/>
          <c:y val="3.305637413221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M+1'!$B$21:$D$21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7-4FBF-8C5C-A6E0FE865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584"/>
        <c:axId val="424344680"/>
      </c:barChart>
      <c:catAx>
        <c:axId val="424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4680"/>
        <c:crosses val="autoZero"/>
        <c:auto val="1"/>
        <c:lblAlgn val="ctr"/>
        <c:lblOffset val="100"/>
        <c:noMultiLvlLbl val="0"/>
      </c:catAx>
      <c:valAx>
        <c:axId val="424344680"/>
        <c:scaling>
          <c:orientation val="minMax"/>
          <c:max val="18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1231.3</c:v>
                </c:pt>
                <c:pt idx="1">
                  <c:v>1303.75</c:v>
                </c:pt>
                <c:pt idx="2">
                  <c:v>1456.25</c:v>
                </c:pt>
                <c:pt idx="3">
                  <c:v>1441</c:v>
                </c:pt>
                <c:pt idx="4">
                  <c:v>1425</c:v>
                </c:pt>
                <c:pt idx="5">
                  <c:v>1409</c:v>
                </c:pt>
                <c:pt idx="6">
                  <c:v>1396</c:v>
                </c:pt>
                <c:pt idx="7">
                  <c:v>1381</c:v>
                </c:pt>
                <c:pt idx="8">
                  <c:v>1364</c:v>
                </c:pt>
                <c:pt idx="9">
                  <c:v>1385</c:v>
                </c:pt>
                <c:pt idx="10">
                  <c:v>1405</c:v>
                </c:pt>
                <c:pt idx="11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1542.5</c:v>
                </c:pt>
                <c:pt idx="1">
                  <c:v>1625</c:v>
                </c:pt>
                <c:pt idx="2">
                  <c:v>1751.88</c:v>
                </c:pt>
                <c:pt idx="3">
                  <c:v>1747</c:v>
                </c:pt>
                <c:pt idx="4">
                  <c:v>1706</c:v>
                </c:pt>
                <c:pt idx="5">
                  <c:v>1651</c:v>
                </c:pt>
                <c:pt idx="6">
                  <c:v>1610</c:v>
                </c:pt>
                <c:pt idx="7">
                  <c:v>1570</c:v>
                </c:pt>
                <c:pt idx="8">
                  <c:v>1538</c:v>
                </c:pt>
                <c:pt idx="9">
                  <c:v>1582</c:v>
                </c:pt>
                <c:pt idx="10">
                  <c:v>1621</c:v>
                </c:pt>
                <c:pt idx="11">
                  <c:v>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1258.8</c:v>
                </c:pt>
                <c:pt idx="1">
                  <c:v>1315</c:v>
                </c:pt>
                <c:pt idx="2">
                  <c:v>1462.5</c:v>
                </c:pt>
                <c:pt idx="3">
                  <c:v>1465</c:v>
                </c:pt>
                <c:pt idx="4">
                  <c:v>1429</c:v>
                </c:pt>
                <c:pt idx="5">
                  <c:v>1409</c:v>
                </c:pt>
                <c:pt idx="6">
                  <c:v>1402</c:v>
                </c:pt>
                <c:pt idx="7">
                  <c:v>1395</c:v>
                </c:pt>
                <c:pt idx="8">
                  <c:v>1368</c:v>
                </c:pt>
                <c:pt idx="9">
                  <c:v>1347</c:v>
                </c:pt>
                <c:pt idx="10">
                  <c:v>1384</c:v>
                </c:pt>
                <c:pt idx="11">
                  <c:v>1336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1304.375</c:v>
                </c:pt>
                <c:pt idx="1">
                  <c:v>1390.625</c:v>
                </c:pt>
                <c:pt idx="2">
                  <c:v>1460</c:v>
                </c:pt>
                <c:pt idx="3">
                  <c:v>1438</c:v>
                </c:pt>
                <c:pt idx="4">
                  <c:v>1440</c:v>
                </c:pt>
                <c:pt idx="5">
                  <c:v>1438</c:v>
                </c:pt>
                <c:pt idx="6">
                  <c:v>1423</c:v>
                </c:pt>
                <c:pt idx="7">
                  <c:v>1390</c:v>
                </c:pt>
                <c:pt idx="8">
                  <c:v>1385</c:v>
                </c:pt>
                <c:pt idx="9">
                  <c:v>1390</c:v>
                </c:pt>
                <c:pt idx="10">
                  <c:v>1385</c:v>
                </c:pt>
                <c:pt idx="11">
                  <c:v>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M+1'!$A$25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M+1'!$B$25:$D$25</c:f>
              <c:numCache>
                <c:formatCode>_-* #,##0_-;\-* #,##0_-;_-* "-"??_-;_-@_-</c:formatCode>
                <c:ptCount val="3"/>
                <c:pt idx="0">
                  <c:v>817.89156626506019</c:v>
                </c:pt>
                <c:pt idx="1">
                  <c:v>817.89156626506019</c:v>
                </c:pt>
                <c:pt idx="2">
                  <c:v>817.89156626506019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592-A1A3-2DD1027881F8}"/>
            </c:ext>
          </c:extLst>
        </c:ser>
        <c:ser>
          <c:idx val="1"/>
          <c:order val="1"/>
          <c:tx>
            <c:strRef>
              <c:f>'Graph M+1'!$A$26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M+1'!$B$26:$D$26</c:f>
              <c:numCache>
                <c:formatCode>_-* #,##0_-;\-* #,##0_-;_-* "-"??_-;_-@_-</c:formatCode>
                <c:ptCount val="3"/>
                <c:pt idx="0">
                  <c:v>849.96506024096391</c:v>
                </c:pt>
                <c:pt idx="1">
                  <c:v>872.55542168674708</c:v>
                </c:pt>
                <c:pt idx="2">
                  <c:v>865.92891566265064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6-4592-A1A3-2DD102788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720"/>
        <c:axId val="385864384"/>
      </c:barChart>
      <c:catAx>
        <c:axId val="424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85864384"/>
        <c:crosses val="autoZero"/>
        <c:auto val="1"/>
        <c:lblAlgn val="ctr"/>
        <c:lblOffset val="100"/>
        <c:noMultiLvlLbl val="0"/>
      </c:catAx>
      <c:valAx>
        <c:axId val="385864384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2.2273062155586887E-2"/>
          <c:y val="2.2037582754810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M+1'!$B$31:$D$31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M+1'!$B$32:$D$32</c:f>
              <c:numCache>
                <c:formatCode>_-* #,##0_-;\-* #,##0_-;_-* "-"??_-;_-@_-</c:formatCode>
                <c:ptCount val="3"/>
                <c:pt idx="0">
                  <c:v>2</c:v>
                </c:pt>
                <c:pt idx="1">
                  <c:v>0</c:v>
                </c:pt>
                <c:pt idx="2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8-4FDB-9BAE-47BE8D8E2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695656"/>
        <c:axId val="491698400"/>
      </c:barChart>
      <c:catAx>
        <c:axId val="4916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8400"/>
        <c:crosses val="autoZero"/>
        <c:auto val="1"/>
        <c:lblAlgn val="ctr"/>
        <c:lblOffset val="100"/>
        <c:noMultiLvlLbl val="0"/>
      </c:catAx>
      <c:valAx>
        <c:axId val="491698400"/>
        <c:scaling>
          <c:orientation val="minMax"/>
          <c:max val="18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769.86</c:v>
                </c:pt>
                <c:pt idx="1">
                  <c:v>858.16</c:v>
                </c:pt>
                <c:pt idx="2">
                  <c:v>1004.18</c:v>
                </c:pt>
                <c:pt idx="3">
                  <c:v>915.3</c:v>
                </c:pt>
                <c:pt idx="4">
                  <c:v>943.2</c:v>
                </c:pt>
                <c:pt idx="5">
                  <c:v>938.88</c:v>
                </c:pt>
                <c:pt idx="6">
                  <c:v>941.22</c:v>
                </c:pt>
                <c:pt idx="7">
                  <c:v>957.6</c:v>
                </c:pt>
                <c:pt idx="8">
                  <c:v>939.51</c:v>
                </c:pt>
                <c:pt idx="9">
                  <c:v>917.19</c:v>
                </c:pt>
                <c:pt idx="10">
                  <c:v>906.3</c:v>
                </c:pt>
                <c:pt idx="11">
                  <c:v>891.9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759.51</c:v>
                </c:pt>
                <c:pt idx="1">
                  <c:v>859.05</c:v>
                </c:pt>
                <c:pt idx="2">
                  <c:v>994.86</c:v>
                </c:pt>
                <c:pt idx="3">
                  <c:v>902.7</c:v>
                </c:pt>
                <c:pt idx="4">
                  <c:v>930.6</c:v>
                </c:pt>
                <c:pt idx="5">
                  <c:v>926.28</c:v>
                </c:pt>
                <c:pt idx="6">
                  <c:v>928.62</c:v>
                </c:pt>
                <c:pt idx="7">
                  <c:v>945</c:v>
                </c:pt>
                <c:pt idx="8">
                  <c:v>926.91</c:v>
                </c:pt>
                <c:pt idx="9">
                  <c:v>904.59</c:v>
                </c:pt>
                <c:pt idx="10">
                  <c:v>893.7</c:v>
                </c:pt>
                <c:pt idx="11">
                  <c:v>879.3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725</c:v>
                </c:pt>
                <c:pt idx="1">
                  <c:v>775</c:v>
                </c:pt>
                <c:pt idx="2">
                  <c:v>907.5</c:v>
                </c:pt>
                <c:pt idx="3">
                  <c:v>950</c:v>
                </c:pt>
                <c:pt idx="4">
                  <c:v>857.5</c:v>
                </c:pt>
                <c:pt idx="5">
                  <c:v>832.5</c:v>
                </c:pt>
                <c:pt idx="6">
                  <c:v>815</c:v>
                </c:pt>
                <c:pt idx="7">
                  <c:v>807.5</c:v>
                </c:pt>
                <c:pt idx="8">
                  <c:v>802.5</c:v>
                </c:pt>
                <c:pt idx="9">
                  <c:v>855</c:v>
                </c:pt>
                <c:pt idx="10">
                  <c:v>862.5</c:v>
                </c:pt>
                <c:pt idx="11">
                  <c:v>867.5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83.46</c:v>
                </c:pt>
                <c:pt idx="1">
                  <c:v>92.34</c:v>
                </c:pt>
                <c:pt idx="2">
                  <c:v>110.89</c:v>
                </c:pt>
                <c:pt idx="3">
                  <c:v>104.2</c:v>
                </c:pt>
                <c:pt idx="4">
                  <c:v>105.9</c:v>
                </c:pt>
                <c:pt idx="5">
                  <c:v>103.3</c:v>
                </c:pt>
                <c:pt idx="6">
                  <c:v>102.5</c:v>
                </c:pt>
                <c:pt idx="7">
                  <c:v>104.5</c:v>
                </c:pt>
                <c:pt idx="8">
                  <c:v>102.9</c:v>
                </c:pt>
                <c:pt idx="9">
                  <c:v>99.6</c:v>
                </c:pt>
                <c:pt idx="10">
                  <c:v>97.7</c:v>
                </c:pt>
                <c:pt idx="11">
                  <c:v>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1304.375</c:v>
                </c:pt>
                <c:pt idx="1">
                  <c:v>1390.625</c:v>
                </c:pt>
                <c:pt idx="2">
                  <c:v>1460</c:v>
                </c:pt>
                <c:pt idx="3">
                  <c:v>1438</c:v>
                </c:pt>
                <c:pt idx="4">
                  <c:v>1440</c:v>
                </c:pt>
                <c:pt idx="5">
                  <c:v>1438</c:v>
                </c:pt>
                <c:pt idx="6">
                  <c:v>1423</c:v>
                </c:pt>
                <c:pt idx="7">
                  <c:v>1390</c:v>
                </c:pt>
                <c:pt idx="8">
                  <c:v>1385</c:v>
                </c:pt>
                <c:pt idx="9">
                  <c:v>1390</c:v>
                </c:pt>
                <c:pt idx="10">
                  <c:v>1385</c:v>
                </c:pt>
                <c:pt idx="11">
                  <c:v>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1339.6</c:v>
                </c:pt>
                <c:pt idx="1">
                  <c:v>1409.97</c:v>
                </c:pt>
                <c:pt idx="2">
                  <c:v>1551.1717200000001</c:v>
                </c:pt>
                <c:pt idx="3">
                  <c:v>1545.154</c:v>
                </c:pt>
                <c:pt idx="4">
                  <c:v>1514.37</c:v>
                </c:pt>
                <c:pt idx="5">
                  <c:v>1483.7939999999999</c:v>
                </c:pt>
                <c:pt idx="6">
                  <c:v>1463.124</c:v>
                </c:pt>
                <c:pt idx="7">
                  <c:v>1442.126</c:v>
                </c:pt>
                <c:pt idx="8">
                  <c:v>1416.9279999999999</c:v>
                </c:pt>
                <c:pt idx="9">
                  <c:v>1432.5259999999998</c:v>
                </c:pt>
                <c:pt idx="10">
                  <c:v>1464.28</c:v>
                </c:pt>
                <c:pt idx="11">
                  <c:v>1418.2239999999999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7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(MB)'!$E$174:$P$174</c:f>
              <c:numCache>
                <c:formatCode>_(* #,##0_);_(* \(#,##0\);_(* "-"??_);_(@_)</c:formatCode>
                <c:ptCount val="12"/>
                <c:pt idx="0">
                  <c:v>11609.716772897184</c:v>
                </c:pt>
                <c:pt idx="1">
                  <c:v>10653.011360297187</c:v>
                </c:pt>
                <c:pt idx="2">
                  <c:v>13473.68050378001</c:v>
                </c:pt>
                <c:pt idx="3">
                  <c:v>13858.759854843147</c:v>
                </c:pt>
                <c:pt idx="4">
                  <c:v>14538.571508434457</c:v>
                </c:pt>
                <c:pt idx="5">
                  <c:v>15049.382989311287</c:v>
                </c:pt>
                <c:pt idx="6">
                  <c:v>14581.238025193932</c:v>
                </c:pt>
                <c:pt idx="7">
                  <c:v>13873.076271926358</c:v>
                </c:pt>
                <c:pt idx="8">
                  <c:v>12739.43782447157</c:v>
                </c:pt>
                <c:pt idx="9">
                  <c:v>14181.341687656999</c:v>
                </c:pt>
                <c:pt idx="10">
                  <c:v>14282.706086835016</c:v>
                </c:pt>
                <c:pt idx="11">
                  <c:v>13322.928126608012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2741.5965313408974</c:v>
                </c:pt>
                <c:pt idx="1">
                  <c:v>2584.4137045455072</c:v>
                </c:pt>
                <c:pt idx="2">
                  <c:v>3971.2422162442735</c:v>
                </c:pt>
                <c:pt idx="3">
                  <c:v>3729.5060521148239</c:v>
                </c:pt>
                <c:pt idx="4">
                  <c:v>3868.064003740114</c:v>
                </c:pt>
                <c:pt idx="5">
                  <c:v>4087.1477854046648</c:v>
                </c:pt>
                <c:pt idx="6">
                  <c:v>3751.1631481009449</c:v>
                </c:pt>
                <c:pt idx="7">
                  <c:v>3284.5832256490844</c:v>
                </c:pt>
                <c:pt idx="8">
                  <c:v>3389.9777256634711</c:v>
                </c:pt>
                <c:pt idx="9">
                  <c:v>2953.5162301742293</c:v>
                </c:pt>
                <c:pt idx="10">
                  <c:v>2981.4993243231052</c:v>
                </c:pt>
                <c:pt idx="11">
                  <c:v>3042.9469264170611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2741.5965313408974</c:v>
                </c:pt>
                <c:pt idx="1">
                  <c:v>2584.4137045455072</c:v>
                </c:pt>
                <c:pt idx="2">
                  <c:v>3971.2422162442735</c:v>
                </c:pt>
                <c:pt idx="3">
                  <c:v>3729.5060521148239</c:v>
                </c:pt>
                <c:pt idx="4">
                  <c:v>3868.064003740114</c:v>
                </c:pt>
                <c:pt idx="5">
                  <c:v>4087.1477854046648</c:v>
                </c:pt>
                <c:pt idx="6">
                  <c:v>3751.1631481009449</c:v>
                </c:pt>
                <c:pt idx="7">
                  <c:v>3284.5832256490844</c:v>
                </c:pt>
                <c:pt idx="8">
                  <c:v>3389.9777256634711</c:v>
                </c:pt>
                <c:pt idx="9">
                  <c:v>2953.5162301742293</c:v>
                </c:pt>
                <c:pt idx="10">
                  <c:v>2981.4993243231052</c:v>
                </c:pt>
                <c:pt idx="11">
                  <c:v>3042.9469264170611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389.59705445815081</c:v>
                </c:pt>
                <c:pt idx="1">
                  <c:v>401.26495398423151</c:v>
                </c:pt>
                <c:pt idx="2">
                  <c:v>399.89189640577359</c:v>
                </c:pt>
                <c:pt idx="3">
                  <c:v>401.55793915136968</c:v>
                </c:pt>
                <c:pt idx="4">
                  <c:v>392.1873489555789</c:v>
                </c:pt>
                <c:pt idx="5">
                  <c:v>388.45981761902357</c:v>
                </c:pt>
                <c:pt idx="6">
                  <c:v>390.44489663462127</c:v>
                </c:pt>
                <c:pt idx="7">
                  <c:v>405.22264537758156</c:v>
                </c:pt>
                <c:pt idx="8">
                  <c:v>388.32496510642909</c:v>
                </c:pt>
                <c:pt idx="9">
                  <c:v>431.12130112816413</c:v>
                </c:pt>
                <c:pt idx="10">
                  <c:v>435.9344082389328</c:v>
                </c:pt>
                <c:pt idx="11">
                  <c:v>433.86925765156604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489.25424332379879</c:v>
                </c:pt>
                <c:pt idx="1">
                  <c:v>486.68255657287068</c:v>
                </c:pt>
                <c:pt idx="2">
                  <c:v>511.23636896890434</c:v>
                </c:pt>
                <c:pt idx="3">
                  <c:v>561.86285105719219</c:v>
                </c:pt>
                <c:pt idx="4">
                  <c:v>567.89890941551585</c:v>
                </c:pt>
                <c:pt idx="5">
                  <c:v>553.91958751674463</c:v>
                </c:pt>
                <c:pt idx="6">
                  <c:v>546.46367068790607</c:v>
                </c:pt>
                <c:pt idx="7">
                  <c:v>541.71174111508856</c:v>
                </c:pt>
                <c:pt idx="8">
                  <c:v>536.56070909221899</c:v>
                </c:pt>
                <c:pt idx="9">
                  <c:v>529.9211869404611</c:v>
                </c:pt>
                <c:pt idx="10">
                  <c:v>531.44870078424935</c:v>
                </c:pt>
                <c:pt idx="11">
                  <c:v>546.49709577221097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55385</xdr:colOff>
      <xdr:row>23</xdr:row>
      <xdr:rowOff>144647</xdr:rowOff>
    </xdr:from>
    <xdr:to>
      <xdr:col>34</xdr:col>
      <xdr:colOff>651075</xdr:colOff>
      <xdr:row>40</xdr:row>
      <xdr:rowOff>132967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181</xdr:row>
      <xdr:rowOff>146956</xdr:rowOff>
    </xdr:from>
    <xdr:to>
      <xdr:col>16</xdr:col>
      <xdr:colOff>21771</xdr:colOff>
      <xdr:row>206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181</xdr:row>
      <xdr:rowOff>97971</xdr:rowOff>
    </xdr:from>
    <xdr:to>
      <xdr:col>16</xdr:col>
      <xdr:colOff>0</xdr:colOff>
      <xdr:row>203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181</xdr:row>
      <xdr:rowOff>168233</xdr:rowOff>
    </xdr:from>
    <xdr:to>
      <xdr:col>16</xdr:col>
      <xdr:colOff>130629</xdr:colOff>
      <xdr:row>203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7217</xdr:colOff>
      <xdr:row>1</xdr:row>
      <xdr:rowOff>21070</xdr:rowOff>
    </xdr:from>
    <xdr:to>
      <xdr:col>16</xdr:col>
      <xdr:colOff>382444</xdr:colOff>
      <xdr:row>15</xdr:row>
      <xdr:rowOff>183861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124836</xdr:colOff>
      <xdr:row>1</xdr:row>
      <xdr:rowOff>37668</xdr:rowOff>
    </xdr:from>
    <xdr:to>
      <xdr:col>21</xdr:col>
      <xdr:colOff>552739</xdr:colOff>
      <xdr:row>15</xdr:row>
      <xdr:rowOff>113868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17</xdr:row>
      <xdr:rowOff>171076</xdr:rowOff>
    </xdr:from>
    <xdr:to>
      <xdr:col>16</xdr:col>
      <xdr:colOff>346364</xdr:colOff>
      <xdr:row>33</xdr:row>
      <xdr:rowOff>45570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126999</xdr:colOff>
      <xdr:row>18</xdr:row>
      <xdr:rowOff>33209</xdr:rowOff>
    </xdr:from>
    <xdr:to>
      <xdr:col>21</xdr:col>
      <xdr:colOff>554181</xdr:colOff>
      <xdr:row>33</xdr:row>
      <xdr:rowOff>86998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174625</xdr:colOff>
      <xdr:row>0</xdr:row>
      <xdr:rowOff>158750</xdr:rowOff>
    </xdr:from>
    <xdr:to>
      <xdr:col>26</xdr:col>
      <xdr:colOff>602528</xdr:colOff>
      <xdr:row>15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138546</xdr:colOff>
      <xdr:row>18</xdr:row>
      <xdr:rowOff>23091</xdr:rowOff>
    </xdr:from>
    <xdr:to>
      <xdr:col>26</xdr:col>
      <xdr:colOff>565727</xdr:colOff>
      <xdr:row>33</xdr:row>
      <xdr:rowOff>76880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15.%20Calc%20Margin\Calc%20Margin_2021_Ro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&#3648;&#3617;&#3618;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วผก."/>
      <sheetName val="Reference Price จจ"/>
      <sheetName val="Production_Volume"/>
      <sheetName val="Full Cost"/>
      <sheetName val="Selling Price"/>
      <sheetName val="Volume (KT)"/>
      <sheetName val="Revenue (MB)"/>
      <sheetName val="Margin (MB)"/>
      <sheetName val="Margin per unit"/>
      <sheetName val="Full cost W.avg."/>
      <sheetName val="Selling Price W.avg."/>
      <sheetName val="Sheet2"/>
      <sheetName val="Sheet3"/>
      <sheetName val="Cash Cost"/>
      <sheetName val="Margin per unit (cash)"/>
      <sheetName val="Margin (MB) (cash)"/>
      <sheetName val="Graph rolling"/>
      <sheetName val="Graph M+1"/>
      <sheetName val="Sheet1"/>
    </sheetNames>
    <sheetDataSet>
      <sheetData sheetId="0"/>
      <sheetData sheetId="1">
        <row r="4">
          <cell r="C4">
            <v>49.81522727272727</v>
          </cell>
        </row>
        <row r="7">
          <cell r="O7">
            <v>78</v>
          </cell>
        </row>
        <row r="8">
          <cell r="O8">
            <v>700</v>
          </cell>
        </row>
        <row r="9">
          <cell r="O9">
            <v>772.5</v>
          </cell>
        </row>
        <row r="10">
          <cell r="O10">
            <v>795</v>
          </cell>
        </row>
        <row r="11">
          <cell r="O11">
            <v>750</v>
          </cell>
        </row>
        <row r="15">
          <cell r="O15">
            <v>1255</v>
          </cell>
        </row>
        <row r="16">
          <cell r="O16">
            <v>941.47</v>
          </cell>
        </row>
        <row r="17">
          <cell r="O17">
            <v>72.526842376717866</v>
          </cell>
        </row>
        <row r="18">
          <cell r="O18">
            <v>58.021473901374293</v>
          </cell>
        </row>
        <row r="19">
          <cell r="O19">
            <v>433.47429272688163</v>
          </cell>
        </row>
        <row r="20">
          <cell r="O20">
            <v>33.11592000000001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5"/>
      <sheetName val="ปรับแผนจำหน่าย เม.ย.65 (1)"/>
      <sheetName val="สรุปแผนจำหน่าย เม.ย. 65(Final)"/>
      <sheetName val="แผนจำหน่าย มี.ค. 65"/>
      <sheetName val="ปรับแผนจำหน่าย มี.ค. 65 (1)"/>
      <sheetName val="ปรับแผนจำหน่าย มี.ค. 65 (2)"/>
      <sheetName val="ปรับแผนจำหน่าย มี.ค. 65 (3)"/>
      <sheetName val="สรุปแผนจำหน่าย มี.ค. (Final)"/>
      <sheetName val="แผนจำหน่าย ก.พ. 65"/>
      <sheetName val="ปรับแผนจำหน่าย ก.พ. 65 (1)"/>
      <sheetName val="ปรับแผนจำหน่าย ก.พ. 65 (2)"/>
      <sheetName val="ปรับแผนจำหน่าย ก.พ. 65 (3)"/>
      <sheetName val="สรุปแผนจำหน่าย ก.พ.  (Final)"/>
      <sheetName val="Link 2022"/>
      <sheetName val="แผนจำหน่าย ม.ค. 65"/>
      <sheetName val="ปรับแผนจำหน่าย มค. 65 (1)"/>
      <sheetName val="ปรับแผนจำหน่าย มค. 65 (2)"/>
      <sheetName val="สรุปแผนจำหน่าย ม.ค. (Final)"/>
      <sheetName val="แผนจำหน่าย ธ.ค. 64"/>
      <sheetName val="ปรับแผนจำหน่าย ธค. 64"/>
      <sheetName val="สรุปแผนจำหน่าย ธ.ค. (Final)"/>
      <sheetName val="Link 2021"/>
      <sheetName val="ปรับแผนจำหน่าย พ.ย. 64"/>
      <sheetName val="สรุปแผนจำหน่าย พ.ย. (Final)"/>
      <sheetName val="ตย. แผนจำหน่าย X.X. XX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แผนจำหน่าย มิ.ย. 64"/>
      <sheetName val="ปรับแผนจำหน่าย มิ.ย. 64 (1)"/>
      <sheetName val="ปรับแผนจำหน่าย มิ.ย. 64 (2)"/>
      <sheetName val="สรุปแผนจำหน่าย มิ.ย. (Final)"/>
      <sheetName val="แผนจำหน่าย ก.ค. 64"/>
      <sheetName val="ปรับแผนจำหน่าย ก.ค. 64 (1)"/>
      <sheetName val="สรุปแผนจำหน่าย ก.ค. 64 (Final)"/>
      <sheetName val="ปรับแผนจำหน่าย ก.ค. 64 (2)"/>
      <sheetName val="สรุปแผนจำหน่าย ก.ค. (Final)"/>
      <sheetName val="แผนจำหน่าย ส.ค. 64"/>
      <sheetName val="ปรับแผนจำหน่าย ส.ค. 64 (1)"/>
      <sheetName val="ปรับแผนจำหน่าย ส.ค. 64 (2)"/>
      <sheetName val="Delivery"/>
      <sheetName val="สรุปแผนจำหน่าย ส.ค. 64 (Final)"/>
      <sheetName val="แผนจำหน่าย ก.ย. 64"/>
      <sheetName val="ปรับแผนจำหน่าย ก.ย. 64 (1)"/>
      <sheetName val="Link 2021 (2)"/>
      <sheetName val="ปรับแผนจำหน่าย ก.ย. 64 (2)"/>
      <sheetName val="สรุปแผนจำหน่าย ก.ย. 64(Final)"/>
      <sheetName val="แผนจำหน่าย ต.ค. 64"/>
      <sheetName val="ปรับแผนจำหน่าย ต.ค. 64 (1)"/>
      <sheetName val="สรุปแผนจำหน่าย ต.ค. (Final)"/>
      <sheetName val="แผนจำหน่าย พ.ย. 64"/>
      <sheetName val="Form แผนจำหน่าย"/>
      <sheetName val="Form ปรับแผนจำหน่าย"/>
    </sheetNames>
    <sheetDataSet>
      <sheetData sheetId="0">
        <row r="3">
          <cell r="BK3">
            <v>16.149176470588223</v>
          </cell>
          <cell r="BL3">
            <v>13.44</v>
          </cell>
          <cell r="BM3">
            <v>15.6</v>
          </cell>
          <cell r="BN3">
            <v>14.4</v>
          </cell>
          <cell r="BO3">
            <v>20.6</v>
          </cell>
          <cell r="BP3">
            <v>14.7</v>
          </cell>
          <cell r="BQ3">
            <v>14.9</v>
          </cell>
          <cell r="BR3">
            <v>14.9</v>
          </cell>
          <cell r="BS3">
            <v>14.4</v>
          </cell>
          <cell r="BT3">
            <v>14.9</v>
          </cell>
          <cell r="BU3">
            <v>14.4</v>
          </cell>
          <cell r="BV3">
            <v>20.100000000000001</v>
          </cell>
          <cell r="BY3">
            <v>14.9</v>
          </cell>
        </row>
        <row r="4">
          <cell r="BK4">
            <v>5.998784810126585</v>
          </cell>
          <cell r="BL4">
            <v>4.9762025316455682</v>
          </cell>
          <cell r="BM4">
            <v>6.7</v>
          </cell>
          <cell r="BN4">
            <v>5.76</v>
          </cell>
          <cell r="BO4">
            <v>3.9</v>
          </cell>
          <cell r="BP4">
            <v>5.7</v>
          </cell>
          <cell r="BQ4">
            <v>6</v>
          </cell>
          <cell r="BR4">
            <v>6</v>
          </cell>
          <cell r="BS4">
            <v>5.8</v>
          </cell>
          <cell r="BT4">
            <v>6</v>
          </cell>
          <cell r="BU4">
            <v>5.8</v>
          </cell>
          <cell r="BV4">
            <v>6</v>
          </cell>
        </row>
        <row r="5">
          <cell r="BK5">
            <v>6.6653164556962006</v>
          </cell>
          <cell r="BL5">
            <v>5.529113924050634</v>
          </cell>
          <cell r="BM5">
            <v>7.4</v>
          </cell>
          <cell r="BN5">
            <v>7.05</v>
          </cell>
          <cell r="BO5">
            <v>5.2</v>
          </cell>
          <cell r="BP5">
            <v>7</v>
          </cell>
          <cell r="BQ5">
            <v>7.3</v>
          </cell>
          <cell r="BR5">
            <v>7.3</v>
          </cell>
          <cell r="BS5">
            <v>7.1</v>
          </cell>
          <cell r="BT5">
            <v>7.3</v>
          </cell>
          <cell r="BU5">
            <v>7.1</v>
          </cell>
          <cell r="BV5">
            <v>7.3</v>
          </cell>
        </row>
        <row r="6">
          <cell r="BK6">
            <v>48.05</v>
          </cell>
          <cell r="BL6">
            <v>30.8</v>
          </cell>
          <cell r="BM6">
            <v>30.3</v>
          </cell>
          <cell r="BN6">
            <v>29.693793103448265</v>
          </cell>
          <cell r="BO6">
            <v>48</v>
          </cell>
          <cell r="BP6">
            <v>46.8</v>
          </cell>
          <cell r="BQ6">
            <v>35.9</v>
          </cell>
          <cell r="BR6">
            <v>24.2</v>
          </cell>
          <cell r="BS6">
            <v>32.299999999999997</v>
          </cell>
          <cell r="BT6">
            <v>32.5</v>
          </cell>
          <cell r="BU6">
            <v>37.9</v>
          </cell>
          <cell r="BV6">
            <v>19.399999999999999</v>
          </cell>
        </row>
        <row r="7">
          <cell r="BK7">
            <v>59.52</v>
          </cell>
          <cell r="BL7">
            <v>53.091272727272731</v>
          </cell>
          <cell r="BM7">
            <v>58.9</v>
          </cell>
          <cell r="BN7">
            <v>60.186</v>
          </cell>
          <cell r="BO7">
            <v>64.7</v>
          </cell>
          <cell r="BP7">
            <v>62.6</v>
          </cell>
          <cell r="BQ7">
            <v>64.7</v>
          </cell>
          <cell r="BR7">
            <v>64.7</v>
          </cell>
          <cell r="BS7">
            <v>62.6</v>
          </cell>
          <cell r="BT7">
            <v>64.7</v>
          </cell>
          <cell r="BU7">
            <v>62.6</v>
          </cell>
          <cell r="BV7">
            <v>64.7</v>
          </cell>
        </row>
        <row r="8">
          <cell r="BK8">
            <v>45.88</v>
          </cell>
          <cell r="BL8">
            <v>38.049999999999997</v>
          </cell>
          <cell r="BM8">
            <v>40.700000000000003</v>
          </cell>
          <cell r="BN8">
            <v>41.342926829268279</v>
          </cell>
          <cell r="BO8">
            <v>11.5</v>
          </cell>
          <cell r="BP8">
            <v>40.299999999999997</v>
          </cell>
          <cell r="BQ8">
            <v>43.1</v>
          </cell>
          <cell r="BR8">
            <v>43.1</v>
          </cell>
          <cell r="BS8">
            <v>41.7</v>
          </cell>
          <cell r="BT8">
            <v>43.1</v>
          </cell>
          <cell r="BU8">
            <v>41.7</v>
          </cell>
          <cell r="BV8">
            <v>47.6</v>
          </cell>
        </row>
      </sheetData>
      <sheetData sheetId="1" refreshError="1"/>
      <sheetData sheetId="2" refreshError="1"/>
      <sheetData sheetId="3">
        <row r="28">
          <cell r="BK28">
            <v>3.8</v>
          </cell>
          <cell r="BL28">
            <v>5.6999999999999993</v>
          </cell>
          <cell r="BM28">
            <v>5.6999999999999993</v>
          </cell>
          <cell r="BN28">
            <v>3.8</v>
          </cell>
          <cell r="BO28">
            <v>1.9</v>
          </cell>
          <cell r="BP28">
            <v>1.9</v>
          </cell>
          <cell r="BQ28">
            <v>3.8</v>
          </cell>
          <cell r="BR28">
            <v>1.9</v>
          </cell>
          <cell r="BS28">
            <v>0</v>
          </cell>
          <cell r="BT28">
            <v>0</v>
          </cell>
          <cell r="BU28">
            <v>1.9</v>
          </cell>
          <cell r="BV28">
            <v>0</v>
          </cell>
        </row>
        <row r="29">
          <cell r="BK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 REV1"/>
      <sheetName val="C2"/>
      <sheetName val="LR monthly"/>
      <sheetName val="C3LPG"/>
      <sheetName val="NGL"/>
      <sheetName val="LT Customer 22"/>
      <sheetName val="Graph DS"/>
      <sheetName val="Contract Vol"/>
      <sheetName val="Production"/>
      <sheetName val="CEC"/>
    </sheetNames>
    <sheetDataSet>
      <sheetData sheetId="0" refreshError="1"/>
      <sheetData sheetId="1">
        <row r="27">
          <cell r="O27">
            <v>8.8100881396657407</v>
          </cell>
          <cell r="P27">
            <v>8.0892448909725196</v>
          </cell>
          <cell r="Q27">
            <v>9.3879697029936935</v>
          </cell>
          <cell r="R27">
            <v>9.2188469149017553</v>
          </cell>
          <cell r="S27">
            <v>8.3977459591711909</v>
          </cell>
          <cell r="T27">
            <v>9.6576891352549907</v>
          </cell>
          <cell r="U27">
            <v>9.3681981038305668</v>
          </cell>
          <cell r="V27">
            <v>8.7314833702882488</v>
          </cell>
          <cell r="W27">
            <v>8.9339605474424655</v>
          </cell>
          <cell r="X27">
            <v>9.1862796085327627</v>
          </cell>
          <cell r="Y27">
            <v>9.242048321737137</v>
          </cell>
          <cell r="Z27">
            <v>14.88</v>
          </cell>
        </row>
        <row r="35">
          <cell r="O35">
            <v>26.857911860334255</v>
          </cell>
          <cell r="P35">
            <v>25.510755109027482</v>
          </cell>
          <cell r="Q35">
            <v>24.313676297006346</v>
          </cell>
          <cell r="R35">
            <v>26.781153085098246</v>
          </cell>
          <cell r="S35">
            <v>43.682254040828795</v>
          </cell>
          <cell r="T35">
            <v>40.742310864745008</v>
          </cell>
          <cell r="U35">
            <v>27.831801896169431</v>
          </cell>
          <cell r="V35">
            <v>28.468516629711754</v>
          </cell>
          <cell r="W35">
            <v>27.066039452557533</v>
          </cell>
          <cell r="X35">
            <v>28.013720391467235</v>
          </cell>
          <cell r="Y35">
            <v>26.757951678262867</v>
          </cell>
          <cell r="Z35">
            <v>0</v>
          </cell>
        </row>
      </sheetData>
      <sheetData sheetId="2" refreshError="1"/>
      <sheetData sheetId="3">
        <row r="83">
          <cell r="AK83">
            <v>59.02</v>
          </cell>
          <cell r="AL83">
            <v>54.01</v>
          </cell>
          <cell r="AM83">
            <v>58.03</v>
          </cell>
          <cell r="AN83">
            <v>51.943341623649033</v>
          </cell>
          <cell r="AO83">
            <v>57.870572572903583</v>
          </cell>
          <cell r="AP83">
            <v>61.160265780000003</v>
          </cell>
          <cell r="AQ83">
            <v>62.251366290000007</v>
          </cell>
          <cell r="AR83">
            <v>61.578927480000004</v>
          </cell>
          <cell r="AS83">
            <v>61.952526829999996</v>
          </cell>
          <cell r="AT83">
            <v>65.252274580000005</v>
          </cell>
          <cell r="AU83">
            <v>66.028309159999992</v>
          </cell>
          <cell r="AV83">
            <v>66.395001700000009</v>
          </cell>
        </row>
        <row r="84"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</row>
        <row r="85">
          <cell r="AK85">
            <v>15</v>
          </cell>
          <cell r="AL85">
            <v>9.990000000000002</v>
          </cell>
          <cell r="AM85">
            <v>10.769999999999996</v>
          </cell>
          <cell r="AN85">
            <v>13</v>
          </cell>
          <cell r="AO85">
            <v>14</v>
          </cell>
          <cell r="AP85">
            <v>14</v>
          </cell>
          <cell r="AQ85">
            <v>14</v>
          </cell>
          <cell r="AR85">
            <v>14</v>
          </cell>
          <cell r="AS85">
            <v>14</v>
          </cell>
          <cell r="AT85">
            <v>14</v>
          </cell>
          <cell r="AU85">
            <v>14</v>
          </cell>
          <cell r="AV85">
            <v>14</v>
          </cell>
        </row>
        <row r="86">
          <cell r="AK86">
            <v>6.9799999999999898</v>
          </cell>
          <cell r="AL86">
            <v>0</v>
          </cell>
          <cell r="AM86">
            <v>0</v>
          </cell>
          <cell r="AN86">
            <v>18.056658376350967</v>
          </cell>
          <cell r="AO86">
            <v>4.1294274270964166</v>
          </cell>
          <cell r="AP86">
            <v>7.8397342199999969</v>
          </cell>
          <cell r="AQ86">
            <v>4.7486337099999929</v>
          </cell>
          <cell r="AR86">
            <v>12.421072519999996</v>
          </cell>
          <cell r="AS86">
            <v>11.047473170000004</v>
          </cell>
          <cell r="AT86">
            <v>10.747725419999995</v>
          </cell>
          <cell r="AU86">
            <v>5.9716908400000079</v>
          </cell>
          <cell r="AV86">
            <v>16.604998299999991</v>
          </cell>
        </row>
        <row r="91"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</row>
        <row r="92">
          <cell r="AK92">
            <v>58.66</v>
          </cell>
          <cell r="AL92">
            <v>50.58</v>
          </cell>
          <cell r="AM92">
            <v>60.617279449999998</v>
          </cell>
          <cell r="AN92">
            <v>55.800597180000004</v>
          </cell>
          <cell r="AO92">
            <v>54.163061130000003</v>
          </cell>
          <cell r="AP92">
            <v>53.895007670000005</v>
          </cell>
          <cell r="AQ92">
            <v>53.839519979999999</v>
          </cell>
          <cell r="AR92">
            <v>53.950186350000003</v>
          </cell>
          <cell r="AS92">
            <v>53.99593548</v>
          </cell>
          <cell r="AT92">
            <v>55.729327460000007</v>
          </cell>
          <cell r="AU92">
            <v>56.37015315</v>
          </cell>
          <cell r="AV92">
            <v>57.986811790000004</v>
          </cell>
        </row>
        <row r="93">
          <cell r="AK93">
            <v>0</v>
          </cell>
          <cell r="AL93">
            <v>2.509999999999998</v>
          </cell>
          <cell r="AM93">
            <v>8.6474400000000031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</row>
        <row r="94">
          <cell r="AK94">
            <v>20.020000000000003</v>
          </cell>
          <cell r="AL94">
            <v>26</v>
          </cell>
          <cell r="AM94">
            <v>26.077999999999999</v>
          </cell>
          <cell r="AN94">
            <v>10.943341623649033</v>
          </cell>
          <cell r="AO94">
            <v>25.870572572903583</v>
          </cell>
          <cell r="AP94">
            <v>22.160265780000003</v>
          </cell>
          <cell r="AQ94">
            <v>25.251366290000007</v>
          </cell>
          <cell r="AR94">
            <v>17.578927480000004</v>
          </cell>
          <cell r="AS94">
            <v>18.952526829999996</v>
          </cell>
          <cell r="AT94">
            <v>19.252274580000005</v>
          </cell>
          <cell r="AU94">
            <v>24.028309159999992</v>
          </cell>
          <cell r="AV94">
            <v>13.395001700000009</v>
          </cell>
        </row>
        <row r="100">
          <cell r="AN100">
            <v>14.5</v>
          </cell>
          <cell r="AO100">
            <v>6.7999999999999972</v>
          </cell>
        </row>
        <row r="101">
          <cell r="AK101">
            <v>9.6589999999999989</v>
          </cell>
          <cell r="AL101">
            <v>17</v>
          </cell>
          <cell r="AM101">
            <v>20.05</v>
          </cell>
        </row>
        <row r="102">
          <cell r="AN102">
            <v>1.1999999999999997</v>
          </cell>
          <cell r="AO102">
            <v>27.200000000000003</v>
          </cell>
          <cell r="AP102">
            <v>21</v>
          </cell>
          <cell r="AQ102">
            <v>20.100000000000001</v>
          </cell>
          <cell r="AR102">
            <v>21.2</v>
          </cell>
          <cell r="AS102">
            <v>20.5</v>
          </cell>
          <cell r="AT102">
            <v>18.100000000000001</v>
          </cell>
          <cell r="AU102">
            <v>18.399999999999999</v>
          </cell>
          <cell r="AV102">
            <v>5.2</v>
          </cell>
        </row>
        <row r="104">
          <cell r="AN104">
            <v>12.96</v>
          </cell>
          <cell r="AO104">
            <v>32</v>
          </cell>
          <cell r="AP104">
            <v>46</v>
          </cell>
          <cell r="AQ104">
            <v>52</v>
          </cell>
          <cell r="AR104">
            <v>45.482999999999997</v>
          </cell>
          <cell r="AS104">
            <v>13.305999999999999</v>
          </cell>
          <cell r="AT104">
            <v>42.292999999999999</v>
          </cell>
          <cell r="AU104">
            <v>42.982199800729759</v>
          </cell>
          <cell r="AV104">
            <v>17.454420186460034</v>
          </cell>
        </row>
        <row r="113">
          <cell r="AK113">
            <v>21</v>
          </cell>
          <cell r="AL113">
            <v>26.561</v>
          </cell>
          <cell r="AM113">
            <v>29.900000000000002</v>
          </cell>
          <cell r="AN113">
            <v>25.500000000000004</v>
          </cell>
          <cell r="AO113">
            <v>16.986000000000001</v>
          </cell>
          <cell r="AP113">
            <v>18.437999999999999</v>
          </cell>
          <cell r="AQ113">
            <v>17.986000000000001</v>
          </cell>
          <cell r="AR113">
            <v>16.986000000000001</v>
          </cell>
          <cell r="AS113">
            <v>16.437999999999999</v>
          </cell>
          <cell r="AT113">
            <v>16.986000000000001</v>
          </cell>
          <cell r="AU113">
            <v>16.438392</v>
          </cell>
          <cell r="AV113">
            <v>16.986338400000001</v>
          </cell>
        </row>
        <row r="114">
          <cell r="AK114">
            <v>17.838866711507201</v>
          </cell>
          <cell r="AL114">
            <v>24</v>
          </cell>
          <cell r="AM114">
            <v>37.6</v>
          </cell>
          <cell r="AN114">
            <v>40.601999999999997</v>
          </cell>
          <cell r="AO114">
            <v>25</v>
          </cell>
          <cell r="AP114">
            <v>25</v>
          </cell>
          <cell r="AQ114">
            <v>32</v>
          </cell>
          <cell r="AR114">
            <v>36.235999999999997</v>
          </cell>
          <cell r="AS114">
            <v>42.79</v>
          </cell>
          <cell r="AT114">
            <v>44.137</v>
          </cell>
          <cell r="AU114">
            <v>44.228789749922825</v>
          </cell>
          <cell r="AV114">
            <v>45.175904006459717</v>
          </cell>
        </row>
        <row r="115">
          <cell r="AK115">
            <v>6.7839999999999998</v>
          </cell>
          <cell r="AM115">
            <v>7.4</v>
          </cell>
          <cell r="AN115">
            <v>2.8000000000000003</v>
          </cell>
          <cell r="AO115">
            <v>10</v>
          </cell>
          <cell r="AP115">
            <v>15</v>
          </cell>
        </row>
        <row r="118">
          <cell r="AK118">
            <v>19.2</v>
          </cell>
          <cell r="AL118">
            <v>27.3</v>
          </cell>
          <cell r="AM118">
            <v>12</v>
          </cell>
          <cell r="AN118">
            <v>4.7</v>
          </cell>
          <cell r="AO118">
            <v>21</v>
          </cell>
          <cell r="AP118">
            <v>29</v>
          </cell>
          <cell r="AQ118">
            <v>23.072838839147899</v>
          </cell>
          <cell r="AR118">
            <v>8.797814448903992</v>
          </cell>
          <cell r="AS118">
            <v>1.4387897499228259</v>
          </cell>
          <cell r="AT118">
            <v>0.89681444890398865</v>
          </cell>
          <cell r="AU118">
            <v>0</v>
          </cell>
          <cell r="AV118">
            <v>0</v>
          </cell>
        </row>
        <row r="121">
          <cell r="AK121">
            <v>26.04</v>
          </cell>
          <cell r="AL121">
            <v>23.370999999999999</v>
          </cell>
          <cell r="AM121">
            <v>26.94</v>
          </cell>
          <cell r="AN121">
            <v>26.8</v>
          </cell>
          <cell r="AO121">
            <v>27.9</v>
          </cell>
          <cell r="AP121">
            <v>25.8</v>
          </cell>
          <cell r="AQ121">
            <v>26.66</v>
          </cell>
          <cell r="AR121">
            <v>26.97</v>
          </cell>
          <cell r="AS121">
            <v>26.1</v>
          </cell>
          <cell r="AT121">
            <v>26.97</v>
          </cell>
          <cell r="AU121">
            <v>26.1</v>
          </cell>
          <cell r="AV121">
            <v>26.97</v>
          </cell>
        </row>
        <row r="122">
          <cell r="AK122">
            <v>22.545454545454501</v>
          </cell>
          <cell r="AL122">
            <v>3.28</v>
          </cell>
          <cell r="AM122">
            <v>14.9</v>
          </cell>
          <cell r="AN122">
            <v>21.2959012637527</v>
          </cell>
          <cell r="AO122">
            <v>16.573292081955454</v>
          </cell>
          <cell r="AP122">
            <v>18.15581695532191</v>
          </cell>
          <cell r="AQ122">
            <v>19.487878787878788</v>
          </cell>
          <cell r="AR122">
            <v>19.487878787878788</v>
          </cell>
          <cell r="AS122">
            <v>18.709848484848486</v>
          </cell>
          <cell r="AT122">
            <v>19.854870239771234</v>
          </cell>
          <cell r="AU122">
            <v>19.329817734520709</v>
          </cell>
          <cell r="AV122">
            <v>19.59234398714597</v>
          </cell>
        </row>
        <row r="123">
          <cell r="AK123">
            <v>6.196206481278594</v>
          </cell>
          <cell r="AL123">
            <v>0</v>
          </cell>
          <cell r="AM123">
            <v>0</v>
          </cell>
          <cell r="AN123">
            <v>6.8126484044008802</v>
          </cell>
          <cell r="AO123">
            <v>5.3034534662257453</v>
          </cell>
          <cell r="AP123">
            <v>5.8098614257030103</v>
          </cell>
          <cell r="AQ123">
            <v>6.236121212121212</v>
          </cell>
          <cell r="AR123">
            <v>6.236121212121212</v>
          </cell>
          <cell r="AS123">
            <v>5.9871515151515151</v>
          </cell>
          <cell r="AT123">
            <v>6.3535584767267936</v>
          </cell>
          <cell r="AU123">
            <v>6.1855416750466263</v>
          </cell>
          <cell r="AV123">
            <v>6.2695500758867109</v>
          </cell>
        </row>
        <row r="124">
          <cell r="AK124">
            <v>0.65</v>
          </cell>
          <cell r="AL124">
            <v>0.65</v>
          </cell>
          <cell r="AM124">
            <v>0.68100000000000005</v>
          </cell>
          <cell r="AN124">
            <v>0.65</v>
          </cell>
          <cell r="AO124">
            <v>0.7</v>
          </cell>
          <cell r="AP124">
            <v>0.55000000000000004</v>
          </cell>
          <cell r="AQ124">
            <v>0.55000000000000004</v>
          </cell>
          <cell r="AR124">
            <v>0.55000000000000004</v>
          </cell>
          <cell r="AS124">
            <v>0.55000000000000004</v>
          </cell>
          <cell r="AT124">
            <v>0.55000000000000004</v>
          </cell>
          <cell r="AU124">
            <v>0.55000000000000004</v>
          </cell>
          <cell r="AV124">
            <v>0.55000000000000004</v>
          </cell>
        </row>
        <row r="125">
          <cell r="AK125">
            <v>0.43</v>
          </cell>
          <cell r="AL125">
            <v>0.55000000000000004</v>
          </cell>
          <cell r="AM125">
            <v>0.6</v>
          </cell>
          <cell r="AN125">
            <v>0.4</v>
          </cell>
          <cell r="AO125">
            <v>0.55000000000000004</v>
          </cell>
          <cell r="AP125">
            <v>0.45</v>
          </cell>
          <cell r="AQ125">
            <v>0.55000000000000004</v>
          </cell>
          <cell r="AR125">
            <v>0.45</v>
          </cell>
          <cell r="AS125">
            <v>0.45</v>
          </cell>
          <cell r="AT125">
            <v>0.45</v>
          </cell>
          <cell r="AU125">
            <v>0.45</v>
          </cell>
          <cell r="AV125">
            <v>0.45</v>
          </cell>
        </row>
        <row r="128">
          <cell r="AK128">
            <v>17.78</v>
          </cell>
          <cell r="AL128">
            <v>19.18</v>
          </cell>
          <cell r="AM128">
            <v>25.15</v>
          </cell>
          <cell r="AN128">
            <v>20.400000000000002</v>
          </cell>
          <cell r="AO128">
            <v>28</v>
          </cell>
          <cell r="AP128">
            <v>22.8</v>
          </cell>
          <cell r="AQ128">
            <v>22.56</v>
          </cell>
          <cell r="AR128">
            <v>23.8</v>
          </cell>
          <cell r="AS128">
            <v>28.7</v>
          </cell>
          <cell r="AT128">
            <v>29.67</v>
          </cell>
          <cell r="AU128">
            <v>26.68</v>
          </cell>
          <cell r="AV128">
            <v>28.7</v>
          </cell>
        </row>
        <row r="129">
          <cell r="AK129">
            <v>0.8</v>
          </cell>
          <cell r="AL129">
            <v>0.7</v>
          </cell>
          <cell r="AM129">
            <v>0.5</v>
          </cell>
          <cell r="AN129">
            <v>0.41</v>
          </cell>
          <cell r="AO129">
            <v>0.75</v>
          </cell>
          <cell r="AP129">
            <v>0.4</v>
          </cell>
          <cell r="AQ129">
            <v>0.4</v>
          </cell>
          <cell r="AR129">
            <v>0.4</v>
          </cell>
          <cell r="AS129">
            <v>0.4</v>
          </cell>
          <cell r="AT129">
            <v>0.4</v>
          </cell>
          <cell r="AU129">
            <v>0.4</v>
          </cell>
          <cell r="AV129">
            <v>0.4</v>
          </cell>
        </row>
        <row r="137">
          <cell r="AK137">
            <v>1.2</v>
          </cell>
          <cell r="AL137">
            <v>1.2</v>
          </cell>
          <cell r="AM137">
            <v>1.2</v>
          </cell>
          <cell r="AN137">
            <v>1.2000000000000002</v>
          </cell>
          <cell r="AO137">
            <v>1.2</v>
          </cell>
          <cell r="AP137">
            <v>1.8</v>
          </cell>
          <cell r="AQ137">
            <v>2.4</v>
          </cell>
          <cell r="AR137">
            <v>1.8</v>
          </cell>
          <cell r="AS137">
            <v>2.4</v>
          </cell>
          <cell r="AT137">
            <v>3.6</v>
          </cell>
          <cell r="AU137">
            <v>3.6</v>
          </cell>
          <cell r="AV137">
            <v>1.8</v>
          </cell>
        </row>
        <row r="138">
          <cell r="AK138">
            <v>1.8</v>
          </cell>
          <cell r="AL138">
            <v>1.8</v>
          </cell>
          <cell r="AM138">
            <v>1.8</v>
          </cell>
          <cell r="AN138">
            <v>1.8</v>
          </cell>
          <cell r="AO138">
            <v>1.8</v>
          </cell>
          <cell r="AP138">
            <v>1.8</v>
          </cell>
          <cell r="AQ138">
            <v>1.8</v>
          </cell>
          <cell r="AR138">
            <v>1.8</v>
          </cell>
          <cell r="AS138">
            <v>1.8</v>
          </cell>
          <cell r="AT138">
            <v>1.8</v>
          </cell>
          <cell r="AU138">
            <v>1.8</v>
          </cell>
          <cell r="AV138">
            <v>1.8</v>
          </cell>
        </row>
        <row r="140">
          <cell r="AK140">
            <v>9.82</v>
          </cell>
          <cell r="AL140">
            <v>11.6</v>
          </cell>
          <cell r="AM140">
            <v>9.48</v>
          </cell>
          <cell r="AN140">
            <v>11.16</v>
          </cell>
          <cell r="AO140">
            <v>11.2</v>
          </cell>
          <cell r="AP140">
            <v>10.28</v>
          </cell>
          <cell r="AQ140">
            <v>10.28</v>
          </cell>
          <cell r="AR140">
            <v>10.28</v>
          </cell>
          <cell r="AS140">
            <v>10.28</v>
          </cell>
          <cell r="AT140">
            <v>10.88</v>
          </cell>
          <cell r="AU140">
            <v>10.88</v>
          </cell>
          <cell r="AV140">
            <v>10.28</v>
          </cell>
        </row>
        <row r="145">
          <cell r="AK145">
            <v>0</v>
          </cell>
          <cell r="AL145">
            <v>0</v>
          </cell>
          <cell r="AM145">
            <v>1.4</v>
          </cell>
          <cell r="AN145">
            <v>7</v>
          </cell>
          <cell r="AO145">
            <v>7</v>
          </cell>
          <cell r="AP145">
            <v>5.6</v>
          </cell>
          <cell r="AQ145">
            <v>5.6</v>
          </cell>
          <cell r="AR145">
            <v>7</v>
          </cell>
          <cell r="AS145">
            <v>7</v>
          </cell>
          <cell r="AT145">
            <v>7</v>
          </cell>
          <cell r="AU145">
            <v>7</v>
          </cell>
          <cell r="AV145">
            <v>7</v>
          </cell>
        </row>
        <row r="151">
          <cell r="AV151">
            <v>0</v>
          </cell>
        </row>
        <row r="152">
          <cell r="AK152">
            <v>1.2</v>
          </cell>
          <cell r="AL152">
            <v>0</v>
          </cell>
          <cell r="AM152">
            <v>0.6</v>
          </cell>
          <cell r="AN152">
            <v>0.6</v>
          </cell>
          <cell r="AO152">
            <v>0.6</v>
          </cell>
          <cell r="AP152">
            <v>0.6</v>
          </cell>
          <cell r="AQ152">
            <v>0.6</v>
          </cell>
          <cell r="AR152">
            <v>0.6</v>
          </cell>
          <cell r="AS152">
            <v>0.6</v>
          </cell>
          <cell r="AT152">
            <v>0</v>
          </cell>
          <cell r="AU152">
            <v>0</v>
          </cell>
          <cell r="AV152">
            <v>0.6</v>
          </cell>
        </row>
        <row r="154"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</row>
        <row r="172">
          <cell r="AK172">
            <v>2.7</v>
          </cell>
          <cell r="AL172">
            <v>0.69999999999999973</v>
          </cell>
          <cell r="AM172">
            <v>0.19000000000000039</v>
          </cell>
          <cell r="AN172">
            <v>1.4000000000000004</v>
          </cell>
          <cell r="AO172">
            <v>2.0000000000000004</v>
          </cell>
          <cell r="AP172">
            <v>2</v>
          </cell>
          <cell r="AQ172">
            <v>2</v>
          </cell>
          <cell r="AR172">
            <v>2</v>
          </cell>
          <cell r="AS172">
            <v>2</v>
          </cell>
          <cell r="AT172">
            <v>2</v>
          </cell>
          <cell r="AU172">
            <v>2</v>
          </cell>
          <cell r="AV172">
            <v>2</v>
          </cell>
        </row>
        <row r="173">
          <cell r="AN173">
            <v>1.2</v>
          </cell>
          <cell r="AO173">
            <v>0.6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</row>
        <row r="174">
          <cell r="AK174">
            <v>2.58</v>
          </cell>
          <cell r="AL174">
            <v>3.12</v>
          </cell>
          <cell r="AM174">
            <v>5.34</v>
          </cell>
          <cell r="AN174">
            <v>4.3499999999999996</v>
          </cell>
          <cell r="AO174">
            <v>3.9</v>
          </cell>
          <cell r="AP174">
            <v>4.12</v>
          </cell>
          <cell r="AQ174">
            <v>4.12</v>
          </cell>
          <cell r="AR174">
            <v>4.12</v>
          </cell>
          <cell r="AS174">
            <v>4.12</v>
          </cell>
          <cell r="AT174">
            <v>4.12</v>
          </cell>
          <cell r="AU174">
            <v>4.12</v>
          </cell>
          <cell r="AV174">
            <v>4.12</v>
          </cell>
        </row>
        <row r="175"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</row>
        <row r="176">
          <cell r="AK176">
            <v>5.5129999999999999</v>
          </cell>
          <cell r="AL176">
            <v>5.19</v>
          </cell>
          <cell r="AM176">
            <v>5.76</v>
          </cell>
          <cell r="AN176">
            <v>3.9</v>
          </cell>
          <cell r="AO176">
            <v>5.58</v>
          </cell>
          <cell r="AP176">
            <v>5.4</v>
          </cell>
          <cell r="AQ176">
            <v>5.58</v>
          </cell>
          <cell r="AR176">
            <v>5.58</v>
          </cell>
          <cell r="AS176">
            <v>5.4</v>
          </cell>
          <cell r="AT176">
            <v>5.58</v>
          </cell>
          <cell r="AU176">
            <v>5.4</v>
          </cell>
          <cell r="AV176">
            <v>5.58</v>
          </cell>
        </row>
        <row r="177">
          <cell r="AK177">
            <v>18</v>
          </cell>
          <cell r="AL177">
            <v>16</v>
          </cell>
          <cell r="AM177">
            <v>13.5</v>
          </cell>
          <cell r="AN177">
            <v>14.00010939635097</v>
          </cell>
          <cell r="AO177">
            <v>7.7592036570964247</v>
          </cell>
          <cell r="AP177">
            <v>7.2</v>
          </cell>
          <cell r="AQ177">
            <v>7.44</v>
          </cell>
          <cell r="AR177">
            <v>6.2</v>
          </cell>
          <cell r="AS177">
            <v>1.2949999999999999</v>
          </cell>
          <cell r="AT177">
            <v>0.33</v>
          </cell>
          <cell r="AU177">
            <v>3.3229219999999993</v>
          </cell>
          <cell r="AV177">
            <v>1.2949999999999999</v>
          </cell>
        </row>
      </sheetData>
      <sheetData sheetId="4">
        <row r="10">
          <cell r="BZ10">
            <v>1.1000000000000001</v>
          </cell>
          <cell r="CA10">
            <v>0.6</v>
          </cell>
        </row>
        <row r="19">
          <cell r="BW19">
            <v>14</v>
          </cell>
          <cell r="BX19">
            <v>17.5</v>
          </cell>
          <cell r="BY19">
            <v>20</v>
          </cell>
          <cell r="BZ19">
            <v>17.5</v>
          </cell>
          <cell r="CA19">
            <v>16.5</v>
          </cell>
          <cell r="CB19">
            <v>19</v>
          </cell>
          <cell r="CC19">
            <v>19</v>
          </cell>
          <cell r="CD19">
            <v>20</v>
          </cell>
          <cell r="CE19">
            <v>21.5</v>
          </cell>
          <cell r="CF19">
            <v>26.500000000000004</v>
          </cell>
          <cell r="CG19">
            <v>25</v>
          </cell>
          <cell r="CH19">
            <v>25</v>
          </cell>
        </row>
        <row r="20">
          <cell r="BW20">
            <v>25.757999999999999</v>
          </cell>
          <cell r="BX20">
            <v>20.411999999999999</v>
          </cell>
          <cell r="BY20">
            <v>26.049600000000002</v>
          </cell>
          <cell r="BZ20">
            <v>20.088000000000001</v>
          </cell>
          <cell r="CA20">
            <v>28.317600000000002</v>
          </cell>
          <cell r="CB20">
            <v>25.92</v>
          </cell>
          <cell r="CC20">
            <v>24.624000000000002</v>
          </cell>
          <cell r="CD20">
            <v>21.384</v>
          </cell>
          <cell r="CE20">
            <v>20.736000000000001</v>
          </cell>
          <cell r="CF20">
            <v>16.847999999999999</v>
          </cell>
          <cell r="CG20">
            <v>18.144000000000002</v>
          </cell>
          <cell r="CH20">
            <v>16.847999999999999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../../../../Sales/Revenue/Annual%20Sales%20Data/2021_2564/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../../../../Sales/Revenue/Annual%20Sales%20Data/2021_2564/&#3586;&#3657;&#3629;&#3617;&#3641;&#3621;%20CP%20&#3592;&#3634;&#3585;%20&#3623;&#3629;&#3597;" TargetMode="External"/><Relationship Id="rId1" Type="http://schemas.openxmlformats.org/officeDocument/2006/relationships/hyperlink" Target="../../../../Sales/Revenue/Annual%20Sales%20Data/2020_2563/Business%20Plan/For%20Long%20Term" TargetMode="External"/><Relationship Id="rId6" Type="http://schemas.openxmlformats.org/officeDocument/2006/relationships/hyperlink" Target="../../../../Sales/Revenue/Annual%20Sales%20Data/2021_2564/Cost%20Rolling%20from%20&#3623;&#3612;&#3585;" TargetMode="External"/><Relationship Id="rId5" Type="http://schemas.openxmlformats.org/officeDocument/2006/relationships/hyperlink" Target="../../../../Sales/Revenue/Annual%20Sales%20Data/2021_2564/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../../../../Sales/Revenue/Annual%20Sales%20Data/2021_2564/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0"/>
  <sheetViews>
    <sheetView zoomScale="85" zoomScaleNormal="85" workbookViewId="0">
      <selection activeCell="A17" sqref="A17:XFD17"/>
    </sheetView>
  </sheetViews>
  <sheetFormatPr defaultColWidth="8.90625" defaultRowHeight="14.5"/>
  <cols>
    <col min="1" max="1" width="1.453125" style="298" customWidth="1"/>
    <col min="2" max="2" width="33.81640625" customWidth="1"/>
    <col min="3" max="15" width="11.1796875" customWidth="1"/>
    <col min="16" max="16" width="11.36328125" style="298" customWidth="1"/>
    <col min="17" max="18" width="12" style="298" bestFit="1" customWidth="1"/>
    <col min="19" max="28" width="8.90625" style="298"/>
    <col min="29" max="29" width="16.6328125" style="298" customWidth="1"/>
    <col min="30" max="16384" width="8.90625" style="298"/>
  </cols>
  <sheetData>
    <row r="1" spans="1:16">
      <c r="A1"/>
      <c r="P1"/>
    </row>
    <row r="2" spans="1:16">
      <c r="A2"/>
      <c r="B2" s="452" t="s">
        <v>28</v>
      </c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446"/>
      <c r="P2"/>
    </row>
    <row r="3" spans="1:16">
      <c r="A3"/>
      <c r="B3" s="446"/>
      <c r="C3" s="447">
        <v>44562</v>
      </c>
      <c r="D3" s="447">
        <v>44593</v>
      </c>
      <c r="E3" s="447">
        <v>44621</v>
      </c>
      <c r="F3" s="447">
        <v>44652</v>
      </c>
      <c r="G3" s="447">
        <v>44682</v>
      </c>
      <c r="H3" s="447">
        <v>44713</v>
      </c>
      <c r="I3" s="447">
        <v>44743</v>
      </c>
      <c r="J3" s="447">
        <v>44774</v>
      </c>
      <c r="K3" s="447">
        <v>44805</v>
      </c>
      <c r="L3" s="447">
        <v>44835</v>
      </c>
      <c r="M3" s="447">
        <v>44866</v>
      </c>
      <c r="N3" s="447">
        <v>44896</v>
      </c>
      <c r="O3" s="448">
        <v>2022</v>
      </c>
      <c r="P3"/>
    </row>
    <row r="4" spans="1:16">
      <c r="A4"/>
      <c r="B4" s="449" t="s">
        <v>207</v>
      </c>
      <c r="C4" s="456">
        <v>83.455238095238087</v>
      </c>
      <c r="D4" s="456">
        <v>92.339999999999989</v>
      </c>
      <c r="E4" s="456">
        <v>89.9</v>
      </c>
      <c r="F4" s="456">
        <v>87.9</v>
      </c>
      <c r="G4" s="456">
        <v>85.9</v>
      </c>
      <c r="H4" s="456">
        <v>84.7</v>
      </c>
      <c r="I4" s="456">
        <v>85.5</v>
      </c>
      <c r="J4" s="456">
        <v>86.6</v>
      </c>
      <c r="K4" s="456">
        <v>85.4</v>
      </c>
      <c r="L4" s="456">
        <v>83.6</v>
      </c>
      <c r="M4" s="456">
        <v>82.9</v>
      </c>
      <c r="N4" s="456">
        <v>82.6</v>
      </c>
      <c r="O4" s="456">
        <v>85.899603174603172</v>
      </c>
      <c r="P4"/>
    </row>
    <row r="5" spans="1:16">
      <c r="A5"/>
      <c r="B5" s="449" t="s">
        <v>229</v>
      </c>
      <c r="C5" s="456">
        <v>33.2395</v>
      </c>
      <c r="D5" s="456">
        <v>32.673699999999997</v>
      </c>
      <c r="E5" s="456">
        <v>32.880000000000003</v>
      </c>
      <c r="F5" s="456">
        <v>33.020000000000003</v>
      </c>
      <c r="G5" s="456">
        <v>33.15</v>
      </c>
      <c r="H5" s="456">
        <v>33.15</v>
      </c>
      <c r="I5" s="456">
        <v>33.06</v>
      </c>
      <c r="J5" s="456">
        <v>33.06</v>
      </c>
      <c r="K5" s="456">
        <v>33.06</v>
      </c>
      <c r="L5" s="456">
        <v>32.76</v>
      </c>
      <c r="M5" s="456">
        <v>32.76</v>
      </c>
      <c r="N5" s="456">
        <v>32.76</v>
      </c>
      <c r="O5" s="456">
        <v>32.964433333333332</v>
      </c>
      <c r="P5"/>
    </row>
    <row r="6" spans="1:16">
      <c r="A6"/>
      <c r="B6" s="449" t="s">
        <v>45</v>
      </c>
      <c r="C6" s="456">
        <v>339.36821556373434</v>
      </c>
      <c r="D6" s="456">
        <v>350.16631837115568</v>
      </c>
      <c r="E6" s="456">
        <v>349.11387054108519</v>
      </c>
      <c r="F6" s="456">
        <v>350.99520473492646</v>
      </c>
      <c r="G6" s="456">
        <v>341.8228997721414</v>
      </c>
      <c r="H6" s="456">
        <v>338.09536843558607</v>
      </c>
      <c r="I6" s="456">
        <v>339.94333915032132</v>
      </c>
      <c r="J6" s="456">
        <v>354.72108789328172</v>
      </c>
      <c r="K6" s="456">
        <v>337.82340762212914</v>
      </c>
      <c r="L6" s="456">
        <v>380.15727516873335</v>
      </c>
      <c r="M6" s="456">
        <v>384.97038227950196</v>
      </c>
      <c r="N6" s="456">
        <v>382.9052316921352</v>
      </c>
      <c r="O6" s="456">
        <v>354.17355010206097</v>
      </c>
      <c r="P6"/>
    </row>
    <row r="7" spans="1:16">
      <c r="A7"/>
      <c r="B7" s="449" t="s">
        <v>46</v>
      </c>
      <c r="C7" s="456">
        <v>366.41213487489989</v>
      </c>
      <c r="D7" s="456">
        <v>377.67854857292309</v>
      </c>
      <c r="E7" s="456">
        <v>376.45347990676305</v>
      </c>
      <c r="F7" s="456">
        <v>378.21889813115564</v>
      </c>
      <c r="G7" s="456">
        <v>368.93983358642458</v>
      </c>
      <c r="H7" s="456">
        <v>365.21230224986925</v>
      </c>
      <c r="I7" s="456">
        <v>367.1340940185454</v>
      </c>
      <c r="J7" s="456">
        <v>381.9118427615058</v>
      </c>
      <c r="K7" s="456">
        <v>365.01416249035321</v>
      </c>
      <c r="L7" s="456">
        <v>407.59702962366276</v>
      </c>
      <c r="M7" s="456">
        <v>412.41013673443138</v>
      </c>
      <c r="N7" s="456">
        <v>410.34498614706462</v>
      </c>
      <c r="O7" s="456">
        <v>381.44395409146654</v>
      </c>
      <c r="P7"/>
    </row>
    <row r="8" spans="1:16">
      <c r="A8"/>
      <c r="B8" s="449" t="s">
        <v>47</v>
      </c>
      <c r="C8" s="456">
        <v>389.59705445815075</v>
      </c>
      <c r="D8" s="456">
        <v>401.26495398423145</v>
      </c>
      <c r="E8" s="456">
        <v>399.89189640577359</v>
      </c>
      <c r="F8" s="456">
        <v>401.55793915136962</v>
      </c>
      <c r="G8" s="456">
        <v>392.1873489555789</v>
      </c>
      <c r="H8" s="456">
        <v>388.45981761902357</v>
      </c>
      <c r="I8" s="456">
        <v>390.44489663462122</v>
      </c>
      <c r="J8" s="456">
        <v>405.22264537758161</v>
      </c>
      <c r="K8" s="456">
        <v>388.32496510642903</v>
      </c>
      <c r="L8" s="456">
        <v>431.12130112816419</v>
      </c>
      <c r="M8" s="456">
        <v>435.9344082389328</v>
      </c>
      <c r="N8" s="456">
        <v>433.86925765156604</v>
      </c>
      <c r="O8" s="456">
        <v>404.82304039261857</v>
      </c>
      <c r="P8"/>
    </row>
    <row r="9" spans="1:16">
      <c r="A9"/>
      <c r="B9" s="450" t="s">
        <v>48</v>
      </c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455"/>
      <c r="N9" s="455"/>
      <c r="O9" s="455"/>
      <c r="P9"/>
    </row>
    <row r="10" spans="1:16">
      <c r="A10"/>
      <c r="P10"/>
    </row>
    <row r="11" spans="1:16">
      <c r="A11"/>
      <c r="B11" s="452" t="s">
        <v>29</v>
      </c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/>
    </row>
    <row r="12" spans="1:16">
      <c r="A12"/>
      <c r="B12" s="446"/>
      <c r="C12" s="447">
        <v>44562</v>
      </c>
      <c r="D12" s="447">
        <v>44593</v>
      </c>
      <c r="E12" s="447">
        <v>44621</v>
      </c>
      <c r="F12" s="447">
        <v>44652</v>
      </c>
      <c r="G12" s="447">
        <v>44682</v>
      </c>
      <c r="H12" s="447">
        <v>44713</v>
      </c>
      <c r="I12" s="447">
        <v>44743</v>
      </c>
      <c r="J12" s="447">
        <v>44774</v>
      </c>
      <c r="K12" s="447">
        <v>44805</v>
      </c>
      <c r="L12" s="447">
        <v>44835</v>
      </c>
      <c r="M12" s="447">
        <v>44866</v>
      </c>
      <c r="N12" s="447">
        <v>44896</v>
      </c>
      <c r="O12" s="448">
        <v>2022</v>
      </c>
      <c r="P12"/>
    </row>
    <row r="13" spans="1:16">
      <c r="A13"/>
      <c r="B13" s="449" t="s">
        <v>207</v>
      </c>
      <c r="C13" s="456">
        <v>83.455238095238087</v>
      </c>
      <c r="D13" s="456">
        <v>92.339999999999989</v>
      </c>
      <c r="E13" s="456">
        <v>89.9</v>
      </c>
      <c r="F13" s="456">
        <v>87.9</v>
      </c>
      <c r="G13" s="456">
        <v>85.9</v>
      </c>
      <c r="H13" s="456">
        <v>84.7</v>
      </c>
      <c r="I13" s="456">
        <v>85.5</v>
      </c>
      <c r="J13" s="456">
        <v>86.6</v>
      </c>
      <c r="K13" s="456">
        <v>85.4</v>
      </c>
      <c r="L13" s="456">
        <v>83.6</v>
      </c>
      <c r="M13" s="456">
        <v>82.9</v>
      </c>
      <c r="N13" s="456">
        <v>82.6</v>
      </c>
      <c r="O13" s="456">
        <v>85.899603174603172</v>
      </c>
      <c r="P13"/>
    </row>
    <row r="14" spans="1:16">
      <c r="A14"/>
      <c r="B14" s="449" t="s">
        <v>229</v>
      </c>
      <c r="C14" s="456">
        <v>33.2395</v>
      </c>
      <c r="D14" s="456">
        <v>32.673699999999997</v>
      </c>
      <c r="E14" s="456">
        <v>32.880000000000003</v>
      </c>
      <c r="F14" s="456">
        <v>33.020000000000003</v>
      </c>
      <c r="G14" s="456">
        <v>33.15</v>
      </c>
      <c r="H14" s="456">
        <v>33.15</v>
      </c>
      <c r="I14" s="456">
        <v>33.06</v>
      </c>
      <c r="J14" s="456">
        <v>33.06</v>
      </c>
      <c r="K14" s="456">
        <v>33.06</v>
      </c>
      <c r="L14" s="456">
        <v>32.76</v>
      </c>
      <c r="M14" s="456">
        <v>32.76</v>
      </c>
      <c r="N14" s="456">
        <v>32.76</v>
      </c>
      <c r="O14" s="456">
        <v>32.964433333333332</v>
      </c>
      <c r="P14"/>
    </row>
    <row r="15" spans="1:16">
      <c r="A15"/>
      <c r="B15" s="449" t="s">
        <v>45</v>
      </c>
      <c r="C15" s="456">
        <v>332.44233361345408</v>
      </c>
      <c r="D15" s="456">
        <v>343.02006697582596</v>
      </c>
      <c r="E15" s="456">
        <v>341.98909767289979</v>
      </c>
      <c r="F15" s="456">
        <v>343.83203729135647</v>
      </c>
      <c r="G15" s="456">
        <v>334.84692222577121</v>
      </c>
      <c r="H15" s="456">
        <v>331.19546295730879</v>
      </c>
      <c r="I15" s="456">
        <v>333.00571998398817</v>
      </c>
      <c r="J15" s="456">
        <v>347.48188201790867</v>
      </c>
      <c r="K15" s="456">
        <v>330.92905236453464</v>
      </c>
      <c r="L15" s="456">
        <v>372.39896343059593</v>
      </c>
      <c r="M15" s="456">
        <v>377.11384386563464</v>
      </c>
      <c r="N15" s="456">
        <v>375.09083920862224</v>
      </c>
      <c r="O15" s="456">
        <v>346.94551846732497</v>
      </c>
      <c r="P15"/>
    </row>
    <row r="16" spans="1:16">
      <c r="A16"/>
      <c r="B16" s="449" t="s">
        <v>46</v>
      </c>
      <c r="C16" s="456">
        <v>359.48625292461963</v>
      </c>
      <c r="D16" s="456">
        <v>370.53229717759336</v>
      </c>
      <c r="E16" s="456">
        <v>369.32870703857765</v>
      </c>
      <c r="F16" s="456">
        <v>371.05573068758565</v>
      </c>
      <c r="G16" s="456">
        <v>361.9638560400544</v>
      </c>
      <c r="H16" s="456">
        <v>358.31239677159198</v>
      </c>
      <c r="I16" s="456">
        <v>360.19647485221225</v>
      </c>
      <c r="J16" s="456">
        <v>374.67263688613275</v>
      </c>
      <c r="K16" s="456">
        <v>358.11980723275872</v>
      </c>
      <c r="L16" s="456">
        <v>399.83871788552534</v>
      </c>
      <c r="M16" s="456">
        <v>404.55359832056405</v>
      </c>
      <c r="N16" s="456">
        <v>402.53059366355166</v>
      </c>
      <c r="O16" s="456">
        <v>374.21592245673065</v>
      </c>
      <c r="P16"/>
    </row>
    <row r="17" spans="1:29">
      <c r="A17"/>
      <c r="B17" s="449" t="s">
        <v>47</v>
      </c>
      <c r="C17" s="456">
        <v>382.67117250787049</v>
      </c>
      <c r="D17" s="456">
        <v>394.11870258890173</v>
      </c>
      <c r="E17" s="456">
        <v>392.76712353758819</v>
      </c>
      <c r="F17" s="456">
        <v>394.39477170779963</v>
      </c>
      <c r="G17" s="456">
        <v>385.21137140920871</v>
      </c>
      <c r="H17" s="456">
        <v>381.55991214074629</v>
      </c>
      <c r="I17" s="456">
        <v>383.50727746828807</v>
      </c>
      <c r="J17" s="456">
        <v>397.98343950220857</v>
      </c>
      <c r="K17" s="456">
        <v>381.43060984883454</v>
      </c>
      <c r="L17" s="456">
        <v>423.36298939002677</v>
      </c>
      <c r="M17" s="456">
        <v>428.07786982506548</v>
      </c>
      <c r="N17" s="456">
        <v>426.05486516805308</v>
      </c>
      <c r="O17" s="456">
        <v>397.59500875788257</v>
      </c>
      <c r="P17"/>
    </row>
    <row r="18" spans="1:29">
      <c r="A18"/>
      <c r="B18" s="450" t="s">
        <v>49</v>
      </c>
      <c r="C18" s="455"/>
      <c r="D18" s="455"/>
      <c r="E18" s="455"/>
      <c r="F18" s="455"/>
      <c r="G18" s="455"/>
      <c r="H18" s="455"/>
      <c r="I18" s="455"/>
      <c r="J18" s="455"/>
      <c r="K18" s="455"/>
      <c r="L18" s="455"/>
      <c r="M18" s="455"/>
      <c r="N18" s="455"/>
      <c r="O18" s="455"/>
      <c r="P18"/>
    </row>
    <row r="19" spans="1:29">
      <c r="A19"/>
      <c r="P19"/>
      <c r="AC19" s="298" t="s">
        <v>208</v>
      </c>
    </row>
    <row r="20" spans="1:29">
      <c r="A20"/>
      <c r="B20" s="452" t="s">
        <v>30</v>
      </c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/>
    </row>
    <row r="21" spans="1:29">
      <c r="A21"/>
      <c r="B21" s="446"/>
      <c r="C21" s="447">
        <v>44562</v>
      </c>
      <c r="D21" s="447">
        <v>44593</v>
      </c>
      <c r="E21" s="447">
        <v>44621</v>
      </c>
      <c r="F21" s="447">
        <v>44652</v>
      </c>
      <c r="G21" s="447">
        <v>44682</v>
      </c>
      <c r="H21" s="447">
        <v>44713</v>
      </c>
      <c r="I21" s="447">
        <v>44743</v>
      </c>
      <c r="J21" s="447">
        <v>44774</v>
      </c>
      <c r="K21" s="447">
        <v>44805</v>
      </c>
      <c r="L21" s="447">
        <v>44835</v>
      </c>
      <c r="M21" s="447">
        <v>44866</v>
      </c>
      <c r="N21" s="447">
        <v>44896</v>
      </c>
      <c r="O21" s="448">
        <v>2022</v>
      </c>
      <c r="P21"/>
      <c r="AC21" s="298" t="s">
        <v>0</v>
      </c>
    </row>
    <row r="22" spans="1:29">
      <c r="A22"/>
      <c r="B22" s="449" t="s">
        <v>207</v>
      </c>
      <c r="C22" s="456">
        <v>83.455238095238087</v>
      </c>
      <c r="D22" s="456">
        <v>92.339999999999989</v>
      </c>
      <c r="E22" s="456">
        <v>89.9</v>
      </c>
      <c r="F22" s="456">
        <v>87.9</v>
      </c>
      <c r="G22" s="456">
        <v>85.9</v>
      </c>
      <c r="H22" s="456">
        <v>84.7</v>
      </c>
      <c r="I22" s="456">
        <v>85.5</v>
      </c>
      <c r="J22" s="456">
        <v>86.6</v>
      </c>
      <c r="K22" s="456">
        <v>85.4</v>
      </c>
      <c r="L22" s="456">
        <v>83.6</v>
      </c>
      <c r="M22" s="456">
        <v>82.9</v>
      </c>
      <c r="N22" s="456">
        <v>82.6</v>
      </c>
      <c r="O22" s="456">
        <v>85.899603174603172</v>
      </c>
      <c r="P22"/>
      <c r="AC22" s="298" t="s">
        <v>4</v>
      </c>
    </row>
    <row r="23" spans="1:29">
      <c r="A23"/>
      <c r="B23" s="449" t="s">
        <v>229</v>
      </c>
      <c r="C23" s="456">
        <v>33.2395</v>
      </c>
      <c r="D23" s="456">
        <v>32.673699999999997</v>
      </c>
      <c r="E23" s="456">
        <v>32.880000000000003</v>
      </c>
      <c r="F23" s="456">
        <v>33.020000000000003</v>
      </c>
      <c r="G23" s="456">
        <v>33.15</v>
      </c>
      <c r="H23" s="456">
        <v>33.15</v>
      </c>
      <c r="I23" s="456">
        <v>33.06</v>
      </c>
      <c r="J23" s="456">
        <v>33.06</v>
      </c>
      <c r="K23" s="456">
        <v>33.06</v>
      </c>
      <c r="L23" s="456">
        <v>32.76</v>
      </c>
      <c r="M23" s="456">
        <v>32.76</v>
      </c>
      <c r="N23" s="456">
        <v>32.76</v>
      </c>
      <c r="O23" s="456">
        <v>32.964433333333332</v>
      </c>
      <c r="P23"/>
    </row>
    <row r="24" spans="1:29">
      <c r="A24"/>
      <c r="B24" s="449" t="s">
        <v>45</v>
      </c>
      <c r="C24" s="456">
        <v>325.51645166317371</v>
      </c>
      <c r="D24" s="456">
        <v>335.87381558049628</v>
      </c>
      <c r="E24" s="456">
        <v>334.86432480471433</v>
      </c>
      <c r="F24" s="456">
        <v>336.6688698477866</v>
      </c>
      <c r="G24" s="456">
        <v>327.87094467940096</v>
      </c>
      <c r="H24" s="456">
        <v>324.29555747903157</v>
      </c>
      <c r="I24" s="456">
        <v>326.06810081765514</v>
      </c>
      <c r="J24" s="456">
        <v>340.24267614253557</v>
      </c>
      <c r="K24" s="456">
        <v>324.0346971069402</v>
      </c>
      <c r="L24" s="456">
        <v>364.6406516924585</v>
      </c>
      <c r="M24" s="456">
        <v>369.25730545176725</v>
      </c>
      <c r="N24" s="456">
        <v>367.27644672510922</v>
      </c>
      <c r="O24" s="456">
        <v>339.71748683258915</v>
      </c>
      <c r="P24"/>
      <c r="AC24" s="298" t="s">
        <v>198</v>
      </c>
    </row>
    <row r="25" spans="1:29">
      <c r="A25"/>
      <c r="B25" s="449" t="s">
        <v>46</v>
      </c>
      <c r="C25" s="456">
        <v>352.56037097433926</v>
      </c>
      <c r="D25" s="456">
        <v>363.38604578226369</v>
      </c>
      <c r="E25" s="456">
        <v>362.20393417039219</v>
      </c>
      <c r="F25" s="456">
        <v>363.89256324401578</v>
      </c>
      <c r="G25" s="456">
        <v>354.98787849368415</v>
      </c>
      <c r="H25" s="456">
        <v>351.41249129331476</v>
      </c>
      <c r="I25" s="456">
        <v>353.25885568587921</v>
      </c>
      <c r="J25" s="456">
        <v>367.43343101075965</v>
      </c>
      <c r="K25" s="456">
        <v>351.22545197516428</v>
      </c>
      <c r="L25" s="456">
        <v>392.08040614738792</v>
      </c>
      <c r="M25" s="456">
        <v>396.69705990669667</v>
      </c>
      <c r="N25" s="456">
        <v>394.71620118003864</v>
      </c>
      <c r="O25" s="456">
        <v>366.9878908219946</v>
      </c>
      <c r="P25"/>
      <c r="AC25" s="298" t="s">
        <v>6</v>
      </c>
    </row>
    <row r="26" spans="1:29">
      <c r="A26"/>
      <c r="B26" s="449" t="s">
        <v>47</v>
      </c>
      <c r="C26" s="456">
        <v>375.74529055759012</v>
      </c>
      <c r="D26" s="456">
        <v>386.97245119357206</v>
      </c>
      <c r="E26" s="456">
        <v>385.64235066940273</v>
      </c>
      <c r="F26" s="456">
        <v>387.23160426422976</v>
      </c>
      <c r="G26" s="456">
        <v>378.23539386283846</v>
      </c>
      <c r="H26" s="456">
        <v>374.66000666246907</v>
      </c>
      <c r="I26" s="456">
        <v>376.56965830195503</v>
      </c>
      <c r="J26" s="456">
        <v>390.74423362683547</v>
      </c>
      <c r="K26" s="456">
        <v>374.53625459124009</v>
      </c>
      <c r="L26" s="456">
        <v>415.60467765188935</v>
      </c>
      <c r="M26" s="456">
        <v>420.22133141119809</v>
      </c>
      <c r="N26" s="456">
        <v>418.24047268454007</v>
      </c>
      <c r="O26" s="456">
        <v>390.36697712314663</v>
      </c>
      <c r="P26"/>
    </row>
    <row r="27" spans="1:29">
      <c r="A27"/>
      <c r="B27" s="450" t="s">
        <v>50</v>
      </c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/>
    </row>
    <row r="28" spans="1:29">
      <c r="A28"/>
      <c r="B28" s="450"/>
      <c r="C28" s="446"/>
      <c r="D28" s="446"/>
      <c r="E28" s="446"/>
      <c r="F28" s="446"/>
      <c r="G28" s="446"/>
      <c r="H28" s="446"/>
      <c r="I28" s="446"/>
      <c r="J28" s="446"/>
      <c r="K28" s="446"/>
      <c r="L28" s="446"/>
      <c r="M28" s="446"/>
      <c r="N28" s="446"/>
      <c r="O28" s="446"/>
      <c r="P28"/>
    </row>
    <row r="29" spans="1:29">
      <c r="A29"/>
      <c r="B29" s="452" t="s">
        <v>230</v>
      </c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/>
    </row>
    <row r="30" spans="1:29">
      <c r="A30"/>
      <c r="B30" s="446"/>
      <c r="C30" s="447">
        <v>44562</v>
      </c>
      <c r="D30" s="447">
        <v>44593</v>
      </c>
      <c r="E30" s="447">
        <v>44621</v>
      </c>
      <c r="F30" s="447">
        <v>44652</v>
      </c>
      <c r="G30" s="447">
        <v>44682</v>
      </c>
      <c r="H30" s="447">
        <v>44713</v>
      </c>
      <c r="I30" s="447">
        <v>44743</v>
      </c>
      <c r="J30" s="447">
        <v>44774</v>
      </c>
      <c r="K30" s="447">
        <v>44805</v>
      </c>
      <c r="L30" s="447">
        <v>44835</v>
      </c>
      <c r="M30" s="447">
        <v>44866</v>
      </c>
      <c r="N30" s="447">
        <v>44896</v>
      </c>
      <c r="O30" s="448">
        <v>2022</v>
      </c>
      <c r="P30"/>
    </row>
    <row r="31" spans="1:29">
      <c r="A31"/>
      <c r="B31" s="449" t="s">
        <v>207</v>
      </c>
      <c r="C31" s="456">
        <v>83.455238095238087</v>
      </c>
      <c r="D31" s="456">
        <v>92.339999999999989</v>
      </c>
      <c r="E31" s="456">
        <v>89.9</v>
      </c>
      <c r="F31" s="456">
        <v>87.9</v>
      </c>
      <c r="G31" s="456">
        <v>85.9</v>
      </c>
      <c r="H31" s="456">
        <v>84.7</v>
      </c>
      <c r="I31" s="456">
        <v>85.5</v>
      </c>
      <c r="J31" s="456">
        <v>86.6</v>
      </c>
      <c r="K31" s="456">
        <v>85.4</v>
      </c>
      <c r="L31" s="456">
        <v>83.6</v>
      </c>
      <c r="M31" s="456">
        <v>82.9</v>
      </c>
      <c r="N31" s="456">
        <v>82.6</v>
      </c>
      <c r="O31" s="456">
        <v>85.899603174603172</v>
      </c>
      <c r="P31"/>
    </row>
    <row r="32" spans="1:29">
      <c r="A32"/>
      <c r="B32" s="449" t="s">
        <v>229</v>
      </c>
      <c r="C32" s="456">
        <v>33.2395</v>
      </c>
      <c r="D32" s="456">
        <v>32.673699999999997</v>
      </c>
      <c r="E32" s="456">
        <v>32.880000000000003</v>
      </c>
      <c r="F32" s="456">
        <v>33.020000000000003</v>
      </c>
      <c r="G32" s="456">
        <v>33.15</v>
      </c>
      <c r="H32" s="456">
        <v>33.15</v>
      </c>
      <c r="I32" s="456">
        <v>33.06</v>
      </c>
      <c r="J32" s="456">
        <v>33.06</v>
      </c>
      <c r="K32" s="456">
        <v>33.06</v>
      </c>
      <c r="L32" s="456">
        <v>32.76</v>
      </c>
      <c r="M32" s="456">
        <v>32.76</v>
      </c>
      <c r="N32" s="456">
        <v>32.76</v>
      </c>
      <c r="O32" s="456">
        <v>32.964433333333332</v>
      </c>
      <c r="P32"/>
    </row>
    <row r="33" spans="1:23">
      <c r="A33"/>
      <c r="B33" s="449" t="s">
        <v>45</v>
      </c>
      <c r="C33" s="456">
        <v>325.51645166317371</v>
      </c>
      <c r="D33" s="456">
        <v>335.87381558049628</v>
      </c>
      <c r="E33" s="456">
        <v>334.86432480471433</v>
      </c>
      <c r="F33" s="456">
        <v>336.6688698477866</v>
      </c>
      <c r="G33" s="456">
        <v>327.87094467940096</v>
      </c>
      <c r="H33" s="456">
        <v>324.29555747903157</v>
      </c>
      <c r="I33" s="456">
        <v>326.06810081765514</v>
      </c>
      <c r="J33" s="456">
        <v>340.24267614253557</v>
      </c>
      <c r="K33" s="456">
        <v>324.0346971069402</v>
      </c>
      <c r="L33" s="456">
        <v>364.6406516924585</v>
      </c>
      <c r="M33" s="456">
        <v>369.25730545176725</v>
      </c>
      <c r="N33" s="456">
        <v>367.27644672510922</v>
      </c>
      <c r="O33" s="456">
        <v>339.71748683258915</v>
      </c>
      <c r="P33"/>
    </row>
    <row r="34" spans="1:23">
      <c r="A34"/>
      <c r="B34" s="449" t="s">
        <v>46</v>
      </c>
      <c r="C34" s="456">
        <v>352.56037097433926</v>
      </c>
      <c r="D34" s="456">
        <v>363.38604578226369</v>
      </c>
      <c r="E34" s="456">
        <v>362.20393417039219</v>
      </c>
      <c r="F34" s="456">
        <v>363.89256324401578</v>
      </c>
      <c r="G34" s="456">
        <v>354.98787849368415</v>
      </c>
      <c r="H34" s="456">
        <v>351.41249129331476</v>
      </c>
      <c r="I34" s="456">
        <v>353.25885568587921</v>
      </c>
      <c r="J34" s="456">
        <v>367.43343101075965</v>
      </c>
      <c r="K34" s="456">
        <v>351.22545197516428</v>
      </c>
      <c r="L34" s="456">
        <v>392.08040614738792</v>
      </c>
      <c r="M34" s="456">
        <v>396.69705990669667</v>
      </c>
      <c r="N34" s="456">
        <v>394.71620118003864</v>
      </c>
      <c r="O34" s="456">
        <v>366.9878908219946</v>
      </c>
      <c r="P34"/>
    </row>
    <row r="35" spans="1:23">
      <c r="A35"/>
      <c r="B35" s="449" t="s">
        <v>47</v>
      </c>
      <c r="C35" s="456">
        <v>375.74529055759012</v>
      </c>
      <c r="D35" s="456">
        <v>386.97245119357206</v>
      </c>
      <c r="E35" s="456">
        <v>385.64235066940273</v>
      </c>
      <c r="F35" s="456">
        <v>387.23160426422976</v>
      </c>
      <c r="G35" s="456">
        <v>378.23539386283846</v>
      </c>
      <c r="H35" s="456">
        <v>374.66000666246907</v>
      </c>
      <c r="I35" s="456">
        <v>376.56965830195503</v>
      </c>
      <c r="J35" s="456">
        <v>390.74423362683547</v>
      </c>
      <c r="K35" s="456">
        <v>374.53625459124009</v>
      </c>
      <c r="L35" s="456">
        <v>415.60467765188935</v>
      </c>
      <c r="M35" s="456">
        <v>420.22133141119809</v>
      </c>
      <c r="N35" s="456">
        <v>418.24047268454007</v>
      </c>
      <c r="O35" s="456">
        <v>390.36697712314663</v>
      </c>
      <c r="P35"/>
    </row>
    <row r="36" spans="1:23">
      <c r="A36"/>
      <c r="B36" s="450" t="s">
        <v>50</v>
      </c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/>
      <c r="Q36" s="342"/>
      <c r="R36" s="342"/>
      <c r="S36" s="342"/>
    </row>
    <row r="37" spans="1:23">
      <c r="A37"/>
      <c r="B37" s="450"/>
      <c r="C37" s="446"/>
      <c r="D37" s="446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/>
      <c r="Q37" s="342"/>
      <c r="R37" s="343"/>
      <c r="S37" s="342"/>
      <c r="T37" s="342"/>
      <c r="U37" s="342"/>
      <c r="V37" s="342"/>
      <c r="W37" s="342"/>
    </row>
    <row r="38" spans="1:23">
      <c r="A38"/>
      <c r="B38" s="452" t="s">
        <v>31</v>
      </c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/>
      <c r="Q38" s="342"/>
      <c r="R38" s="343"/>
      <c r="S38" s="342"/>
      <c r="T38" s="342"/>
      <c r="U38" s="342"/>
      <c r="V38" s="342"/>
      <c r="W38" s="342"/>
    </row>
    <row r="39" spans="1:23">
      <c r="A39"/>
      <c r="B39" s="446"/>
      <c r="C39" s="447">
        <v>44562</v>
      </c>
      <c r="D39" s="447">
        <v>44593</v>
      </c>
      <c r="E39" s="447">
        <v>44621</v>
      </c>
      <c r="F39" s="447">
        <v>44652</v>
      </c>
      <c r="G39" s="447">
        <v>44682</v>
      </c>
      <c r="H39" s="447">
        <v>44713</v>
      </c>
      <c r="I39" s="447">
        <v>44743</v>
      </c>
      <c r="J39" s="447">
        <v>44774</v>
      </c>
      <c r="K39" s="447">
        <v>44805</v>
      </c>
      <c r="L39" s="447">
        <v>44835</v>
      </c>
      <c r="M39" s="447">
        <v>44866</v>
      </c>
      <c r="N39" s="447">
        <v>44896</v>
      </c>
      <c r="O39" s="448">
        <v>2022</v>
      </c>
      <c r="P39"/>
    </row>
    <row r="40" spans="1:23">
      <c r="A40"/>
      <c r="B40" s="449" t="s">
        <v>207</v>
      </c>
      <c r="C40" s="456">
        <v>83.455238095238087</v>
      </c>
      <c r="D40" s="456">
        <v>92.339999999999989</v>
      </c>
      <c r="E40" s="456">
        <v>89.9</v>
      </c>
      <c r="F40" s="456">
        <v>87.9</v>
      </c>
      <c r="G40" s="456">
        <v>85.9</v>
      </c>
      <c r="H40" s="456">
        <v>84.7</v>
      </c>
      <c r="I40" s="456">
        <v>85.5</v>
      </c>
      <c r="J40" s="456">
        <v>86.6</v>
      </c>
      <c r="K40" s="456">
        <v>85.4</v>
      </c>
      <c r="L40" s="456">
        <v>83.6</v>
      </c>
      <c r="M40" s="456">
        <v>82.9</v>
      </c>
      <c r="N40" s="456">
        <v>82.6</v>
      </c>
      <c r="O40" s="456">
        <v>85.899603174603172</v>
      </c>
      <c r="P40"/>
    </row>
    <row r="41" spans="1:23">
      <c r="A41"/>
      <c r="B41" s="449" t="s">
        <v>229</v>
      </c>
      <c r="C41" s="456">
        <v>33.2395</v>
      </c>
      <c r="D41" s="456">
        <v>32.673699999999997</v>
      </c>
      <c r="E41" s="456">
        <v>32.880000000000003</v>
      </c>
      <c r="F41" s="456">
        <v>33.020000000000003</v>
      </c>
      <c r="G41" s="456">
        <v>33.15</v>
      </c>
      <c r="H41" s="456">
        <v>33.15</v>
      </c>
      <c r="I41" s="456">
        <v>33.06</v>
      </c>
      <c r="J41" s="456">
        <v>33.06</v>
      </c>
      <c r="K41" s="456">
        <v>33.06</v>
      </c>
      <c r="L41" s="456">
        <v>32.76</v>
      </c>
      <c r="M41" s="456">
        <v>32.76</v>
      </c>
      <c r="N41" s="456">
        <v>32.76</v>
      </c>
      <c r="O41" s="456">
        <v>32.964433333333332</v>
      </c>
      <c r="P41"/>
    </row>
    <row r="42" spans="1:23">
      <c r="A42"/>
      <c r="B42" s="449" t="s">
        <v>45</v>
      </c>
      <c r="C42" s="456">
        <v>325.51645166317371</v>
      </c>
      <c r="D42" s="456">
        <v>335.87381558049628</v>
      </c>
      <c r="E42" s="456">
        <v>334.86432480471433</v>
      </c>
      <c r="F42" s="456">
        <v>336.6688698477866</v>
      </c>
      <c r="G42" s="456">
        <v>327.87094467940096</v>
      </c>
      <c r="H42" s="456">
        <v>324.29555747903157</v>
      </c>
      <c r="I42" s="456">
        <v>326.06810081765514</v>
      </c>
      <c r="J42" s="456">
        <v>340.24267614253557</v>
      </c>
      <c r="K42" s="456">
        <v>324.0346971069402</v>
      </c>
      <c r="L42" s="456">
        <v>364.6406516924585</v>
      </c>
      <c r="M42" s="456">
        <v>369.25730545176725</v>
      </c>
      <c r="N42" s="456">
        <v>367.27644672510922</v>
      </c>
      <c r="O42" s="456">
        <v>339.71748683258915</v>
      </c>
      <c r="P42"/>
    </row>
    <row r="43" spans="1:23">
      <c r="A43"/>
      <c r="B43" s="449" t="s">
        <v>46</v>
      </c>
      <c r="C43" s="456">
        <v>359.72519680822768</v>
      </c>
      <c r="D43" s="456">
        <v>370.67494261076899</v>
      </c>
      <c r="E43" s="456">
        <v>369.44709804829768</v>
      </c>
      <c r="F43" s="456">
        <v>371.10501715999192</v>
      </c>
      <c r="G43" s="456">
        <v>362.17204827665648</v>
      </c>
      <c r="H43" s="456">
        <v>358.59666107628709</v>
      </c>
      <c r="I43" s="456">
        <v>360.46258309983966</v>
      </c>
      <c r="J43" s="456">
        <v>374.6371584247201</v>
      </c>
      <c r="K43" s="456">
        <v>358.42917938912473</v>
      </c>
      <c r="L43" s="456">
        <v>399.35010176110995</v>
      </c>
      <c r="M43" s="456">
        <v>403.9667555204187</v>
      </c>
      <c r="N43" s="456">
        <v>401.98589679376067</v>
      </c>
      <c r="O43" s="456">
        <v>374.21271991410026</v>
      </c>
      <c r="P43"/>
    </row>
    <row r="44" spans="1:23">
      <c r="A44"/>
      <c r="B44" s="449" t="s">
        <v>47</v>
      </c>
      <c r="C44" s="456">
        <v>391.33938459700141</v>
      </c>
      <c r="D44" s="456">
        <v>402.83658316586207</v>
      </c>
      <c r="E44" s="456">
        <v>401.40694582825341</v>
      </c>
      <c r="F44" s="456">
        <v>402.92935983125005</v>
      </c>
      <c r="G44" s="456">
        <v>393.87158960410574</v>
      </c>
      <c r="H44" s="456">
        <v>390.29620240373634</v>
      </c>
      <c r="I44" s="456">
        <v>392.24842081928745</v>
      </c>
      <c r="J44" s="456">
        <v>406.42299614416788</v>
      </c>
      <c r="K44" s="456">
        <v>390.21501710857251</v>
      </c>
      <c r="L44" s="456">
        <v>431.42701858055273</v>
      </c>
      <c r="M44" s="456">
        <v>436.04367233986147</v>
      </c>
      <c r="N44" s="456">
        <v>434.06281361320345</v>
      </c>
      <c r="O44" s="456">
        <v>406.09166700298789</v>
      </c>
      <c r="P44"/>
    </row>
    <row r="45" spans="1:23">
      <c r="A45"/>
      <c r="B45" s="450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/>
    </row>
    <row r="46" spans="1:23">
      <c r="A46"/>
      <c r="B46" s="452" t="s">
        <v>266</v>
      </c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P46"/>
    </row>
    <row r="47" spans="1:23">
      <c r="A47"/>
      <c r="B47" s="446"/>
      <c r="C47" s="447">
        <v>44562</v>
      </c>
      <c r="D47" s="447">
        <v>44593</v>
      </c>
      <c r="E47" s="447">
        <v>44621</v>
      </c>
      <c r="F47" s="447">
        <v>44652</v>
      </c>
      <c r="G47" s="447">
        <v>44682</v>
      </c>
      <c r="H47" s="447">
        <v>44713</v>
      </c>
      <c r="I47" s="447">
        <v>44743</v>
      </c>
      <c r="J47" s="447">
        <v>44774</v>
      </c>
      <c r="K47" s="447">
        <v>44805</v>
      </c>
      <c r="L47" s="447">
        <v>44835</v>
      </c>
      <c r="M47" s="447">
        <v>44866</v>
      </c>
      <c r="N47" s="447">
        <v>44896</v>
      </c>
      <c r="O47" s="448">
        <v>2022</v>
      </c>
      <c r="P47"/>
    </row>
    <row r="48" spans="1:23">
      <c r="A48"/>
      <c r="B48" s="449" t="s">
        <v>207</v>
      </c>
      <c r="C48" s="456">
        <v>83.455238095238087</v>
      </c>
      <c r="D48" s="456">
        <v>92.339999999999989</v>
      </c>
      <c r="E48" s="456">
        <v>89.9</v>
      </c>
      <c r="F48" s="456">
        <v>87.9</v>
      </c>
      <c r="G48" s="456">
        <v>85.9</v>
      </c>
      <c r="H48" s="456">
        <v>84.7</v>
      </c>
      <c r="I48" s="456">
        <v>85.5</v>
      </c>
      <c r="J48" s="456">
        <v>86.6</v>
      </c>
      <c r="K48" s="456">
        <v>85.4</v>
      </c>
      <c r="L48" s="456">
        <v>83.6</v>
      </c>
      <c r="M48" s="456">
        <v>82.9</v>
      </c>
      <c r="N48" s="456">
        <v>82.6</v>
      </c>
      <c r="O48" s="456">
        <v>85.899603174603172</v>
      </c>
      <c r="P48"/>
    </row>
    <row r="49" spans="1:16">
      <c r="A49"/>
      <c r="B49" s="449" t="s">
        <v>229</v>
      </c>
      <c r="C49" s="456">
        <v>33.2395</v>
      </c>
      <c r="D49" s="456">
        <v>32.673699999999997</v>
      </c>
      <c r="E49" s="456">
        <v>32.880000000000003</v>
      </c>
      <c r="F49" s="456">
        <v>33.020000000000003</v>
      </c>
      <c r="G49" s="456">
        <v>33.15</v>
      </c>
      <c r="H49" s="456">
        <v>33.15</v>
      </c>
      <c r="I49" s="456">
        <v>33.06</v>
      </c>
      <c r="J49" s="456">
        <v>33.06</v>
      </c>
      <c r="K49" s="456">
        <v>33.06</v>
      </c>
      <c r="L49" s="456">
        <v>32.76</v>
      </c>
      <c r="M49" s="456">
        <v>32.76</v>
      </c>
      <c r="N49" s="456">
        <v>32.76</v>
      </c>
      <c r="O49" s="456">
        <v>32.964433333333332</v>
      </c>
      <c r="P49"/>
    </row>
    <row r="50" spans="1:16">
      <c r="A50"/>
      <c r="B50" s="449" t="s">
        <v>45</v>
      </c>
      <c r="C50" s="456">
        <v>325.51645166317371</v>
      </c>
      <c r="D50" s="456">
        <v>335.87381558049628</v>
      </c>
      <c r="E50" s="456">
        <v>334.86432480471433</v>
      </c>
      <c r="F50" s="456">
        <v>336.6688698477866</v>
      </c>
      <c r="G50" s="456">
        <v>327.87094467940096</v>
      </c>
      <c r="H50" s="456">
        <v>324.29555747903157</v>
      </c>
      <c r="I50" s="456">
        <v>326.06810081765514</v>
      </c>
      <c r="J50" s="456">
        <v>340.24267614253557</v>
      </c>
      <c r="K50" s="456">
        <v>324.0346971069402</v>
      </c>
      <c r="L50" s="456">
        <v>364.6406516924585</v>
      </c>
      <c r="M50" s="456">
        <v>369.25730545176725</v>
      </c>
      <c r="N50" s="456">
        <v>367.27644672510922</v>
      </c>
      <c r="O50" s="456">
        <v>339.71748683258915</v>
      </c>
      <c r="P50"/>
    </row>
    <row r="51" spans="1:16">
      <c r="A51"/>
      <c r="B51" s="449" t="s">
        <v>46</v>
      </c>
      <c r="C51" s="456">
        <v>359.72519680822768</v>
      </c>
      <c r="D51" s="456">
        <v>370.67494261076899</v>
      </c>
      <c r="E51" s="456">
        <v>369.44709804829768</v>
      </c>
      <c r="F51" s="456">
        <v>371.10501715999192</v>
      </c>
      <c r="G51" s="456">
        <v>362.17204827665648</v>
      </c>
      <c r="H51" s="456">
        <v>358.59666107628709</v>
      </c>
      <c r="I51" s="456">
        <v>360.46258309983966</v>
      </c>
      <c r="J51" s="456">
        <v>374.6371584247201</v>
      </c>
      <c r="K51" s="456">
        <v>358.42917938912473</v>
      </c>
      <c r="L51" s="456">
        <v>399.35010176110995</v>
      </c>
      <c r="M51" s="456">
        <v>403.9667555204187</v>
      </c>
      <c r="N51" s="456">
        <v>401.98589679376067</v>
      </c>
      <c r="O51" s="456">
        <v>374.21271991410026</v>
      </c>
      <c r="P51"/>
    </row>
    <row r="52" spans="1:16">
      <c r="A52"/>
      <c r="B52" s="449" t="s">
        <v>47</v>
      </c>
      <c r="C52" s="456">
        <v>431.72519680822768</v>
      </c>
      <c r="D52" s="456">
        <v>442.67494261076899</v>
      </c>
      <c r="E52" s="456">
        <v>441.44709804829768</v>
      </c>
      <c r="F52" s="456">
        <v>443.10501715999192</v>
      </c>
      <c r="G52" s="456">
        <v>434.17204827665648</v>
      </c>
      <c r="H52" s="456">
        <v>430.59666107628709</v>
      </c>
      <c r="I52" s="456">
        <v>432.46258309983966</v>
      </c>
      <c r="J52" s="456">
        <v>446.6371584247201</v>
      </c>
      <c r="K52" s="456">
        <v>430.42917938912473</v>
      </c>
      <c r="L52" s="456">
        <v>471.35010176110995</v>
      </c>
      <c r="M52" s="456">
        <v>475.9667555204187</v>
      </c>
      <c r="N52" s="456">
        <v>473.98589679376067</v>
      </c>
      <c r="O52" s="456">
        <v>446.21271991410026</v>
      </c>
      <c r="P52"/>
    </row>
    <row r="53" spans="1:16">
      <c r="A53"/>
      <c r="B53" s="450"/>
      <c r="C53" s="446"/>
      <c r="D53" s="446"/>
      <c r="E53" s="446"/>
      <c r="F53" s="446"/>
      <c r="G53" s="446"/>
      <c r="H53" s="446"/>
      <c r="I53" s="446"/>
      <c r="J53" s="446"/>
      <c r="K53" s="446"/>
      <c r="L53" s="446"/>
      <c r="M53" s="446"/>
      <c r="N53" s="446"/>
      <c r="O53" s="446"/>
      <c r="P53"/>
    </row>
    <row r="54" spans="1:16">
      <c r="A54"/>
      <c r="B54" s="452" t="s">
        <v>32</v>
      </c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6"/>
      <c r="P54"/>
    </row>
    <row r="55" spans="1:16">
      <c r="A55"/>
      <c r="B55" s="446"/>
      <c r="C55" s="447">
        <v>44562</v>
      </c>
      <c r="D55" s="447">
        <v>44593</v>
      </c>
      <c r="E55" s="447">
        <v>44621</v>
      </c>
      <c r="F55" s="447">
        <v>44652</v>
      </c>
      <c r="G55" s="447">
        <v>44682</v>
      </c>
      <c r="H55" s="447">
        <v>44713</v>
      </c>
      <c r="I55" s="447">
        <v>44743</v>
      </c>
      <c r="J55" s="447">
        <v>44774</v>
      </c>
      <c r="K55" s="447">
        <v>44805</v>
      </c>
      <c r="L55" s="447">
        <v>44835</v>
      </c>
      <c r="M55" s="447">
        <v>44866</v>
      </c>
      <c r="N55" s="447">
        <v>44896</v>
      </c>
      <c r="O55" s="448">
        <v>2022</v>
      </c>
      <c r="P55"/>
    </row>
    <row r="56" spans="1:16">
      <c r="A56"/>
      <c r="B56" s="449" t="s">
        <v>207</v>
      </c>
      <c r="C56" s="456">
        <v>83.455238095238087</v>
      </c>
      <c r="D56" s="456">
        <v>92.339999999999989</v>
      </c>
      <c r="E56" s="456">
        <v>89.9</v>
      </c>
      <c r="F56" s="456">
        <v>87.9</v>
      </c>
      <c r="G56" s="456">
        <v>85.9</v>
      </c>
      <c r="H56" s="456">
        <v>84.7</v>
      </c>
      <c r="I56" s="456">
        <v>85.5</v>
      </c>
      <c r="J56" s="456">
        <v>86.6</v>
      </c>
      <c r="K56" s="456">
        <v>85.4</v>
      </c>
      <c r="L56" s="456">
        <v>83.6</v>
      </c>
      <c r="M56" s="456">
        <v>82.9</v>
      </c>
      <c r="N56" s="456">
        <v>82.6</v>
      </c>
      <c r="O56" s="456">
        <v>85.899603174603172</v>
      </c>
      <c r="P56"/>
    </row>
    <row r="57" spans="1:16">
      <c r="A57"/>
      <c r="B57" s="449" t="s">
        <v>229</v>
      </c>
      <c r="C57" s="456">
        <v>33.2395</v>
      </c>
      <c r="D57" s="456">
        <v>32.673699999999997</v>
      </c>
      <c r="E57" s="456">
        <v>32.880000000000003</v>
      </c>
      <c r="F57" s="456">
        <v>33.020000000000003</v>
      </c>
      <c r="G57" s="456">
        <v>33.15</v>
      </c>
      <c r="H57" s="456">
        <v>33.15</v>
      </c>
      <c r="I57" s="456">
        <v>33.06</v>
      </c>
      <c r="J57" s="456">
        <v>33.06</v>
      </c>
      <c r="K57" s="456">
        <v>33.06</v>
      </c>
      <c r="L57" s="456">
        <v>32.76</v>
      </c>
      <c r="M57" s="456">
        <v>32.76</v>
      </c>
      <c r="N57" s="456">
        <v>32.76</v>
      </c>
      <c r="O57" s="456">
        <v>32.964433333333332</v>
      </c>
      <c r="P57"/>
    </row>
    <row r="58" spans="1:16">
      <c r="A58"/>
      <c r="B58" s="449" t="s">
        <v>45</v>
      </c>
      <c r="C58" s="456">
        <v>311.66468776261314</v>
      </c>
      <c r="D58" s="456">
        <v>321.58131278983683</v>
      </c>
      <c r="E58" s="456">
        <v>320.61477906834347</v>
      </c>
      <c r="F58" s="456">
        <v>322.34253496064673</v>
      </c>
      <c r="G58" s="456">
        <v>313.91898958666047</v>
      </c>
      <c r="H58" s="456">
        <v>310.49574652247708</v>
      </c>
      <c r="I58" s="456">
        <v>312.19286248498901</v>
      </c>
      <c r="J58" s="456">
        <v>325.76426439178931</v>
      </c>
      <c r="K58" s="456">
        <v>310.24598659175126</v>
      </c>
      <c r="L58" s="456">
        <v>349.12402821618372</v>
      </c>
      <c r="M58" s="456">
        <v>353.54422862403243</v>
      </c>
      <c r="N58" s="456">
        <v>351.64766175808336</v>
      </c>
      <c r="O58" s="456">
        <v>325.26142356311726</v>
      </c>
      <c r="P58"/>
    </row>
    <row r="59" spans="1:16">
      <c r="A59"/>
      <c r="B59" s="449" t="s">
        <v>46</v>
      </c>
      <c r="C59" s="456">
        <v>338.70860707377869</v>
      </c>
      <c r="D59" s="456">
        <v>349.09354299160424</v>
      </c>
      <c r="E59" s="456">
        <v>347.95438843402133</v>
      </c>
      <c r="F59" s="456">
        <v>349.56622835687591</v>
      </c>
      <c r="G59" s="456">
        <v>341.03592340094366</v>
      </c>
      <c r="H59" s="456">
        <v>337.61268033676026</v>
      </c>
      <c r="I59" s="456">
        <v>339.38361735321308</v>
      </c>
      <c r="J59" s="456">
        <v>352.95501926001339</v>
      </c>
      <c r="K59" s="456">
        <v>337.43674145997534</v>
      </c>
      <c r="L59" s="456">
        <v>376.56378267111313</v>
      </c>
      <c r="M59" s="456">
        <v>380.98398307896184</v>
      </c>
      <c r="N59" s="456">
        <v>379.08741621301277</v>
      </c>
      <c r="O59" s="456">
        <v>352.53182755252283</v>
      </c>
      <c r="P59"/>
    </row>
    <row r="60" spans="1:16">
      <c r="A60"/>
      <c r="B60" s="449" t="s">
        <v>47</v>
      </c>
      <c r="C60" s="456">
        <v>361.89352665702955</v>
      </c>
      <c r="D60" s="456">
        <v>372.6799484029126</v>
      </c>
      <c r="E60" s="456">
        <v>371.39280493303187</v>
      </c>
      <c r="F60" s="456">
        <v>372.90526937708989</v>
      </c>
      <c r="G60" s="456">
        <v>364.28343877009797</v>
      </c>
      <c r="H60" s="456">
        <v>360.86019570591458</v>
      </c>
      <c r="I60" s="456">
        <v>362.6944199692889</v>
      </c>
      <c r="J60" s="456">
        <v>376.26582187608921</v>
      </c>
      <c r="K60" s="456">
        <v>360.74754407605116</v>
      </c>
      <c r="L60" s="456">
        <v>400.08805417561456</v>
      </c>
      <c r="M60" s="456">
        <v>404.50825458346327</v>
      </c>
      <c r="N60" s="456">
        <v>402.6116877175142</v>
      </c>
      <c r="O60" s="456">
        <v>375.91091385367486</v>
      </c>
      <c r="P60"/>
    </row>
    <row r="61" spans="1:16">
      <c r="A61"/>
      <c r="B61" s="450" t="s">
        <v>51</v>
      </c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/>
    </row>
    <row r="62" spans="1:16">
      <c r="A62"/>
      <c r="P62"/>
    </row>
    <row r="63" spans="1:16">
      <c r="A63"/>
      <c r="B63" s="451" t="s">
        <v>231</v>
      </c>
      <c r="C63" s="453" t="s">
        <v>324</v>
      </c>
      <c r="D63" s="446"/>
      <c r="E63" s="446"/>
      <c r="F63" s="446"/>
      <c r="G63" s="446"/>
      <c r="H63" s="446"/>
      <c r="I63" s="446"/>
      <c r="J63" s="446"/>
      <c r="K63" s="446"/>
      <c r="L63" s="446"/>
      <c r="M63" s="446"/>
      <c r="N63" s="446"/>
      <c r="O63" s="446"/>
      <c r="P63"/>
    </row>
    <row r="64" spans="1:16">
      <c r="A64"/>
      <c r="B64" s="451"/>
      <c r="C64" s="453" t="s">
        <v>320</v>
      </c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/>
    </row>
    <row r="65" spans="1:16">
      <c r="A65"/>
      <c r="B65" s="451" t="s">
        <v>232</v>
      </c>
      <c r="C65" s="454">
        <v>44648</v>
      </c>
      <c r="P65"/>
    </row>
    <row r="66" spans="1:16">
      <c r="A66"/>
      <c r="P66"/>
    </row>
    <row r="67" spans="1:16">
      <c r="A67"/>
      <c r="B67" s="446"/>
      <c r="C67" s="446" t="s">
        <v>321</v>
      </c>
      <c r="P67"/>
    </row>
    <row r="68" spans="1:16">
      <c r="A68"/>
      <c r="B68" s="446"/>
      <c r="C68" s="446" t="s">
        <v>325</v>
      </c>
      <c r="P68"/>
    </row>
    <row r="69" spans="1:16">
      <c r="A69"/>
    </row>
    <row r="70" spans="1:16">
      <c r="A7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Q147"/>
  <sheetViews>
    <sheetView topLeftCell="A145" zoomScale="85" zoomScaleNormal="85" workbookViewId="0">
      <selection activeCell="C52" sqref="C52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9.453125" style="69" bestFit="1" customWidth="1"/>
    <col min="17" max="16384" width="8.6328125" style="69"/>
  </cols>
  <sheetData>
    <row r="1" spans="3:17">
      <c r="C1" s="424" t="s">
        <v>306</v>
      </c>
      <c r="D1" s="425" t="s">
        <v>235</v>
      </c>
      <c r="E1" s="426">
        <f>E21</f>
        <v>389.59705445815075</v>
      </c>
      <c r="F1" s="426">
        <f t="shared" ref="F1:P1" si="0">F21</f>
        <v>401.26495398423151</v>
      </c>
      <c r="G1" s="426">
        <f t="shared" si="0"/>
        <v>399.89189640577359</v>
      </c>
      <c r="H1" s="426">
        <f t="shared" si="0"/>
        <v>401.55793915136962</v>
      </c>
      <c r="I1" s="426">
        <f t="shared" si="0"/>
        <v>392.18734895557895</v>
      </c>
      <c r="J1" s="426">
        <f t="shared" si="0"/>
        <v>388.45981761902357</v>
      </c>
      <c r="K1" s="426">
        <f t="shared" si="0"/>
        <v>390.44489663462127</v>
      </c>
      <c r="L1" s="426">
        <f t="shared" si="0"/>
        <v>405.22264537758156</v>
      </c>
      <c r="M1" s="426">
        <f t="shared" si="0"/>
        <v>388.32496510642909</v>
      </c>
      <c r="N1" s="426">
        <f t="shared" si="0"/>
        <v>431.12130112816419</v>
      </c>
      <c r="O1" s="426">
        <f t="shared" si="0"/>
        <v>435.9344082389328</v>
      </c>
      <c r="P1" s="426">
        <f t="shared" si="0"/>
        <v>433.86925765156599</v>
      </c>
      <c r="Q1" s="249">
        <f>AVERAGE(E1:P1)</f>
        <v>404.82304039261857</v>
      </c>
    </row>
    <row r="2" spans="3:17">
      <c r="C2" s="424" t="s">
        <v>306</v>
      </c>
      <c r="D2" s="425" t="s">
        <v>297</v>
      </c>
      <c r="E2" s="426">
        <f>E31</f>
        <v>389.59705445815081</v>
      </c>
      <c r="F2" s="426">
        <f t="shared" ref="F2:P2" si="1">F31</f>
        <v>401.26495398423151</v>
      </c>
      <c r="G2" s="426">
        <f t="shared" si="1"/>
        <v>399.89189640577359</v>
      </c>
      <c r="H2" s="426">
        <f t="shared" si="1"/>
        <v>401.55793915136968</v>
      </c>
      <c r="I2" s="426">
        <f t="shared" si="1"/>
        <v>392.1873489555789</v>
      </c>
      <c r="J2" s="426">
        <f t="shared" si="1"/>
        <v>388.45981761902357</v>
      </c>
      <c r="K2" s="426">
        <f t="shared" si="1"/>
        <v>390.44489663462127</v>
      </c>
      <c r="L2" s="426">
        <f t="shared" si="1"/>
        <v>405.22264537758156</v>
      </c>
      <c r="M2" s="426">
        <f t="shared" si="1"/>
        <v>388.32496510642909</v>
      </c>
      <c r="N2" s="426">
        <f t="shared" si="1"/>
        <v>431.12130112816413</v>
      </c>
      <c r="O2" s="426">
        <f t="shared" si="1"/>
        <v>435.9344082389328</v>
      </c>
      <c r="P2" s="426">
        <f t="shared" si="1"/>
        <v>433.86925765156604</v>
      </c>
      <c r="Q2" s="249">
        <f t="shared" ref="Q2:Q10" si="2">AVERAGE(E2:P2)</f>
        <v>404.82304039261857</v>
      </c>
    </row>
    <row r="3" spans="3:17">
      <c r="C3" s="424" t="s">
        <v>306</v>
      </c>
      <c r="D3" s="425" t="s">
        <v>4</v>
      </c>
      <c r="E3" s="427">
        <f>E54</f>
        <v>425.1738221502319</v>
      </c>
      <c r="F3" s="427">
        <f t="shared" ref="F3:P3" si="3">F54</f>
        <v>496.7161476820217</v>
      </c>
      <c r="G3" s="427">
        <f t="shared" si="3"/>
        <v>500.13676915655026</v>
      </c>
      <c r="H3" s="427">
        <f t="shared" si="3"/>
        <v>543.99651816365179</v>
      </c>
      <c r="I3" s="427">
        <f t="shared" si="3"/>
        <v>621.60681298340762</v>
      </c>
      <c r="J3" s="427">
        <f t="shared" si="3"/>
        <v>598.77776206812632</v>
      </c>
      <c r="K3" s="427">
        <f t="shared" si="3"/>
        <v>621.35597341666198</v>
      </c>
      <c r="L3" s="427">
        <f t="shared" si="3"/>
        <v>618.2884901524335</v>
      </c>
      <c r="M3" s="427">
        <f t="shared" si="3"/>
        <v>535.79442431517805</v>
      </c>
      <c r="N3" s="427">
        <f t="shared" si="3"/>
        <v>640.7604082609339</v>
      </c>
      <c r="O3" s="427">
        <f t="shared" si="3"/>
        <v>651.07712059967855</v>
      </c>
      <c r="P3" s="427">
        <f t="shared" si="3"/>
        <v>542.77151644171545</v>
      </c>
      <c r="Q3" s="249">
        <f t="shared" si="2"/>
        <v>566.37131378254924</v>
      </c>
    </row>
    <row r="4" spans="3:17">
      <c r="C4" s="424" t="s">
        <v>306</v>
      </c>
      <c r="D4" s="425" t="s">
        <v>5</v>
      </c>
      <c r="E4" s="427">
        <f>E126</f>
        <v>528.55955373711708</v>
      </c>
      <c r="F4" s="427">
        <f t="shared" ref="F4:P4" si="4">F126</f>
        <v>517.92503396307279</v>
      </c>
      <c r="G4" s="427">
        <f t="shared" si="4"/>
        <v>553.86021790876623</v>
      </c>
      <c r="H4" s="427">
        <f t="shared" si="4"/>
        <v>606.71923214609444</v>
      </c>
      <c r="I4" s="427">
        <f t="shared" si="4"/>
        <v>556.80499839945867</v>
      </c>
      <c r="J4" s="427">
        <f t="shared" si="4"/>
        <v>555.0186915023462</v>
      </c>
      <c r="K4" s="427">
        <f t="shared" si="4"/>
        <v>545.39439800644629</v>
      </c>
      <c r="L4" s="427">
        <f t="shared" si="4"/>
        <v>569.9901024347472</v>
      </c>
      <c r="M4" s="427">
        <f t="shared" si="4"/>
        <v>555.81695692115534</v>
      </c>
      <c r="N4" s="427">
        <f t="shared" si="4"/>
        <v>601.06623274640788</v>
      </c>
      <c r="O4" s="427">
        <f t="shared" si="4"/>
        <v>599.3765705873285</v>
      </c>
      <c r="P4" s="427">
        <f t="shared" si="4"/>
        <v>619.55946799835488</v>
      </c>
      <c r="Q4" s="249">
        <f t="shared" si="2"/>
        <v>567.50762136260789</v>
      </c>
    </row>
    <row r="5" spans="3:17">
      <c r="C5" s="434"/>
      <c r="D5" s="435" t="s">
        <v>304</v>
      </c>
      <c r="E5" s="436">
        <f>E11/'Volume (KT)'!E8</f>
        <v>375.74529055759012</v>
      </c>
      <c r="F5" s="436">
        <f>F11/'Volume (KT)'!F8</f>
        <v>386.97245119357211</v>
      </c>
      <c r="G5" s="436">
        <f>G11/'Volume (KT)'!G8</f>
        <v>385.64235066940279</v>
      </c>
      <c r="H5" s="436">
        <f>H11/'Volume (KT)'!H8</f>
        <v>387.23160426422976</v>
      </c>
      <c r="I5" s="436">
        <f>I11/'Volume (KT)'!I8</f>
        <v>378.23539386283846</v>
      </c>
      <c r="J5" s="436">
        <f>J11/'Volume (KT)'!J8</f>
        <v>374.66000666246907</v>
      </c>
      <c r="K5" s="436">
        <f>K11/'Volume (KT)'!K8</f>
        <v>376.56965830195503</v>
      </c>
      <c r="L5" s="436">
        <f>L11/'Volume (KT)'!L8</f>
        <v>390.74423362683547</v>
      </c>
      <c r="M5" s="436">
        <f>M11/'Volume (KT)'!M8</f>
        <v>374.53625459124009</v>
      </c>
      <c r="N5" s="436">
        <f>N11/'Volume (KT)'!N8</f>
        <v>415.60467765188935</v>
      </c>
      <c r="O5" s="436">
        <f>O11/'Volume (KT)'!O8</f>
        <v>420.22133141119809</v>
      </c>
      <c r="P5" s="436">
        <f>P11/'Volume (KT)'!P8</f>
        <v>418.24047268454007</v>
      </c>
      <c r="Q5" s="249">
        <f t="shared" si="2"/>
        <v>390.36697712314668</v>
      </c>
    </row>
    <row r="6" spans="3:17">
      <c r="C6" s="434"/>
      <c r="D6" s="435" t="s">
        <v>305</v>
      </c>
      <c r="E6" s="436">
        <f>E12/'Volume (KT)'!E9</f>
        <v>541.75720908146263</v>
      </c>
      <c r="F6" s="436">
        <f>F12/'Volume (KT)'!F9</f>
        <v>541.75350974291177</v>
      </c>
      <c r="G6" s="436">
        <f>G12/'Volume (KT)'!G9</f>
        <v>571.71844309770916</v>
      </c>
      <c r="H6" s="436">
        <f>H12/'Volume (KT)'!H9</f>
        <v>640.78183185492844</v>
      </c>
      <c r="I6" s="436">
        <f>I12/'Volume (KT)'!I9</f>
        <v>576.36691628996368</v>
      </c>
      <c r="J6" s="436">
        <f>J12/'Volume (KT)'!J9</f>
        <v>584.4905302551864</v>
      </c>
      <c r="K6" s="436">
        <f>K12/'Volume (KT)'!K9</f>
        <v>572.71034183914924</v>
      </c>
      <c r="L6" s="436">
        <f>L12/'Volume (KT)'!L9</f>
        <v>593.35796203541486</v>
      </c>
      <c r="M6" s="436">
        <f>M12/'Volume (KT)'!M9</f>
        <v>578.5406170813651</v>
      </c>
      <c r="N6" s="436">
        <f>N12/'Volume (KT)'!N9</f>
        <v>624.73280868705695</v>
      </c>
      <c r="O6" s="436">
        <f>O12/'Volume (KT)'!O9</f>
        <v>620.71801684225522</v>
      </c>
      <c r="P6" s="436">
        <f>P12/'Volume (KT)'!P9</f>
        <v>646.05378332133091</v>
      </c>
      <c r="Q6" s="249">
        <f t="shared" si="2"/>
        <v>591.08183084406119</v>
      </c>
    </row>
    <row r="7" spans="3:17">
      <c r="C7" s="434"/>
      <c r="D7" s="435" t="s">
        <v>307</v>
      </c>
      <c r="E7" s="436">
        <f>E13/'Volume (KT)'!E10</f>
        <v>389.68806698814041</v>
      </c>
      <c r="F7" s="436">
        <f>F13/'Volume (KT)'!F10</f>
        <v>401.03100116272674</v>
      </c>
      <c r="G7" s="436">
        <f>G13/'Volume (KT)'!G10</f>
        <v>399.64000676707951</v>
      </c>
      <c r="H7" s="436">
        <f>H13/'Volume (KT)'!H10</f>
        <v>400.52829609207873</v>
      </c>
      <c r="I7" s="436">
        <f>I13/'Volume (KT)'!I10</f>
        <v>391.4037223052797</v>
      </c>
      <c r="J7" s="436">
        <f>J13/'Volume (KT)'!J10</f>
        <v>387.99306412718522</v>
      </c>
      <c r="K7" s="436">
        <f>K13/'Volume (KT)'!K10</f>
        <v>390.01359735417253</v>
      </c>
      <c r="L7" s="436">
        <f>L13/'Volume (KT)'!L10</f>
        <v>403.91883161064078</v>
      </c>
      <c r="M7" s="436">
        <f>M13/'Volume (KT)'!M10</f>
        <v>387.44774016636086</v>
      </c>
      <c r="N7" s="436">
        <f>N13/'Volume (KT)'!N10</f>
        <v>428.53009089941202</v>
      </c>
      <c r="O7" s="436">
        <f>O13/'Volume (KT)'!O10</f>
        <v>433.42751447511989</v>
      </c>
      <c r="P7" s="436">
        <f>P13/'Volume (KT)'!P10</f>
        <v>431.22665663285409</v>
      </c>
      <c r="Q7" s="249">
        <f t="shared" si="2"/>
        <v>403.73738238175423</v>
      </c>
    </row>
    <row r="8" spans="3:17">
      <c r="C8" s="424" t="s">
        <v>306</v>
      </c>
      <c r="D8" s="425" t="s">
        <v>6</v>
      </c>
      <c r="E8" s="427">
        <f>E135</f>
        <v>361.89352665702955</v>
      </c>
      <c r="F8" s="427">
        <f t="shared" ref="F8:P8" si="5">F135</f>
        <v>372.6799484029126</v>
      </c>
      <c r="G8" s="427">
        <f t="shared" si="5"/>
        <v>371.39280493303181</v>
      </c>
      <c r="H8" s="427">
        <f t="shared" si="5"/>
        <v>372.90526937708989</v>
      </c>
      <c r="I8" s="427">
        <f t="shared" si="5"/>
        <v>364.28343877009797</v>
      </c>
      <c r="J8" s="427">
        <f t="shared" si="5"/>
        <v>360.86019570591452</v>
      </c>
      <c r="K8" s="427">
        <f t="shared" si="5"/>
        <v>362.6944199692889</v>
      </c>
      <c r="L8" s="427">
        <f t="shared" si="5"/>
        <v>376.26582187608921</v>
      </c>
      <c r="M8" s="427">
        <f t="shared" si="5"/>
        <v>360.74754407605116</v>
      </c>
      <c r="N8" s="427">
        <f t="shared" si="5"/>
        <v>400.08805417561462</v>
      </c>
      <c r="O8" s="427">
        <f t="shared" si="5"/>
        <v>404.50825458346327</v>
      </c>
      <c r="P8" s="427">
        <f t="shared" si="5"/>
        <v>402.6116877175142</v>
      </c>
      <c r="Q8" s="249">
        <f t="shared" si="2"/>
        <v>375.91091385367486</v>
      </c>
    </row>
    <row r="9" spans="3:17">
      <c r="C9" s="424" t="s">
        <v>306</v>
      </c>
      <c r="D9" s="425" t="s">
        <v>190</v>
      </c>
      <c r="E9" s="427">
        <f>E139</f>
        <v>361.89352665702955</v>
      </c>
      <c r="F9" s="427">
        <f t="shared" ref="F9:P9" si="6">F139</f>
        <v>372.6799484029126</v>
      </c>
      <c r="G9" s="427">
        <f t="shared" si="6"/>
        <v>371.39280493303187</v>
      </c>
      <c r="H9" s="427">
        <f t="shared" si="6"/>
        <v>372.90526937708989</v>
      </c>
      <c r="I9" s="427">
        <f t="shared" si="6"/>
        <v>364.28343877009797</v>
      </c>
      <c r="J9" s="427">
        <f t="shared" si="6"/>
        <v>360.86019570591458</v>
      </c>
      <c r="K9" s="427">
        <f t="shared" si="6"/>
        <v>362.6944199692889</v>
      </c>
      <c r="L9" s="427">
        <f t="shared" si="6"/>
        <v>376.26582187608921</v>
      </c>
      <c r="M9" s="427">
        <f t="shared" si="6"/>
        <v>360.74754407605116</v>
      </c>
      <c r="N9" s="427">
        <f t="shared" si="6"/>
        <v>400.08805417561456</v>
      </c>
      <c r="O9" s="427">
        <f t="shared" si="6"/>
        <v>404.50825458346327</v>
      </c>
      <c r="P9" s="427">
        <f t="shared" si="6"/>
        <v>402.6116877175142</v>
      </c>
      <c r="Q9" s="249">
        <f t="shared" si="2"/>
        <v>375.91091385367486</v>
      </c>
    </row>
    <row r="10" spans="3:17">
      <c r="C10" s="431" t="s">
        <v>306</v>
      </c>
      <c r="D10" s="433" t="s">
        <v>319</v>
      </c>
      <c r="E10" s="430">
        <f>E147</f>
        <v>422.22862179725877</v>
      </c>
      <c r="F10" s="430">
        <f t="shared" ref="F10:P10" si="7">F147</f>
        <v>431.54811631188261</v>
      </c>
      <c r="G10" s="430">
        <f t="shared" si="7"/>
        <v>452.35627915439028</v>
      </c>
      <c r="H10" s="430">
        <f t="shared" si="7"/>
        <v>482.58462540599049</v>
      </c>
      <c r="I10" s="430">
        <f t="shared" si="7"/>
        <v>480.37814791865804</v>
      </c>
      <c r="J10" s="430">
        <f t="shared" si="7"/>
        <v>472.48649257827566</v>
      </c>
      <c r="K10" s="430">
        <f t="shared" si="7"/>
        <v>473.47468862701055</v>
      </c>
      <c r="L10" s="430">
        <f t="shared" si="7"/>
        <v>487.0557126522578</v>
      </c>
      <c r="M10" s="430">
        <f t="shared" si="7"/>
        <v>454.19863221533006</v>
      </c>
      <c r="N10" s="430">
        <f t="shared" si="7"/>
        <v>511.14878569008528</v>
      </c>
      <c r="O10" s="430">
        <f t="shared" si="7"/>
        <v>513.56997284052557</v>
      </c>
      <c r="P10" s="430">
        <f t="shared" si="7"/>
        <v>498.78460921535321</v>
      </c>
      <c r="Q10" s="249">
        <f t="shared" si="2"/>
        <v>473.31789036725144</v>
      </c>
    </row>
    <row r="11" spans="3:17">
      <c r="D11" s="274" t="s">
        <v>198</v>
      </c>
      <c r="E11" s="275">
        <f>SUM(E57:E67)</f>
        <v>13917.179734439125</v>
      </c>
      <c r="F11" s="275">
        <f t="shared" ref="F11:P11" si="8">SUM(F57:F67)</f>
        <v>19851.686746230247</v>
      </c>
      <c r="G11" s="275">
        <f t="shared" si="8"/>
        <v>19127.860593202378</v>
      </c>
      <c r="H11" s="275">
        <f t="shared" si="8"/>
        <v>17542.366136378136</v>
      </c>
      <c r="I11" s="275">
        <f t="shared" si="8"/>
        <v>17398.828117690569</v>
      </c>
      <c r="J11" s="275">
        <f t="shared" si="8"/>
        <v>20231.64035977333</v>
      </c>
      <c r="K11" s="275">
        <f t="shared" si="8"/>
        <v>20738.76010337656</v>
      </c>
      <c r="L11" s="275">
        <f t="shared" si="8"/>
        <v>17596.7033141301</v>
      </c>
      <c r="M11" s="275">
        <f t="shared" si="8"/>
        <v>16565.285258039527</v>
      </c>
      <c r="N11" s="275">
        <f t="shared" si="8"/>
        <v>18716.26393747174</v>
      </c>
      <c r="O11" s="275">
        <f t="shared" si="8"/>
        <v>18585.880915418522</v>
      </c>
      <c r="P11" s="275">
        <f t="shared" si="8"/>
        <v>18894.391445613121</v>
      </c>
    </row>
    <row r="12" spans="3:17">
      <c r="D12" s="274" t="s">
        <v>197</v>
      </c>
      <c r="E12" s="275">
        <f>SUM(E68:E98)+E125</f>
        <v>113503.55287465724</v>
      </c>
      <c r="F12" s="275">
        <f t="shared" ref="F12:P12" si="9">SUM(F68:F98)+F125</f>
        <v>105165.19131129402</v>
      </c>
      <c r="G12" s="275">
        <f t="shared" si="9"/>
        <v>124504.6801131082</v>
      </c>
      <c r="H12" s="275">
        <f t="shared" si="9"/>
        <v>132074.137376631</v>
      </c>
      <c r="I12" s="275">
        <f t="shared" si="9"/>
        <v>123511.30185220993</v>
      </c>
      <c r="J12" s="275">
        <f t="shared" si="9"/>
        <v>122383.70950641771</v>
      </c>
      <c r="K12" s="275">
        <f t="shared" si="9"/>
        <v>120911.11494507585</v>
      </c>
      <c r="L12" s="275">
        <f t="shared" si="9"/>
        <v>125352.27724357655</v>
      </c>
      <c r="M12" s="275">
        <f t="shared" si="9"/>
        <v>122808.81987482528</v>
      </c>
      <c r="N12" s="275">
        <f t="shared" si="9"/>
        <v>136886.20655836992</v>
      </c>
      <c r="O12" s="275">
        <f t="shared" si="9"/>
        <v>136887.80352038046</v>
      </c>
      <c r="P12" s="275">
        <f t="shared" si="9"/>
        <v>142200.83959001707</v>
      </c>
    </row>
    <row r="13" spans="3:17">
      <c r="C13" s="276" t="s">
        <v>197</v>
      </c>
      <c r="D13" s="348" t="s">
        <v>261</v>
      </c>
      <c r="E13" s="275">
        <f>SUM(E74:E98)+E125+E68</f>
        <v>50078.813488645923</v>
      </c>
      <c r="F13" s="275">
        <f t="shared" ref="F13:P13" si="10">SUM(F74:F98)+F125+F68</f>
        <v>52182.153871294002</v>
      </c>
      <c r="G13" s="275">
        <f t="shared" si="10"/>
        <v>59535.458609108238</v>
      </c>
      <c r="H13" s="275">
        <f t="shared" si="10"/>
        <v>49310.659950544054</v>
      </c>
      <c r="I13" s="275">
        <f t="shared" si="10"/>
        <v>54128.331310862661</v>
      </c>
      <c r="J13" s="275">
        <f t="shared" si="10"/>
        <v>49036.609506417692</v>
      </c>
      <c r="K13" s="275">
        <f t="shared" si="10"/>
        <v>50748.914945075856</v>
      </c>
      <c r="L13" s="275">
        <f t="shared" si="10"/>
        <v>49786.677243576582</v>
      </c>
      <c r="M13" s="275">
        <f t="shared" si="10"/>
        <v>48536.919874825282</v>
      </c>
      <c r="N13" s="275">
        <f t="shared" si="10"/>
        <v>55328.206558369915</v>
      </c>
      <c r="O13" s="275">
        <f t="shared" si="10"/>
        <v>58309.603520380442</v>
      </c>
      <c r="P13" s="275">
        <f t="shared" si="10"/>
        <v>53086.939590017049</v>
      </c>
    </row>
    <row r="14" spans="3:17">
      <c r="D14" s="72" t="s">
        <v>235</v>
      </c>
      <c r="E14" s="245">
        <f>SUM(E24:E29)</f>
        <v>67576.851753263109</v>
      </c>
      <c r="F14" s="245">
        <f t="shared" ref="F14:P14" si="11">SUM(F24:F29)</f>
        <v>55293.245016477231</v>
      </c>
      <c r="G14" s="245">
        <f t="shared" si="11"/>
        <v>60068.573658431385</v>
      </c>
      <c r="H14" s="245">
        <f t="shared" si="11"/>
        <v>59918.015341827864</v>
      </c>
      <c r="I14" s="245">
        <f t="shared" si="11"/>
        <v>57064.143279333824</v>
      </c>
      <c r="J14" s="245">
        <f t="shared" si="11"/>
        <v>65044.60954022668</v>
      </c>
      <c r="K14" s="245">
        <f t="shared" si="11"/>
        <v>63459.712591188618</v>
      </c>
      <c r="L14" s="245">
        <f t="shared" si="11"/>
        <v>61378.473000110003</v>
      </c>
      <c r="M14" s="245">
        <f t="shared" si="11"/>
        <v>60177.181863095895</v>
      </c>
      <c r="N14" s="245">
        <f t="shared" si="11"/>
        <v>68683.538422737911</v>
      </c>
      <c r="O14" s="245">
        <f t="shared" si="11"/>
        <v>69861.955330447003</v>
      </c>
      <c r="P14" s="245">
        <f t="shared" si="11"/>
        <v>65175.839884418245</v>
      </c>
    </row>
    <row r="15" spans="3:17">
      <c r="D15" s="72" t="s">
        <v>297</v>
      </c>
      <c r="E15" s="245">
        <f>SUM(E24:E30)</f>
        <v>71009.236141993577</v>
      </c>
      <c r="F15" s="245">
        <f t="shared" ref="F15:P15" si="12">SUM(F24:F30)</f>
        <v>58539.175495420495</v>
      </c>
      <c r="G15" s="245">
        <f t="shared" si="12"/>
        <v>63822.746666361483</v>
      </c>
      <c r="H15" s="245">
        <f t="shared" si="12"/>
        <v>63619.916510327777</v>
      </c>
      <c r="I15" s="245">
        <f t="shared" si="12"/>
        <v>60357.633004263596</v>
      </c>
      <c r="J15" s="245">
        <f t="shared" si="12"/>
        <v>68796.23370032906</v>
      </c>
      <c r="K15" s="245">
        <f t="shared" si="12"/>
        <v>67117.477731491395</v>
      </c>
      <c r="L15" s="245">
        <f t="shared" si="12"/>
        <v>64916.667789488572</v>
      </c>
      <c r="M15" s="245">
        <f t="shared" si="12"/>
        <v>63646.461780943704</v>
      </c>
      <c r="N15" s="245">
        <f t="shared" si="12"/>
        <v>72643.939240095671</v>
      </c>
      <c r="O15" s="245">
        <f t="shared" si="12"/>
        <v>73890.882196499108</v>
      </c>
      <c r="P15" s="245">
        <f t="shared" si="12"/>
        <v>71631.814438273548</v>
      </c>
    </row>
    <row r="16" spans="3:17">
      <c r="D16" s="72" t="s">
        <v>4</v>
      </c>
      <c r="E16" s="245">
        <f t="shared" ref="E16:P16" si="13">SUM(E34:E53)</f>
        <v>39487.874609643288</v>
      </c>
      <c r="F16" s="245">
        <f t="shared" si="13"/>
        <v>35198.299657043426</v>
      </c>
      <c r="G16" s="245">
        <f t="shared" si="13"/>
        <v>49949.159272433833</v>
      </c>
      <c r="H16" s="245">
        <f t="shared" si="13"/>
        <v>61209.699248299468</v>
      </c>
      <c r="I16" s="245">
        <f t="shared" si="13"/>
        <v>89177.420042054466</v>
      </c>
      <c r="J16" s="245">
        <f t="shared" si="13"/>
        <v>90267.950164528185</v>
      </c>
      <c r="K16" s="245">
        <f t="shared" si="13"/>
        <v>88866.331318051001</v>
      </c>
      <c r="L16" s="245">
        <f t="shared" si="13"/>
        <v>84651.732052240113</v>
      </c>
      <c r="M16" s="245">
        <f t="shared" si="13"/>
        <v>54431.891360603251</v>
      </c>
      <c r="N16" s="245">
        <f t="shared" si="13"/>
        <v>84008.449550424557</v>
      </c>
      <c r="O16" s="245">
        <f t="shared" si="13"/>
        <v>84630.878832410526</v>
      </c>
      <c r="P16" s="245">
        <f t="shared" si="13"/>
        <v>50490.046241996119</v>
      </c>
    </row>
    <row r="17" spans="1:16">
      <c r="D17" s="72" t="s">
        <v>5</v>
      </c>
      <c r="E17" s="245">
        <f t="shared" ref="E17:P17" si="14">SUM(E57:E125)</f>
        <v>136654.77369139544</v>
      </c>
      <c r="F17" s="245">
        <f t="shared" si="14"/>
        <v>131775.6663912246</v>
      </c>
      <c r="G17" s="245">
        <f t="shared" si="14"/>
        <v>154672.51064837162</v>
      </c>
      <c r="H17" s="245">
        <f t="shared" si="14"/>
        <v>159485.88692118222</v>
      </c>
      <c r="I17" s="245">
        <f t="shared" si="14"/>
        <v>151992.64026933044</v>
      </c>
      <c r="J17" s="245">
        <f t="shared" si="14"/>
        <v>152910.57637221512</v>
      </c>
      <c r="K17" s="245">
        <f t="shared" si="14"/>
        <v>151888.9175544765</v>
      </c>
      <c r="L17" s="245">
        <f t="shared" si="14"/>
        <v>153095.31070294118</v>
      </c>
      <c r="M17" s="245">
        <f t="shared" si="14"/>
        <v>149304.80270125385</v>
      </c>
      <c r="N17" s="245">
        <f t="shared" si="14"/>
        <v>165801.36530934938</v>
      </c>
      <c r="O17" s="245">
        <f t="shared" si="14"/>
        <v>165595.86324930671</v>
      </c>
      <c r="P17" s="245">
        <f t="shared" si="14"/>
        <v>171979.00077764422</v>
      </c>
    </row>
    <row r="18" spans="1:16">
      <c r="D18" s="72" t="s">
        <v>6</v>
      </c>
      <c r="E18" s="245">
        <f>SUM(E129:E134)</f>
        <v>15279.289452870451</v>
      </c>
      <c r="F18" s="245">
        <f t="shared" ref="F18:P18" si="15">SUM(F129:F134)</f>
        <v>15952.788799355714</v>
      </c>
      <c r="G18" s="245">
        <f t="shared" si="15"/>
        <v>18474.266574344787</v>
      </c>
      <c r="H18" s="245">
        <f t="shared" si="15"/>
        <v>15345.200996975002</v>
      </c>
      <c r="I18" s="245">
        <f t="shared" si="15"/>
        <v>16993.385278498547</v>
      </c>
      <c r="J18" s="245">
        <f t="shared" si="15"/>
        <v>16654.131064062803</v>
      </c>
      <c r="K18" s="245">
        <f t="shared" si="15"/>
        <v>16715.280116472637</v>
      </c>
      <c r="L18" s="245">
        <f t="shared" si="15"/>
        <v>16034.643252413916</v>
      </c>
      <c r="M18" s="245">
        <f t="shared" si="15"/>
        <v>15236.533271596098</v>
      </c>
      <c r="N18" s="245">
        <f t="shared" si="15"/>
        <v>17343.016972404541</v>
      </c>
      <c r="O18" s="245">
        <f t="shared" si="15"/>
        <v>17950.134698792102</v>
      </c>
      <c r="P18" s="245">
        <f t="shared" si="15"/>
        <v>16848.493907602533</v>
      </c>
    </row>
    <row r="19" spans="1:16">
      <c r="D19" s="72" t="s">
        <v>190</v>
      </c>
      <c r="E19" s="245">
        <f>SUM(E138)</f>
        <v>1615.4927029969801</v>
      </c>
      <c r="F19" s="245">
        <f t="shared" ref="F19:P19" si="16">SUM(F138)</f>
        <v>1502.6455519605436</v>
      </c>
      <c r="G19" s="245">
        <f t="shared" si="16"/>
        <v>1657.8974812210545</v>
      </c>
      <c r="H19" s="245">
        <f t="shared" si="16"/>
        <v>1610.9507637090285</v>
      </c>
      <c r="I19" s="245">
        <f t="shared" si="16"/>
        <v>1626.1612706697174</v>
      </c>
      <c r="J19" s="245">
        <f t="shared" si="16"/>
        <v>1558.9160454495511</v>
      </c>
      <c r="K19" s="245">
        <f t="shared" si="16"/>
        <v>1619.0678907429058</v>
      </c>
      <c r="L19" s="245">
        <f t="shared" si="16"/>
        <v>1679.6506288548624</v>
      </c>
      <c r="M19" s="245">
        <f t="shared" si="16"/>
        <v>1558.4293904085412</v>
      </c>
      <c r="N19" s="245">
        <f t="shared" si="16"/>
        <v>1785.9930738399435</v>
      </c>
      <c r="O19" s="245">
        <f t="shared" si="16"/>
        <v>1747.4756598005615</v>
      </c>
      <c r="P19" s="245">
        <f t="shared" si="16"/>
        <v>1797.2585739709837</v>
      </c>
    </row>
    <row r="20" spans="1:16" ht="23.5">
      <c r="A20" s="70" t="s">
        <v>189</v>
      </c>
    </row>
    <row r="21" spans="1:16" s="73" customFormat="1" ht="23.5">
      <c r="A21" s="71" t="s">
        <v>0</v>
      </c>
      <c r="B21" s="72"/>
      <c r="D21" s="423" t="s">
        <v>300</v>
      </c>
      <c r="E21" s="421">
        <f>E14/SUM('Volume (KT)'!E25:E30)</f>
        <v>389.59705445815075</v>
      </c>
      <c r="F21" s="421">
        <f>F14/SUM('Volume (KT)'!F25:F30)</f>
        <v>401.26495398423151</v>
      </c>
      <c r="G21" s="421">
        <f>G14/SUM('Volume (KT)'!G25:G30)</f>
        <v>399.89189640577359</v>
      </c>
      <c r="H21" s="421">
        <f>H14/SUM('Volume (KT)'!H25:H30)</f>
        <v>401.55793915136962</v>
      </c>
      <c r="I21" s="421">
        <f>I14/SUM('Volume (KT)'!I25:I30)</f>
        <v>392.18734895557895</v>
      </c>
      <c r="J21" s="421">
        <f>J14/SUM('Volume (KT)'!J25:J30)</f>
        <v>388.45981761902357</v>
      </c>
      <c r="K21" s="421">
        <f>K14/SUM('Volume (KT)'!K25:K30)</f>
        <v>390.44489663462127</v>
      </c>
      <c r="L21" s="421">
        <f>L14/SUM('Volume (KT)'!L25:L30)</f>
        <v>405.22264537758156</v>
      </c>
      <c r="M21" s="421">
        <f>M14/SUM('Volume (KT)'!M25:M30)</f>
        <v>388.32496510642909</v>
      </c>
      <c r="N21" s="421">
        <f>N14/SUM('Volume (KT)'!N25:N30)</f>
        <v>431.12130112816419</v>
      </c>
      <c r="O21" s="421">
        <f>O14/SUM('Volume (KT)'!O25:O30)</f>
        <v>435.9344082389328</v>
      </c>
      <c r="P21" s="421">
        <f>P14/SUM('Volume (KT)'!P25:P30)</f>
        <v>433.86925765156599</v>
      </c>
    </row>
    <row r="22" spans="1:16">
      <c r="A22" s="487" t="s">
        <v>1</v>
      </c>
      <c r="B22" s="487" t="s">
        <v>98</v>
      </c>
      <c r="C22" s="487" t="s">
        <v>99</v>
      </c>
      <c r="D22" s="487" t="s">
        <v>100</v>
      </c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</row>
    <row r="23" spans="1:16">
      <c r="A23" s="487"/>
      <c r="B23" s="493"/>
      <c r="C23" s="493"/>
      <c r="D23" s="493"/>
      <c r="E23" s="301">
        <v>23743</v>
      </c>
      <c r="F23" s="301">
        <v>23774</v>
      </c>
      <c r="G23" s="301">
        <v>23802</v>
      </c>
      <c r="H23" s="301">
        <v>23833</v>
      </c>
      <c r="I23" s="301">
        <v>23863</v>
      </c>
      <c r="J23" s="301">
        <v>23894</v>
      </c>
      <c r="K23" s="301">
        <v>23924</v>
      </c>
      <c r="L23" s="301">
        <v>23955</v>
      </c>
      <c r="M23" s="301">
        <v>23986</v>
      </c>
      <c r="N23" s="301">
        <v>24016</v>
      </c>
      <c r="O23" s="301">
        <v>24047</v>
      </c>
      <c r="P23" s="301">
        <v>24077</v>
      </c>
    </row>
    <row r="24" spans="1:16">
      <c r="A24" s="74" t="s">
        <v>7</v>
      </c>
      <c r="B24" s="313" t="s">
        <v>95</v>
      </c>
      <c r="C24" s="313" t="s">
        <v>241</v>
      </c>
      <c r="D24" s="313" t="s">
        <v>95</v>
      </c>
      <c r="E24" s="75">
        <f>'Full Cost'!E25*'Volume (KT)'!E25</f>
        <v>11225.568135390342</v>
      </c>
      <c r="F24" s="75">
        <f>'Full Cost'!F25*'Volume (KT)'!F25</f>
        <v>9608.4163057327969</v>
      </c>
      <c r="G24" s="75">
        <f>'Full Cost'!G25*'Volume (KT)'!G25</f>
        <v>11876.789323251476</v>
      </c>
      <c r="H24" s="75">
        <f>'Full Cost'!H25*'Volume (KT)'!H25</f>
        <v>10926.391524308769</v>
      </c>
      <c r="I24" s="75">
        <f>'Full Cost'!I25*'Volume (KT)'!I25</f>
        <v>11647.964263980693</v>
      </c>
      <c r="J24" s="75">
        <f>'Full Cost'!J25*'Volume (KT)'!J25</f>
        <v>10643.799002761245</v>
      </c>
      <c r="K24" s="75">
        <f>'Full Cost'!K25*'Volume (KT)'!K25</f>
        <v>11010.546085096317</v>
      </c>
      <c r="L24" s="75">
        <f>'Full Cost'!L25*'Volume (KT)'!L25</f>
        <v>11427.278599647801</v>
      </c>
      <c r="M24" s="75">
        <f>'Full Cost'!M25*'Volume (KT)'!M25</f>
        <v>10601.271547405511</v>
      </c>
      <c r="N24" s="75">
        <f>'Full Cost'!N25*'Volume (KT)'!N25</f>
        <v>12157.620691814231</v>
      </c>
      <c r="O24" s="75">
        <f>'Full Cost'!O25*'Volume (KT)'!O25</f>
        <v>11901.009344922864</v>
      </c>
      <c r="P24" s="75">
        <f>'Full Cost'!P25*'Volume (KT)'!P25</f>
        <v>14491.233205562305</v>
      </c>
    </row>
    <row r="25" spans="1:16">
      <c r="A25" s="74" t="s">
        <v>7</v>
      </c>
      <c r="B25" s="313" t="s">
        <v>95</v>
      </c>
      <c r="C25" s="313" t="s">
        <v>242</v>
      </c>
      <c r="D25" s="313" t="s">
        <v>95</v>
      </c>
      <c r="E25" s="75">
        <f>'Full Cost'!E26*'Volume (KT)'!E26</f>
        <v>10463.763349682858</v>
      </c>
      <c r="F25" s="75">
        <f>'Full Cost'!F26*'Volume (KT)'!F26</f>
        <v>10236.57197492691</v>
      </c>
      <c r="G25" s="75">
        <f>'Full Cost'!G26*'Volume (KT)'!G26</f>
        <v>9722.8421230059739</v>
      </c>
      <c r="H25" s="75">
        <f>'Full Cost'!H26*'Volume (KT)'!H26</f>
        <v>10754.184640949397</v>
      </c>
      <c r="I25" s="75">
        <f>'Full Cost'!I26*'Volume (KT)'!I26</f>
        <v>17131.62740867677</v>
      </c>
      <c r="J25" s="75">
        <f>'Full Cost'!J26*'Volume (KT)'!J26</f>
        <v>15826.750647896408</v>
      </c>
      <c r="K25" s="75">
        <f>'Full Cost'!K26*'Volume (KT)'!K26</f>
        <v>10866.785014505129</v>
      </c>
      <c r="L25" s="75">
        <f>'Full Cost'!L26*'Volume (KT)'!L26</f>
        <v>11536.08761866747</v>
      </c>
      <c r="M25" s="75">
        <f>'Full Cost'!M26*'Volume (KT)'!M26</f>
        <v>10510.418825983636</v>
      </c>
      <c r="N25" s="75">
        <f>'Full Cost'!N26*'Volume (KT)'!N26</f>
        <v>12077.311584609939</v>
      </c>
      <c r="O25" s="75">
        <f>'Full Cost'!O26*'Volume (KT)'!O26</f>
        <v>11664.711830549482</v>
      </c>
      <c r="P25" s="75">
        <f>'Full Cost'!P26*'Volume (KT)'!P26</f>
        <v>0</v>
      </c>
    </row>
    <row r="26" spans="1:16">
      <c r="A26" s="74" t="s">
        <v>7</v>
      </c>
      <c r="B26" s="313" t="s">
        <v>95</v>
      </c>
      <c r="C26" s="313" t="s">
        <v>243</v>
      </c>
      <c r="D26" s="313" t="s">
        <v>95</v>
      </c>
      <c r="E26" s="75">
        <f>'Full Cost'!E27*'Volume (KT)'!E27</f>
        <v>44728.079434122454</v>
      </c>
      <c r="F26" s="75">
        <f>'Full Cost'!F27*'Volume (KT)'!F27</f>
        <v>34369.656539507909</v>
      </c>
      <c r="G26" s="75">
        <f>'Full Cost'!G27*'Volume (KT)'!G27</f>
        <v>37278.863928470353</v>
      </c>
      <c r="H26" s="75">
        <f>'Full Cost'!H27*'Volume (KT)'!H27</f>
        <v>37080.952311813759</v>
      </c>
      <c r="I26" s="75">
        <f>'Full Cost'!I27*'Volume (KT)'!I27</f>
        <v>27117.402056184554</v>
      </c>
      <c r="J26" s="75">
        <f>'Full Cost'!J27*'Volume (KT)'!J27</f>
        <v>37455.295614826238</v>
      </c>
      <c r="K26" s="75">
        <f>'Full Cost'!K27*'Volume (KT)'!K27</f>
        <v>40420.417479202537</v>
      </c>
      <c r="L26" s="75">
        <f>'Full Cost'!L27*'Volume (KT)'!L27</f>
        <v>37209.164189151052</v>
      </c>
      <c r="M26" s="75">
        <f>'Full Cost'!M27*'Volume (KT)'!M27</f>
        <v>37947.115590200236</v>
      </c>
      <c r="N26" s="75">
        <f>'Full Cost'!N27*'Volume (KT)'!N27</f>
        <v>43165.589154156325</v>
      </c>
      <c r="O26" s="75">
        <f>'Full Cost'!O27*'Volume (KT)'!O27</f>
        <v>45040.743059246532</v>
      </c>
      <c r="P26" s="75">
        <f>'Full Cost'!P27*'Volume (KT)'!P27</f>
        <v>49393.411768084879</v>
      </c>
    </row>
    <row r="27" spans="1:16">
      <c r="A27" s="74" t="s">
        <v>7</v>
      </c>
      <c r="B27" s="313" t="s">
        <v>95</v>
      </c>
      <c r="C27" s="313" t="s">
        <v>244</v>
      </c>
      <c r="D27" s="313" t="s">
        <v>95</v>
      </c>
      <c r="E27" s="75">
        <f>'Full Cost'!E28*'Volume (KT)'!E28</f>
        <v>0</v>
      </c>
      <c r="F27" s="75">
        <f>'Full Cost'!F28*'Volume (KT)'!F28</f>
        <v>0</v>
      </c>
      <c r="G27" s="75">
        <f>'Full Cost'!G28*'Volume (KT)'!G28</f>
        <v>0</v>
      </c>
      <c r="H27" s="75">
        <f>'Full Cost'!H28*'Volume (KT)'!H28</f>
        <v>0</v>
      </c>
      <c r="I27" s="75">
        <f>'Full Cost'!I28*'Volume (KT)'!I28</f>
        <v>0</v>
      </c>
      <c r="J27" s="75">
        <f>'Full Cost'!J28*'Volume (KT)'!J28</f>
        <v>0</v>
      </c>
      <c r="K27" s="75">
        <f>'Full Cost'!K28*'Volume (KT)'!K28</f>
        <v>0</v>
      </c>
      <c r="L27" s="75">
        <f>'Full Cost'!L28*'Volume (KT)'!L28</f>
        <v>0</v>
      </c>
      <c r="M27" s="75">
        <f>'Full Cost'!M28*'Volume (KT)'!M28</f>
        <v>0</v>
      </c>
      <c r="N27" s="75">
        <f>'Full Cost'!N28*'Volume (KT)'!N28</f>
        <v>0</v>
      </c>
      <c r="O27" s="75">
        <f>'Full Cost'!O28*'Volume (KT)'!O28</f>
        <v>0</v>
      </c>
      <c r="P27" s="75">
        <f>'Full Cost'!P28*'Volume (KT)'!P28</f>
        <v>0</v>
      </c>
    </row>
    <row r="28" spans="1:16">
      <c r="A28" s="74" t="s">
        <v>7</v>
      </c>
      <c r="B28" s="313" t="s">
        <v>95</v>
      </c>
      <c r="C28" s="313" t="s">
        <v>245</v>
      </c>
      <c r="D28" s="313" t="s">
        <v>95</v>
      </c>
      <c r="E28" s="75">
        <f>'Full Cost'!E29*'Volume (KT)'!E29</f>
        <v>0</v>
      </c>
      <c r="F28" s="75">
        <f>'Full Cost'!F29*'Volume (KT)'!F29</f>
        <v>0</v>
      </c>
      <c r="G28" s="75">
        <f>'Full Cost'!G29*'Volume (KT)'!G29</f>
        <v>0</v>
      </c>
      <c r="H28" s="75">
        <f>'Full Cost'!H29*'Volume (KT)'!H29</f>
        <v>0</v>
      </c>
      <c r="I28" s="75">
        <f>'Full Cost'!I29*'Volume (KT)'!I29</f>
        <v>0</v>
      </c>
      <c r="J28" s="75">
        <f>'Full Cost'!J29*'Volume (KT)'!J29</f>
        <v>0</v>
      </c>
      <c r="K28" s="75">
        <f>'Full Cost'!K29*'Volume (KT)'!K29</f>
        <v>0</v>
      </c>
      <c r="L28" s="75">
        <f>'Full Cost'!L29*'Volume (KT)'!L29</f>
        <v>0</v>
      </c>
      <c r="M28" s="75">
        <f>'Full Cost'!M29*'Volume (KT)'!M29</f>
        <v>0</v>
      </c>
      <c r="N28" s="75">
        <f>'Full Cost'!N29*'Volume (KT)'!N29</f>
        <v>0</v>
      </c>
      <c r="O28" s="75">
        <f>'Full Cost'!O29*'Volume (KT)'!O29</f>
        <v>0</v>
      </c>
      <c r="P28" s="75">
        <f>'Full Cost'!P29*'Volume (KT)'!P29</f>
        <v>0</v>
      </c>
    </row>
    <row r="29" spans="1:16">
      <c r="A29" s="74" t="s">
        <v>7</v>
      </c>
      <c r="B29" s="313" t="s">
        <v>95</v>
      </c>
      <c r="C29" s="313" t="s">
        <v>246</v>
      </c>
      <c r="D29" s="313" t="s">
        <v>95</v>
      </c>
      <c r="E29" s="75">
        <f>'Full Cost'!E30*'Volume (KT)'!E30</f>
        <v>1159.4408340674565</v>
      </c>
      <c r="F29" s="75">
        <f>'Full Cost'!F30*'Volume (KT)'!F30</f>
        <v>1078.6001963096141</v>
      </c>
      <c r="G29" s="75">
        <f>'Full Cost'!G30*'Volume (KT)'!G30</f>
        <v>1190.0782837035822</v>
      </c>
      <c r="H29" s="75">
        <f>'Full Cost'!H30*'Volume (KT)'!H30</f>
        <v>1156.4868647559445</v>
      </c>
      <c r="I29" s="75">
        <f>'Full Cost'!I30*'Volume (KT)'!I30</f>
        <v>1167.1495504918028</v>
      </c>
      <c r="J29" s="75">
        <f>'Full Cost'!J30*'Volume (KT)'!J30</f>
        <v>1118.7642747427878</v>
      </c>
      <c r="K29" s="75">
        <f>'Full Cost'!K30*'Volume (KT)'!K30</f>
        <v>1161.9640123846327</v>
      </c>
      <c r="L29" s="75">
        <f>'Full Cost'!L30*'Volume (KT)'!L30</f>
        <v>1205.9425926436829</v>
      </c>
      <c r="M29" s="75">
        <f>'Full Cost'!M30*'Volume (KT)'!M30</f>
        <v>1118.3758995065157</v>
      </c>
      <c r="N29" s="75">
        <f>'Full Cost'!N30*'Volume (KT)'!N30</f>
        <v>1283.0169921574166</v>
      </c>
      <c r="O29" s="75">
        <f>'Full Cost'!O30*'Volume (KT)'!O30</f>
        <v>1255.4910957281265</v>
      </c>
      <c r="P29" s="75">
        <f>'Full Cost'!P30*'Volume (KT)'!P30</f>
        <v>1291.1949107710604</v>
      </c>
    </row>
    <row r="30" spans="1:16">
      <c r="A30" s="93" t="s">
        <v>7</v>
      </c>
      <c r="B30" s="313" t="s">
        <v>95</v>
      </c>
      <c r="C30" s="313" t="s">
        <v>196</v>
      </c>
      <c r="D30" s="313" t="s">
        <v>95</v>
      </c>
      <c r="E30" s="75">
        <f>'Full Cost'!E31*'Volume (KT)'!E31</f>
        <v>3432.3843887304615</v>
      </c>
      <c r="F30" s="75">
        <f>'Full Cost'!F31*'Volume (KT)'!F31</f>
        <v>3245.9304789432676</v>
      </c>
      <c r="G30" s="75">
        <f>'Full Cost'!G31*'Volume (KT)'!G31</f>
        <v>3754.1730079300951</v>
      </c>
      <c r="H30" s="75">
        <f>'Full Cost'!H31*'Volume (KT)'!H31</f>
        <v>3701.9011684999105</v>
      </c>
      <c r="I30" s="75">
        <f>'Full Cost'!I31*'Volume (KT)'!I31</f>
        <v>3293.4897249297746</v>
      </c>
      <c r="J30" s="75">
        <f>'Full Cost'!J31*'Volume (KT)'!J31</f>
        <v>3751.6241601023789</v>
      </c>
      <c r="K30" s="75">
        <f>'Full Cost'!K31*'Volume (KT)'!K31</f>
        <v>3657.7651403027803</v>
      </c>
      <c r="L30" s="75">
        <f>'Full Cost'!L31*'Volume (KT)'!L31</f>
        <v>3538.1947893785664</v>
      </c>
      <c r="M30" s="75">
        <f>'Full Cost'!M31*'Volume (KT)'!M31</f>
        <v>3469.279917847809</v>
      </c>
      <c r="N30" s="75">
        <f>'Full Cost'!N31*'Volume (KT)'!N31</f>
        <v>3960.4008173577677</v>
      </c>
      <c r="O30" s="75">
        <f>'Full Cost'!O31*'Volume (KT)'!O31</f>
        <v>4028.9268660521006</v>
      </c>
      <c r="P30" s="75">
        <f>'Full Cost'!P31*'Volume (KT)'!P31</f>
        <v>6455.9745538553034</v>
      </c>
    </row>
    <row r="31" spans="1:16" s="73" customFormat="1" ht="23.5">
      <c r="A31" s="71" t="s">
        <v>4</v>
      </c>
      <c r="B31" s="72"/>
      <c r="D31" s="423" t="s">
        <v>299</v>
      </c>
      <c r="E31" s="422">
        <f>E15/SUM('Volume (KT)'!E25:E31)</f>
        <v>389.59705445815081</v>
      </c>
      <c r="F31" s="422">
        <f>F15/SUM('Volume (KT)'!F25:F31)</f>
        <v>401.26495398423151</v>
      </c>
      <c r="G31" s="422">
        <f>G15/SUM('Volume (KT)'!G25:G31)</f>
        <v>399.89189640577359</v>
      </c>
      <c r="H31" s="422">
        <f>H15/SUM('Volume (KT)'!H25:H31)</f>
        <v>401.55793915136968</v>
      </c>
      <c r="I31" s="422">
        <f>I15/SUM('Volume (KT)'!I25:I31)</f>
        <v>392.1873489555789</v>
      </c>
      <c r="J31" s="422">
        <f>J15/SUM('Volume (KT)'!J25:J31)</f>
        <v>388.45981761902357</v>
      </c>
      <c r="K31" s="422">
        <f>K15/SUM('Volume (KT)'!K25:K31)</f>
        <v>390.44489663462127</v>
      </c>
      <c r="L31" s="422">
        <f>L15/SUM('Volume (KT)'!L25:L31)</f>
        <v>405.22264537758156</v>
      </c>
      <c r="M31" s="422">
        <f>M15/SUM('Volume (KT)'!M25:M31)</f>
        <v>388.32496510642909</v>
      </c>
      <c r="N31" s="422">
        <f>N15/SUM('Volume (KT)'!N25:N31)</f>
        <v>431.12130112816413</v>
      </c>
      <c r="O31" s="422">
        <f>O15/SUM('Volume (KT)'!O25:O31)</f>
        <v>435.9344082389328</v>
      </c>
      <c r="P31" s="422">
        <f>P15/SUM('Volume (KT)'!P25:P31)</f>
        <v>433.86925765156604</v>
      </c>
    </row>
    <row r="32" spans="1:16">
      <c r="A32" s="487" t="s">
        <v>1</v>
      </c>
      <c r="B32" s="487" t="s">
        <v>98</v>
      </c>
      <c r="C32" s="487" t="s">
        <v>99</v>
      </c>
      <c r="D32" s="487" t="s">
        <v>100</v>
      </c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</row>
    <row r="33" spans="1:16">
      <c r="A33" s="487"/>
      <c r="B33" s="493"/>
      <c r="C33" s="488"/>
      <c r="D33" s="488"/>
      <c r="E33" s="301">
        <f>E23</f>
        <v>23743</v>
      </c>
      <c r="F33" s="301">
        <f t="shared" ref="F33:P33" si="17">F23</f>
        <v>23774</v>
      </c>
      <c r="G33" s="301">
        <f t="shared" si="17"/>
        <v>23802</v>
      </c>
      <c r="H33" s="301">
        <f t="shared" si="17"/>
        <v>23833</v>
      </c>
      <c r="I33" s="301">
        <f t="shared" si="17"/>
        <v>23863</v>
      </c>
      <c r="J33" s="301">
        <f t="shared" si="17"/>
        <v>23894</v>
      </c>
      <c r="K33" s="301">
        <f t="shared" si="17"/>
        <v>23924</v>
      </c>
      <c r="L33" s="301">
        <f t="shared" si="17"/>
        <v>23955</v>
      </c>
      <c r="M33" s="301">
        <f t="shared" si="17"/>
        <v>23986</v>
      </c>
      <c r="N33" s="301">
        <f t="shared" si="17"/>
        <v>24016</v>
      </c>
      <c r="O33" s="301">
        <f t="shared" si="17"/>
        <v>24047</v>
      </c>
      <c r="P33" s="301">
        <f t="shared" si="17"/>
        <v>24077</v>
      </c>
    </row>
    <row r="34" spans="1:16">
      <c r="A34" s="74"/>
      <c r="B34" s="76"/>
      <c r="C34" s="307" t="s">
        <v>62</v>
      </c>
      <c r="D34" s="76"/>
      <c r="E34" s="75">
        <f>'Full Cost'!E35*'Volume (KT)'!E35</f>
        <v>0</v>
      </c>
      <c r="F34" s="75">
        <f>'Full Cost'!F35*'Volume (KT)'!F35</f>
        <v>0</v>
      </c>
      <c r="G34" s="75">
        <f>'Full Cost'!G35*'Volume (KT)'!G35</f>
        <v>0</v>
      </c>
      <c r="H34" s="75">
        <f>'Full Cost'!H35*'Volume (KT)'!H35</f>
        <v>0</v>
      </c>
      <c r="I34" s="75">
        <f>'Full Cost'!I35*'Volume (KT)'!I35</f>
        <v>0</v>
      </c>
      <c r="J34" s="75">
        <f>'Full Cost'!J35*'Volume (KT)'!J35</f>
        <v>0</v>
      </c>
      <c r="K34" s="75">
        <f>'Full Cost'!K35*'Volume (KT)'!K35</f>
        <v>0</v>
      </c>
      <c r="L34" s="75">
        <f>'Full Cost'!L35*'Volume (KT)'!L35</f>
        <v>0</v>
      </c>
      <c r="M34" s="75">
        <f>'Full Cost'!M35*'Volume (KT)'!M35</f>
        <v>0</v>
      </c>
      <c r="N34" s="75">
        <f>'Full Cost'!N35*'Volume (KT)'!N35</f>
        <v>0</v>
      </c>
      <c r="O34" s="75">
        <f>'Full Cost'!O35*'Volume (KT)'!O35</f>
        <v>0</v>
      </c>
      <c r="P34" s="75">
        <f>'Full Cost'!P35*'Volume (KT)'!P35</f>
        <v>0</v>
      </c>
    </row>
    <row r="35" spans="1:16">
      <c r="A35" s="74" t="s">
        <v>7</v>
      </c>
      <c r="B35" s="76" t="s">
        <v>95</v>
      </c>
      <c r="C35" s="77" t="s">
        <v>2</v>
      </c>
      <c r="D35" s="76" t="s">
        <v>95</v>
      </c>
      <c r="E35" s="75">
        <f>'Full Cost'!E36*'Volume (KT)'!E36</f>
        <v>8036.0946226652804</v>
      </c>
      <c r="F35" s="75">
        <f>'Full Cost'!F36*'Volume (KT)'!F36</f>
        <v>10468.186859463818</v>
      </c>
      <c r="G35" s="75">
        <f>'Full Cost'!G36*'Volume (KT)'!G36</f>
        <v>11743.736993773888</v>
      </c>
      <c r="H35" s="75">
        <f>'Full Cost'!H36*'Volume (KT)'!H36</f>
        <v>10057.066678548892</v>
      </c>
      <c r="I35" s="75">
        <f>'Full Cost'!I36*'Volume (KT)'!I36</f>
        <v>6543.2003547568193</v>
      </c>
      <c r="J35" s="75">
        <f>'Full Cost'!J36*'Volume (KT)'!J36</f>
        <v>7035.2016600510797</v>
      </c>
      <c r="K35" s="75">
        <f>'Full Cost'!K36*'Volume (KT)'!K36</f>
        <v>6897.7618925446295</v>
      </c>
      <c r="L35" s="75">
        <f>'Full Cost'!L36*'Volume (KT)'!L36</f>
        <v>6760.1467033845147</v>
      </c>
      <c r="M35" s="75">
        <f>'Full Cost'!M36*'Volume (KT)'!M36</f>
        <v>6269.9563646951419</v>
      </c>
      <c r="N35" s="75">
        <f>'Full Cost'!N36*'Volume (KT)'!N36</f>
        <v>7191.2437377789947</v>
      </c>
      <c r="O35" s="75">
        <f>'Full Cost'!O36*'Volume (KT)'!O36</f>
        <v>7036.9118307093977</v>
      </c>
      <c r="P35" s="75">
        <f>'Full Cost'!P36*'Volume (KT)'!P36</f>
        <v>7237.1121167109231</v>
      </c>
    </row>
    <row r="36" spans="1:16">
      <c r="A36" s="74" t="s">
        <v>7</v>
      </c>
      <c r="B36" s="123" t="s">
        <v>281</v>
      </c>
      <c r="C36" s="77" t="s">
        <v>2</v>
      </c>
      <c r="D36" s="76" t="s">
        <v>95</v>
      </c>
      <c r="E36" s="75">
        <f>'Full Cost'!E37*'Volume (KT)'!E37</f>
        <v>0</v>
      </c>
      <c r="F36" s="75">
        <f>'Full Cost'!F37*'Volume (KT)'!F37</f>
        <v>0</v>
      </c>
      <c r="G36" s="75">
        <f>'Full Cost'!G37*'Volume (KT)'!G37</f>
        <v>0</v>
      </c>
      <c r="H36" s="75">
        <f>'Full Cost'!H37*'Volume (KT)'!H37</f>
        <v>12723.195429954783</v>
      </c>
      <c r="I36" s="75">
        <f>'Full Cost'!I37*'Volume (KT)'!I37</f>
        <v>28769.885864880984</v>
      </c>
      <c r="J36" s="75">
        <f>'Full Cost'!J37*'Volume (KT)'!J37</f>
        <v>40034.351999999999</v>
      </c>
      <c r="K36" s="75">
        <f>'Full Cost'!K37*'Volume (KT)'!K37</f>
        <v>44476.224000000002</v>
      </c>
      <c r="L36" s="75">
        <f>'Full Cost'!L37*'Volume (KT)'!L37</f>
        <v>38674.740696000001</v>
      </c>
      <c r="M36" s="75">
        <f>'Full Cost'!M37*'Volume (KT)'!M37</f>
        <v>11247.721471999999</v>
      </c>
      <c r="N36" s="75">
        <f>'Full Cost'!N37*'Volume (KT)'!N37</f>
        <v>37865.430416000003</v>
      </c>
      <c r="O36" s="75">
        <f>'Full Cost'!O37*'Volume (KT)'!O37</f>
        <v>38697.390266994611</v>
      </c>
      <c r="P36" s="75">
        <f>'Full Cost'!P37*'Volume (KT)'!P37</f>
        <v>15801.696047844507</v>
      </c>
    </row>
    <row r="37" spans="1:16">
      <c r="A37" s="74"/>
      <c r="B37" s="78"/>
      <c r="C37" s="79" t="s">
        <v>63</v>
      </c>
      <c r="D37" s="78"/>
      <c r="E37" s="75">
        <f>'Full Cost'!E38*'Volume (KT)'!E38</f>
        <v>0</v>
      </c>
      <c r="F37" s="75">
        <f>'Full Cost'!F38*'Volume (KT)'!F38</f>
        <v>0</v>
      </c>
      <c r="G37" s="75">
        <f>'Full Cost'!G38*'Volume (KT)'!G38</f>
        <v>0</v>
      </c>
      <c r="H37" s="75">
        <f>'Full Cost'!H38*'Volume (KT)'!H38</f>
        <v>0</v>
      </c>
      <c r="I37" s="75">
        <f>'Full Cost'!I38*'Volume (KT)'!I38</f>
        <v>0</v>
      </c>
      <c r="J37" s="75">
        <f>'Full Cost'!J38*'Volume (KT)'!J38</f>
        <v>0</v>
      </c>
      <c r="K37" s="75">
        <f>'Full Cost'!K38*'Volume (KT)'!K38</f>
        <v>0</v>
      </c>
      <c r="L37" s="75">
        <f>'Full Cost'!L38*'Volume (KT)'!L38</f>
        <v>0</v>
      </c>
      <c r="M37" s="75">
        <f>'Full Cost'!M38*'Volume (KT)'!M38</f>
        <v>0</v>
      </c>
      <c r="N37" s="75">
        <f>'Full Cost'!N38*'Volume (KT)'!N38</f>
        <v>0</v>
      </c>
      <c r="O37" s="75">
        <f>'Full Cost'!O38*'Volume (KT)'!O38</f>
        <v>0</v>
      </c>
      <c r="P37" s="75">
        <f>'Full Cost'!P38*'Volume (KT)'!P38</f>
        <v>0</v>
      </c>
    </row>
    <row r="38" spans="1:16">
      <c r="A38" s="74" t="s">
        <v>7</v>
      </c>
      <c r="B38" s="78" t="s">
        <v>95</v>
      </c>
      <c r="C38" s="80" t="s">
        <v>222</v>
      </c>
      <c r="D38" s="78" t="s">
        <v>95</v>
      </c>
      <c r="E38" s="75">
        <f>'Full Cost'!E39*'Volume (KT)'!E39</f>
        <v>9964.7573321049476</v>
      </c>
      <c r="F38" s="75">
        <f>'Full Cost'!F39*'Volume (KT)'!F39</f>
        <v>9210.9481982052221</v>
      </c>
      <c r="G38" s="75">
        <f>'Full Cost'!G39*'Volume (KT)'!G39</f>
        <v>10581.146308102627</v>
      </c>
      <c r="H38" s="75">
        <f>'Full Cost'!H39*'Volume (KT)'!H39</f>
        <v>10569.779881769031</v>
      </c>
      <c r="I38" s="75">
        <f>'Full Cost'!I39*'Volume (KT)'!I39</f>
        <v>10747.397262316923</v>
      </c>
      <c r="J38" s="75">
        <f>'Full Cost'!J39*'Volume (KT)'!J39</f>
        <v>9844.2457332312551</v>
      </c>
      <c r="K38" s="75">
        <f>'Full Cost'!K39*'Volume (KT)'!K39</f>
        <v>10224.304017304559</v>
      </c>
      <c r="L38" s="75">
        <f>'Full Cost'!L39*'Volume (KT)'!L39</f>
        <v>10733.613363374565</v>
      </c>
      <c r="M38" s="75">
        <f>'Full Cost'!M39*'Volume (KT)'!M39</f>
        <v>9955.3389170545815</v>
      </c>
      <c r="N38" s="75">
        <f>'Full Cost'!N39*'Volume (KT)'!N39</f>
        <v>11418.099823849021</v>
      </c>
      <c r="O38" s="75">
        <f>'Full Cost'!O39*'Volume (KT)'!O39</f>
        <v>11172.832402434209</v>
      </c>
      <c r="P38" s="75">
        <f>'Full Cost'!P39*'Volume (KT)'!P39</f>
        <v>11490.699713582391</v>
      </c>
    </row>
    <row r="39" spans="1:16">
      <c r="A39" s="74"/>
      <c r="B39" s="67"/>
      <c r="C39" s="81" t="s">
        <v>64</v>
      </c>
      <c r="D39" s="67"/>
      <c r="E39" s="75">
        <f>'Full Cost'!E40*'Volume (KT)'!E40</f>
        <v>0</v>
      </c>
      <c r="F39" s="75">
        <f>'Full Cost'!F40*'Volume (KT)'!F40</f>
        <v>0</v>
      </c>
      <c r="G39" s="75">
        <f>'Full Cost'!G40*'Volume (KT)'!G40</f>
        <v>0</v>
      </c>
      <c r="H39" s="75">
        <f>'Full Cost'!H40*'Volume (KT)'!H40</f>
        <v>0</v>
      </c>
      <c r="I39" s="75">
        <f>'Full Cost'!I40*'Volume (KT)'!I40</f>
        <v>0</v>
      </c>
      <c r="J39" s="75">
        <f>'Full Cost'!J40*'Volume (KT)'!J40</f>
        <v>0</v>
      </c>
      <c r="K39" s="75">
        <f>'Full Cost'!K40*'Volume (KT)'!K40</f>
        <v>0</v>
      </c>
      <c r="L39" s="75">
        <f>'Full Cost'!L40*'Volume (KT)'!L40</f>
        <v>0</v>
      </c>
      <c r="M39" s="75">
        <f>'Full Cost'!M40*'Volume (KT)'!M40</f>
        <v>0</v>
      </c>
      <c r="N39" s="75">
        <f>'Full Cost'!N40*'Volume (KT)'!N40</f>
        <v>0</v>
      </c>
      <c r="O39" s="75">
        <f>'Full Cost'!O40*'Volume (KT)'!O40</f>
        <v>0</v>
      </c>
      <c r="P39" s="75">
        <f>'Full Cost'!P40*'Volume (KT)'!P40</f>
        <v>0</v>
      </c>
    </row>
    <row r="40" spans="1:16">
      <c r="A40" s="74" t="s">
        <v>7</v>
      </c>
      <c r="B40" s="67" t="s">
        <v>95</v>
      </c>
      <c r="C40" s="82" t="s">
        <v>221</v>
      </c>
      <c r="D40" s="67" t="s">
        <v>95</v>
      </c>
      <c r="E40" s="75">
        <f>'Full Cost'!E41*'Volume (KT)'!E41</f>
        <v>8627.4955256319718</v>
      </c>
      <c r="F40" s="75">
        <f>'Full Cost'!F41*'Volume (KT)'!F41</f>
        <v>1292.7093444915977</v>
      </c>
      <c r="G40" s="75">
        <f>'Full Cost'!G41*'Volume (KT)'!G41</f>
        <v>5852.230140710064</v>
      </c>
      <c r="H40" s="75">
        <f>'Full Cost'!H41*'Volume (KT)'!H41</f>
        <v>8398.9921172295872</v>
      </c>
      <c r="I40" s="75">
        <f>'Full Cost'!I41*'Volume (KT)'!I41</f>
        <v>6384.2205716554408</v>
      </c>
      <c r="J40" s="75">
        <f>'Full Cost'!J41*'Volume (KT)'!J41</f>
        <v>6927.5319223160996</v>
      </c>
      <c r="K40" s="75">
        <f>'Full Cost'!K41*'Volume (KT)'!K41</f>
        <v>7473.7433375713954</v>
      </c>
      <c r="L40" s="75">
        <f>'Full Cost'!L41*'Volume (KT)'!L41</f>
        <v>7755.8530286021314</v>
      </c>
      <c r="M40" s="75">
        <f>'Full Cost'!M41*'Volume (KT)'!M41</f>
        <v>7136.5089177550508</v>
      </c>
      <c r="N40" s="75">
        <f>'Full Cost'!N41*'Volume (KT)'!N41</f>
        <v>8405.817218660628</v>
      </c>
      <c r="O40" s="75">
        <f>'Full Cost'!O41*'Volume (KT)'!O41</f>
        <v>8274.6671999003975</v>
      </c>
      <c r="P40" s="75">
        <f>'Full Cost'!P41*'Volume (KT)'!P41</f>
        <v>8347.413475769592</v>
      </c>
    </row>
    <row r="41" spans="1:16">
      <c r="A41" s="74" t="s">
        <v>7</v>
      </c>
      <c r="B41" s="67" t="s">
        <v>95</v>
      </c>
      <c r="C41" s="82" t="s">
        <v>265</v>
      </c>
      <c r="D41" s="67" t="s">
        <v>95</v>
      </c>
      <c r="E41" s="75">
        <f>'Full Cost'!E42*'Volume (KT)'!E42</f>
        <v>2371.1095992917462</v>
      </c>
      <c r="F41" s="75">
        <f>'Full Cost'!F42*'Volume (KT)'!F42</f>
        <v>0</v>
      </c>
      <c r="G41" s="75">
        <f>'Full Cost'!G42*'Volume (KT)'!G42</f>
        <v>0</v>
      </c>
      <c r="H41" s="75">
        <f>'Full Cost'!H42*'Volume (KT)'!H42</f>
        <v>2686.8729121791907</v>
      </c>
      <c r="I41" s="75">
        <f>'Full Cost'!I42*'Volume (KT)'!I42</f>
        <v>2042.9505829297409</v>
      </c>
      <c r="J41" s="75">
        <f>'Full Cost'!J42*'Volume (KT)'!J42</f>
        <v>2216.8102151411517</v>
      </c>
      <c r="K41" s="75">
        <f>'Full Cost'!K42*'Volume (KT)'!K42</f>
        <v>2391.5978680228463</v>
      </c>
      <c r="L41" s="75">
        <f>'Full Cost'!L42*'Volume (KT)'!L42</f>
        <v>2481.8729691526819</v>
      </c>
      <c r="M41" s="75">
        <f>'Full Cost'!M42*'Volume (KT)'!M42</f>
        <v>2283.6828536816161</v>
      </c>
      <c r="N41" s="75">
        <f>'Full Cost'!N42*'Volume (KT)'!N42</f>
        <v>2689.8615099714002</v>
      </c>
      <c r="O41" s="75">
        <f>'Full Cost'!O42*'Volume (KT)'!O42</f>
        <v>2647.8935039681273</v>
      </c>
      <c r="P41" s="75">
        <f>'Full Cost'!P42*'Volume (KT)'!P42</f>
        <v>2671.1723122462695</v>
      </c>
    </row>
    <row r="42" spans="1:16">
      <c r="A42" s="74" t="s">
        <v>7</v>
      </c>
      <c r="B42" s="67" t="s">
        <v>95</v>
      </c>
      <c r="C42" s="82" t="s">
        <v>285</v>
      </c>
      <c r="D42" s="67" t="s">
        <v>95</v>
      </c>
      <c r="E42" s="75">
        <f>'Full Cost'!E43*'Volume (KT)'!E43</f>
        <v>0</v>
      </c>
      <c r="F42" s="75">
        <f>'Full Cost'!F43*'Volume (KT)'!F43</f>
        <v>0</v>
      </c>
      <c r="G42" s="75">
        <f>'Full Cost'!G43*'Volume (KT)'!G43</f>
        <v>0</v>
      </c>
      <c r="H42" s="75">
        <f>'Full Cost'!H43*'Volume (KT)'!H43</f>
        <v>0</v>
      </c>
      <c r="I42" s="75">
        <f>'Full Cost'!I43*'Volume (KT)'!I43</f>
        <v>0</v>
      </c>
      <c r="J42" s="75">
        <f>'Full Cost'!J43*'Volume (KT)'!J43</f>
        <v>0</v>
      </c>
      <c r="K42" s="75">
        <f>'Full Cost'!K43*'Volume (KT)'!K43</f>
        <v>0</v>
      </c>
      <c r="L42" s="75">
        <f>'Full Cost'!L43*'Volume (KT)'!L43</f>
        <v>0</v>
      </c>
      <c r="M42" s="75">
        <f>'Full Cost'!M43*'Volume (KT)'!M43</f>
        <v>0</v>
      </c>
      <c r="N42" s="75">
        <f>'Full Cost'!N43*'Volume (KT)'!N43</f>
        <v>0</v>
      </c>
      <c r="O42" s="75">
        <f>'Full Cost'!O43*'Volume (KT)'!O43</f>
        <v>0</v>
      </c>
      <c r="P42" s="75">
        <f>'Full Cost'!P43*'Volume (KT)'!P43</f>
        <v>0</v>
      </c>
    </row>
    <row r="43" spans="1:16" ht="15" thickBot="1">
      <c r="A43" s="379"/>
      <c r="B43" s="382"/>
      <c r="C43" s="383" t="s">
        <v>178</v>
      </c>
      <c r="D43" s="382"/>
      <c r="E43" s="75">
        <f>'Full Cost'!E44*'Volume (KT)'!E44</f>
        <v>0</v>
      </c>
      <c r="F43" s="75">
        <f>'Full Cost'!F44*'Volume (KT)'!F44</f>
        <v>0</v>
      </c>
      <c r="G43" s="75">
        <f>'Full Cost'!G44*'Volume (KT)'!G44</f>
        <v>0</v>
      </c>
      <c r="H43" s="75">
        <f>'Full Cost'!H44*'Volume (KT)'!H44</f>
        <v>0</v>
      </c>
      <c r="I43" s="75">
        <f>'Full Cost'!I44*'Volume (KT)'!I44</f>
        <v>0</v>
      </c>
      <c r="J43" s="75">
        <f>'Full Cost'!J44*'Volume (KT)'!J44</f>
        <v>0</v>
      </c>
      <c r="K43" s="75">
        <f>'Full Cost'!K44*'Volume (KT)'!K44</f>
        <v>0</v>
      </c>
      <c r="L43" s="75">
        <f>'Full Cost'!L44*'Volume (KT)'!L44</f>
        <v>0</v>
      </c>
      <c r="M43" s="75">
        <f>'Full Cost'!M44*'Volume (KT)'!M44</f>
        <v>0</v>
      </c>
      <c r="N43" s="75">
        <f>'Full Cost'!N44*'Volume (KT)'!N44</f>
        <v>0</v>
      </c>
      <c r="O43" s="75">
        <f>'Full Cost'!O44*'Volume (KT)'!O44</f>
        <v>0</v>
      </c>
      <c r="P43" s="75">
        <f>'Full Cost'!P44*'Volume (KT)'!P44</f>
        <v>0</v>
      </c>
    </row>
    <row r="44" spans="1:16">
      <c r="A44" s="89" t="s">
        <v>7</v>
      </c>
      <c r="B44" s="396" t="s">
        <v>95</v>
      </c>
      <c r="C44" s="397" t="s">
        <v>283</v>
      </c>
      <c r="D44" s="398" t="s">
        <v>95</v>
      </c>
      <c r="E44" s="75">
        <f>'Full Cost'!E45*'Volume (KT)'!E45</f>
        <v>2596.0412342933932</v>
      </c>
      <c r="F44" s="75">
        <f>'Full Cost'!F45*'Volume (KT)'!F45</f>
        <v>0</v>
      </c>
      <c r="G44" s="75">
        <f>'Full Cost'!G45*'Volume (KT)'!G45</f>
        <v>2906.4767141781526</v>
      </c>
      <c r="H44" s="75">
        <f>'Full Cost'!H45*'Volume (KT)'!H45</f>
        <v>1104.305360781839</v>
      </c>
      <c r="I44" s="75">
        <f>'Full Cost'!I45*'Volume (KT)'!I45</f>
        <v>3852.1137140920873</v>
      </c>
      <c r="J44" s="75">
        <f>'Full Cost'!J45*'Volume (KT)'!J45</f>
        <v>5723.3986821111939</v>
      </c>
      <c r="K44" s="75">
        <f>'Full Cost'!K45*'Volume (KT)'!K45</f>
        <v>0</v>
      </c>
      <c r="L44" s="75">
        <f>'Full Cost'!L45*'Volume (KT)'!L45</f>
        <v>0</v>
      </c>
      <c r="M44" s="75">
        <f>'Full Cost'!M45*'Volume (KT)'!M45</f>
        <v>0</v>
      </c>
      <c r="N44" s="75">
        <f>'Full Cost'!N45*'Volume (KT)'!N45</f>
        <v>0</v>
      </c>
      <c r="O44" s="75">
        <f>'Full Cost'!O45*'Volume (KT)'!O45</f>
        <v>0</v>
      </c>
      <c r="P44" s="75">
        <f>'Full Cost'!P45*'Volume (KT)'!P45</f>
        <v>0</v>
      </c>
    </row>
    <row r="45" spans="1:16">
      <c r="A45" s="93" t="s">
        <v>7</v>
      </c>
      <c r="B45" s="309" t="s">
        <v>282</v>
      </c>
      <c r="C45" s="80" t="s">
        <v>283</v>
      </c>
      <c r="D45" s="399" t="s">
        <v>3</v>
      </c>
      <c r="E45" s="75">
        <f>'Full Cost'!E46*'Volume (KT)'!E46</f>
        <v>0</v>
      </c>
      <c r="F45" s="75">
        <f>'Full Cost'!F46*'Volume (KT)'!F46</f>
        <v>0</v>
      </c>
      <c r="G45" s="75">
        <f>'Full Cost'!G46*'Volume (KT)'!G46</f>
        <v>0</v>
      </c>
      <c r="H45" s="75">
        <f>'Full Cost'!H46*'Volume (KT)'!H46</f>
        <v>14235.056615304349</v>
      </c>
      <c r="I45" s="75">
        <f>'Full Cost'!I46*'Volume (KT)'!I46</f>
        <v>6113.6007462872067</v>
      </c>
      <c r="J45" s="75">
        <f>'Full Cost'!J46*'Volume (KT)'!J46</f>
        <v>0</v>
      </c>
      <c r="K45" s="75">
        <f>'Full Cost'!K46*'Volume (KT)'!K46</f>
        <v>0</v>
      </c>
      <c r="L45" s="75">
        <f>'Full Cost'!L46*'Volume (KT)'!L46</f>
        <v>0</v>
      </c>
      <c r="M45" s="75">
        <f>'Full Cost'!M46*'Volume (KT)'!M46</f>
        <v>0</v>
      </c>
      <c r="N45" s="75">
        <f>'Full Cost'!N46*'Volume (KT)'!N46</f>
        <v>0</v>
      </c>
      <c r="O45" s="75">
        <f>'Full Cost'!O46*'Volume (KT)'!O46</f>
        <v>0</v>
      </c>
      <c r="P45" s="75">
        <f>'Full Cost'!P46*'Volume (KT)'!P46</f>
        <v>0</v>
      </c>
    </row>
    <row r="46" spans="1:16">
      <c r="A46" s="93" t="s">
        <v>7</v>
      </c>
      <c r="B46" s="309" t="s">
        <v>281</v>
      </c>
      <c r="C46" s="80" t="s">
        <v>283</v>
      </c>
      <c r="D46" s="102" t="s">
        <v>95</v>
      </c>
      <c r="E46" s="75">
        <f>'Full Cost'!E47*'Volume (KT)'!E47</f>
        <v>0</v>
      </c>
      <c r="F46" s="75">
        <f>'Full Cost'!F47*'Volume (KT)'!F47</f>
        <v>0</v>
      </c>
      <c r="G46" s="75">
        <f>'Full Cost'!G47*'Volume (KT)'!G47</f>
        <v>0</v>
      </c>
      <c r="H46" s="75">
        <f>'Full Cost'!H47*'Volume (KT)'!H47</f>
        <v>1178.0736509217388</v>
      </c>
      <c r="I46" s="75">
        <f>'Full Cost'!I47*'Volume (KT)'!I47</f>
        <v>24454.402985148838</v>
      </c>
      <c r="J46" s="75">
        <f>'Full Cost'!J47*'Volume (KT)'!J47</f>
        <v>18276.552</v>
      </c>
      <c r="K46" s="75">
        <f>'Full Cost'!K47*'Volume (KT)'!K47</f>
        <v>17191.771200000003</v>
      </c>
      <c r="L46" s="75">
        <f>'Full Cost'!L47*'Volume (KT)'!L47</f>
        <v>18026.614399999999</v>
      </c>
      <c r="M46" s="75">
        <f>'Full Cost'!M47*'Volume (KT)'!M47</f>
        <v>17328.896000000001</v>
      </c>
      <c r="N46" s="75">
        <f>'Full Cost'!N47*'Volume (KT)'!N47</f>
        <v>16205.147200000001</v>
      </c>
      <c r="O46" s="75">
        <f>'Full Cost'!O47*'Volume (KT)'!O47</f>
        <v>16565.7408</v>
      </c>
      <c r="P46" s="75">
        <f>'Full Cost'!P47*'Volume (KT)'!P47</f>
        <v>4707.6224000000002</v>
      </c>
    </row>
    <row r="47" spans="1:16">
      <c r="A47" s="93" t="s">
        <v>7</v>
      </c>
      <c r="B47" s="78" t="s">
        <v>95</v>
      </c>
      <c r="C47" s="80" t="s">
        <v>284</v>
      </c>
      <c r="D47" s="102" t="s">
        <v>95</v>
      </c>
      <c r="E47" s="75">
        <f>'Full Cost'!E48*'Volume (KT)'!E48</f>
        <v>0</v>
      </c>
      <c r="F47" s="75">
        <f>'Full Cost'!F48*'Volume (KT)'!F48</f>
        <v>0</v>
      </c>
      <c r="G47" s="75">
        <f>'Full Cost'!G48*'Volume (KT)'!G48</f>
        <v>0</v>
      </c>
      <c r="H47" s="75">
        <f>'Full Cost'!H48*'Volume (KT)'!H48</f>
        <v>0</v>
      </c>
      <c r="I47" s="75">
        <f>'Full Cost'!I48*'Volume (KT)'!I48</f>
        <v>0</v>
      </c>
      <c r="J47" s="75">
        <f>'Full Cost'!J48*'Volume (KT)'!J48</f>
        <v>0</v>
      </c>
      <c r="K47" s="75">
        <f>'Full Cost'!K48*'Volume (KT)'!K48</f>
        <v>0</v>
      </c>
      <c r="L47" s="75">
        <f>'Full Cost'!L48*'Volume (KT)'!L48</f>
        <v>0</v>
      </c>
      <c r="M47" s="75">
        <f>'Full Cost'!M48*'Volume (KT)'!M48</f>
        <v>0</v>
      </c>
      <c r="N47" s="75">
        <f>'Full Cost'!N48*'Volume (KT)'!N48</f>
        <v>0</v>
      </c>
      <c r="O47" s="75">
        <f>'Full Cost'!O48*'Volume (KT)'!O48</f>
        <v>0</v>
      </c>
      <c r="P47" s="75">
        <f>'Full Cost'!P48*'Volume (KT)'!P48</f>
        <v>0</v>
      </c>
    </row>
    <row r="48" spans="1:16">
      <c r="A48" s="93" t="s">
        <v>7</v>
      </c>
      <c r="B48" s="309" t="s">
        <v>282</v>
      </c>
      <c r="C48" s="80" t="s">
        <v>284</v>
      </c>
      <c r="D48" s="399" t="s">
        <v>3</v>
      </c>
      <c r="E48" s="75">
        <f>'Full Cost'!E49*'Volume (KT)'!E49</f>
        <v>0</v>
      </c>
      <c r="F48" s="75">
        <f>'Full Cost'!F49*'Volume (KT)'!F49</f>
        <v>0</v>
      </c>
      <c r="G48" s="75">
        <f>'Full Cost'!G49*'Volume (KT)'!G49</f>
        <v>0</v>
      </c>
      <c r="H48" s="75">
        <f>'Full Cost'!H49*'Volume (KT)'!H49</f>
        <v>0</v>
      </c>
      <c r="I48" s="75">
        <f>'Full Cost'!I49*'Volume (KT)'!I49</f>
        <v>0</v>
      </c>
      <c r="J48" s="75">
        <f>'Full Cost'!J49*'Volume (KT)'!J49</f>
        <v>0</v>
      </c>
      <c r="K48" s="75">
        <f>'Full Cost'!K49*'Volume (KT)'!K49</f>
        <v>0</v>
      </c>
      <c r="L48" s="75">
        <f>'Full Cost'!L49*'Volume (KT)'!L49</f>
        <v>0</v>
      </c>
      <c r="M48" s="75">
        <f>'Full Cost'!M49*'Volume (KT)'!M49</f>
        <v>0</v>
      </c>
      <c r="N48" s="75">
        <f>'Full Cost'!N49*'Volume (KT)'!N49</f>
        <v>0</v>
      </c>
      <c r="O48" s="75">
        <f>'Full Cost'!O49*'Volume (KT)'!O49</f>
        <v>0</v>
      </c>
      <c r="P48" s="75">
        <f>'Full Cost'!P49*'Volume (KT)'!P49</f>
        <v>0</v>
      </c>
    </row>
    <row r="49" spans="1:16" ht="15" thickBot="1">
      <c r="A49" s="96" t="s">
        <v>7</v>
      </c>
      <c r="B49" s="393" t="s">
        <v>281</v>
      </c>
      <c r="C49" s="400" t="s">
        <v>284</v>
      </c>
      <c r="D49" s="401" t="s">
        <v>95</v>
      </c>
      <c r="E49" s="75">
        <f>'Full Cost'!E50*'Volume (KT)'!E50</f>
        <v>0</v>
      </c>
      <c r="F49" s="75">
        <f>'Full Cost'!F50*'Volume (KT)'!F50</f>
        <v>0</v>
      </c>
      <c r="G49" s="75">
        <f>'Full Cost'!G50*'Volume (KT)'!G50</f>
        <v>0</v>
      </c>
      <c r="H49" s="75">
        <f>'Full Cost'!H50*'Volume (KT)'!H50</f>
        <v>0</v>
      </c>
      <c r="I49" s="75">
        <f>'Full Cost'!I50*'Volume (KT)'!I50</f>
        <v>0</v>
      </c>
      <c r="J49" s="75">
        <f>'Full Cost'!J50*'Volume (KT)'!J50</f>
        <v>0</v>
      </c>
      <c r="K49" s="75">
        <f>'Full Cost'!K50*'Volume (KT)'!K50</f>
        <v>0</v>
      </c>
      <c r="L49" s="75">
        <f>'Full Cost'!L50*'Volume (KT)'!L50</f>
        <v>0</v>
      </c>
      <c r="M49" s="75">
        <f>'Full Cost'!M50*'Volume (KT)'!M50</f>
        <v>0</v>
      </c>
      <c r="N49" s="75">
        <f>'Full Cost'!N50*'Volume (KT)'!N50</f>
        <v>0</v>
      </c>
      <c r="O49" s="75">
        <f>'Full Cost'!O50*'Volume (KT)'!O50</f>
        <v>0</v>
      </c>
      <c r="P49" s="75">
        <f>'Full Cost'!P50*'Volume (KT)'!P50</f>
        <v>0</v>
      </c>
    </row>
    <row r="50" spans="1:16">
      <c r="A50" s="407" t="s">
        <v>7</v>
      </c>
      <c r="B50" s="386" t="s">
        <v>95</v>
      </c>
      <c r="C50" s="387" t="s">
        <v>291</v>
      </c>
      <c r="D50" s="408" t="s">
        <v>95</v>
      </c>
      <c r="E50" s="75">
        <f>'Full Cost'!E51*'Volume (KT)'!E51</f>
        <v>0</v>
      </c>
      <c r="F50" s="75">
        <f>'Full Cost'!F51*'Volume (KT)'!F51</f>
        <v>0</v>
      </c>
      <c r="G50" s="75">
        <f>'Full Cost'!G51*'Volume (KT)'!G51</f>
        <v>0</v>
      </c>
      <c r="H50" s="75">
        <f>'Full Cost'!H51*'Volume (KT)'!H51</f>
        <v>0</v>
      </c>
      <c r="I50" s="75">
        <f>'Full Cost'!I51*'Volume (KT)'!I51</f>
        <v>0</v>
      </c>
      <c r="J50" s="75">
        <f>'Full Cost'!J51*'Volume (KT)'!J51</f>
        <v>0</v>
      </c>
      <c r="K50" s="75">
        <f>'Full Cost'!K51*'Volume (KT)'!K51</f>
        <v>0</v>
      </c>
      <c r="L50" s="75">
        <f>'Full Cost'!L51*'Volume (KT)'!L51</f>
        <v>0</v>
      </c>
      <c r="M50" s="75">
        <f>'Full Cost'!M51*'Volume (KT)'!M51</f>
        <v>0</v>
      </c>
      <c r="N50" s="75">
        <f>'Full Cost'!N51*'Volume (KT)'!N51</f>
        <v>0</v>
      </c>
      <c r="O50" s="75">
        <f>'Full Cost'!O51*'Volume (KT)'!O51</f>
        <v>0</v>
      </c>
      <c r="P50" s="75">
        <f>'Full Cost'!P51*'Volume (KT)'!P51</f>
        <v>0</v>
      </c>
    </row>
    <row r="51" spans="1:16">
      <c r="A51" s="93" t="s">
        <v>7</v>
      </c>
      <c r="B51" s="309" t="s">
        <v>282</v>
      </c>
      <c r="C51" s="80" t="s">
        <v>291</v>
      </c>
      <c r="D51" s="399" t="s">
        <v>3</v>
      </c>
      <c r="E51" s="75">
        <f>'Full Cost'!E52*'Volume (KT)'!E52</f>
        <v>7643.640033525835</v>
      </c>
      <c r="F51" s="75">
        <f>'Full Cost'!F52*'Volume (KT)'!F52</f>
        <v>13970.2780982</v>
      </c>
      <c r="G51" s="75">
        <f>'Full Cost'!G52*'Volume (KT)'!G52</f>
        <v>18598.094704539999</v>
      </c>
      <c r="H51" s="75">
        <f>'Full Cost'!H52*'Volume (KT)'!H52</f>
        <v>0</v>
      </c>
      <c r="I51" s="75">
        <f>'Full Cost'!I52*'Volume (KT)'!I52</f>
        <v>0</v>
      </c>
      <c r="J51" s="75">
        <f>'Full Cost'!J52*'Volume (KT)'!J52</f>
        <v>0</v>
      </c>
      <c r="K51" s="75">
        <f>'Full Cost'!K52*'Volume (KT)'!K52</f>
        <v>0</v>
      </c>
      <c r="L51" s="75">
        <f>'Full Cost'!L52*'Volume (KT)'!L52</f>
        <v>0</v>
      </c>
      <c r="M51" s="75">
        <f>'Full Cost'!M52*'Volume (KT)'!M52</f>
        <v>0</v>
      </c>
      <c r="N51" s="75">
        <f>'Full Cost'!N52*'Volume (KT)'!N52</f>
        <v>0</v>
      </c>
      <c r="O51" s="75">
        <f>'Full Cost'!O52*'Volume (KT)'!O52</f>
        <v>0</v>
      </c>
      <c r="P51" s="75">
        <f>'Full Cost'!P52*'Volume (KT)'!P52</f>
        <v>0</v>
      </c>
    </row>
    <row r="52" spans="1:16" ht="15" thickBot="1">
      <c r="A52" s="96" t="s">
        <v>7</v>
      </c>
      <c r="B52" s="393" t="s">
        <v>281</v>
      </c>
      <c r="C52" s="400" t="s">
        <v>291</v>
      </c>
      <c r="D52" s="401" t="s">
        <v>95</v>
      </c>
      <c r="E52" s="75">
        <f>'Full Cost'!E53*'Volume (KT)'!E53</f>
        <v>0</v>
      </c>
      <c r="F52" s="75">
        <f>'Full Cost'!F53*'Volume (KT)'!F53</f>
        <v>0</v>
      </c>
      <c r="G52" s="75">
        <f>'Full Cost'!G53*'Volume (KT)'!G53</f>
        <v>0</v>
      </c>
      <c r="H52" s="75">
        <f>'Full Cost'!H53*'Volume (KT)'!H53</f>
        <v>0</v>
      </c>
      <c r="I52" s="75">
        <f>'Full Cost'!I53*'Volume (KT)'!I53</f>
        <v>0</v>
      </c>
      <c r="J52" s="75">
        <f>'Full Cost'!J53*'Volume (KT)'!J53</f>
        <v>0</v>
      </c>
      <c r="K52" s="75">
        <f>'Full Cost'!K53*'Volume (KT)'!K53</f>
        <v>0</v>
      </c>
      <c r="L52" s="75">
        <f>'Full Cost'!L53*'Volume (KT)'!L53</f>
        <v>0</v>
      </c>
      <c r="M52" s="75">
        <f>'Full Cost'!M53*'Volume (KT)'!M53</f>
        <v>0</v>
      </c>
      <c r="N52" s="75">
        <f>'Full Cost'!N53*'Volume (KT)'!N53</f>
        <v>0</v>
      </c>
      <c r="O52" s="75">
        <f>'Full Cost'!O53*'Volume (KT)'!O53</f>
        <v>0</v>
      </c>
      <c r="P52" s="75">
        <f>'Full Cost'!P53*'Volume (KT)'!P53</f>
        <v>0</v>
      </c>
    </row>
    <row r="53" spans="1:16">
      <c r="A53" s="87" t="s">
        <v>7</v>
      </c>
      <c r="B53" s="100" t="s">
        <v>95</v>
      </c>
      <c r="C53" s="100" t="s">
        <v>101</v>
      </c>
      <c r="D53" s="100" t="s">
        <v>95</v>
      </c>
      <c r="E53" s="75">
        <f>'Full Cost'!E54*'Volume (KT)'!E54</f>
        <v>248.73626213011582</v>
      </c>
      <c r="F53" s="75">
        <f>'Full Cost'!F54*'Volume (KT)'!F54</f>
        <v>256.17715668278612</v>
      </c>
      <c r="G53" s="75">
        <f>'Full Cost'!G54*'Volume (KT)'!G54</f>
        <v>267.47441112909758</v>
      </c>
      <c r="H53" s="75">
        <f>'Full Cost'!H54*'Volume (KT)'!H54</f>
        <v>256.35660161006979</v>
      </c>
      <c r="I53" s="75">
        <f>'Full Cost'!I54*'Volume (KT)'!I54</f>
        <v>269.6479599864461</v>
      </c>
      <c r="J53" s="75">
        <f>'Full Cost'!J54*'Volume (KT)'!J54</f>
        <v>209.85795167741048</v>
      </c>
      <c r="K53" s="75">
        <f>'Full Cost'!K54*'Volume (KT)'!K54</f>
        <v>210.92900260755846</v>
      </c>
      <c r="L53" s="75">
        <f>'Full Cost'!L54*'Volume (KT)'!L54</f>
        <v>218.89089172621473</v>
      </c>
      <c r="M53" s="75">
        <f>'Full Cost'!M54*'Volume (KT)'!M54</f>
        <v>209.78683541685902</v>
      </c>
      <c r="N53" s="75">
        <f>'Full Cost'!N54*'Volume (KT)'!N54</f>
        <v>232.84964416451473</v>
      </c>
      <c r="O53" s="75">
        <f>'Full Cost'!O54*'Volume (KT)'!O54</f>
        <v>235.44282840378602</v>
      </c>
      <c r="P53" s="75">
        <f>'Full Cost'!P54*'Volume (KT)'!P54</f>
        <v>234.33017584242921</v>
      </c>
    </row>
    <row r="54" spans="1:16" s="73" customFormat="1" ht="23.5">
      <c r="A54" s="71" t="s">
        <v>5</v>
      </c>
      <c r="B54" s="72"/>
      <c r="D54" s="423" t="s">
        <v>298</v>
      </c>
      <c r="E54" s="420">
        <f>E16/'Volume (KT)'!E55</f>
        <v>425.1738221502319</v>
      </c>
      <c r="F54" s="420">
        <f>F16/'Volume (KT)'!F55</f>
        <v>496.7161476820217</v>
      </c>
      <c r="G54" s="420">
        <f>G16/'Volume (KT)'!G55</f>
        <v>500.13676915655026</v>
      </c>
      <c r="H54" s="420">
        <f>H16/'Volume (KT)'!H55</f>
        <v>543.99651816365179</v>
      </c>
      <c r="I54" s="420">
        <f>I16/'Volume (KT)'!I55</f>
        <v>621.60681298340762</v>
      </c>
      <c r="J54" s="420">
        <f>J16/'Volume (KT)'!J55</f>
        <v>598.77776206812632</v>
      </c>
      <c r="K54" s="420">
        <f>K16/'Volume (KT)'!K55</f>
        <v>621.35597341666198</v>
      </c>
      <c r="L54" s="420">
        <f>L16/'Volume (KT)'!L55</f>
        <v>618.2884901524335</v>
      </c>
      <c r="M54" s="420">
        <f>M16/'Volume (KT)'!M55</f>
        <v>535.79442431517805</v>
      </c>
      <c r="N54" s="420">
        <f>N16/'Volume (KT)'!N55</f>
        <v>640.7604082609339</v>
      </c>
      <c r="O54" s="420">
        <f>O16/'Volume (KT)'!O55</f>
        <v>651.07712059967855</v>
      </c>
      <c r="P54" s="420">
        <f>P16/'Volume (KT)'!P55</f>
        <v>542.77151644171545</v>
      </c>
    </row>
    <row r="55" spans="1:16">
      <c r="A55" s="490" t="s">
        <v>1</v>
      </c>
      <c r="B55" s="487" t="s">
        <v>98</v>
      </c>
      <c r="C55" s="487" t="s">
        <v>99</v>
      </c>
      <c r="D55" s="487" t="s">
        <v>100</v>
      </c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</row>
    <row r="56" spans="1:16" ht="15" thickBot="1">
      <c r="A56" s="492"/>
      <c r="B56" s="488"/>
      <c r="C56" s="488"/>
      <c r="D56" s="488"/>
      <c r="E56" s="301">
        <f>E23</f>
        <v>23743</v>
      </c>
      <c r="F56" s="301">
        <f t="shared" ref="F56:P56" si="18">F23</f>
        <v>23774</v>
      </c>
      <c r="G56" s="301">
        <f t="shared" si="18"/>
        <v>23802</v>
      </c>
      <c r="H56" s="301">
        <f t="shared" si="18"/>
        <v>23833</v>
      </c>
      <c r="I56" s="301">
        <f t="shared" si="18"/>
        <v>23863</v>
      </c>
      <c r="J56" s="301">
        <f t="shared" si="18"/>
        <v>23894</v>
      </c>
      <c r="K56" s="301">
        <f t="shared" si="18"/>
        <v>23924</v>
      </c>
      <c r="L56" s="301">
        <f t="shared" si="18"/>
        <v>23955</v>
      </c>
      <c r="M56" s="301">
        <f t="shared" si="18"/>
        <v>23986</v>
      </c>
      <c r="N56" s="301">
        <f t="shared" si="18"/>
        <v>24016</v>
      </c>
      <c r="O56" s="301">
        <f t="shared" si="18"/>
        <v>24047</v>
      </c>
      <c r="P56" s="301">
        <f t="shared" si="18"/>
        <v>24077</v>
      </c>
    </row>
    <row r="57" spans="1:16">
      <c r="A57" s="89"/>
      <c r="B57" s="76"/>
      <c r="C57" s="307" t="s">
        <v>65</v>
      </c>
      <c r="D57" s="307"/>
      <c r="E57" s="75">
        <f>'Full Cost'!E58*'Volume (KT)'!E58</f>
        <v>0</v>
      </c>
      <c r="F57" s="75">
        <f>'Full Cost'!F58*'Volume (KT)'!F58</f>
        <v>0</v>
      </c>
      <c r="G57" s="75">
        <f>'Full Cost'!G58*'Volume (KT)'!G58</f>
        <v>0</v>
      </c>
      <c r="H57" s="75">
        <f>'Full Cost'!H58*'Volume (KT)'!H58</f>
        <v>0</v>
      </c>
      <c r="I57" s="75">
        <f>'Full Cost'!I58*'Volume (KT)'!I58</f>
        <v>0</v>
      </c>
      <c r="J57" s="75">
        <f>'Full Cost'!J58*'Volume (KT)'!J58</f>
        <v>0</v>
      </c>
      <c r="K57" s="75">
        <f>'Full Cost'!K58*'Volume (KT)'!K58</f>
        <v>0</v>
      </c>
      <c r="L57" s="75">
        <f>'Full Cost'!L58*'Volume (KT)'!L58</f>
        <v>0</v>
      </c>
      <c r="M57" s="75">
        <f>'Full Cost'!M58*'Volume (KT)'!M58</f>
        <v>0</v>
      </c>
      <c r="N57" s="75">
        <f>'Full Cost'!N58*'Volume (KT)'!N58</f>
        <v>0</v>
      </c>
      <c r="O57" s="75">
        <f>'Full Cost'!O58*'Volume (KT)'!O58</f>
        <v>0</v>
      </c>
      <c r="P57" s="75">
        <f>'Full Cost'!P58*'Volume (KT)'!P58</f>
        <v>0</v>
      </c>
    </row>
    <row r="58" spans="1:16">
      <c r="A58" s="93" t="s">
        <v>7</v>
      </c>
      <c r="B58" s="76" t="s">
        <v>95</v>
      </c>
      <c r="C58" s="76" t="s">
        <v>2</v>
      </c>
      <c r="D58" s="76" t="s">
        <v>95</v>
      </c>
      <c r="E58" s="75">
        <f>'Full Cost'!E59*'Volume (KT)'!E59</f>
        <v>6702.8701557333952</v>
      </c>
      <c r="F58" s="75">
        <f>'Full Cost'!F59*'Volume (KT)'!F59</f>
        <v>9287.3388286457302</v>
      </c>
      <c r="G58" s="75">
        <f>'Full Cost'!G59*'Volume (KT)'!G59</f>
        <v>14500.152385169544</v>
      </c>
      <c r="H58" s="75">
        <f>'Full Cost'!H59*'Volume (KT)'!H59</f>
        <v>15722.377596336255</v>
      </c>
      <c r="I58" s="75">
        <f>'Full Cost'!I59*'Volume (KT)'!I59</f>
        <v>9455.8848465709616</v>
      </c>
      <c r="J58" s="75">
        <f>'Full Cost'!J59*'Volume (KT)'!J59</f>
        <v>9366.5001665617274</v>
      </c>
      <c r="K58" s="75">
        <f>'Full Cost'!K59*'Volume (KT)'!K59</f>
        <v>12050.229065662561</v>
      </c>
      <c r="L58" s="75">
        <f>'Full Cost'!L59*'Volume (KT)'!L59</f>
        <v>14159.008049702008</v>
      </c>
      <c r="M58" s="75">
        <f>'Full Cost'!M59*'Volume (KT)'!M59</f>
        <v>16026.406333959163</v>
      </c>
      <c r="N58" s="75">
        <f>'Full Cost'!N59*'Volume (KT)'!N59</f>
        <v>18343.543657521441</v>
      </c>
      <c r="O58" s="75">
        <f>'Full Cost'!O59*'Volume (KT)'!O59</f>
        <v>18585.880915418522</v>
      </c>
      <c r="P58" s="75">
        <f>'Full Cost'!P59*'Volume (KT)'!P59</f>
        <v>18894.391445613121</v>
      </c>
    </row>
    <row r="59" spans="1:16">
      <c r="A59" s="93" t="s">
        <v>7</v>
      </c>
      <c r="B59" s="123" t="s">
        <v>286</v>
      </c>
      <c r="C59" s="406" t="s">
        <v>2</v>
      </c>
      <c r="D59" s="406" t="s">
        <v>95</v>
      </c>
      <c r="E59" s="75">
        <f>'Full Cost'!E60*'Volume (KT)'!E60</f>
        <v>0</v>
      </c>
      <c r="F59" s="75">
        <f>'Full Cost'!F60*'Volume (KT)'!F60</f>
        <v>0</v>
      </c>
      <c r="G59" s="75">
        <f>'Full Cost'!G60*'Volume (KT)'!G60</f>
        <v>0</v>
      </c>
      <c r="H59" s="75">
        <f>'Full Cost'!H60*'Volume (KT)'!H60</f>
        <v>0</v>
      </c>
      <c r="I59" s="75">
        <f>'Full Cost'!I60*'Volume (KT)'!I60</f>
        <v>0</v>
      </c>
      <c r="J59" s="75">
        <f>'Full Cost'!J60*'Volume (KT)'!J60</f>
        <v>0</v>
      </c>
      <c r="K59" s="75">
        <f>'Full Cost'!K60*'Volume (KT)'!K60</f>
        <v>0</v>
      </c>
      <c r="L59" s="75">
        <f>'Full Cost'!L60*'Volume (KT)'!L60</f>
        <v>0</v>
      </c>
      <c r="M59" s="75">
        <f>'Full Cost'!M60*'Volume (KT)'!M60</f>
        <v>0</v>
      </c>
      <c r="N59" s="75">
        <f>'Full Cost'!N60*'Volume (KT)'!N60</f>
        <v>0</v>
      </c>
      <c r="O59" s="75">
        <f>'Full Cost'!O60*'Volume (KT)'!O60</f>
        <v>0</v>
      </c>
      <c r="P59" s="75">
        <f>'Full Cost'!P60*'Volume (KT)'!P60</f>
        <v>0</v>
      </c>
    </row>
    <row r="60" spans="1:16">
      <c r="A60" s="93"/>
      <c r="B60" s="309"/>
      <c r="C60" s="310" t="s">
        <v>223</v>
      </c>
      <c r="D60" s="311"/>
      <c r="E60" s="75">
        <f>'Full Cost'!E61*'Volume (KT)'!E61</f>
        <v>0</v>
      </c>
      <c r="F60" s="75">
        <f>'Full Cost'!F61*'Volume (KT)'!F61</f>
        <v>0</v>
      </c>
      <c r="G60" s="75">
        <f>'Full Cost'!G61*'Volume (KT)'!G61</f>
        <v>0</v>
      </c>
      <c r="H60" s="75">
        <f>'Full Cost'!H61*'Volume (KT)'!H61</f>
        <v>0</v>
      </c>
      <c r="I60" s="75">
        <f>'Full Cost'!I61*'Volume (KT)'!I61</f>
        <v>0</v>
      </c>
      <c r="J60" s="75">
        <f>'Full Cost'!J61*'Volume (KT)'!J61</f>
        <v>0</v>
      </c>
      <c r="K60" s="75">
        <f>'Full Cost'!K61*'Volume (KT)'!K61</f>
        <v>0</v>
      </c>
      <c r="L60" s="75">
        <f>'Full Cost'!L61*'Volume (KT)'!L61</f>
        <v>0</v>
      </c>
      <c r="M60" s="75">
        <f>'Full Cost'!M61*'Volume (KT)'!M61</f>
        <v>0</v>
      </c>
      <c r="N60" s="75">
        <f>'Full Cost'!N61*'Volume (KT)'!N61</f>
        <v>0</v>
      </c>
      <c r="O60" s="75">
        <f>'Full Cost'!O61*'Volume (KT)'!O61</f>
        <v>0</v>
      </c>
      <c r="P60" s="75">
        <f>'Full Cost'!P61*'Volume (KT)'!P61</f>
        <v>0</v>
      </c>
    </row>
    <row r="61" spans="1:16">
      <c r="A61" s="93" t="s">
        <v>7</v>
      </c>
      <c r="B61" s="311" t="s">
        <v>95</v>
      </c>
      <c r="C61" s="312" t="s">
        <v>288</v>
      </c>
      <c r="D61" s="311" t="s">
        <v>95</v>
      </c>
      <c r="E61" s="75">
        <f>'Full Cost'!E62*'Volume (KT)'!E62</f>
        <v>7214.30957870573</v>
      </c>
      <c r="F61" s="75">
        <f>'Full Cost'!F62*'Volume (KT)'!F62</f>
        <v>10564.347917584517</v>
      </c>
      <c r="G61" s="75">
        <f>'Full Cost'!G62*'Volume (KT)'!G62</f>
        <v>4627.7082080328328</v>
      </c>
      <c r="H61" s="75">
        <f>'Full Cost'!H62*'Volume (KT)'!H62</f>
        <v>1819.98854004188</v>
      </c>
      <c r="I61" s="75">
        <f>'Full Cost'!I62*'Volume (KT)'!I62</f>
        <v>7942.9432711196077</v>
      </c>
      <c r="J61" s="75">
        <f>'Full Cost'!J62*'Volume (KT)'!J62</f>
        <v>10865.140193211602</v>
      </c>
      <c r="K61" s="75">
        <f>'Full Cost'!K62*'Volume (KT)'!K62</f>
        <v>8688.5310377140013</v>
      </c>
      <c r="L61" s="75">
        <f>'Full Cost'!L62*'Volume (KT)'!L62</f>
        <v>3437.69526442809</v>
      </c>
      <c r="M61" s="75">
        <f>'Full Cost'!M62*'Volume (KT)'!M62</f>
        <v>538.87892408036225</v>
      </c>
      <c r="N61" s="75">
        <f>'Full Cost'!N62*'Volume (KT)'!N62</f>
        <v>372.72027995029902</v>
      </c>
      <c r="O61" s="75">
        <f>'Full Cost'!O62*'Volume (KT)'!O62</f>
        <v>0</v>
      </c>
      <c r="P61" s="75">
        <f>'Full Cost'!P62*'Volume (KT)'!P62</f>
        <v>0</v>
      </c>
    </row>
    <row r="62" spans="1:16">
      <c r="A62" s="93" t="s">
        <v>7</v>
      </c>
      <c r="B62" s="311" t="s">
        <v>95</v>
      </c>
      <c r="C62" s="312" t="s">
        <v>287</v>
      </c>
      <c r="D62" s="311" t="s">
        <v>95</v>
      </c>
      <c r="E62" s="75">
        <f>'Full Cost'!E63*'Volume (KT)'!E63</f>
        <v>0</v>
      </c>
      <c r="F62" s="75">
        <f>'Full Cost'!F63*'Volume (KT)'!F63</f>
        <v>0</v>
      </c>
      <c r="G62" s="75">
        <f>'Full Cost'!G63*'Volume (KT)'!G63</f>
        <v>0</v>
      </c>
      <c r="H62" s="75">
        <f>'Full Cost'!H63*'Volume (KT)'!H63</f>
        <v>0</v>
      </c>
      <c r="I62" s="75">
        <f>'Full Cost'!I63*'Volume (KT)'!I63</f>
        <v>0</v>
      </c>
      <c r="J62" s="75">
        <f>'Full Cost'!J63*'Volume (KT)'!J63</f>
        <v>0</v>
      </c>
      <c r="K62" s="75">
        <f>'Full Cost'!K63*'Volume (KT)'!K63</f>
        <v>0</v>
      </c>
      <c r="L62" s="75">
        <f>'Full Cost'!L63*'Volume (KT)'!L63</f>
        <v>0</v>
      </c>
      <c r="M62" s="75">
        <f>'Full Cost'!M63*'Volume (KT)'!M63</f>
        <v>0</v>
      </c>
      <c r="N62" s="75">
        <f>'Full Cost'!N63*'Volume (KT)'!N63</f>
        <v>0</v>
      </c>
      <c r="O62" s="75">
        <f>'Full Cost'!O63*'Volume (KT)'!O63</f>
        <v>0</v>
      </c>
      <c r="P62" s="75">
        <f>'Full Cost'!P63*'Volume (KT)'!P63</f>
        <v>0</v>
      </c>
    </row>
    <row r="63" spans="1:16">
      <c r="A63" s="93" t="s">
        <v>7</v>
      </c>
      <c r="B63" s="311" t="s">
        <v>95</v>
      </c>
      <c r="C63" s="312" t="s">
        <v>289</v>
      </c>
      <c r="D63" s="311" t="s">
        <v>95</v>
      </c>
      <c r="E63" s="75">
        <f>'Full Cost'!E64*'Volume (KT)'!E64</f>
        <v>0</v>
      </c>
      <c r="F63" s="75">
        <f>'Full Cost'!F64*'Volume (KT)'!F64</f>
        <v>0</v>
      </c>
      <c r="G63" s="75">
        <f>'Full Cost'!G64*'Volume (KT)'!G64</f>
        <v>0</v>
      </c>
      <c r="H63" s="75">
        <f>'Full Cost'!H64*'Volume (KT)'!H64</f>
        <v>0</v>
      </c>
      <c r="I63" s="75">
        <f>'Full Cost'!I64*'Volume (KT)'!I64</f>
        <v>0</v>
      </c>
      <c r="J63" s="75">
        <f>'Full Cost'!J64*'Volume (KT)'!J64</f>
        <v>0</v>
      </c>
      <c r="K63" s="75">
        <f>'Full Cost'!K64*'Volume (KT)'!K64</f>
        <v>0</v>
      </c>
      <c r="L63" s="75">
        <f>'Full Cost'!L64*'Volume (KT)'!L64</f>
        <v>0</v>
      </c>
      <c r="M63" s="75">
        <f>'Full Cost'!M64*'Volume (KT)'!M64</f>
        <v>0</v>
      </c>
      <c r="N63" s="75">
        <f>'Full Cost'!N64*'Volume (KT)'!N64</f>
        <v>0</v>
      </c>
      <c r="O63" s="75">
        <f>'Full Cost'!O64*'Volume (KT)'!O64</f>
        <v>0</v>
      </c>
      <c r="P63" s="75">
        <f>'Full Cost'!P64*'Volume (KT)'!P64</f>
        <v>0</v>
      </c>
    </row>
    <row r="64" spans="1:16">
      <c r="A64" s="93" t="s">
        <v>7</v>
      </c>
      <c r="B64" s="309" t="s">
        <v>286</v>
      </c>
      <c r="C64" s="404" t="s">
        <v>288</v>
      </c>
      <c r="D64" s="405" t="s">
        <v>95</v>
      </c>
      <c r="E64" s="75">
        <f>'Full Cost'!E65*'Volume (KT)'!E65</f>
        <v>0</v>
      </c>
      <c r="F64" s="75">
        <f>'Full Cost'!F65*'Volume (KT)'!F65</f>
        <v>0</v>
      </c>
      <c r="G64" s="75">
        <f>'Full Cost'!G65*'Volume (KT)'!G65</f>
        <v>0</v>
      </c>
      <c r="H64" s="75">
        <f>'Full Cost'!H65*'Volume (KT)'!H65</f>
        <v>0</v>
      </c>
      <c r="I64" s="75">
        <f>'Full Cost'!I65*'Volume (KT)'!I65</f>
        <v>0</v>
      </c>
      <c r="J64" s="75">
        <f>'Full Cost'!J65*'Volume (KT)'!J65</f>
        <v>0</v>
      </c>
      <c r="K64" s="75">
        <f>'Full Cost'!K65*'Volume (KT)'!K65</f>
        <v>0</v>
      </c>
      <c r="L64" s="75">
        <f>'Full Cost'!L65*'Volume (KT)'!L65</f>
        <v>0</v>
      </c>
      <c r="M64" s="75">
        <f>'Full Cost'!M65*'Volume (KT)'!M65</f>
        <v>0</v>
      </c>
      <c r="N64" s="75">
        <f>'Full Cost'!N65*'Volume (KT)'!N65</f>
        <v>0</v>
      </c>
      <c r="O64" s="75">
        <f>'Full Cost'!O65*'Volume (KT)'!O65</f>
        <v>0</v>
      </c>
      <c r="P64" s="75">
        <f>'Full Cost'!P65*'Volume (KT)'!P65</f>
        <v>0</v>
      </c>
    </row>
    <row r="65" spans="1:16">
      <c r="A65" s="93" t="s">
        <v>7</v>
      </c>
      <c r="B65" s="309" t="s">
        <v>286</v>
      </c>
      <c r="C65" s="404" t="s">
        <v>287</v>
      </c>
      <c r="D65" s="405" t="s">
        <v>95</v>
      </c>
      <c r="E65" s="75">
        <f>'Full Cost'!E66*'Volume (KT)'!E66</f>
        <v>0</v>
      </c>
      <c r="F65" s="75">
        <f>'Full Cost'!F66*'Volume (KT)'!F66</f>
        <v>0</v>
      </c>
      <c r="G65" s="75">
        <f>'Full Cost'!G66*'Volume (KT)'!G66</f>
        <v>0</v>
      </c>
      <c r="H65" s="75">
        <f>'Full Cost'!H66*'Volume (KT)'!H66</f>
        <v>0</v>
      </c>
      <c r="I65" s="75">
        <f>'Full Cost'!I66*'Volume (KT)'!I66</f>
        <v>0</v>
      </c>
      <c r="J65" s="75">
        <f>'Full Cost'!J66*'Volume (KT)'!J66</f>
        <v>0</v>
      </c>
      <c r="K65" s="75">
        <f>'Full Cost'!K66*'Volume (KT)'!K66</f>
        <v>0</v>
      </c>
      <c r="L65" s="75">
        <f>'Full Cost'!L66*'Volume (KT)'!L66</f>
        <v>0</v>
      </c>
      <c r="M65" s="75">
        <f>'Full Cost'!M66*'Volume (KT)'!M66</f>
        <v>0</v>
      </c>
      <c r="N65" s="75">
        <f>'Full Cost'!N66*'Volume (KT)'!N66</f>
        <v>0</v>
      </c>
      <c r="O65" s="75">
        <f>'Full Cost'!O66*'Volume (KT)'!O66</f>
        <v>0</v>
      </c>
      <c r="P65" s="75">
        <f>'Full Cost'!P66*'Volume (KT)'!P66</f>
        <v>0</v>
      </c>
    </row>
    <row r="66" spans="1:16">
      <c r="A66" s="93" t="s">
        <v>7</v>
      </c>
      <c r="B66" s="309" t="s">
        <v>286</v>
      </c>
      <c r="C66" s="404" t="s">
        <v>289</v>
      </c>
      <c r="D66" s="405" t="s">
        <v>95</v>
      </c>
      <c r="E66" s="75">
        <f>'Full Cost'!E67*'Volume (KT)'!E67</f>
        <v>0</v>
      </c>
      <c r="F66" s="75">
        <f>'Full Cost'!F67*'Volume (KT)'!F67</f>
        <v>0</v>
      </c>
      <c r="G66" s="75">
        <f>'Full Cost'!G67*'Volume (KT)'!G67</f>
        <v>0</v>
      </c>
      <c r="H66" s="75">
        <f>'Full Cost'!H67*'Volume (KT)'!H67</f>
        <v>0</v>
      </c>
      <c r="I66" s="75">
        <f>'Full Cost'!I67*'Volume (KT)'!I67</f>
        <v>0</v>
      </c>
      <c r="J66" s="75">
        <f>'Full Cost'!J67*'Volume (KT)'!J67</f>
        <v>0</v>
      </c>
      <c r="K66" s="75">
        <f>'Full Cost'!K67*'Volume (KT)'!K67</f>
        <v>0</v>
      </c>
      <c r="L66" s="75">
        <f>'Full Cost'!L67*'Volume (KT)'!L67</f>
        <v>0</v>
      </c>
      <c r="M66" s="75">
        <f>'Full Cost'!M67*'Volume (KT)'!M67</f>
        <v>0</v>
      </c>
      <c r="N66" s="75">
        <f>'Full Cost'!N67*'Volume (KT)'!N67</f>
        <v>0</v>
      </c>
      <c r="O66" s="75">
        <f>'Full Cost'!O67*'Volume (KT)'!O67</f>
        <v>0</v>
      </c>
      <c r="P66" s="75">
        <f>'Full Cost'!P67*'Volume (KT)'!P67</f>
        <v>0</v>
      </c>
    </row>
    <row r="67" spans="1:16">
      <c r="A67" s="93" t="s">
        <v>7</v>
      </c>
      <c r="B67" s="309" t="s">
        <v>286</v>
      </c>
      <c r="C67" s="312" t="s">
        <v>290</v>
      </c>
      <c r="D67" s="311" t="s">
        <v>95</v>
      </c>
      <c r="E67" s="75">
        <f>'Full Cost'!E68*'Volume (KT)'!E68</f>
        <v>0</v>
      </c>
      <c r="F67" s="75">
        <f>'Full Cost'!F68*'Volume (KT)'!F68</f>
        <v>0</v>
      </c>
      <c r="G67" s="75">
        <f>'Full Cost'!G68*'Volume (KT)'!G68</f>
        <v>0</v>
      </c>
      <c r="H67" s="75">
        <f>'Full Cost'!H68*'Volume (KT)'!H68</f>
        <v>0</v>
      </c>
      <c r="I67" s="75">
        <f>'Full Cost'!I68*'Volume (KT)'!I68</f>
        <v>0</v>
      </c>
      <c r="J67" s="75">
        <f>'Full Cost'!J68*'Volume (KT)'!J68</f>
        <v>0</v>
      </c>
      <c r="K67" s="75">
        <f>'Full Cost'!K68*'Volume (KT)'!K68</f>
        <v>0</v>
      </c>
      <c r="L67" s="75">
        <f>'Full Cost'!L68*'Volume (KT)'!L68</f>
        <v>0</v>
      </c>
      <c r="M67" s="75">
        <f>'Full Cost'!M68*'Volume (KT)'!M68</f>
        <v>0</v>
      </c>
      <c r="N67" s="75">
        <f>'Full Cost'!N68*'Volume (KT)'!N68</f>
        <v>0</v>
      </c>
      <c r="O67" s="75">
        <f>'Full Cost'!O68*'Volume (KT)'!O68</f>
        <v>0</v>
      </c>
      <c r="P67" s="75">
        <f>'Full Cost'!P68*'Volume (KT)'!P68</f>
        <v>0</v>
      </c>
    </row>
    <row r="68" spans="1:16">
      <c r="A68" s="87" t="s">
        <v>7</v>
      </c>
      <c r="B68" s="88" t="s">
        <v>95</v>
      </c>
      <c r="C68" s="88" t="s">
        <v>105</v>
      </c>
      <c r="D68" s="88" t="s">
        <v>95</v>
      </c>
      <c r="E68" s="75">
        <f>'Full Cost'!E69*'Volume (KT)'!E69</f>
        <v>188.45713563494658</v>
      </c>
      <c r="F68" s="75">
        <f>'Full Cost'!F69*'Volume (KT)'!F69</f>
        <v>247.61520493366558</v>
      </c>
      <c r="G68" s="75">
        <f>'Full Cost'!G69*'Volume (KT)'!G69</f>
        <v>269.64995689038682</v>
      </c>
      <c r="H68" s="75">
        <f>'Full Cost'!H69*'Volume (KT)'!H69</f>
        <v>179.87653436537138</v>
      </c>
      <c r="I68" s="75">
        <f>'Full Cost'!I69*'Volume (KT)'!I69</f>
        <v>242.68293197109585</v>
      </c>
      <c r="J68" s="75">
        <f>'Full Cost'!J69*'Volume (KT)'!J69</f>
        <v>197.06085841979782</v>
      </c>
      <c r="K68" s="75">
        <f>'Full Cost'!K69*'Volume (KT)'!K69</f>
        <v>241.90246869258132</v>
      </c>
      <c r="L68" s="75">
        <f>'Full Cost'!L69*'Volume (KT)'!L69</f>
        <v>204.42794597927718</v>
      </c>
      <c r="M68" s="75">
        <f>'Full Cost'!M69*'Volume (KT)'!M69</f>
        <v>197.26471882137719</v>
      </c>
      <c r="N68" s="75">
        <f>'Full Cost'!N69*'Volume (KT)'!N69</f>
        <v>215.77172465737516</v>
      </c>
      <c r="O68" s="75">
        <f>'Full Cost'!O69*'Volume (KT)'!O69</f>
        <v>217.84921884906407</v>
      </c>
      <c r="P68" s="75">
        <f>'Full Cost'!P69*'Volume (KT)'!P69</f>
        <v>216.95783242206801</v>
      </c>
    </row>
    <row r="69" spans="1:16">
      <c r="A69" s="74" t="s">
        <v>7</v>
      </c>
      <c r="B69" s="246" t="s">
        <v>42</v>
      </c>
      <c r="C69" s="247" t="s">
        <v>180</v>
      </c>
      <c r="D69" s="247" t="s">
        <v>107</v>
      </c>
      <c r="E69" s="75">
        <f>'Full Cost'!E70*'Volume (KT)'!E70</f>
        <v>0</v>
      </c>
      <c r="F69" s="75">
        <f>'Full Cost'!F70*'Volume (KT)'!F70</f>
        <v>0</v>
      </c>
      <c r="G69" s="75">
        <f>'Full Cost'!G70*'Volume (KT)'!G70</f>
        <v>0</v>
      </c>
      <c r="H69" s="75">
        <f>'Full Cost'!H70*'Volume (KT)'!H70</f>
        <v>0</v>
      </c>
      <c r="I69" s="75">
        <f>'Full Cost'!I70*'Volume (KT)'!I70</f>
        <v>0</v>
      </c>
      <c r="J69" s="75">
        <f>'Full Cost'!J70*'Volume (KT)'!J70</f>
        <v>0</v>
      </c>
      <c r="K69" s="75">
        <f>'Full Cost'!K70*'Volume (KT)'!K70</f>
        <v>0</v>
      </c>
      <c r="L69" s="75">
        <f>'Full Cost'!L70*'Volume (KT)'!L70</f>
        <v>0</v>
      </c>
      <c r="M69" s="75">
        <f>'Full Cost'!M70*'Volume (KT)'!M70</f>
        <v>0</v>
      </c>
      <c r="N69" s="75">
        <f>'Full Cost'!N70*'Volume (KT)'!N70</f>
        <v>0</v>
      </c>
      <c r="O69" s="75">
        <f>'Full Cost'!O70*'Volume (KT)'!O70</f>
        <v>0</v>
      </c>
      <c r="P69" s="75">
        <f>'Full Cost'!P70*'Volume (KT)'!P70</f>
        <v>0</v>
      </c>
    </row>
    <row r="70" spans="1:16">
      <c r="A70" s="74" t="s">
        <v>7</v>
      </c>
      <c r="B70" s="86" t="s">
        <v>286</v>
      </c>
      <c r="C70" s="86" t="s">
        <v>106</v>
      </c>
      <c r="D70" s="86" t="s">
        <v>107</v>
      </c>
      <c r="E70" s="75">
        <f>'Full Cost'!E71*'Volume (KT)'!E71</f>
        <v>46213.927389659111</v>
      </c>
      <c r="F70" s="75">
        <f>'Full Cost'!F71*'Volume (KT)'!F71</f>
        <v>44712.716439600001</v>
      </c>
      <c r="G70" s="75">
        <f>'Full Cost'!G71*'Volume (KT)'!G71</f>
        <v>54798.894242399998</v>
      </c>
      <c r="H70" s="75">
        <f>'Full Cost'!H71*'Volume (KT)'!H71</f>
        <v>51795.320263908434</v>
      </c>
      <c r="I70" s="75">
        <f>'Full Cost'!I71*'Volume (KT)'!I71</f>
        <v>52832.003053114058</v>
      </c>
      <c r="J70" s="75">
        <f>'Full Cost'!J71*'Volume (KT)'!J71</f>
        <v>54047.326869786004</v>
      </c>
      <c r="K70" s="75">
        <f>'Full Cost'!K71*'Volume (KT)'!K71</f>
        <v>53922.133480398006</v>
      </c>
      <c r="L70" s="75">
        <f>'Full Cost'!L71*'Volume (KT)'!L71</f>
        <v>52877.825027076004</v>
      </c>
      <c r="M70" s="75">
        <f>'Full Cost'!M71*'Volume (KT)'!M71</f>
        <v>52888.872154771001</v>
      </c>
      <c r="N70" s="75">
        <f>'Full Cost'!N71*'Volume (KT)'!N71</f>
        <v>59131.611224396009</v>
      </c>
      <c r="O70" s="75">
        <f>'Full Cost'!O71*'Volume (KT)'!O71</f>
        <v>60330.066079491997</v>
      </c>
      <c r="P70" s="75">
        <f>'Full Cost'!P71*'Volume (KT)'!P71</f>
        <v>60997.088061790011</v>
      </c>
    </row>
    <row r="71" spans="1:16">
      <c r="A71" s="74" t="s">
        <v>7</v>
      </c>
      <c r="B71" s="86" t="s">
        <v>286</v>
      </c>
      <c r="C71" s="86" t="s">
        <v>106</v>
      </c>
      <c r="D71" s="86" t="s">
        <v>108</v>
      </c>
      <c r="E71" s="75">
        <f>'Full Cost'!E72*'Volume (KT)'!E72</f>
        <v>0</v>
      </c>
      <c r="F71" s="75">
        <f>'Full Cost'!F72*'Volume (KT)'!F72</f>
        <v>0</v>
      </c>
      <c r="G71" s="75">
        <f>'Full Cost'!G72*'Volume (KT)'!G72</f>
        <v>0</v>
      </c>
      <c r="H71" s="75">
        <f>'Full Cost'!H72*'Volume (KT)'!H72</f>
        <v>0</v>
      </c>
      <c r="I71" s="75">
        <f>'Full Cost'!I72*'Volume (KT)'!I72</f>
        <v>0</v>
      </c>
      <c r="J71" s="75">
        <f>'Full Cost'!J72*'Volume (KT)'!J72</f>
        <v>0</v>
      </c>
      <c r="K71" s="75">
        <f>'Full Cost'!K72*'Volume (KT)'!K72</f>
        <v>0</v>
      </c>
      <c r="L71" s="75">
        <f>'Full Cost'!L72*'Volume (KT)'!L72</f>
        <v>0</v>
      </c>
      <c r="M71" s="75">
        <f>'Full Cost'!M72*'Volume (KT)'!M72</f>
        <v>0</v>
      </c>
      <c r="N71" s="75">
        <f>'Full Cost'!N72*'Volume (KT)'!N72</f>
        <v>0</v>
      </c>
      <c r="O71" s="75">
        <f>'Full Cost'!O72*'Volume (KT)'!O72</f>
        <v>0</v>
      </c>
      <c r="P71" s="75">
        <f>'Full Cost'!P72*'Volume (KT)'!P72</f>
        <v>0</v>
      </c>
    </row>
    <row r="72" spans="1:16">
      <c r="A72" s="74" t="s">
        <v>7</v>
      </c>
      <c r="B72" s="86" t="s">
        <v>286</v>
      </c>
      <c r="C72" s="86" t="s">
        <v>110</v>
      </c>
      <c r="D72" s="86" t="s">
        <v>107</v>
      </c>
      <c r="E72" s="75">
        <f>'Full Cost'!E73*'Volume (KT)'!E73</f>
        <v>11745.322108520615</v>
      </c>
      <c r="F72" s="75">
        <f>'Full Cost'!F73*'Volume (KT)'!F73</f>
        <v>8270.3210004000011</v>
      </c>
      <c r="G72" s="75">
        <f>'Full Cost'!G73*'Volume (KT)'!G73</f>
        <v>10170.327261599996</v>
      </c>
      <c r="H72" s="75">
        <f>'Full Cost'!H73*'Volume (KT)'!H73</f>
        <v>12962.954295652175</v>
      </c>
      <c r="I72" s="75">
        <f>'Full Cost'!I73*'Volume (KT)'!I73</f>
        <v>12781.073520774497</v>
      </c>
      <c r="J72" s="75">
        <f>'Full Cost'!J73*'Volume (KT)'!J73</f>
        <v>12371.800000000001</v>
      </c>
      <c r="K72" s="75">
        <f>'Full Cost'!K73*'Volume (KT)'!K73</f>
        <v>12126.800000000001</v>
      </c>
      <c r="L72" s="75">
        <f>'Full Cost'!L73*'Volume (KT)'!L73</f>
        <v>12021.800000000001</v>
      </c>
      <c r="M72" s="75">
        <f>'Full Cost'!M73*'Volume (KT)'!M73</f>
        <v>11951.800000000001</v>
      </c>
      <c r="N72" s="75">
        <f>'Full Cost'!N73*'Volume (KT)'!N73</f>
        <v>12686.800000000001</v>
      </c>
      <c r="O72" s="75">
        <f>'Full Cost'!O73*'Volume (KT)'!O73</f>
        <v>12791.800000000001</v>
      </c>
      <c r="P72" s="75">
        <f>'Full Cost'!P73*'Volume (KT)'!P73</f>
        <v>12861.800000000001</v>
      </c>
    </row>
    <row r="73" spans="1:16">
      <c r="A73" s="74" t="s">
        <v>7</v>
      </c>
      <c r="B73" s="86" t="s">
        <v>286</v>
      </c>
      <c r="C73" s="86" t="s">
        <v>111</v>
      </c>
      <c r="D73" s="86" t="s">
        <v>107</v>
      </c>
      <c r="E73" s="75">
        <f>'Full Cost'!E74*'Volume (KT)'!E74</f>
        <v>5465.4898878315844</v>
      </c>
      <c r="F73" s="75">
        <f>'Full Cost'!F74*'Volume (KT)'!F74</f>
        <v>0</v>
      </c>
      <c r="G73" s="75">
        <f>'Full Cost'!G74*'Volume (KT)'!G74</f>
        <v>0</v>
      </c>
      <c r="H73" s="75">
        <f>'Full Cost'!H74*'Volume (KT)'!H74</f>
        <v>18005.202866526353</v>
      </c>
      <c r="I73" s="75">
        <f>'Full Cost'!I74*'Volume (KT)'!I74</f>
        <v>3769.8939674587123</v>
      </c>
      <c r="J73" s="75">
        <f>'Full Cost'!J74*'Volume (KT)'!J74</f>
        <v>6927.9731302139971</v>
      </c>
      <c r="K73" s="75">
        <f>'Full Cost'!K74*'Volume (KT)'!K74</f>
        <v>4113.2665196019943</v>
      </c>
      <c r="L73" s="75">
        <f>'Full Cost'!L74*'Volume (KT)'!L74</f>
        <v>10665.974972923997</v>
      </c>
      <c r="M73" s="75">
        <f>'Full Cost'!M74*'Volume (KT)'!M74</f>
        <v>9431.2278452290029</v>
      </c>
      <c r="N73" s="75">
        <f>'Full Cost'!N74*'Volume (KT)'!N74</f>
        <v>9739.5887756039956</v>
      </c>
      <c r="O73" s="75">
        <f>'Full Cost'!O74*'Volume (KT)'!O74</f>
        <v>5456.3339205080074</v>
      </c>
      <c r="P73" s="75">
        <f>'Full Cost'!P74*'Volume (KT)'!P74</f>
        <v>15255.011938209993</v>
      </c>
    </row>
    <row r="74" spans="1:16">
      <c r="A74" s="74" t="s">
        <v>7</v>
      </c>
      <c r="B74" s="85" t="s">
        <v>95</v>
      </c>
      <c r="C74" s="85" t="s">
        <v>106</v>
      </c>
      <c r="D74" s="85" t="s">
        <v>107</v>
      </c>
      <c r="E74" s="75">
        <f>'Full Cost'!E75*'Volume (KT)'!E75</f>
        <v>0</v>
      </c>
      <c r="F74" s="75">
        <f>'Full Cost'!F75*'Volume (KT)'!F75</f>
        <v>0</v>
      </c>
      <c r="G74" s="75">
        <f>'Full Cost'!G75*'Volume (KT)'!G75</f>
        <v>0</v>
      </c>
      <c r="H74" s="75">
        <f>'Full Cost'!H75*'Volume (KT)'!H75</f>
        <v>0</v>
      </c>
      <c r="I74" s="75">
        <f>'Full Cost'!I75*'Volume (KT)'!I75</f>
        <v>0</v>
      </c>
      <c r="J74" s="75">
        <f>'Full Cost'!J75*'Volume (KT)'!J75</f>
        <v>0</v>
      </c>
      <c r="K74" s="75">
        <f>'Full Cost'!K75*'Volume (KT)'!K75</f>
        <v>0</v>
      </c>
      <c r="L74" s="75">
        <f>'Full Cost'!L75*'Volume (KT)'!L75</f>
        <v>0</v>
      </c>
      <c r="M74" s="75">
        <f>'Full Cost'!M75*'Volume (KT)'!M75</f>
        <v>0</v>
      </c>
      <c r="N74" s="75">
        <f>'Full Cost'!N75*'Volume (KT)'!N75</f>
        <v>0</v>
      </c>
      <c r="O74" s="75">
        <f>'Full Cost'!O75*'Volume (KT)'!O75</f>
        <v>0</v>
      </c>
      <c r="P74" s="75">
        <f>'Full Cost'!P75*'Volume (KT)'!P75</f>
        <v>0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108</v>
      </c>
      <c r="E75" s="75">
        <f>'Full Cost'!E76*'Volume (KT)'!E76</f>
        <v>22955.968300460103</v>
      </c>
      <c r="F75" s="75">
        <f>'Full Cost'!F76*'Volume (KT)'!F76</f>
        <v>20375.474376529302</v>
      </c>
      <c r="G75" s="75">
        <f>'Full Cost'!G76*'Volume (KT)'!G76</f>
        <v>24332.197008442246</v>
      </c>
      <c r="H75" s="75">
        <f>'Full Cost'!H76*'Volume (KT)'!H76</f>
        <v>22483.69889993886</v>
      </c>
      <c r="I75" s="75">
        <f>'Full Cost'!I76*'Volume (KT)'!I76</f>
        <v>21333.290985097454</v>
      </c>
      <c r="J75" s="75">
        <f>'Full Cost'!J76*'Volume (KT)'!J76</f>
        <v>21035.016822121244</v>
      </c>
      <c r="K75" s="75">
        <f>'Full Cost'!K76*'Volume (KT)'!K76</f>
        <v>21118.466689823475</v>
      </c>
      <c r="L75" s="75">
        <f>'Full Cost'!L76*'Volume (KT)'!L76</f>
        <v>21926.596378903188</v>
      </c>
      <c r="M75" s="75">
        <f>'Full Cost'!M76*'Volume (KT)'!M76</f>
        <v>21070.024887121577</v>
      </c>
      <c r="N75" s="75">
        <f>'Full Cost'!N76*'Volume (KT)'!N76</f>
        <v>24043.137593567131</v>
      </c>
      <c r="O75" s="75">
        <f>'Full Cost'!O76*'Volume (KT)'!O76</f>
        <v>24579.848589886409</v>
      </c>
      <c r="P75" s="75">
        <f>'Full Cost'!P76*'Volume (KT)'!P76</f>
        <v>25169.918678026679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109</v>
      </c>
      <c r="E76" s="75">
        <f>'Full Cost'!E77*'Volume (KT)'!E77</f>
        <v>6827.6269658341826</v>
      </c>
      <c r="F76" s="75">
        <f>'Full Cost'!F77*'Volume (KT)'!F77</f>
        <v>7582.3711677405336</v>
      </c>
      <c r="G76" s="75">
        <f>'Full Cost'!G77*'Volume (KT)'!G77</f>
        <v>9910.8061604565992</v>
      </c>
      <c r="H76" s="75">
        <f>'Full Cost'!H77*'Volume (KT)'!H77</f>
        <v>8067.8619127781803</v>
      </c>
      <c r="I76" s="75">
        <f>'Full Cost'!I77*'Volume (KT)'!I77</f>
        <v>10823.663935450206</v>
      </c>
      <c r="J76" s="75">
        <f>'Full Cost'!J77*'Volume (KT)'!J77</f>
        <v>8732.779236241644</v>
      </c>
      <c r="K76" s="75">
        <f>'Full Cost'!K77*'Volume (KT)'!K77</f>
        <v>8683.9369852680084</v>
      </c>
      <c r="L76" s="75">
        <f>'Full Cost'!L77*'Volume (KT)'!L77</f>
        <v>9499.5031385335096</v>
      </c>
      <c r="M76" s="75">
        <f>'Full Cost'!M77*'Volume (KT)'!M77</f>
        <v>10991.212634428164</v>
      </c>
      <c r="N76" s="75">
        <f>'Full Cost'!N77*'Volume (KT)'!N77</f>
        <v>12581.421111456353</v>
      </c>
      <c r="O76" s="75">
        <f>'Full Cost'!O77*'Volume (KT)'!O77</f>
        <v>11436.698282987791</v>
      </c>
      <c r="P76" s="75">
        <f>'Full Cost'!P77*'Volume (KT)'!P77</f>
        <v>12245.744583995798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121</v>
      </c>
      <c r="E77" s="75">
        <f>'Full Cost'!E78*'Volume (KT)'!E78</f>
        <v>306.55119605519343</v>
      </c>
      <c r="F77" s="75">
        <f>'Full Cost'!F78*'Volume (KT)'!F78</f>
        <v>276.15046686234905</v>
      </c>
      <c r="G77" s="75">
        <f>'Full Cost'!G78*'Volume (KT)'!G78</f>
        <v>196.61726129588641</v>
      </c>
      <c r="H77" s="75">
        <f>'Full Cost'!H78*'Volume (KT)'!H78</f>
        <v>161.81358750740222</v>
      </c>
      <c r="I77" s="75">
        <f>'Full Cost'!I78*'Volume (KT)'!I78</f>
        <v>289.30210795338445</v>
      </c>
      <c r="J77" s="75">
        <f>'Full Cost'!J78*'Volume (KT)'!J78</f>
        <v>152.87605085775871</v>
      </c>
      <c r="K77" s="75">
        <f>'Full Cost'!K78*'Volume (KT)'!K78</f>
        <v>153.6399115135531</v>
      </c>
      <c r="L77" s="75">
        <f>'Full Cost'!L78*'Volume (KT)'!L78</f>
        <v>159.32341205890364</v>
      </c>
      <c r="M77" s="75">
        <f>'Full Cost'!M78*'Volume (KT)'!M78</f>
        <v>152.8540155143076</v>
      </c>
      <c r="N77" s="75">
        <f>'Full Cost'!N78*'Volume (KT)'!N78</f>
        <v>169.28415886118168</v>
      </c>
      <c r="O77" s="75">
        <f>'Full Cost'!O78*'Volume (KT)'!O78</f>
        <v>171.13082036490516</v>
      </c>
      <c r="P77" s="75">
        <f>'Full Cost'!P78*'Volume (KT)'!P78</f>
        <v>170.33847687424196</v>
      </c>
    </row>
    <row r="78" spans="1:16">
      <c r="A78" s="74" t="s">
        <v>7</v>
      </c>
      <c r="B78" s="85" t="s">
        <v>95</v>
      </c>
      <c r="C78" s="85" t="s">
        <v>110</v>
      </c>
      <c r="D78" s="85" t="s">
        <v>107</v>
      </c>
      <c r="E78" s="75">
        <f>'Full Cost'!E79*'Volume (KT)'!E79</f>
        <v>0</v>
      </c>
      <c r="F78" s="75">
        <f>'Full Cost'!F79*'Volume (KT)'!F79</f>
        <v>1011.1198237463129</v>
      </c>
      <c r="G78" s="75">
        <f>'Full Cost'!G79*'Volume (KT)'!G79</f>
        <v>3471.142479633073</v>
      </c>
      <c r="H78" s="75">
        <f>'Full Cost'!H79*'Volume (KT)'!H79</f>
        <v>0</v>
      </c>
      <c r="I78" s="75">
        <f>'Full Cost'!I79*'Volume (KT)'!I79</f>
        <v>0</v>
      </c>
      <c r="J78" s="75">
        <f>'Full Cost'!J79*'Volume (KT)'!J79</f>
        <v>0</v>
      </c>
      <c r="K78" s="75">
        <f>'Full Cost'!K79*'Volume (KT)'!K79</f>
        <v>0</v>
      </c>
      <c r="L78" s="75">
        <f>'Full Cost'!L79*'Volume (KT)'!L79</f>
        <v>0</v>
      </c>
      <c r="M78" s="75">
        <f>'Full Cost'!M79*'Volume (KT)'!M79</f>
        <v>0</v>
      </c>
      <c r="N78" s="75">
        <f>'Full Cost'!N79*'Volume (KT)'!N79</f>
        <v>0</v>
      </c>
      <c r="O78" s="75">
        <f>'Full Cost'!O79*'Volume (KT)'!O79</f>
        <v>0</v>
      </c>
      <c r="P78" s="75">
        <f>'Full Cost'!P79*'Volume (KT)'!P79</f>
        <v>0</v>
      </c>
    </row>
    <row r="79" spans="1:16">
      <c r="A79" s="74" t="s">
        <v>7</v>
      </c>
      <c r="B79" s="85" t="s">
        <v>95</v>
      </c>
      <c r="C79" s="85" t="s">
        <v>111</v>
      </c>
      <c r="D79" s="85" t="s">
        <v>107</v>
      </c>
      <c r="E79" s="75">
        <f>'Full Cost'!E80*'Volume (KT)'!E80</f>
        <v>7834.6144796319695</v>
      </c>
      <c r="F79" s="75">
        <f>'Full Cost'!F80*'Volume (KT)'!F80</f>
        <v>10473.751162312414</v>
      </c>
      <c r="G79" s="75">
        <f>'Full Cost'!G80*'Volume (KT)'!G80</f>
        <v>10467.890333309193</v>
      </c>
      <c r="H79" s="75">
        <f>'Full Cost'!H80*'Volume (KT)'!H80</f>
        <v>4409.3936348315774</v>
      </c>
      <c r="I79" s="75">
        <f>'Full Cost'!I80*'Volume (KT)'!I80</f>
        <v>10189.683543257914</v>
      </c>
      <c r="J79" s="75">
        <f>'Full Cost'!J80*'Volume (KT)'!J80</f>
        <v>8649.0675781914742</v>
      </c>
      <c r="K79" s="75">
        <f>'Full Cost'!K80*'Volume (KT)'!K80</f>
        <v>9904.8085507818923</v>
      </c>
      <c r="L79" s="75">
        <f>'Full Cost'!L80*'Volume (KT)'!L80</f>
        <v>7144.4803754226486</v>
      </c>
      <c r="M79" s="75">
        <f>'Full Cost'!M80*'Volume (KT)'!M80</f>
        <v>7395.5605812191279</v>
      </c>
      <c r="N79" s="75">
        <f>'Full Cost'!N80*'Volume (KT)'!N80</f>
        <v>8305.9514229435645</v>
      </c>
      <c r="O79" s="75">
        <f>'Full Cost'!O80*'Volume (KT)'!O80</f>
        <v>10477.392166243928</v>
      </c>
      <c r="P79" s="75">
        <f>'Full Cost'!P80*'Volume (KT)'!P80</f>
        <v>5814.272126255647</v>
      </c>
    </row>
    <row r="80" spans="1:16">
      <c r="A80" s="74" t="s">
        <v>7</v>
      </c>
      <c r="B80" s="85" t="s">
        <v>95</v>
      </c>
      <c r="C80" s="85" t="s">
        <v>112</v>
      </c>
      <c r="D80" s="85" t="s">
        <v>107</v>
      </c>
      <c r="E80" s="75">
        <f>'Full Cost'!E81*'Volume (KT)'!E81</f>
        <v>0</v>
      </c>
      <c r="F80" s="75">
        <f>'Full Cost'!F81*'Volume (KT)'!F81</f>
        <v>0</v>
      </c>
      <c r="G80" s="75">
        <f>'Full Cost'!G81*'Volume (KT)'!G81</f>
        <v>0</v>
      </c>
      <c r="H80" s="75">
        <f>'Full Cost'!H81*'Volume (KT)'!H81</f>
        <v>0</v>
      </c>
      <c r="I80" s="75">
        <f>'Full Cost'!I81*'Volume (KT)'!I81</f>
        <v>0</v>
      </c>
      <c r="J80" s="75">
        <f>'Full Cost'!J81*'Volume (KT)'!J81</f>
        <v>0</v>
      </c>
      <c r="K80" s="75">
        <f>'Full Cost'!K81*'Volume (KT)'!K81</f>
        <v>0</v>
      </c>
      <c r="L80" s="75">
        <f>'Full Cost'!L81*'Volume (KT)'!L81</f>
        <v>0</v>
      </c>
      <c r="M80" s="75">
        <f>'Full Cost'!M81*'Volume (KT)'!M81</f>
        <v>0</v>
      </c>
      <c r="N80" s="75">
        <f>'Full Cost'!N81*'Volume (KT)'!N81</f>
        <v>0</v>
      </c>
      <c r="O80" s="75">
        <f>'Full Cost'!O81*'Volume (KT)'!O81</f>
        <v>0</v>
      </c>
      <c r="P80" s="75">
        <f>'Full Cost'!P81*'Volume (KT)'!P81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109</v>
      </c>
      <c r="E81" s="75">
        <f>'Full Cost'!E82*'Volume (KT)'!E82</f>
        <v>0</v>
      </c>
      <c r="F81" s="75">
        <f>'Full Cost'!F82*'Volume (KT)'!F82</f>
        <v>0</v>
      </c>
      <c r="G81" s="75">
        <f>'Full Cost'!G82*'Volume (KT)'!G82</f>
        <v>0</v>
      </c>
      <c r="H81" s="75">
        <f>'Full Cost'!H82*'Volume (KT)'!H82</f>
        <v>0</v>
      </c>
      <c r="I81" s="75">
        <f>'Full Cost'!I82*'Volume (KT)'!I82</f>
        <v>0</v>
      </c>
      <c r="J81" s="75">
        <f>'Full Cost'!J82*'Volume (KT)'!J82</f>
        <v>0</v>
      </c>
      <c r="K81" s="75">
        <f>'Full Cost'!K82*'Volume (KT)'!K82</f>
        <v>0</v>
      </c>
      <c r="L81" s="75">
        <f>'Full Cost'!L82*'Volume (KT)'!L82</f>
        <v>0</v>
      </c>
      <c r="M81" s="75">
        <f>'Full Cost'!M82*'Volume (KT)'!M82</f>
        <v>0</v>
      </c>
      <c r="N81" s="75">
        <f>'Full Cost'!N82*'Volume (KT)'!N82</f>
        <v>0</v>
      </c>
      <c r="O81" s="75">
        <f>'Full Cost'!O82*'Volume (KT)'!O82</f>
        <v>0</v>
      </c>
      <c r="P81" s="75">
        <f>'Full Cost'!P82*'Volume (KT)'!P82</f>
        <v>0</v>
      </c>
    </row>
    <row r="82" spans="1:16">
      <c r="A82" s="74" t="s">
        <v>7</v>
      </c>
      <c r="B82" s="85" t="s">
        <v>95</v>
      </c>
      <c r="C82" s="85" t="s">
        <v>113</v>
      </c>
      <c r="D82" s="85" t="s">
        <v>107</v>
      </c>
      <c r="E82" s="75">
        <f>'Full Cost'!E83*'Volume (KT)'!E83</f>
        <v>0</v>
      </c>
      <c r="F82" s="75">
        <f>'Full Cost'!F83*'Volume (KT)'!F83</f>
        <v>0</v>
      </c>
      <c r="G82" s="75">
        <f>'Full Cost'!G83*'Volume (KT)'!G83</f>
        <v>0</v>
      </c>
      <c r="H82" s="75">
        <f>'Full Cost'!H83*'Volume (KT)'!H83</f>
        <v>0</v>
      </c>
      <c r="I82" s="75">
        <f>'Full Cost'!I83*'Volume (KT)'!I83</f>
        <v>0</v>
      </c>
      <c r="J82" s="75">
        <f>'Full Cost'!J83*'Volume (KT)'!J83</f>
        <v>0</v>
      </c>
      <c r="K82" s="75">
        <f>'Full Cost'!K83*'Volume (KT)'!K83</f>
        <v>0</v>
      </c>
      <c r="L82" s="75">
        <f>'Full Cost'!L83*'Volume (KT)'!L83</f>
        <v>0</v>
      </c>
      <c r="M82" s="75">
        <f>'Full Cost'!M83*'Volume (KT)'!M83</f>
        <v>0</v>
      </c>
      <c r="N82" s="75">
        <f>'Full Cost'!N83*'Volume (KT)'!N83</f>
        <v>0</v>
      </c>
      <c r="O82" s="75">
        <f>'Full Cost'!O83*'Volume (KT)'!O83</f>
        <v>0</v>
      </c>
      <c r="P82" s="75">
        <f>'Full Cost'!P83*'Volume (KT)'!P83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109</v>
      </c>
      <c r="E83" s="75">
        <f>'Full Cost'!E84*'Volume (KT)'!E84</f>
        <v>0</v>
      </c>
      <c r="F83" s="75">
        <f>'Full Cost'!F84*'Volume (KT)'!F84</f>
        <v>0</v>
      </c>
      <c r="G83" s="75">
        <f>'Full Cost'!G84*'Volume (KT)'!G84</f>
        <v>0</v>
      </c>
      <c r="H83" s="75">
        <f>'Full Cost'!H84*'Volume (KT)'!H84</f>
        <v>0</v>
      </c>
      <c r="I83" s="75">
        <f>'Full Cost'!I84*'Volume (KT)'!I84</f>
        <v>0</v>
      </c>
      <c r="J83" s="75">
        <f>'Full Cost'!J84*'Volume (KT)'!J84</f>
        <v>0</v>
      </c>
      <c r="K83" s="75">
        <f>'Full Cost'!K84*'Volume (KT)'!K84</f>
        <v>0</v>
      </c>
      <c r="L83" s="75">
        <f>'Full Cost'!L84*'Volume (KT)'!L84</f>
        <v>0</v>
      </c>
      <c r="M83" s="75">
        <f>'Full Cost'!M84*'Volume (KT)'!M84</f>
        <v>0</v>
      </c>
      <c r="N83" s="75">
        <f>'Full Cost'!N84*'Volume (KT)'!N84</f>
        <v>0</v>
      </c>
      <c r="O83" s="75">
        <f>'Full Cost'!O84*'Volume (KT)'!O84</f>
        <v>0</v>
      </c>
      <c r="P83" s="75">
        <f>'Full Cost'!P84*'Volume (KT)'!P84</f>
        <v>0</v>
      </c>
    </row>
    <row r="84" spans="1:16">
      <c r="A84" s="74" t="s">
        <v>7</v>
      </c>
      <c r="B84" s="85" t="s">
        <v>95</v>
      </c>
      <c r="C84" s="85" t="s">
        <v>114</v>
      </c>
      <c r="D84" s="85" t="s">
        <v>107</v>
      </c>
      <c r="E84" s="75">
        <f>'Full Cost'!E85*'Volume (KT)'!E85</f>
        <v>0</v>
      </c>
      <c r="F84" s="75">
        <f>'Full Cost'!F85*'Volume (KT)'!F85</f>
        <v>0</v>
      </c>
      <c r="G84" s="75">
        <f>'Full Cost'!G85*'Volume (KT)'!G85</f>
        <v>0</v>
      </c>
      <c r="H84" s="75">
        <f>'Full Cost'!H85*'Volume (KT)'!H85</f>
        <v>0</v>
      </c>
      <c r="I84" s="75">
        <f>'Full Cost'!I85*'Volume (KT)'!I85</f>
        <v>0</v>
      </c>
      <c r="J84" s="75">
        <f>'Full Cost'!J85*'Volume (KT)'!J85</f>
        <v>0</v>
      </c>
      <c r="K84" s="75">
        <f>'Full Cost'!K85*'Volume (KT)'!K85</f>
        <v>0</v>
      </c>
      <c r="L84" s="75">
        <f>'Full Cost'!L85*'Volume (KT)'!L85</f>
        <v>0</v>
      </c>
      <c r="M84" s="75">
        <f>'Full Cost'!M85*'Volume (KT)'!M85</f>
        <v>0</v>
      </c>
      <c r="N84" s="75">
        <f>'Full Cost'!N85*'Volume (KT)'!N85</f>
        <v>0</v>
      </c>
      <c r="O84" s="75">
        <f>'Full Cost'!O85*'Volume (KT)'!O85</f>
        <v>0</v>
      </c>
      <c r="P84" s="75">
        <f>'Full Cost'!P85*'Volume (KT)'!P85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109</v>
      </c>
      <c r="E85" s="75">
        <f>'Full Cost'!E86*'Volume (KT)'!E86</f>
        <v>460.80721929139588</v>
      </c>
      <c r="F85" s="75">
        <f>'Full Cost'!F86*'Volume (KT)'!F86</f>
        <v>474.39235668866735</v>
      </c>
      <c r="G85" s="75">
        <f>'Full Cost'!G86*'Volume (KT)'!G86</f>
        <v>472.88140725836655</v>
      </c>
      <c r="H85" s="75">
        <f>'Full Cost'!H86*'Volume (KT)'!H86</f>
        <v>474.58011251636356</v>
      </c>
      <c r="I85" s="75">
        <f>'Full Cost'!I86*'Volume (KT)'!I86</f>
        <v>463.87131151929452</v>
      </c>
      <c r="J85" s="75">
        <f>'Full Cost'!J86*'Volume (KT)'!J86</f>
        <v>689.42993970328769</v>
      </c>
      <c r="K85" s="75">
        <f>'Full Cost'!K86*'Volume (KT)'!K86</f>
        <v>923.82308353914982</v>
      </c>
      <c r="L85" s="75">
        <f>'Full Cost'!L86*'Volume (KT)'!L86</f>
        <v>718.4498172000134</v>
      </c>
      <c r="M85" s="75">
        <f>'Full Cost'!M86*'Volume (KT)'!M86</f>
        <v>919.12579521350506</v>
      </c>
      <c r="N85" s="75">
        <f>'Full Cost'!N86*'Volume (KT)'!N86</f>
        <v>1526.5627233314078</v>
      </c>
      <c r="O85" s="75">
        <f>'Full Cost'!O86*'Volume (KT)'!O86</f>
        <v>1543.1826768649194</v>
      </c>
      <c r="P85" s="75">
        <f>'Full Cost'!P86*'Volume (KT)'!P86</f>
        <v>768.0257927244752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121</v>
      </c>
      <c r="E86" s="75">
        <f>'Full Cost'!E87*'Volume (KT)'!E87</f>
        <v>689.74019112418523</v>
      </c>
      <c r="F86" s="75">
        <f>'Full Cost'!F87*'Volume (KT)'!F87</f>
        <v>710.10120050318335</v>
      </c>
      <c r="G86" s="75">
        <f>'Full Cost'!G87*'Volume (KT)'!G87</f>
        <v>707.82214066519111</v>
      </c>
      <c r="H86" s="75">
        <f>'Full Cost'!H87*'Volume (KT)'!H87</f>
        <v>710.40111588615616</v>
      </c>
      <c r="I86" s="75">
        <f>'Full Cost'!I87*'Volume (KT)'!I87</f>
        <v>694.32505908812277</v>
      </c>
      <c r="J86" s="75">
        <f>'Full Cost'!J87*'Volume (KT)'!J87</f>
        <v>687.94222885991428</v>
      </c>
      <c r="K86" s="75">
        <f>'Full Cost'!K87*'Volume (KT)'!K87</f>
        <v>691.37960181098902</v>
      </c>
      <c r="L86" s="75">
        <f>'Full Cost'!L87*'Volume (KT)'!L87</f>
        <v>716.95535426506638</v>
      </c>
      <c r="M86" s="75">
        <f>'Full Cost'!M87*'Volume (KT)'!M87</f>
        <v>687.84306981438419</v>
      </c>
      <c r="N86" s="75">
        <f>'Full Cost'!N87*'Volume (KT)'!N87</f>
        <v>761.77871487531752</v>
      </c>
      <c r="O86" s="75">
        <f>'Full Cost'!O87*'Volume (KT)'!O87</f>
        <v>770.08869164207329</v>
      </c>
      <c r="P86" s="75">
        <f>'Full Cost'!P87*'Volume (KT)'!P87</f>
        <v>766.5231459340888</v>
      </c>
    </row>
    <row r="87" spans="1:16">
      <c r="A87" s="74" t="s">
        <v>7</v>
      </c>
      <c r="B87" s="85" t="s">
        <v>95</v>
      </c>
      <c r="C87" s="85" t="s">
        <v>115</v>
      </c>
      <c r="D87" s="85" t="s">
        <v>107</v>
      </c>
      <c r="E87" s="75">
        <f>'Full Cost'!E88*'Volume (KT)'!E88</f>
        <v>0</v>
      </c>
      <c r="F87" s="75">
        <f>'Full Cost'!F88*'Volume (KT)'!F88</f>
        <v>0</v>
      </c>
      <c r="G87" s="75">
        <f>'Full Cost'!G88*'Volume (KT)'!G88</f>
        <v>0</v>
      </c>
      <c r="H87" s="75">
        <f>'Full Cost'!H88*'Volume (KT)'!H88</f>
        <v>0</v>
      </c>
      <c r="I87" s="75">
        <f>'Full Cost'!I88*'Volume (KT)'!I88</f>
        <v>0</v>
      </c>
      <c r="J87" s="75">
        <f>'Full Cost'!J88*'Volume (KT)'!J88</f>
        <v>0</v>
      </c>
      <c r="K87" s="75">
        <f>'Full Cost'!K88*'Volume (KT)'!K88</f>
        <v>0</v>
      </c>
      <c r="L87" s="75">
        <f>'Full Cost'!L88*'Volume (KT)'!L88</f>
        <v>0</v>
      </c>
      <c r="M87" s="75">
        <f>'Full Cost'!M88*'Volume (KT)'!M88</f>
        <v>0</v>
      </c>
      <c r="N87" s="75">
        <f>'Full Cost'!N88*'Volume (KT)'!N88</f>
        <v>0</v>
      </c>
      <c r="O87" s="75">
        <f>'Full Cost'!O88*'Volume (KT)'!O88</f>
        <v>0</v>
      </c>
      <c r="P87" s="75">
        <f>'Full Cost'!P88*'Volume (KT)'!P88</f>
        <v>0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109</v>
      </c>
      <c r="E88" s="75">
        <f>'Full Cost'!E89*'Volume (KT)'!E89</f>
        <v>3770.9390778679231</v>
      </c>
      <c r="F88" s="75">
        <f>'Full Cost'!F89*'Volume (KT)'!F89</f>
        <v>4585.7927813237848</v>
      </c>
      <c r="G88" s="75">
        <f>'Full Cost'!G89*'Volume (KT)'!G89</f>
        <v>3735.7631173410959</v>
      </c>
      <c r="H88" s="75">
        <f>'Full Cost'!H89*'Volume (KT)'!H89</f>
        <v>4413.5950464021807</v>
      </c>
      <c r="I88" s="75">
        <f>'Full Cost'!I89*'Volume (KT)'!I89</f>
        <v>4329.4655741800825</v>
      </c>
      <c r="J88" s="75">
        <f>'Full Cost'!J89*'Volume (KT)'!J89</f>
        <v>3937.4109889721094</v>
      </c>
      <c r="K88" s="75">
        <f>'Full Cost'!K89*'Volume (KT)'!K89</f>
        <v>3957.0422078260253</v>
      </c>
      <c r="L88" s="75">
        <f>'Full Cost'!L89*'Volume (KT)'!L89</f>
        <v>4103.1467337867425</v>
      </c>
      <c r="M88" s="75">
        <f>'Full Cost'!M89*'Volume (KT)'!M89</f>
        <v>3936.9221561645131</v>
      </c>
      <c r="N88" s="75">
        <f>'Full Cost'!N89*'Volume (KT)'!N89</f>
        <v>4613.6117860682552</v>
      </c>
      <c r="O88" s="75">
        <f>'Full Cost'!O89*'Volume (KT)'!O89</f>
        <v>4663.8409789695343</v>
      </c>
      <c r="P88" s="75">
        <f>'Full Cost'!P89*'Volume (KT)'!P89</f>
        <v>4386.2806384486694</v>
      </c>
    </row>
    <row r="89" spans="1:16">
      <c r="A89" s="74" t="s">
        <v>7</v>
      </c>
      <c r="B89" s="85" t="s">
        <v>95</v>
      </c>
      <c r="C89" s="85" t="s">
        <v>234</v>
      </c>
      <c r="D89" s="85" t="s">
        <v>109</v>
      </c>
      <c r="E89" s="75">
        <f>'Full Cost'!E90*'Volume (KT)'!E90</f>
        <v>0</v>
      </c>
      <c r="F89" s="75">
        <f>'Full Cost'!F90*'Volume (KT)'!F90</f>
        <v>0</v>
      </c>
      <c r="G89" s="75">
        <f>'Full Cost'!G90*'Volume (KT)'!G90</f>
        <v>0</v>
      </c>
      <c r="H89" s="75">
        <f>'Full Cost'!H90*'Volume (KT)'!H90</f>
        <v>0</v>
      </c>
      <c r="I89" s="75">
        <f>'Full Cost'!I90*'Volume (KT)'!I90</f>
        <v>0</v>
      </c>
      <c r="J89" s="75">
        <f>'Full Cost'!J90*'Volume (KT)'!J90</f>
        <v>0</v>
      </c>
      <c r="K89" s="75">
        <f>'Full Cost'!K90*'Volume (KT)'!K90</f>
        <v>0</v>
      </c>
      <c r="L89" s="75">
        <f>'Full Cost'!L90*'Volume (KT)'!L90</f>
        <v>0</v>
      </c>
      <c r="M89" s="75">
        <f>'Full Cost'!M90*'Volume (KT)'!M90</f>
        <v>0</v>
      </c>
      <c r="N89" s="75">
        <f>'Full Cost'!N90*'Volume (KT)'!N90</f>
        <v>0</v>
      </c>
      <c r="O89" s="75">
        <f>'Full Cost'!O90*'Volume (KT)'!O90</f>
        <v>0</v>
      </c>
      <c r="P89" s="75">
        <f>'Full Cost'!P90*'Volume (KT)'!P90</f>
        <v>0</v>
      </c>
    </row>
    <row r="90" spans="1:16">
      <c r="A90" s="74" t="s">
        <v>7</v>
      </c>
      <c r="B90" s="85" t="s">
        <v>95</v>
      </c>
      <c r="C90" s="85" t="s">
        <v>116</v>
      </c>
      <c r="D90" s="85" t="s">
        <v>107</v>
      </c>
      <c r="E90" s="75">
        <f>'Full Cost'!E91*'Volume (KT)'!E91</f>
        <v>0</v>
      </c>
      <c r="F90" s="75">
        <f>'Full Cost'!F91*'Volume (KT)'!F91</f>
        <v>0</v>
      </c>
      <c r="G90" s="75">
        <f>'Full Cost'!G91*'Volume (KT)'!G91</f>
        <v>0</v>
      </c>
      <c r="H90" s="75">
        <f>'Full Cost'!H91*'Volume (KT)'!H91</f>
        <v>0</v>
      </c>
      <c r="I90" s="75">
        <f>'Full Cost'!I91*'Volume (KT)'!I91</f>
        <v>0</v>
      </c>
      <c r="J90" s="75">
        <f>'Full Cost'!J91*'Volume (KT)'!J91</f>
        <v>0</v>
      </c>
      <c r="K90" s="75">
        <f>'Full Cost'!K91*'Volume (KT)'!K91</f>
        <v>0</v>
      </c>
      <c r="L90" s="75">
        <f>'Full Cost'!L91*'Volume (KT)'!L91</f>
        <v>0</v>
      </c>
      <c r="M90" s="75">
        <f>'Full Cost'!M91*'Volume (KT)'!M91</f>
        <v>0</v>
      </c>
      <c r="N90" s="75">
        <f>'Full Cost'!N91*'Volume (KT)'!N91</f>
        <v>0</v>
      </c>
      <c r="O90" s="75">
        <f>'Full Cost'!O91*'Volume (KT)'!O91</f>
        <v>0</v>
      </c>
      <c r="P90" s="75">
        <f>'Full Cost'!P91*'Volume (KT)'!P91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109</v>
      </c>
      <c r="E91" s="75">
        <f>'Full Cost'!E92*'Volume (KT)'!E92</f>
        <v>0</v>
      </c>
      <c r="F91" s="75">
        <f>'Full Cost'!F92*'Volume (KT)'!F92</f>
        <v>0</v>
      </c>
      <c r="G91" s="75">
        <f>'Full Cost'!G92*'Volume (KT)'!G92</f>
        <v>0</v>
      </c>
      <c r="H91" s="75">
        <f>'Full Cost'!H92*'Volume (KT)'!H92</f>
        <v>0</v>
      </c>
      <c r="I91" s="75">
        <f>'Full Cost'!I92*'Volume (KT)'!I92</f>
        <v>0</v>
      </c>
      <c r="J91" s="75">
        <f>'Full Cost'!J92*'Volume (KT)'!J92</f>
        <v>0</v>
      </c>
      <c r="K91" s="75">
        <f>'Full Cost'!K92*'Volume (KT)'!K92</f>
        <v>0</v>
      </c>
      <c r="L91" s="75">
        <f>'Full Cost'!L92*'Volume (KT)'!L92</f>
        <v>0</v>
      </c>
      <c r="M91" s="75">
        <f>'Full Cost'!M92*'Volume (KT)'!M92</f>
        <v>0</v>
      </c>
      <c r="N91" s="75">
        <f>'Full Cost'!N92*'Volume (KT)'!N92</f>
        <v>0</v>
      </c>
      <c r="O91" s="75">
        <f>'Full Cost'!O92*'Volume (KT)'!O92</f>
        <v>0</v>
      </c>
      <c r="P91" s="75">
        <f>'Full Cost'!P92*'Volume (KT)'!P92</f>
        <v>0</v>
      </c>
    </row>
    <row r="92" spans="1:16">
      <c r="A92" s="74" t="s">
        <v>7</v>
      </c>
      <c r="B92" s="85" t="s">
        <v>95</v>
      </c>
      <c r="C92" s="85" t="s">
        <v>233</v>
      </c>
      <c r="D92" s="85" t="s">
        <v>107</v>
      </c>
      <c r="E92" s="75">
        <f>'Full Cost'!E93*'Volume (KT)'!E93</f>
        <v>0</v>
      </c>
      <c r="F92" s="75">
        <f>'Full Cost'!F93*'Volume (KT)'!F93</f>
        <v>0</v>
      </c>
      <c r="G92" s="75">
        <f>'Full Cost'!G93*'Volume (KT)'!G93</f>
        <v>0</v>
      </c>
      <c r="H92" s="75">
        <f>'Full Cost'!H93*'Volume (KT)'!H93</f>
        <v>0</v>
      </c>
      <c r="I92" s="75">
        <f>'Full Cost'!I93*'Volume (KT)'!I93</f>
        <v>0</v>
      </c>
      <c r="J92" s="75">
        <f>'Full Cost'!J93*'Volume (KT)'!J93</f>
        <v>0</v>
      </c>
      <c r="K92" s="75">
        <f>'Full Cost'!K93*'Volume (KT)'!K93</f>
        <v>0</v>
      </c>
      <c r="L92" s="75">
        <f>'Full Cost'!L93*'Volume (KT)'!L93</f>
        <v>0</v>
      </c>
      <c r="M92" s="75">
        <f>'Full Cost'!M93*'Volume (KT)'!M93</f>
        <v>0</v>
      </c>
      <c r="N92" s="75">
        <f>'Full Cost'!N93*'Volume (KT)'!N93</f>
        <v>0</v>
      </c>
      <c r="O92" s="75">
        <f>'Full Cost'!O93*'Volume (KT)'!O93</f>
        <v>0</v>
      </c>
      <c r="P92" s="75">
        <f>'Full Cost'!P93*'Volume (KT)'!P93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109</v>
      </c>
      <c r="E93" s="75">
        <f>'Full Cost'!E94*'Volume (KT)'!E94</f>
        <v>0</v>
      </c>
      <c r="F93" s="75">
        <f>'Full Cost'!F94*'Volume (KT)'!F94</f>
        <v>0</v>
      </c>
      <c r="G93" s="75">
        <f>'Full Cost'!G94*'Volume (KT)'!G94</f>
        <v>551.69497513476097</v>
      </c>
      <c r="H93" s="75">
        <f>'Full Cost'!H94*'Volume (KT)'!H94</f>
        <v>2768.3839896787872</v>
      </c>
      <c r="I93" s="75">
        <f>'Full Cost'!I94*'Volume (KT)'!I94</f>
        <v>2705.9159838625515</v>
      </c>
      <c r="J93" s="75">
        <f>'Full Cost'!J94*'Volume (KT)'!J94</f>
        <v>2144.8931457435615</v>
      </c>
      <c r="K93" s="75">
        <f>'Full Cost'!K94*'Volume (KT)'!K94</f>
        <v>2155.587194924683</v>
      </c>
      <c r="L93" s="75">
        <f>'Full Cost'!L94*'Volume (KT)'!L94</f>
        <v>2793.9715113333855</v>
      </c>
      <c r="M93" s="75">
        <f>'Full Cost'!M94*'Volume (KT)'!M94</f>
        <v>2680.7835693727229</v>
      </c>
      <c r="N93" s="75">
        <f>'Full Cost'!N94*'Volume (KT)'!N94</f>
        <v>2968.3164064777375</v>
      </c>
      <c r="O93" s="75">
        <f>'Full Cost'!O94*'Volume (KT)'!O94</f>
        <v>3000.6329827928985</v>
      </c>
      <c r="P93" s="75">
        <f>'Full Cost'!P94*'Volume (KT)'!P94</f>
        <v>2986.7669717062922</v>
      </c>
    </row>
    <row r="94" spans="1:16">
      <c r="A94" s="74" t="s">
        <v>7</v>
      </c>
      <c r="B94" s="85" t="s">
        <v>95</v>
      </c>
      <c r="C94" s="85" t="s">
        <v>118</v>
      </c>
      <c r="D94" s="85" t="s">
        <v>107</v>
      </c>
      <c r="E94" s="75">
        <f>'Full Cost'!E95*'Volume (KT)'!E95</f>
        <v>0</v>
      </c>
      <c r="F94" s="75">
        <f>'Full Cost'!F95*'Volume (KT)'!F95</f>
        <v>0</v>
      </c>
      <c r="G94" s="75">
        <f>'Full Cost'!G95*'Volume (KT)'!G95</f>
        <v>0</v>
      </c>
      <c r="H94" s="75">
        <f>'Full Cost'!H95*'Volume (KT)'!H95</f>
        <v>0</v>
      </c>
      <c r="I94" s="75">
        <f>'Full Cost'!I95*'Volume (KT)'!I95</f>
        <v>0</v>
      </c>
      <c r="J94" s="75">
        <f>'Full Cost'!J95*'Volume (KT)'!J95</f>
        <v>0</v>
      </c>
      <c r="K94" s="75">
        <f>'Full Cost'!K95*'Volume (KT)'!K95</f>
        <v>0</v>
      </c>
      <c r="L94" s="75">
        <f>'Full Cost'!L95*'Volume (KT)'!L95</f>
        <v>0</v>
      </c>
      <c r="M94" s="75">
        <f>'Full Cost'!M95*'Volume (KT)'!M95</f>
        <v>0</v>
      </c>
      <c r="N94" s="75">
        <f>'Full Cost'!N95*'Volume (KT)'!N95</f>
        <v>0</v>
      </c>
      <c r="O94" s="75">
        <f>'Full Cost'!O95*'Volume (KT)'!O95</f>
        <v>0</v>
      </c>
      <c r="P94" s="75">
        <f>'Full Cost'!P95*'Volume (KT)'!P95</f>
        <v>0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108</v>
      </c>
      <c r="E95" s="75">
        <f>'Full Cost'!E96*'Volume (KT)'!E96</f>
        <v>0</v>
      </c>
      <c r="F95" s="75">
        <f>'Full Cost'!F96*'Volume (KT)'!F96</f>
        <v>0</v>
      </c>
      <c r="G95" s="75">
        <f>'Full Cost'!G96*'Volume (KT)'!G96</f>
        <v>0</v>
      </c>
      <c r="H95" s="75">
        <f>'Full Cost'!H96*'Volume (KT)'!H96</f>
        <v>0</v>
      </c>
      <c r="I95" s="75">
        <f>'Full Cost'!I96*'Volume (KT)'!I96</f>
        <v>0</v>
      </c>
      <c r="J95" s="75">
        <f>'Full Cost'!J96*'Volume (KT)'!J96</f>
        <v>0</v>
      </c>
      <c r="K95" s="75">
        <f>'Full Cost'!K96*'Volume (KT)'!K96</f>
        <v>0</v>
      </c>
      <c r="L95" s="75">
        <f>'Full Cost'!L96*'Volume (KT)'!L96</f>
        <v>0</v>
      </c>
      <c r="M95" s="75">
        <f>'Full Cost'!M96*'Volume (KT)'!M96</f>
        <v>0</v>
      </c>
      <c r="N95" s="75">
        <f>'Full Cost'!N96*'Volume (KT)'!N96</f>
        <v>0</v>
      </c>
      <c r="O95" s="75">
        <f>'Full Cost'!O96*'Volume (KT)'!O96</f>
        <v>0</v>
      </c>
      <c r="P95" s="75">
        <f>'Full Cost'!P96*'Volume (KT)'!P96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109</v>
      </c>
      <c r="E96" s="75">
        <f>'Full Cost'!E97*'Volume (KT)'!E97</f>
        <v>0</v>
      </c>
      <c r="F96" s="75">
        <f>'Full Cost'!F97*'Volume (KT)'!F97</f>
        <v>0</v>
      </c>
      <c r="G96" s="75">
        <f>'Full Cost'!G97*'Volume (KT)'!G97</f>
        <v>0</v>
      </c>
      <c r="H96" s="75">
        <f>'Full Cost'!H97*'Volume (KT)'!H97</f>
        <v>0</v>
      </c>
      <c r="I96" s="75">
        <f>'Full Cost'!I97*'Volume (KT)'!I97</f>
        <v>0</v>
      </c>
      <c r="J96" s="75">
        <f>'Full Cost'!J97*'Volume (KT)'!J97</f>
        <v>0</v>
      </c>
      <c r="K96" s="75">
        <f>'Full Cost'!K97*'Volume (KT)'!K97</f>
        <v>0</v>
      </c>
      <c r="L96" s="75">
        <f>'Full Cost'!L97*'Volume (KT)'!L97</f>
        <v>0</v>
      </c>
      <c r="M96" s="75">
        <f>'Full Cost'!M97*'Volume (KT)'!M97</f>
        <v>0</v>
      </c>
      <c r="N96" s="75">
        <f>'Full Cost'!N97*'Volume (KT)'!N97</f>
        <v>0</v>
      </c>
      <c r="O96" s="75">
        <f>'Full Cost'!O97*'Volume (KT)'!O97</f>
        <v>0</v>
      </c>
      <c r="P96" s="75">
        <f>'Full Cost'!P97*'Volume (KT)'!P97</f>
        <v>0</v>
      </c>
    </row>
    <row r="97" spans="1:16">
      <c r="A97" s="74" t="s">
        <v>7</v>
      </c>
      <c r="B97" s="85" t="s">
        <v>95</v>
      </c>
      <c r="C97" s="85" t="s">
        <v>119</v>
      </c>
      <c r="D97" s="85" t="s">
        <v>109</v>
      </c>
      <c r="E97" s="75">
        <f>'Full Cost'!E98*'Volume (KT)'!E98</f>
        <v>0</v>
      </c>
      <c r="F97" s="75">
        <f>'Full Cost'!F98*'Volume (KT)'!F98</f>
        <v>0</v>
      </c>
      <c r="G97" s="75">
        <f>'Full Cost'!G98*'Volume (KT)'!G98</f>
        <v>0</v>
      </c>
      <c r="H97" s="75">
        <f>'Full Cost'!H98*'Volume (KT)'!H98</f>
        <v>0</v>
      </c>
      <c r="I97" s="75">
        <f>'Full Cost'!I98*'Volume (KT)'!I98</f>
        <v>0</v>
      </c>
      <c r="J97" s="75">
        <f>'Full Cost'!J98*'Volume (KT)'!J98</f>
        <v>0</v>
      </c>
      <c r="K97" s="75">
        <f>'Full Cost'!K98*'Volume (KT)'!K98</f>
        <v>0</v>
      </c>
      <c r="L97" s="75">
        <f>'Full Cost'!L98*'Volume (KT)'!L98</f>
        <v>0</v>
      </c>
      <c r="M97" s="75">
        <f>'Full Cost'!M98*'Volume (KT)'!M98</f>
        <v>0</v>
      </c>
      <c r="N97" s="75">
        <f>'Full Cost'!N98*'Volume (KT)'!N98</f>
        <v>0</v>
      </c>
      <c r="O97" s="75">
        <f>'Full Cost'!O98*'Volume (KT)'!O98</f>
        <v>0</v>
      </c>
      <c r="P97" s="75">
        <f>'Full Cost'!P98*'Volume (KT)'!P98</f>
        <v>0</v>
      </c>
    </row>
    <row r="98" spans="1:16">
      <c r="A98" s="74" t="s">
        <v>7</v>
      </c>
      <c r="B98" s="85" t="s">
        <v>95</v>
      </c>
      <c r="C98" s="85" t="s">
        <v>120</v>
      </c>
      <c r="D98" s="85" t="s">
        <v>109</v>
      </c>
      <c r="E98" s="75">
        <f>'Full Cost'!E99*'Volume (KT)'!E99</f>
        <v>0</v>
      </c>
      <c r="F98" s="75">
        <f>'Full Cost'!F99*'Volume (KT)'!F99</f>
        <v>0</v>
      </c>
      <c r="G98" s="75">
        <f>'Full Cost'!G99*'Volume (KT)'!G99</f>
        <v>0</v>
      </c>
      <c r="H98" s="75">
        <f>'Full Cost'!H99*'Volume (KT)'!H99</f>
        <v>0</v>
      </c>
      <c r="I98" s="75">
        <f>'Full Cost'!I99*'Volume (KT)'!I99</f>
        <v>0</v>
      </c>
      <c r="J98" s="75">
        <f>'Full Cost'!J99*'Volume (KT)'!J99</f>
        <v>0</v>
      </c>
      <c r="K98" s="75">
        <f>'Full Cost'!K99*'Volume (KT)'!K99</f>
        <v>0</v>
      </c>
      <c r="L98" s="75">
        <f>'Full Cost'!L99*'Volume (KT)'!L99</f>
        <v>0</v>
      </c>
      <c r="M98" s="75">
        <f>'Full Cost'!M99*'Volume (KT)'!M99</f>
        <v>0</v>
      </c>
      <c r="N98" s="75">
        <f>'Full Cost'!N99*'Volume (KT)'!N99</f>
        <v>0</v>
      </c>
      <c r="O98" s="75">
        <f>'Full Cost'!O99*'Volume (KT)'!O99</f>
        <v>0</v>
      </c>
      <c r="P98" s="75">
        <f>'Full Cost'!P99*'Volume (KT)'!P99</f>
        <v>0</v>
      </c>
    </row>
    <row r="99" spans="1:16">
      <c r="A99" s="74" t="s">
        <v>7</v>
      </c>
      <c r="B99" s="85" t="s">
        <v>116</v>
      </c>
      <c r="C99" s="85" t="s">
        <v>106</v>
      </c>
      <c r="D99" s="85" t="s">
        <v>116</v>
      </c>
      <c r="E99" s="75">
        <f>'Full Cost'!E100*'Volume (KT)'!E100</f>
        <v>0</v>
      </c>
      <c r="F99" s="75">
        <f>'Full Cost'!F100*'Volume (KT)'!F100</f>
        <v>0</v>
      </c>
      <c r="G99" s="75">
        <f>'Full Cost'!G100*'Volume (KT)'!G100</f>
        <v>0</v>
      </c>
      <c r="H99" s="75">
        <f>'Full Cost'!H100*'Volume (KT)'!H100</f>
        <v>0</v>
      </c>
      <c r="I99" s="75">
        <f>'Full Cost'!I100*'Volume (KT)'!I100</f>
        <v>0</v>
      </c>
      <c r="J99" s="75">
        <f>'Full Cost'!J100*'Volume (KT)'!J100</f>
        <v>0</v>
      </c>
      <c r="K99" s="75">
        <f>'Full Cost'!K100*'Volume (KT)'!K100</f>
        <v>0</v>
      </c>
      <c r="L99" s="75">
        <f>'Full Cost'!L100*'Volume (KT)'!L100</f>
        <v>0</v>
      </c>
      <c r="M99" s="75">
        <f>'Full Cost'!M100*'Volume (KT)'!M100</f>
        <v>0</v>
      </c>
      <c r="N99" s="75">
        <f>'Full Cost'!N100*'Volume (KT)'!N100</f>
        <v>0</v>
      </c>
      <c r="O99" s="75">
        <f>'Full Cost'!O100*'Volume (KT)'!O100</f>
        <v>0</v>
      </c>
      <c r="P99" s="75">
        <f>'Full Cost'!P100*'Volume (KT)'!P100</f>
        <v>0</v>
      </c>
    </row>
    <row r="100" spans="1:16">
      <c r="A100" s="74" t="s">
        <v>7</v>
      </c>
      <c r="B100" s="85" t="s">
        <v>116</v>
      </c>
      <c r="C100" s="85" t="s">
        <v>115</v>
      </c>
      <c r="D100" s="85" t="s">
        <v>116</v>
      </c>
      <c r="E100" s="75">
        <f>'Full Cost'!E101*'Volume (KT)'!E101</f>
        <v>943.6191982016594</v>
      </c>
      <c r="F100" s="75">
        <f>'Full Cost'!F101*'Volume (KT)'!F101</f>
        <v>0</v>
      </c>
      <c r="G100" s="75">
        <f>'Full Cost'!G101*'Volume (KT)'!G101</f>
        <v>561.87927922923393</v>
      </c>
      <c r="H100" s="75">
        <f>'Full Cost'!H101*'Volume (KT)'!H101</f>
        <v>530.94680379377928</v>
      </c>
      <c r="I100" s="75">
        <f>'Full Cost'!I101*'Volume (KT)'!I101</f>
        <v>532.7987578757876</v>
      </c>
      <c r="J100" s="75">
        <f>'Full Cost'!J101*'Volume (KT)'!J101</f>
        <v>517.75012048192775</v>
      </c>
      <c r="K100" s="75">
        <f>'Full Cost'!K101*'Volume (KT)'!K101</f>
        <v>507.25012048192769</v>
      </c>
      <c r="L100" s="75">
        <f>'Full Cost'!L101*'Volume (KT)'!L101</f>
        <v>502.69352496217857</v>
      </c>
      <c r="M100" s="75">
        <f>'Full Cost'!M101*'Volume (KT)'!M101</f>
        <v>499.63641337386019</v>
      </c>
      <c r="N100" s="75">
        <f>'Full Cost'!N101*'Volume (KT)'!N101</f>
        <v>0</v>
      </c>
      <c r="O100" s="75">
        <f>'Full Cost'!O101*'Volume (KT)'!O101</f>
        <v>0</v>
      </c>
      <c r="P100" s="75">
        <f>'Full Cost'!P101*'Volume (KT)'!P101</f>
        <v>538.62492850623676</v>
      </c>
    </row>
    <row r="101" spans="1:16">
      <c r="A101" s="74" t="s">
        <v>7</v>
      </c>
      <c r="B101" s="85" t="s">
        <v>116</v>
      </c>
      <c r="C101" s="85" t="s">
        <v>233</v>
      </c>
      <c r="D101" s="85" t="s">
        <v>116</v>
      </c>
      <c r="E101" s="75">
        <f>'Full Cost'!E102*'Volume (KT)'!E102</f>
        <v>0</v>
      </c>
      <c r="F101" s="75">
        <f>'Full Cost'!F102*'Volume (KT)'!F102</f>
        <v>0</v>
      </c>
      <c r="G101" s="75">
        <f>'Full Cost'!G102*'Volume (KT)'!G102</f>
        <v>0</v>
      </c>
      <c r="H101" s="75">
        <f>'Full Cost'!H102*'Volume (KT)'!H102</f>
        <v>0</v>
      </c>
      <c r="I101" s="75">
        <f>'Full Cost'!I102*'Volume (KT)'!I102</f>
        <v>0</v>
      </c>
      <c r="J101" s="75">
        <f>'Full Cost'!J102*'Volume (KT)'!J102</f>
        <v>0</v>
      </c>
      <c r="K101" s="75">
        <f>'Full Cost'!K102*'Volume (KT)'!K102</f>
        <v>0</v>
      </c>
      <c r="L101" s="75">
        <f>'Full Cost'!L102*'Volume (KT)'!L102</f>
        <v>0</v>
      </c>
      <c r="M101" s="75">
        <f>'Full Cost'!M102*'Volume (KT)'!M102</f>
        <v>0</v>
      </c>
      <c r="N101" s="75">
        <f>'Full Cost'!N102*'Volume (KT)'!N102</f>
        <v>0</v>
      </c>
      <c r="O101" s="75">
        <f>'Full Cost'!O102*'Volume (KT)'!O102</f>
        <v>0</v>
      </c>
      <c r="P101" s="75">
        <f>'Full Cost'!P102*'Volume (KT)'!P102</f>
        <v>0</v>
      </c>
    </row>
    <row r="102" spans="1:16">
      <c r="A102" s="74" t="s">
        <v>7</v>
      </c>
      <c r="B102" s="85" t="s">
        <v>2</v>
      </c>
      <c r="C102" s="85" t="s">
        <v>106</v>
      </c>
      <c r="D102" s="85" t="s">
        <v>107</v>
      </c>
      <c r="E102" s="75">
        <f>'Full Cost'!E103*'Volume (KT)'!E103</f>
        <v>0</v>
      </c>
      <c r="F102" s="75">
        <f>'Full Cost'!F103*'Volume (KT)'!F103</f>
        <v>0</v>
      </c>
      <c r="G102" s="75">
        <f>'Full Cost'!G103*'Volume (KT)'!G103</f>
        <v>0</v>
      </c>
      <c r="H102" s="75">
        <f>'Full Cost'!H103*'Volume (KT)'!H103</f>
        <v>0</v>
      </c>
      <c r="I102" s="75">
        <f>'Full Cost'!I103*'Volume (KT)'!I103</f>
        <v>0</v>
      </c>
      <c r="J102" s="75">
        <f>'Full Cost'!J103*'Volume (KT)'!J103</f>
        <v>0</v>
      </c>
      <c r="K102" s="75">
        <f>'Full Cost'!K103*'Volume (KT)'!K103</f>
        <v>0</v>
      </c>
      <c r="L102" s="75">
        <f>'Full Cost'!L103*'Volume (KT)'!L103</f>
        <v>0</v>
      </c>
      <c r="M102" s="75">
        <f>'Full Cost'!M103*'Volume (KT)'!M103</f>
        <v>0</v>
      </c>
      <c r="N102" s="75">
        <f>'Full Cost'!N103*'Volume (KT)'!N103</f>
        <v>0</v>
      </c>
      <c r="O102" s="75">
        <f>'Full Cost'!O103*'Volume (KT)'!O103</f>
        <v>0</v>
      </c>
      <c r="P102" s="75">
        <f>'Full Cost'!P103*'Volume (KT)'!P103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109</v>
      </c>
      <c r="E103" s="75">
        <f>'Full Cost'!E104*'Volume (KT)'!E104</f>
        <v>0</v>
      </c>
      <c r="F103" s="75">
        <f>'Full Cost'!F104*'Volume (KT)'!F104</f>
        <v>0</v>
      </c>
      <c r="G103" s="75">
        <f>'Full Cost'!G104*'Volume (KT)'!G104</f>
        <v>0</v>
      </c>
      <c r="H103" s="75">
        <f>'Full Cost'!H104*'Volume (KT)'!H104</f>
        <v>0</v>
      </c>
      <c r="I103" s="75">
        <f>'Full Cost'!I104*'Volume (KT)'!I104</f>
        <v>0</v>
      </c>
      <c r="J103" s="75">
        <f>'Full Cost'!J104*'Volume (KT)'!J104</f>
        <v>0</v>
      </c>
      <c r="K103" s="75">
        <f>'Full Cost'!K104*'Volume (KT)'!K104</f>
        <v>0</v>
      </c>
      <c r="L103" s="75">
        <f>'Full Cost'!L104*'Volume (KT)'!L104</f>
        <v>0</v>
      </c>
      <c r="M103" s="75">
        <f>'Full Cost'!M104*'Volume (KT)'!M104</f>
        <v>0</v>
      </c>
      <c r="N103" s="75">
        <f>'Full Cost'!N104*'Volume (KT)'!N104</f>
        <v>0</v>
      </c>
      <c r="O103" s="75">
        <f>'Full Cost'!O104*'Volume (KT)'!O104</f>
        <v>0</v>
      </c>
      <c r="P103" s="75">
        <f>'Full Cost'!P104*'Volume (KT)'!P104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121</v>
      </c>
      <c r="E104" s="75">
        <f>'Full Cost'!E105*'Volume (KT)'!E105</f>
        <v>0</v>
      </c>
      <c r="F104" s="75">
        <f>'Full Cost'!F105*'Volume (KT)'!F105</f>
        <v>0</v>
      </c>
      <c r="G104" s="75">
        <f>'Full Cost'!G105*'Volume (KT)'!G105</f>
        <v>0</v>
      </c>
      <c r="H104" s="75">
        <f>'Full Cost'!H105*'Volume (KT)'!H105</f>
        <v>0</v>
      </c>
      <c r="I104" s="75">
        <f>'Full Cost'!I105*'Volume (KT)'!I105</f>
        <v>0</v>
      </c>
      <c r="J104" s="75">
        <f>'Full Cost'!J105*'Volume (KT)'!J105</f>
        <v>0</v>
      </c>
      <c r="K104" s="75">
        <f>'Full Cost'!K105*'Volume (KT)'!K105</f>
        <v>0</v>
      </c>
      <c r="L104" s="75">
        <f>'Full Cost'!L105*'Volume (KT)'!L105</f>
        <v>0</v>
      </c>
      <c r="M104" s="75">
        <f>'Full Cost'!M105*'Volume (KT)'!M105</f>
        <v>0</v>
      </c>
      <c r="N104" s="75">
        <f>'Full Cost'!N105*'Volume (KT)'!N105</f>
        <v>0</v>
      </c>
      <c r="O104" s="75">
        <f>'Full Cost'!O105*'Volume (KT)'!O105</f>
        <v>0</v>
      </c>
      <c r="P104" s="75">
        <f>'Full Cost'!P105*'Volume (KT)'!P105</f>
        <v>0</v>
      </c>
    </row>
    <row r="105" spans="1:16">
      <c r="A105" s="74" t="s">
        <v>7</v>
      </c>
      <c r="B105" s="85" t="s">
        <v>2</v>
      </c>
      <c r="C105" s="85" t="s">
        <v>112</v>
      </c>
      <c r="D105" s="294" t="s">
        <v>107</v>
      </c>
      <c r="E105" s="75">
        <f>'Full Cost'!E106*'Volume (KT)'!E106</f>
        <v>0</v>
      </c>
      <c r="F105" s="75">
        <f>'Full Cost'!F106*'Volume (KT)'!F106</f>
        <v>0</v>
      </c>
      <c r="G105" s="75">
        <f>'Full Cost'!G106*'Volume (KT)'!G106</f>
        <v>0</v>
      </c>
      <c r="H105" s="75">
        <f>'Full Cost'!H106*'Volume (KT)'!H106</f>
        <v>0</v>
      </c>
      <c r="I105" s="75">
        <f>'Full Cost'!I106*'Volume (KT)'!I106</f>
        <v>0</v>
      </c>
      <c r="J105" s="75">
        <f>'Full Cost'!J106*'Volume (KT)'!J106</f>
        <v>0</v>
      </c>
      <c r="K105" s="75">
        <f>'Full Cost'!K106*'Volume (KT)'!K106</f>
        <v>0</v>
      </c>
      <c r="L105" s="75">
        <f>'Full Cost'!L106*'Volume (KT)'!L106</f>
        <v>0</v>
      </c>
      <c r="M105" s="75">
        <f>'Full Cost'!M106*'Volume (KT)'!M106</f>
        <v>0</v>
      </c>
      <c r="N105" s="75">
        <f>'Full Cost'!N106*'Volume (KT)'!N106</f>
        <v>0</v>
      </c>
      <c r="O105" s="75">
        <f>'Full Cost'!O106*'Volume (KT)'!O106</f>
        <v>0</v>
      </c>
      <c r="P105" s="75">
        <f>'Full Cost'!P106*'Volume (KT)'!P106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109</v>
      </c>
      <c r="E106" s="75">
        <f>'Full Cost'!E107*'Volume (KT)'!E107</f>
        <v>0</v>
      </c>
      <c r="F106" s="75">
        <f>'Full Cost'!F107*'Volume (KT)'!F107</f>
        <v>0</v>
      </c>
      <c r="G106" s="75">
        <f>'Full Cost'!G107*'Volume (KT)'!G107</f>
        <v>0</v>
      </c>
      <c r="H106" s="75">
        <f>'Full Cost'!H107*'Volume (KT)'!H107</f>
        <v>0</v>
      </c>
      <c r="I106" s="75">
        <f>'Full Cost'!I107*'Volume (KT)'!I107</f>
        <v>0</v>
      </c>
      <c r="J106" s="75">
        <f>'Full Cost'!J107*'Volume (KT)'!J107</f>
        <v>0</v>
      </c>
      <c r="K106" s="75">
        <f>'Full Cost'!K107*'Volume (KT)'!K107</f>
        <v>0</v>
      </c>
      <c r="L106" s="75">
        <f>'Full Cost'!L107*'Volume (KT)'!L107</f>
        <v>0</v>
      </c>
      <c r="M106" s="75">
        <f>'Full Cost'!M107*'Volume (KT)'!M107</f>
        <v>0</v>
      </c>
      <c r="N106" s="75">
        <f>'Full Cost'!N107*'Volume (KT)'!N107</f>
        <v>0</v>
      </c>
      <c r="O106" s="75">
        <f>'Full Cost'!O107*'Volume (KT)'!O107</f>
        <v>0</v>
      </c>
      <c r="P106" s="75">
        <f>'Full Cost'!P107*'Volume (KT)'!P107</f>
        <v>0</v>
      </c>
    </row>
    <row r="107" spans="1:16">
      <c r="A107" s="74" t="s">
        <v>7</v>
      </c>
      <c r="B107" s="85" t="s">
        <v>2</v>
      </c>
      <c r="C107" s="85" t="s">
        <v>114</v>
      </c>
      <c r="D107" s="294" t="s">
        <v>107</v>
      </c>
      <c r="E107" s="75">
        <f>'Full Cost'!E108*'Volume (KT)'!E108</f>
        <v>0</v>
      </c>
      <c r="F107" s="75">
        <f>'Full Cost'!F108*'Volume (KT)'!F108</f>
        <v>0</v>
      </c>
      <c r="G107" s="75">
        <f>'Full Cost'!G108*'Volume (KT)'!G108</f>
        <v>0</v>
      </c>
      <c r="H107" s="75">
        <f>'Full Cost'!H108*'Volume (KT)'!H108</f>
        <v>0</v>
      </c>
      <c r="I107" s="75">
        <f>'Full Cost'!I108*'Volume (KT)'!I108</f>
        <v>0</v>
      </c>
      <c r="J107" s="75">
        <f>'Full Cost'!J108*'Volume (KT)'!J108</f>
        <v>0</v>
      </c>
      <c r="K107" s="75">
        <f>'Full Cost'!K108*'Volume (KT)'!K108</f>
        <v>0</v>
      </c>
      <c r="L107" s="75">
        <f>'Full Cost'!L108*'Volume (KT)'!L108</f>
        <v>0</v>
      </c>
      <c r="M107" s="75">
        <f>'Full Cost'!M108*'Volume (KT)'!M108</f>
        <v>0</v>
      </c>
      <c r="N107" s="75">
        <f>'Full Cost'!N108*'Volume (KT)'!N108</f>
        <v>0</v>
      </c>
      <c r="O107" s="75">
        <f>'Full Cost'!O108*'Volume (KT)'!O108</f>
        <v>0</v>
      </c>
      <c r="P107" s="75">
        <f>'Full Cost'!P108*'Volume (KT)'!P108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109</v>
      </c>
      <c r="E108" s="75">
        <f>'Full Cost'!E109*'Volume (KT)'!E109</f>
        <v>0</v>
      </c>
      <c r="F108" s="75">
        <f>'Full Cost'!F109*'Volume (KT)'!F109</f>
        <v>0</v>
      </c>
      <c r="G108" s="75">
        <f>'Full Cost'!G109*'Volume (KT)'!G109</f>
        <v>0</v>
      </c>
      <c r="H108" s="75">
        <f>'Full Cost'!H109*'Volume (KT)'!H109</f>
        <v>0</v>
      </c>
      <c r="I108" s="75">
        <f>'Full Cost'!I109*'Volume (KT)'!I109</f>
        <v>0</v>
      </c>
      <c r="J108" s="75">
        <f>'Full Cost'!J109*'Volume (KT)'!J109</f>
        <v>0</v>
      </c>
      <c r="K108" s="75">
        <f>'Full Cost'!K109*'Volume (KT)'!K109</f>
        <v>0</v>
      </c>
      <c r="L108" s="75">
        <f>'Full Cost'!L109*'Volume (KT)'!L109</f>
        <v>0</v>
      </c>
      <c r="M108" s="75">
        <f>'Full Cost'!M109*'Volume (KT)'!M109</f>
        <v>0</v>
      </c>
      <c r="N108" s="75">
        <f>'Full Cost'!N109*'Volume (KT)'!N109</f>
        <v>0</v>
      </c>
      <c r="O108" s="75">
        <f>'Full Cost'!O109*'Volume (KT)'!O109</f>
        <v>0</v>
      </c>
      <c r="P108" s="75">
        <f>'Full Cost'!P109*'Volume (KT)'!P109</f>
        <v>0</v>
      </c>
    </row>
    <row r="109" spans="1:16">
      <c r="A109" s="74" t="s">
        <v>7</v>
      </c>
      <c r="B109" s="85" t="s">
        <v>2</v>
      </c>
      <c r="C109" s="85" t="s">
        <v>114</v>
      </c>
      <c r="D109" s="85" t="s">
        <v>121</v>
      </c>
      <c r="E109" s="75">
        <f>'Full Cost'!E110*'Volume (KT)'!E110</f>
        <v>0</v>
      </c>
      <c r="F109" s="75">
        <f>'Full Cost'!F110*'Volume (KT)'!F110</f>
        <v>0</v>
      </c>
      <c r="G109" s="75">
        <f>'Full Cost'!G110*'Volume (KT)'!G110</f>
        <v>0</v>
      </c>
      <c r="H109" s="75">
        <f>'Full Cost'!H110*'Volume (KT)'!H110</f>
        <v>0</v>
      </c>
      <c r="I109" s="75">
        <f>'Full Cost'!I110*'Volume (KT)'!I110</f>
        <v>0</v>
      </c>
      <c r="J109" s="75">
        <f>'Full Cost'!J110*'Volume (KT)'!J110</f>
        <v>0</v>
      </c>
      <c r="K109" s="75">
        <f>'Full Cost'!K110*'Volume (KT)'!K110</f>
        <v>0</v>
      </c>
      <c r="L109" s="75">
        <f>'Full Cost'!L110*'Volume (KT)'!L110</f>
        <v>0</v>
      </c>
      <c r="M109" s="75">
        <f>'Full Cost'!M110*'Volume (KT)'!M110</f>
        <v>0</v>
      </c>
      <c r="N109" s="75">
        <f>'Full Cost'!N110*'Volume (KT)'!N110</f>
        <v>0</v>
      </c>
      <c r="O109" s="75">
        <f>'Full Cost'!O110*'Volume (KT)'!O110</f>
        <v>0</v>
      </c>
      <c r="P109" s="75">
        <f>'Full Cost'!P110*'Volume (KT)'!P110</f>
        <v>0</v>
      </c>
    </row>
    <row r="110" spans="1:16">
      <c r="A110" s="74" t="s">
        <v>7</v>
      </c>
      <c r="B110" s="85" t="s">
        <v>2</v>
      </c>
      <c r="C110" s="85" t="s">
        <v>115</v>
      </c>
      <c r="D110" s="294" t="s">
        <v>107</v>
      </c>
      <c r="E110" s="75">
        <f>'Full Cost'!E111*'Volume (KT)'!E111</f>
        <v>0</v>
      </c>
      <c r="F110" s="75">
        <f>'Full Cost'!F111*'Volume (KT)'!F111</f>
        <v>0</v>
      </c>
      <c r="G110" s="75">
        <f>'Full Cost'!G111*'Volume (KT)'!G111</f>
        <v>0</v>
      </c>
      <c r="H110" s="75">
        <f>'Full Cost'!H111*'Volume (KT)'!H111</f>
        <v>0</v>
      </c>
      <c r="I110" s="75">
        <f>'Full Cost'!I111*'Volume (KT)'!I111</f>
        <v>0</v>
      </c>
      <c r="J110" s="75">
        <f>'Full Cost'!J111*'Volume (KT)'!J111</f>
        <v>0</v>
      </c>
      <c r="K110" s="75">
        <f>'Full Cost'!K111*'Volume (KT)'!K111</f>
        <v>0</v>
      </c>
      <c r="L110" s="75">
        <f>'Full Cost'!L111*'Volume (KT)'!L111</f>
        <v>0</v>
      </c>
      <c r="M110" s="75">
        <f>'Full Cost'!M111*'Volume (KT)'!M111</f>
        <v>0</v>
      </c>
      <c r="N110" s="75">
        <f>'Full Cost'!N111*'Volume (KT)'!N111</f>
        <v>0</v>
      </c>
      <c r="O110" s="75">
        <f>'Full Cost'!O111*'Volume (KT)'!O111</f>
        <v>0</v>
      </c>
      <c r="P110" s="75">
        <f>'Full Cost'!P111*'Volume (KT)'!P111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109</v>
      </c>
      <c r="E111" s="75">
        <f>'Full Cost'!E112*'Volume (KT)'!E112</f>
        <v>0</v>
      </c>
      <c r="F111" s="75">
        <f>'Full Cost'!F112*'Volume (KT)'!F112</f>
        <v>0</v>
      </c>
      <c r="G111" s="75">
        <f>'Full Cost'!G112*'Volume (KT)'!G112</f>
        <v>0</v>
      </c>
      <c r="H111" s="75">
        <f>'Full Cost'!H112*'Volume (KT)'!H112</f>
        <v>0</v>
      </c>
      <c r="I111" s="75">
        <f>'Full Cost'!I112*'Volume (KT)'!I112</f>
        <v>0</v>
      </c>
      <c r="J111" s="75">
        <f>'Full Cost'!J112*'Volume (KT)'!J112</f>
        <v>0</v>
      </c>
      <c r="K111" s="75">
        <f>'Full Cost'!K112*'Volume (KT)'!K112</f>
        <v>0</v>
      </c>
      <c r="L111" s="75">
        <f>'Full Cost'!L112*'Volume (KT)'!L112</f>
        <v>0</v>
      </c>
      <c r="M111" s="75">
        <f>'Full Cost'!M112*'Volume (KT)'!M112</f>
        <v>0</v>
      </c>
      <c r="N111" s="75">
        <f>'Full Cost'!N112*'Volume (KT)'!N112</f>
        <v>0</v>
      </c>
      <c r="O111" s="75">
        <f>'Full Cost'!O112*'Volume (KT)'!O112</f>
        <v>0</v>
      </c>
      <c r="P111" s="75">
        <f>'Full Cost'!P112*'Volume (KT)'!P112</f>
        <v>0</v>
      </c>
    </row>
    <row r="112" spans="1:16">
      <c r="A112" s="74" t="s">
        <v>7</v>
      </c>
      <c r="B112" s="85" t="s">
        <v>2</v>
      </c>
      <c r="C112" s="85" t="s">
        <v>116</v>
      </c>
      <c r="D112" s="294" t="s">
        <v>107</v>
      </c>
      <c r="E112" s="75">
        <f>'Full Cost'!E113*'Volume (KT)'!E113</f>
        <v>0</v>
      </c>
      <c r="F112" s="75">
        <f>'Full Cost'!F113*'Volume (KT)'!F113</f>
        <v>0</v>
      </c>
      <c r="G112" s="75">
        <f>'Full Cost'!G113*'Volume (KT)'!G113</f>
        <v>0</v>
      </c>
      <c r="H112" s="75">
        <f>'Full Cost'!H113*'Volume (KT)'!H113</f>
        <v>0</v>
      </c>
      <c r="I112" s="75">
        <f>'Full Cost'!I113*'Volume (KT)'!I113</f>
        <v>0</v>
      </c>
      <c r="J112" s="75">
        <f>'Full Cost'!J113*'Volume (KT)'!J113</f>
        <v>0</v>
      </c>
      <c r="K112" s="75">
        <f>'Full Cost'!K113*'Volume (KT)'!K113</f>
        <v>0</v>
      </c>
      <c r="L112" s="75">
        <f>'Full Cost'!L113*'Volume (KT)'!L113</f>
        <v>0</v>
      </c>
      <c r="M112" s="75">
        <f>'Full Cost'!M113*'Volume (KT)'!M113</f>
        <v>0</v>
      </c>
      <c r="N112" s="75">
        <f>'Full Cost'!N113*'Volume (KT)'!N113</f>
        <v>0</v>
      </c>
      <c r="O112" s="75">
        <f>'Full Cost'!O113*'Volume (KT)'!O113</f>
        <v>0</v>
      </c>
      <c r="P112" s="75">
        <f>'Full Cost'!P113*'Volume (KT)'!P113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109</v>
      </c>
      <c r="E113" s="75">
        <f>'Full Cost'!E114*'Volume (KT)'!E114</f>
        <v>0</v>
      </c>
      <c r="F113" s="75">
        <f>'Full Cost'!F114*'Volume (KT)'!F114</f>
        <v>0</v>
      </c>
      <c r="G113" s="75">
        <f>'Full Cost'!G114*'Volume (KT)'!G114</f>
        <v>0</v>
      </c>
      <c r="H113" s="75">
        <f>'Full Cost'!H114*'Volume (KT)'!H114</f>
        <v>0</v>
      </c>
      <c r="I113" s="75">
        <f>'Full Cost'!I114*'Volume (KT)'!I114</f>
        <v>0</v>
      </c>
      <c r="J113" s="75">
        <f>'Full Cost'!J114*'Volume (KT)'!J114</f>
        <v>0</v>
      </c>
      <c r="K113" s="75">
        <f>'Full Cost'!K114*'Volume (KT)'!K114</f>
        <v>0</v>
      </c>
      <c r="L113" s="75">
        <f>'Full Cost'!L114*'Volume (KT)'!L114</f>
        <v>0</v>
      </c>
      <c r="M113" s="75">
        <f>'Full Cost'!M114*'Volume (KT)'!M114</f>
        <v>0</v>
      </c>
      <c r="N113" s="75">
        <f>'Full Cost'!N114*'Volume (KT)'!N114</f>
        <v>0</v>
      </c>
      <c r="O113" s="75">
        <f>'Full Cost'!O114*'Volume (KT)'!O114</f>
        <v>0</v>
      </c>
      <c r="P113" s="75">
        <f>'Full Cost'!P114*'Volume (KT)'!P114</f>
        <v>0</v>
      </c>
    </row>
    <row r="114" spans="1:16">
      <c r="A114" s="74" t="s">
        <v>7</v>
      </c>
      <c r="B114" s="85" t="s">
        <v>2</v>
      </c>
      <c r="C114" s="85" t="s">
        <v>233</v>
      </c>
      <c r="D114" s="294" t="s">
        <v>107</v>
      </c>
      <c r="E114" s="75">
        <f>'Full Cost'!E115*'Volume (KT)'!E115</f>
        <v>0</v>
      </c>
      <c r="F114" s="75">
        <f>'Full Cost'!F115*'Volume (KT)'!F115</f>
        <v>0</v>
      </c>
      <c r="G114" s="75">
        <f>'Full Cost'!G115*'Volume (KT)'!G115</f>
        <v>0</v>
      </c>
      <c r="H114" s="75">
        <f>'Full Cost'!H115*'Volume (KT)'!H115</f>
        <v>0</v>
      </c>
      <c r="I114" s="75">
        <f>'Full Cost'!I115*'Volume (KT)'!I115</f>
        <v>0</v>
      </c>
      <c r="J114" s="75">
        <f>'Full Cost'!J115*'Volume (KT)'!J115</f>
        <v>0</v>
      </c>
      <c r="K114" s="75">
        <f>'Full Cost'!K115*'Volume (KT)'!K115</f>
        <v>0</v>
      </c>
      <c r="L114" s="75">
        <f>'Full Cost'!L115*'Volume (KT)'!L115</f>
        <v>0</v>
      </c>
      <c r="M114" s="75">
        <f>'Full Cost'!M115*'Volume (KT)'!M115</f>
        <v>0</v>
      </c>
      <c r="N114" s="75">
        <f>'Full Cost'!N115*'Volume (KT)'!N115</f>
        <v>0</v>
      </c>
      <c r="O114" s="75">
        <f>'Full Cost'!O115*'Volume (KT)'!O115</f>
        <v>0</v>
      </c>
      <c r="P114" s="75">
        <f>'Full Cost'!P115*'Volume (KT)'!P115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109</v>
      </c>
      <c r="E115" s="75">
        <f>'Full Cost'!E116*'Volume (KT)'!E116</f>
        <v>0</v>
      </c>
      <c r="F115" s="75">
        <f>'Full Cost'!F116*'Volume (KT)'!F116</f>
        <v>0</v>
      </c>
      <c r="G115" s="75">
        <f>'Full Cost'!G116*'Volume (KT)'!G116</f>
        <v>0</v>
      </c>
      <c r="H115" s="75">
        <f>'Full Cost'!H116*'Volume (KT)'!H116</f>
        <v>0</v>
      </c>
      <c r="I115" s="75">
        <f>'Full Cost'!I116*'Volume (KT)'!I116</f>
        <v>0</v>
      </c>
      <c r="J115" s="75">
        <f>'Full Cost'!J116*'Volume (KT)'!J116</f>
        <v>0</v>
      </c>
      <c r="K115" s="75">
        <f>'Full Cost'!K116*'Volume (KT)'!K116</f>
        <v>0</v>
      </c>
      <c r="L115" s="75">
        <f>'Full Cost'!L116*'Volume (KT)'!L116</f>
        <v>0</v>
      </c>
      <c r="M115" s="75">
        <f>'Full Cost'!M116*'Volume (KT)'!M116</f>
        <v>0</v>
      </c>
      <c r="N115" s="75">
        <f>'Full Cost'!N116*'Volume (KT)'!N116</f>
        <v>0</v>
      </c>
      <c r="O115" s="75">
        <f>'Full Cost'!O116*'Volume (KT)'!O116</f>
        <v>0</v>
      </c>
      <c r="P115" s="75">
        <f>'Full Cost'!P116*'Volume (KT)'!P116</f>
        <v>0</v>
      </c>
    </row>
    <row r="116" spans="1:16">
      <c r="A116" s="74" t="s">
        <v>7</v>
      </c>
      <c r="B116" s="85" t="s">
        <v>2</v>
      </c>
      <c r="C116" s="85" t="s">
        <v>118</v>
      </c>
      <c r="D116" s="294" t="s">
        <v>107</v>
      </c>
      <c r="E116" s="75">
        <f>'Full Cost'!E117*'Volume (KT)'!E117</f>
        <v>0</v>
      </c>
      <c r="F116" s="75">
        <f>'Full Cost'!F117*'Volume (KT)'!F117</f>
        <v>0</v>
      </c>
      <c r="G116" s="75">
        <f>'Full Cost'!G117*'Volume (KT)'!G117</f>
        <v>0</v>
      </c>
      <c r="H116" s="75">
        <f>'Full Cost'!H117*'Volume (KT)'!H117</f>
        <v>0</v>
      </c>
      <c r="I116" s="75">
        <f>'Full Cost'!I117*'Volume (KT)'!I117</f>
        <v>0</v>
      </c>
      <c r="J116" s="75">
        <f>'Full Cost'!J117*'Volume (KT)'!J117</f>
        <v>0</v>
      </c>
      <c r="K116" s="75">
        <f>'Full Cost'!K117*'Volume (KT)'!K117</f>
        <v>0</v>
      </c>
      <c r="L116" s="75">
        <f>'Full Cost'!L117*'Volume (KT)'!L117</f>
        <v>0</v>
      </c>
      <c r="M116" s="75">
        <f>'Full Cost'!M117*'Volume (KT)'!M117</f>
        <v>0</v>
      </c>
      <c r="N116" s="75">
        <f>'Full Cost'!N117*'Volume (KT)'!N117</f>
        <v>0</v>
      </c>
      <c r="O116" s="75">
        <f>'Full Cost'!O117*'Volume (KT)'!O117</f>
        <v>0</v>
      </c>
      <c r="P116" s="75">
        <f>'Full Cost'!P117*'Volume (KT)'!P117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109</v>
      </c>
      <c r="E117" s="75">
        <f>'Full Cost'!E118*'Volume (KT)'!E118</f>
        <v>0</v>
      </c>
      <c r="F117" s="75">
        <f>'Full Cost'!F118*'Volume (KT)'!F118</f>
        <v>0</v>
      </c>
      <c r="G117" s="75">
        <f>'Full Cost'!G118*'Volume (KT)'!G118</f>
        <v>0</v>
      </c>
      <c r="H117" s="75">
        <f>'Full Cost'!H118*'Volume (KT)'!H118</f>
        <v>0</v>
      </c>
      <c r="I117" s="75">
        <f>'Full Cost'!I118*'Volume (KT)'!I118</f>
        <v>0</v>
      </c>
      <c r="J117" s="75">
        <f>'Full Cost'!J118*'Volume (KT)'!J118</f>
        <v>0</v>
      </c>
      <c r="K117" s="75">
        <f>'Full Cost'!K118*'Volume (KT)'!K118</f>
        <v>0</v>
      </c>
      <c r="L117" s="75">
        <f>'Full Cost'!L118*'Volume (KT)'!L118</f>
        <v>0</v>
      </c>
      <c r="M117" s="75">
        <f>'Full Cost'!M118*'Volume (KT)'!M118</f>
        <v>0</v>
      </c>
      <c r="N117" s="75">
        <f>'Full Cost'!N118*'Volume (KT)'!N118</f>
        <v>0</v>
      </c>
      <c r="O117" s="75">
        <f>'Full Cost'!O118*'Volume (KT)'!O118</f>
        <v>0</v>
      </c>
      <c r="P117" s="75">
        <f>'Full Cost'!P118*'Volume (KT)'!P118</f>
        <v>0</v>
      </c>
    </row>
    <row r="118" spans="1:16">
      <c r="A118" s="74" t="s">
        <v>7</v>
      </c>
      <c r="B118" s="85" t="s">
        <v>2</v>
      </c>
      <c r="C118" s="85" t="s">
        <v>120</v>
      </c>
      <c r="D118" s="294" t="s">
        <v>109</v>
      </c>
      <c r="E118" s="75">
        <f>'Full Cost'!E119*'Volume (KT)'!E119</f>
        <v>0</v>
      </c>
      <c r="F118" s="75">
        <f>'Full Cost'!F119*'Volume (KT)'!F119</f>
        <v>0</v>
      </c>
      <c r="G118" s="75">
        <f>'Full Cost'!G119*'Volume (KT)'!G119</f>
        <v>0</v>
      </c>
      <c r="H118" s="75">
        <f>'Full Cost'!H119*'Volume (KT)'!H119</f>
        <v>0</v>
      </c>
      <c r="I118" s="75">
        <f>'Full Cost'!I119*'Volume (KT)'!I119</f>
        <v>0</v>
      </c>
      <c r="J118" s="75">
        <f>'Full Cost'!J119*'Volume (KT)'!J119</f>
        <v>0</v>
      </c>
      <c r="K118" s="75">
        <f>'Full Cost'!K119*'Volume (KT)'!K119</f>
        <v>0</v>
      </c>
      <c r="L118" s="75">
        <f>'Full Cost'!L119*'Volume (KT)'!L119</f>
        <v>0</v>
      </c>
      <c r="M118" s="75">
        <f>'Full Cost'!M119*'Volume (KT)'!M119</f>
        <v>0</v>
      </c>
      <c r="N118" s="75">
        <f>'Full Cost'!N119*'Volume (KT)'!N119</f>
        <v>0</v>
      </c>
      <c r="O118" s="75">
        <f>'Full Cost'!O119*'Volume (KT)'!O119</f>
        <v>0</v>
      </c>
      <c r="P118" s="75">
        <f>'Full Cost'!P119*'Volume (KT)'!P119</f>
        <v>0</v>
      </c>
    </row>
    <row r="119" spans="1:16">
      <c r="A119" s="74" t="s">
        <v>7</v>
      </c>
      <c r="B119" s="85" t="s">
        <v>87</v>
      </c>
      <c r="C119" s="85" t="s">
        <v>110</v>
      </c>
      <c r="D119" s="294" t="s">
        <v>107</v>
      </c>
      <c r="E119" s="75">
        <f>'Full Cost'!E120*'Volume (KT)'!E120</f>
        <v>0</v>
      </c>
      <c r="F119" s="75">
        <f>'Full Cost'!F120*'Volume (KT)'!F120</f>
        <v>0</v>
      </c>
      <c r="G119" s="75">
        <f>'Full Cost'!G120*'Volume (KT)'!G120</f>
        <v>0</v>
      </c>
      <c r="H119" s="75">
        <f>'Full Cost'!H120*'Volume (KT)'!H120</f>
        <v>0</v>
      </c>
      <c r="I119" s="75">
        <f>'Full Cost'!I120*'Volume (KT)'!I120</f>
        <v>0</v>
      </c>
      <c r="J119" s="75">
        <f>'Full Cost'!J120*'Volume (KT)'!J120</f>
        <v>0</v>
      </c>
      <c r="K119" s="75">
        <f>'Full Cost'!K120*'Volume (KT)'!K120</f>
        <v>0</v>
      </c>
      <c r="L119" s="75">
        <f>'Full Cost'!L120*'Volume (KT)'!L120</f>
        <v>0</v>
      </c>
      <c r="M119" s="75">
        <f>'Full Cost'!M120*'Volume (KT)'!M120</f>
        <v>0</v>
      </c>
      <c r="N119" s="75">
        <f>'Full Cost'!N120*'Volume (KT)'!N120</f>
        <v>0</v>
      </c>
      <c r="O119" s="75">
        <f>'Full Cost'!O120*'Volume (KT)'!O120</f>
        <v>0</v>
      </c>
      <c r="P119" s="75">
        <f>'Full Cost'!P120*'Volume (KT)'!P120</f>
        <v>0</v>
      </c>
    </row>
    <row r="120" spans="1:16">
      <c r="A120" s="74" t="s">
        <v>7</v>
      </c>
      <c r="B120" s="85" t="s">
        <v>87</v>
      </c>
      <c r="C120" s="85" t="s">
        <v>106</v>
      </c>
      <c r="D120" s="294" t="s">
        <v>89</v>
      </c>
      <c r="E120" s="75">
        <f>'Full Cost'!E121*'Volume (KT)'!E121</f>
        <v>1964.6670186264209</v>
      </c>
      <c r="F120" s="75">
        <f>'Full Cost'!F121*'Volume (KT)'!F121</f>
        <v>498.23918300791348</v>
      </c>
      <c r="G120" s="75">
        <f>'Full Cost'!G121*'Volume (KT)'!G121</f>
        <v>170.53109064680604</v>
      </c>
      <c r="H120" s="75">
        <f>'Full Cost'!H121*'Volume (KT)'!H121</f>
        <v>1169.8046867667595</v>
      </c>
      <c r="I120" s="75">
        <f>'Full Cost'!I121*'Volume (KT)'!I121</f>
        <v>1685.8970897089714</v>
      </c>
      <c r="J120" s="75">
        <f>'Full Cost'!J121*'Volume (KT)'!J121</f>
        <v>1635.7831325301204</v>
      </c>
      <c r="K120" s="75">
        <f>'Full Cost'!K121*'Volume (KT)'!K121</f>
        <v>1600.7831325301204</v>
      </c>
      <c r="L120" s="75">
        <f>'Full Cost'!L121*'Volume (KT)'!L121</f>
        <v>1585.6505295007564</v>
      </c>
      <c r="M120" s="75">
        <f>'Full Cost'!M121*'Volume (KT)'!M121</f>
        <v>1575.516717325228</v>
      </c>
      <c r="N120" s="75">
        <f>'Full Cost'!N121*'Volume (KT)'!N121</f>
        <v>1680.4898083358685</v>
      </c>
      <c r="O120" s="75">
        <f>'Full Cost'!O121*'Volume (KT)'!O121</f>
        <v>1695.4898083358685</v>
      </c>
      <c r="P120" s="75">
        <f>'Full Cost'!P121*'Volume (KT)'!P121</f>
        <v>1705.4898083358685</v>
      </c>
    </row>
    <row r="121" spans="1:16">
      <c r="A121" s="74" t="s">
        <v>7</v>
      </c>
      <c r="B121" s="85" t="s">
        <v>87</v>
      </c>
      <c r="C121" s="85" t="s">
        <v>114</v>
      </c>
      <c r="D121" s="294" t="s">
        <v>89</v>
      </c>
      <c r="E121" s="75">
        <f>'Full Cost'!E122*'Volume (KT)'!E122</f>
        <v>0</v>
      </c>
      <c r="F121" s="75">
        <f>'Full Cost'!F122*'Volume (KT)'!F122</f>
        <v>0</v>
      </c>
      <c r="G121" s="75">
        <f>'Full Cost'!G122*'Volume (KT)'!G122</f>
        <v>0</v>
      </c>
      <c r="H121" s="75">
        <f>'Full Cost'!H122*'Volume (KT)'!H122</f>
        <v>1002.6897315143649</v>
      </c>
      <c r="I121" s="75">
        <f>'Full Cost'!I122*'Volume (KT)'!I122</f>
        <v>505.76912691269126</v>
      </c>
      <c r="J121" s="75">
        <f>'Full Cost'!J122*'Volume (KT)'!J122</f>
        <v>0</v>
      </c>
      <c r="K121" s="75">
        <f>'Full Cost'!K122*'Volume (KT)'!K122</f>
        <v>0</v>
      </c>
      <c r="L121" s="75">
        <f>'Full Cost'!L122*'Volume (KT)'!L122</f>
        <v>0</v>
      </c>
      <c r="M121" s="75">
        <f>'Full Cost'!M122*'Volume (KT)'!M122</f>
        <v>0</v>
      </c>
      <c r="N121" s="75">
        <f>'Full Cost'!N122*'Volume (KT)'!N122</f>
        <v>0</v>
      </c>
      <c r="O121" s="75">
        <f>'Full Cost'!O122*'Volume (KT)'!O122</f>
        <v>0</v>
      </c>
      <c r="P121" s="75">
        <f>'Full Cost'!P122*'Volume (KT)'!P122</f>
        <v>0</v>
      </c>
    </row>
    <row r="122" spans="1:16">
      <c r="A122" s="74" t="s">
        <v>7</v>
      </c>
      <c r="B122" s="85" t="s">
        <v>87</v>
      </c>
      <c r="C122" s="85" t="s">
        <v>115</v>
      </c>
      <c r="D122" s="294" t="s">
        <v>89</v>
      </c>
      <c r="E122" s="75">
        <f>'Full Cost'!E123*'Volume (KT)'!E123</f>
        <v>1877.3484844652467</v>
      </c>
      <c r="F122" s="75">
        <f>'Full Cost'!F123*'Volume (KT)'!F123</f>
        <v>2220.7232156924151</v>
      </c>
      <c r="G122" s="75">
        <f>'Full Cost'!G123*'Volume (KT)'!G123</f>
        <v>4792.8211792312759</v>
      </c>
      <c r="H122" s="75">
        <f>'Full Cost'!H123*'Volume (KT)'!H123</f>
        <v>3634.7502767395727</v>
      </c>
      <c r="I122" s="75">
        <f>'Full Cost'!I123*'Volume (KT)'!I123</f>
        <v>3287.4993249324934</v>
      </c>
      <c r="J122" s="75">
        <f>'Full Cost'!J123*'Volume (KT)'!J123</f>
        <v>3369.713253012048</v>
      </c>
      <c r="K122" s="75">
        <f>'Full Cost'!K123*'Volume (KT)'!K123</f>
        <v>3297.6132530120481</v>
      </c>
      <c r="L122" s="75">
        <f>'Full Cost'!L123*'Volume (KT)'!L123</f>
        <v>3266.4400907715585</v>
      </c>
      <c r="M122" s="75">
        <f>'Full Cost'!M123*'Volume (KT)'!M123</f>
        <v>3245.56443768997</v>
      </c>
      <c r="N122" s="75">
        <f>'Full Cost'!N123*'Volume (KT)'!N123</f>
        <v>3461.8090051718891</v>
      </c>
      <c r="O122" s="75">
        <f>'Full Cost'!O123*'Volume (KT)'!O123</f>
        <v>3492.7090051718892</v>
      </c>
      <c r="P122" s="75">
        <f>'Full Cost'!P123*'Volume (KT)'!P123</f>
        <v>3513.3090051718891</v>
      </c>
    </row>
    <row r="123" spans="1:16">
      <c r="A123" s="74" t="s">
        <v>7</v>
      </c>
      <c r="B123" s="85" t="s">
        <v>87</v>
      </c>
      <c r="C123" s="85" t="s">
        <v>233</v>
      </c>
      <c r="D123" s="294" t="s">
        <v>89</v>
      </c>
      <c r="E123" s="75">
        <f>'Full Cost'!E124*'Volume (KT)'!E124</f>
        <v>0</v>
      </c>
      <c r="F123" s="75">
        <f>'Full Cost'!F124*'Volume (KT)'!F124</f>
        <v>0</v>
      </c>
      <c r="G123" s="75">
        <f>'Full Cost'!G124*'Volume (KT)'!G124</f>
        <v>0</v>
      </c>
      <c r="H123" s="75">
        <f>'Full Cost'!H124*'Volume (KT)'!H124</f>
        <v>0</v>
      </c>
      <c r="I123" s="75">
        <f>'Full Cost'!I124*'Volume (KT)'!I124</f>
        <v>0</v>
      </c>
      <c r="J123" s="75">
        <f>'Full Cost'!J124*'Volume (KT)'!J124</f>
        <v>0</v>
      </c>
      <c r="K123" s="75">
        <f>'Full Cost'!K124*'Volume (KT)'!K124</f>
        <v>0</v>
      </c>
      <c r="L123" s="75">
        <f>'Full Cost'!L124*'Volume (KT)'!L124</f>
        <v>0</v>
      </c>
      <c r="M123" s="75">
        <f>'Full Cost'!M124*'Volume (KT)'!M124</f>
        <v>0</v>
      </c>
      <c r="N123" s="75">
        <f>'Full Cost'!N124*'Volume (KT)'!N124</f>
        <v>0</v>
      </c>
      <c r="O123" s="75">
        <f>'Full Cost'!O124*'Volume (KT)'!O124</f>
        <v>0</v>
      </c>
      <c r="P123" s="75">
        <f>'Full Cost'!P124*'Volume (KT)'!P124</f>
        <v>0</v>
      </c>
    </row>
    <row r="124" spans="1:16">
      <c r="A124" s="74" t="s">
        <v>7</v>
      </c>
      <c r="B124" s="85" t="s">
        <v>122</v>
      </c>
      <c r="C124" s="85" t="s">
        <v>106</v>
      </c>
      <c r="D124" s="294" t="s">
        <v>123</v>
      </c>
      <c r="E124" s="75">
        <f>'Full Cost'!E125*'Volume (KT)'!E125</f>
        <v>4448.4063810057369</v>
      </c>
      <c r="F124" s="75">
        <f>'Full Cost'!F125*'Volume (KT)'!F125</f>
        <v>4039.8259350000008</v>
      </c>
      <c r="G124" s="75">
        <f>'Full Cost'!G125*'Volume (KT)'!G125</f>
        <v>5514.7383929537164</v>
      </c>
      <c r="H124" s="75">
        <f>'Full Cost'!H125*'Volume (KT)'!H125</f>
        <v>3531.1919093586098</v>
      </c>
      <c r="I124" s="75">
        <f>'Full Cost'!I125*'Volume (KT)'!I125</f>
        <v>5070.5460000000003</v>
      </c>
      <c r="J124" s="75">
        <f>'Full Cost'!J125*'Volume (KT)'!J125</f>
        <v>4771.9800000000005</v>
      </c>
      <c r="K124" s="75">
        <f>'Full Cost'!K125*'Volume (KT)'!K125</f>
        <v>4833.3960000000006</v>
      </c>
      <c r="L124" s="75">
        <f>'Full Cost'!L125*'Volume (KT)'!L125</f>
        <v>4791.5460000000003</v>
      </c>
      <c r="M124" s="75">
        <f>'Full Cost'!M125*'Volume (KT)'!M125</f>
        <v>4609.9800000000005</v>
      </c>
      <c r="N124" s="75">
        <f>'Full Cost'!N125*'Volume (KT)'!N125</f>
        <v>5056.5960000000005</v>
      </c>
      <c r="O124" s="75">
        <f>'Full Cost'!O125*'Volume (KT)'!O125</f>
        <v>4933.9800000000005</v>
      </c>
      <c r="P124" s="75">
        <f>'Full Cost'!P125*'Volume (KT)'!P125</f>
        <v>5126.3460000000005</v>
      </c>
    </row>
    <row r="125" spans="1:16">
      <c r="A125" s="74" t="s">
        <v>7</v>
      </c>
      <c r="B125" s="85" t="s">
        <v>96</v>
      </c>
      <c r="C125" s="85" t="s">
        <v>106</v>
      </c>
      <c r="D125" s="294" t="s">
        <v>96</v>
      </c>
      <c r="E125" s="75">
        <f>'Full Cost'!E126*'Volume (KT)'!E126</f>
        <v>7044.1089227460252</v>
      </c>
      <c r="F125" s="75">
        <f>'Full Cost'!F126*'Volume (KT)'!F126</f>
        <v>6445.3853306537931</v>
      </c>
      <c r="G125" s="75">
        <f>'Full Cost'!G126*'Volume (KT)'!G126</f>
        <v>5418.993768681421</v>
      </c>
      <c r="H125" s="75">
        <f>'Full Cost'!H126*'Volume (KT)'!H126</f>
        <v>5641.0551166391651</v>
      </c>
      <c r="I125" s="75">
        <f>'Full Cost'!I126*'Volume (KT)'!I126</f>
        <v>3056.1298784825594</v>
      </c>
      <c r="J125" s="75">
        <f>'Full Cost'!J126*'Volume (KT)'!J126</f>
        <v>2810.1326573069018</v>
      </c>
      <c r="K125" s="75">
        <f>'Full Cost'!K126*'Volume (KT)'!K126</f>
        <v>2918.328250895499</v>
      </c>
      <c r="L125" s="75">
        <f>'Full Cost'!L126*'Volume (KT)'!L126</f>
        <v>2519.8225760938408</v>
      </c>
      <c r="M125" s="75">
        <f>'Full Cost'!M126*'Volume (KT)'!M126</f>
        <v>505.3284471556014</v>
      </c>
      <c r="N125" s="75">
        <f>'Full Cost'!N126*'Volume (KT)'!N126</f>
        <v>142.37091613158242</v>
      </c>
      <c r="O125" s="75">
        <f>'Full Cost'!O126*'Volume (KT)'!O126</f>
        <v>1448.9391117789169</v>
      </c>
      <c r="P125" s="75">
        <f>'Full Cost'!P126*'Volume (KT)'!P126</f>
        <v>562.11134362909843</v>
      </c>
    </row>
    <row r="126" spans="1:16" s="73" customFormat="1" ht="23.5">
      <c r="A126" s="71" t="s">
        <v>6</v>
      </c>
      <c r="B126" s="72"/>
      <c r="D126" s="423" t="s">
        <v>301</v>
      </c>
      <c r="E126" s="420">
        <f>E17/'Volume (KT)'!E127</f>
        <v>528.55955373711708</v>
      </c>
      <c r="F126" s="420">
        <f>F17/'Volume (KT)'!F127</f>
        <v>517.92503396307279</v>
      </c>
      <c r="G126" s="420">
        <f>G17/'Volume (KT)'!G127</f>
        <v>553.86021790876623</v>
      </c>
      <c r="H126" s="420">
        <f>H17/'Volume (KT)'!H127</f>
        <v>606.71923214609444</v>
      </c>
      <c r="I126" s="420">
        <f>I17/'Volume (KT)'!I127</f>
        <v>556.80499839945867</v>
      </c>
      <c r="J126" s="420">
        <f>J17/'Volume (KT)'!J127</f>
        <v>555.0186915023462</v>
      </c>
      <c r="K126" s="420">
        <f>K17/'Volume (KT)'!K127</f>
        <v>545.39439800644629</v>
      </c>
      <c r="L126" s="420">
        <f>L17/'Volume (KT)'!L127</f>
        <v>569.9901024347472</v>
      </c>
      <c r="M126" s="420">
        <f>M17/'Volume (KT)'!M127</f>
        <v>555.81695692115534</v>
      </c>
      <c r="N126" s="420">
        <f>N17/'Volume (KT)'!N127</f>
        <v>601.06623274640788</v>
      </c>
      <c r="O126" s="420">
        <f>O17/'Volume (KT)'!O127</f>
        <v>599.3765705873285</v>
      </c>
      <c r="P126" s="420">
        <f>P17/'Volume (KT)'!P127</f>
        <v>619.55946799835488</v>
      </c>
    </row>
    <row r="127" spans="1:16">
      <c r="A127" s="490" t="s">
        <v>1</v>
      </c>
      <c r="B127" s="487" t="s">
        <v>98</v>
      </c>
      <c r="C127" s="487" t="s">
        <v>99</v>
      </c>
      <c r="D127" s="487" t="s">
        <v>100</v>
      </c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</row>
    <row r="128" spans="1:16">
      <c r="A128" s="492"/>
      <c r="B128" s="488"/>
      <c r="C128" s="488"/>
      <c r="D128" s="488"/>
      <c r="E128" s="308">
        <f>E23</f>
        <v>23743</v>
      </c>
      <c r="F128" s="308">
        <f t="shared" ref="F128:P128" si="19">F23</f>
        <v>23774</v>
      </c>
      <c r="G128" s="308">
        <f t="shared" si="19"/>
        <v>23802</v>
      </c>
      <c r="H128" s="308">
        <f t="shared" si="19"/>
        <v>23833</v>
      </c>
      <c r="I128" s="308">
        <f t="shared" si="19"/>
        <v>23863</v>
      </c>
      <c r="J128" s="308">
        <f t="shared" si="19"/>
        <v>23894</v>
      </c>
      <c r="K128" s="308">
        <f t="shared" si="19"/>
        <v>23924</v>
      </c>
      <c r="L128" s="308">
        <f t="shared" si="19"/>
        <v>23955</v>
      </c>
      <c r="M128" s="308">
        <f t="shared" si="19"/>
        <v>23986</v>
      </c>
      <c r="N128" s="308">
        <f t="shared" si="19"/>
        <v>24016</v>
      </c>
      <c r="O128" s="308">
        <f t="shared" si="19"/>
        <v>24047</v>
      </c>
      <c r="P128" s="308">
        <f t="shared" si="19"/>
        <v>24077</v>
      </c>
    </row>
    <row r="129" spans="1:16">
      <c r="A129" s="74" t="s">
        <v>7</v>
      </c>
      <c r="B129" s="83" t="s">
        <v>95</v>
      </c>
      <c r="C129" s="83" t="s">
        <v>2</v>
      </c>
      <c r="D129" s="83" t="s">
        <v>95</v>
      </c>
      <c r="E129" s="75">
        <f>'Full Cost'!E130*'Volume (KT)'!E130</f>
        <v>5066.5093731984134</v>
      </c>
      <c r="F129" s="75">
        <f>'Full Cost'!F130*'Volume (KT)'!F130</f>
        <v>6521.8990970509703</v>
      </c>
      <c r="G129" s="75">
        <f>'Full Cost'!G130*'Volume (KT)'!G130</f>
        <v>7427.8560986606371</v>
      </c>
      <c r="H129" s="75">
        <f>'Full Cost'!H130*'Volume (KT)'!H130</f>
        <v>6525.8422140990733</v>
      </c>
      <c r="I129" s="75">
        <f>'Full Cost'!I130*'Volume (KT)'!I130</f>
        <v>6010.6767397066169</v>
      </c>
      <c r="J129" s="75">
        <f>'Full Cost'!J130*'Volume (KT)'!J130</f>
        <v>6856.3437184123768</v>
      </c>
      <c r="K129" s="75">
        <f>'Full Cost'!K130*'Volume (KT)'!K130</f>
        <v>6891.1939794164891</v>
      </c>
      <c r="L129" s="75">
        <f>'Full Cost'!L130*'Volume (KT)'!L130</f>
        <v>7525.3164375217839</v>
      </c>
      <c r="M129" s="75">
        <f>'Full Cost'!M130*'Volume (KT)'!M130</f>
        <v>7756.0721976350997</v>
      </c>
      <c r="N129" s="75">
        <f>'Full Cost'!N130*'Volume (KT)'!N130</f>
        <v>10602.333435653787</v>
      </c>
      <c r="O129" s="75">
        <f>'Full Cost'!O130*'Volume (KT)'!O130</f>
        <v>10112.706364586582</v>
      </c>
      <c r="P129" s="75">
        <f>'Full Cost'!P130*'Volume (KT)'!P130</f>
        <v>10065.292192937855</v>
      </c>
    </row>
    <row r="130" spans="1:16">
      <c r="A130" s="74" t="s">
        <v>7</v>
      </c>
      <c r="B130" s="83" t="s">
        <v>95</v>
      </c>
      <c r="C130" s="83" t="s">
        <v>3</v>
      </c>
      <c r="D130" s="83" t="s">
        <v>95</v>
      </c>
      <c r="E130" s="75">
        <f>'Full Cost'!E131*'Volume (KT)'!E131</f>
        <v>9321.653459631767</v>
      </c>
      <c r="F130" s="75">
        <f>'Full Cost'!F131*'Volume (KT)'!F131</f>
        <v>7607.1431068002512</v>
      </c>
      <c r="G130" s="75">
        <f>'Full Cost'!G131*'Volume (KT)'!G131</f>
        <v>9674.6340113835067</v>
      </c>
      <c r="H130" s="75">
        <f>'Full Cost'!H131*'Volume (KT)'!H131</f>
        <v>7490.9210512469817</v>
      </c>
      <c r="I130" s="75">
        <f>'Full Cost'!I131*'Volume (KT)'!I131</f>
        <v>10315.632705716127</v>
      </c>
      <c r="J130" s="75">
        <f>'Full Cost'!J131*'Volume (KT)'!J131</f>
        <v>9353.4962726973063</v>
      </c>
      <c r="K130" s="75">
        <f>'Full Cost'!K131*'Volume (KT)'!K131</f>
        <v>8930.98739732377</v>
      </c>
      <c r="L130" s="75">
        <f>'Full Cost'!L131*'Volume (KT)'!L131</f>
        <v>8046.0683349982919</v>
      </c>
      <c r="M130" s="75">
        <f>'Full Cost'!M131*'Volume (KT)'!M131</f>
        <v>7480.4610739609971</v>
      </c>
      <c r="N130" s="75">
        <f>'Full Cost'!N131*'Volume (KT)'!N131</f>
        <v>6740.6835367507538</v>
      </c>
      <c r="O130" s="75">
        <f>'Full Cost'!O131*'Volume (KT)'!O131</f>
        <v>7339.3977711623584</v>
      </c>
      <c r="P130" s="75">
        <f>'Full Cost'!P131*'Volume (KT)'!P131</f>
        <v>6783.2017146646785</v>
      </c>
    </row>
    <row r="131" spans="1:16">
      <c r="A131" s="74" t="s">
        <v>7</v>
      </c>
      <c r="B131" s="83" t="s">
        <v>95</v>
      </c>
      <c r="C131" s="83" t="s">
        <v>42</v>
      </c>
      <c r="D131" s="83" t="s">
        <v>107</v>
      </c>
      <c r="E131" s="75">
        <f>'Full Cost'!E132*'Volume (KT)'!E132</f>
        <v>0</v>
      </c>
      <c r="F131" s="75">
        <f>'Full Cost'!F132*'Volume (KT)'!F132</f>
        <v>447.21593808349513</v>
      </c>
      <c r="G131" s="75">
        <f>'Full Cost'!G132*'Volume (KT)'!G132</f>
        <v>0</v>
      </c>
      <c r="H131" s="75">
        <f>'Full Cost'!H132*'Volume (KT)'!H132</f>
        <v>410.19579631479894</v>
      </c>
      <c r="I131" s="75">
        <f>'Full Cost'!I132*'Volume (KT)'!I132</f>
        <v>218.57006326205877</v>
      </c>
      <c r="J131" s="75">
        <f>'Full Cost'!J132*'Volume (KT)'!J132</f>
        <v>0</v>
      </c>
      <c r="K131" s="75">
        <f>'Full Cost'!K132*'Volume (KT)'!K132</f>
        <v>0</v>
      </c>
      <c r="L131" s="75">
        <f>'Full Cost'!L132*'Volume (KT)'!L132</f>
        <v>0</v>
      </c>
      <c r="M131" s="75">
        <f>'Full Cost'!M132*'Volume (KT)'!M132</f>
        <v>0</v>
      </c>
      <c r="N131" s="75">
        <f>'Full Cost'!N132*'Volume (KT)'!N132</f>
        <v>0</v>
      </c>
      <c r="O131" s="75">
        <f>'Full Cost'!O132*'Volume (KT)'!O132</f>
        <v>0</v>
      </c>
      <c r="P131" s="75">
        <f>'Full Cost'!P132*'Volume (KT)'!P132</f>
        <v>0</v>
      </c>
    </row>
    <row r="132" spans="1:16">
      <c r="A132" s="74" t="s">
        <v>7</v>
      </c>
      <c r="B132" s="83" t="s">
        <v>96</v>
      </c>
      <c r="C132" s="83" t="s">
        <v>42</v>
      </c>
      <c r="D132" s="83" t="s">
        <v>96</v>
      </c>
      <c r="E132" s="75">
        <f>'Full Cost'!E133*'Volume (KT)'!E133</f>
        <v>0</v>
      </c>
      <c r="F132" s="75">
        <f>'Full Cost'!F133*'Volume (KT)'!F133</f>
        <v>0</v>
      </c>
      <c r="G132" s="75">
        <f>'Full Cost'!G133*'Volume (KT)'!G133</f>
        <v>0</v>
      </c>
      <c r="H132" s="75">
        <f>'Full Cost'!H133*'Volume (KT)'!H133</f>
        <v>0</v>
      </c>
      <c r="I132" s="75">
        <f>'Full Cost'!I133*'Volume (KT)'!I133</f>
        <v>0</v>
      </c>
      <c r="J132" s="75">
        <f>'Full Cost'!J133*'Volume (KT)'!J133</f>
        <v>0</v>
      </c>
      <c r="K132" s="75">
        <f>'Full Cost'!K133*'Volume (KT)'!K133</f>
        <v>0</v>
      </c>
      <c r="L132" s="75">
        <f>'Full Cost'!L133*'Volume (KT)'!L133</f>
        <v>0</v>
      </c>
      <c r="M132" s="75">
        <f>'Full Cost'!M133*'Volume (KT)'!M133</f>
        <v>0</v>
      </c>
      <c r="N132" s="75">
        <f>'Full Cost'!N133*'Volume (KT)'!N133</f>
        <v>0</v>
      </c>
      <c r="O132" s="75">
        <f>'Full Cost'!O133*'Volume (KT)'!O133</f>
        <v>0</v>
      </c>
      <c r="P132" s="75">
        <f>'Full Cost'!P133*'Volume (KT)'!P133</f>
        <v>0</v>
      </c>
    </row>
    <row r="133" spans="1:16">
      <c r="A133" s="74" t="s">
        <v>7</v>
      </c>
      <c r="B133" s="83" t="s">
        <v>96</v>
      </c>
      <c r="C133" s="83" t="s">
        <v>116</v>
      </c>
      <c r="D133" s="83" t="s">
        <v>96</v>
      </c>
      <c r="E133" s="75">
        <f>'Full Cost'!E134*'Volume (KT)'!E134</f>
        <v>891.12662004026959</v>
      </c>
      <c r="F133" s="75">
        <f>'Full Cost'!F134*'Volume (KT)'!F134</f>
        <v>1376.5306574209978</v>
      </c>
      <c r="G133" s="75">
        <f>'Full Cost'!G134*'Volume (KT)'!G134</f>
        <v>1371.7764643006462</v>
      </c>
      <c r="H133" s="75">
        <f>'Full Cost'!H134*'Volume (KT)'!H134</f>
        <v>918.24193531414619</v>
      </c>
      <c r="I133" s="75">
        <f>'Full Cost'!I134*'Volume (KT)'!I134</f>
        <v>448.50576981374468</v>
      </c>
      <c r="J133" s="75">
        <f>'Full Cost'!J134*'Volume (KT)'!J134</f>
        <v>444.29107295312207</v>
      </c>
      <c r="K133" s="75">
        <f>'Full Cost'!K134*'Volume (KT)'!K134</f>
        <v>893.098739732377</v>
      </c>
      <c r="L133" s="75">
        <f>'Full Cost'!L134*'Volume (KT)'!L134</f>
        <v>463.25847989384107</v>
      </c>
      <c r="M133" s="75">
        <f>'Full Cost'!M134*'Volume (KT)'!M134</f>
        <v>0</v>
      </c>
      <c r="N133" s="75">
        <f>'Full Cost'!N134*'Volume (KT)'!N134</f>
        <v>0</v>
      </c>
      <c r="O133" s="75">
        <f>'Full Cost'!O134*'Volume (KT)'!O134</f>
        <v>498.03056304315999</v>
      </c>
      <c r="P133" s="75">
        <f>'Full Cost'!P134*'Volume (KT)'!P134</f>
        <v>0</v>
      </c>
    </row>
    <row r="134" spans="1:16">
      <c r="A134" s="74" t="s">
        <v>7</v>
      </c>
      <c r="B134" s="83" t="s">
        <v>96</v>
      </c>
      <c r="C134" s="83" t="s">
        <v>3</v>
      </c>
      <c r="D134" s="83" t="s">
        <v>96</v>
      </c>
      <c r="E134" s="75">
        <f>'Full Cost'!E135*'Volume (KT)'!E135</f>
        <v>0</v>
      </c>
      <c r="F134" s="75">
        <f>'Full Cost'!F135*'Volume (KT)'!F135</f>
        <v>0</v>
      </c>
      <c r="G134" s="75">
        <f>'Full Cost'!G135*'Volume (KT)'!G135</f>
        <v>0</v>
      </c>
      <c r="H134" s="75">
        <f>'Full Cost'!H135*'Volume (KT)'!H135</f>
        <v>0</v>
      </c>
      <c r="I134" s="75">
        <f>'Full Cost'!I135*'Volume (KT)'!I135</f>
        <v>0</v>
      </c>
      <c r="J134" s="75">
        <f>'Full Cost'!J135*'Volume (KT)'!J135</f>
        <v>0</v>
      </c>
      <c r="K134" s="75">
        <f>'Full Cost'!K135*'Volume (KT)'!K135</f>
        <v>0</v>
      </c>
      <c r="L134" s="75">
        <f>'Full Cost'!L135*'Volume (KT)'!L135</f>
        <v>0</v>
      </c>
      <c r="M134" s="75">
        <f>'Full Cost'!M135*'Volume (KT)'!M135</f>
        <v>0</v>
      </c>
      <c r="N134" s="75">
        <f>'Full Cost'!N135*'Volume (KT)'!N135</f>
        <v>0</v>
      </c>
      <c r="O134" s="75">
        <f>'Full Cost'!O135*'Volume (KT)'!O135</f>
        <v>0</v>
      </c>
      <c r="P134" s="75">
        <f>'Full Cost'!P135*'Volume (KT)'!P135</f>
        <v>0</v>
      </c>
    </row>
    <row r="135" spans="1:16" s="73" customFormat="1" ht="23.5">
      <c r="A135" s="71" t="s">
        <v>94</v>
      </c>
      <c r="B135" s="72"/>
      <c r="D135" s="423" t="s">
        <v>302</v>
      </c>
      <c r="E135" s="420">
        <f>E18/'Volume (KT)'!E136</f>
        <v>361.89352665702955</v>
      </c>
      <c r="F135" s="420">
        <f>F18/'Volume (KT)'!F136</f>
        <v>372.6799484029126</v>
      </c>
      <c r="G135" s="420">
        <f>G18/'Volume (KT)'!G136</f>
        <v>371.39280493303181</v>
      </c>
      <c r="H135" s="420">
        <f>H18/'Volume (KT)'!H136</f>
        <v>372.90526937708989</v>
      </c>
      <c r="I135" s="420">
        <f>I18/'Volume (KT)'!I136</f>
        <v>364.28343877009797</v>
      </c>
      <c r="J135" s="420">
        <f>J18/'Volume (KT)'!J136</f>
        <v>360.86019570591452</v>
      </c>
      <c r="K135" s="420">
        <f>K18/'Volume (KT)'!K136</f>
        <v>362.6944199692889</v>
      </c>
      <c r="L135" s="420">
        <f>L18/'Volume (KT)'!L136</f>
        <v>376.26582187608921</v>
      </c>
      <c r="M135" s="420">
        <f>M18/'Volume (KT)'!M136</f>
        <v>360.74754407605116</v>
      </c>
      <c r="N135" s="420">
        <f>N18/'Volume (KT)'!N136</f>
        <v>400.08805417561462</v>
      </c>
      <c r="O135" s="420">
        <f>O18/'Volume (KT)'!O136</f>
        <v>404.50825458346327</v>
      </c>
      <c r="P135" s="420">
        <f>P18/'Volume (KT)'!P136</f>
        <v>402.6116877175142</v>
      </c>
    </row>
    <row r="136" spans="1:16">
      <c r="A136" s="490" t="s">
        <v>1</v>
      </c>
      <c r="B136" s="487" t="s">
        <v>94</v>
      </c>
      <c r="C136" s="487" t="s">
        <v>99</v>
      </c>
      <c r="D136" s="487" t="s">
        <v>100</v>
      </c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</row>
    <row r="137" spans="1:16">
      <c r="A137" s="492"/>
      <c r="B137" s="488"/>
      <c r="C137" s="488"/>
      <c r="D137" s="488"/>
      <c r="E137" s="308">
        <f>E23</f>
        <v>23743</v>
      </c>
      <c r="F137" s="308">
        <f t="shared" ref="F137:P137" si="20">F23</f>
        <v>23774</v>
      </c>
      <c r="G137" s="308">
        <f t="shared" si="20"/>
        <v>23802</v>
      </c>
      <c r="H137" s="308">
        <f t="shared" si="20"/>
        <v>23833</v>
      </c>
      <c r="I137" s="308">
        <f t="shared" si="20"/>
        <v>23863</v>
      </c>
      <c r="J137" s="308">
        <f t="shared" si="20"/>
        <v>23894</v>
      </c>
      <c r="K137" s="308">
        <f t="shared" si="20"/>
        <v>23924</v>
      </c>
      <c r="L137" s="308">
        <f t="shared" si="20"/>
        <v>23955</v>
      </c>
      <c r="M137" s="308">
        <f t="shared" si="20"/>
        <v>23986</v>
      </c>
      <c r="N137" s="308">
        <f t="shared" si="20"/>
        <v>24016</v>
      </c>
      <c r="O137" s="308">
        <f t="shared" si="20"/>
        <v>24047</v>
      </c>
      <c r="P137" s="308">
        <f t="shared" si="20"/>
        <v>24077</v>
      </c>
    </row>
    <row r="138" spans="1:16">
      <c r="A138" s="74" t="s">
        <v>7</v>
      </c>
      <c r="B138" s="83" t="s">
        <v>95</v>
      </c>
      <c r="C138" s="83" t="s">
        <v>3</v>
      </c>
      <c r="D138" s="83" t="s">
        <v>95</v>
      </c>
      <c r="E138" s="75">
        <f>'Full Cost'!E139*'Volume (KT)'!E139</f>
        <v>1615.4927029969801</v>
      </c>
      <c r="F138" s="75">
        <f>'Full Cost'!F139*'Volume (KT)'!F139</f>
        <v>1502.6455519605436</v>
      </c>
      <c r="G138" s="75">
        <f>'Full Cost'!G139*'Volume (KT)'!G139</f>
        <v>1657.8974812210545</v>
      </c>
      <c r="H138" s="75">
        <f>'Full Cost'!H139*'Volume (KT)'!H139</f>
        <v>1610.9507637090285</v>
      </c>
      <c r="I138" s="75">
        <f>'Full Cost'!I139*'Volume (KT)'!I139</f>
        <v>1626.1612706697174</v>
      </c>
      <c r="J138" s="75">
        <f>'Full Cost'!J139*'Volume (KT)'!J139</f>
        <v>1558.9160454495511</v>
      </c>
      <c r="K138" s="75">
        <f>'Full Cost'!K139*'Volume (KT)'!K139</f>
        <v>1619.0678907429058</v>
      </c>
      <c r="L138" s="75">
        <f>'Full Cost'!L139*'Volume (KT)'!L139</f>
        <v>1679.6506288548624</v>
      </c>
      <c r="M138" s="75">
        <f>'Full Cost'!M139*'Volume (KT)'!M139</f>
        <v>1558.4293904085412</v>
      </c>
      <c r="N138" s="75">
        <f>'Full Cost'!N139*'Volume (KT)'!N139</f>
        <v>1785.9930738399435</v>
      </c>
      <c r="O138" s="75">
        <f>'Full Cost'!O139*'Volume (KT)'!O139</f>
        <v>1747.4756598005615</v>
      </c>
      <c r="P138" s="75">
        <f>'Full Cost'!P139*'Volume (KT)'!P139</f>
        <v>1797.2585739709837</v>
      </c>
    </row>
    <row r="139" spans="1:16" s="73" customFormat="1" ht="23.5">
      <c r="A139" s="71" t="s">
        <v>155</v>
      </c>
      <c r="B139" s="72"/>
      <c r="D139" s="423" t="s">
        <v>303</v>
      </c>
      <c r="E139" s="420">
        <f>E19/'Volume (KT)'!E140</f>
        <v>361.89352665702955</v>
      </c>
      <c r="F139" s="420">
        <f>F19/'Volume (KT)'!F140</f>
        <v>372.6799484029126</v>
      </c>
      <c r="G139" s="420">
        <f>G19/'Volume (KT)'!G140</f>
        <v>371.39280493303187</v>
      </c>
      <c r="H139" s="420">
        <f>H19/'Volume (KT)'!H140</f>
        <v>372.90526937708989</v>
      </c>
      <c r="I139" s="420">
        <f>I19/'Volume (KT)'!I140</f>
        <v>364.28343877009797</v>
      </c>
      <c r="J139" s="420">
        <f>J19/'Volume (KT)'!J140</f>
        <v>360.86019570591458</v>
      </c>
      <c r="K139" s="420">
        <f>K19/'Volume (KT)'!K140</f>
        <v>362.6944199692889</v>
      </c>
      <c r="L139" s="420">
        <f>L19/'Volume (KT)'!L140</f>
        <v>376.26582187608921</v>
      </c>
      <c r="M139" s="420">
        <f>M19/'Volume (KT)'!M140</f>
        <v>360.74754407605116</v>
      </c>
      <c r="N139" s="420">
        <f>N19/'Volume (KT)'!N140</f>
        <v>400.08805417561456</v>
      </c>
      <c r="O139" s="420">
        <f>O19/'Volume (KT)'!O140</f>
        <v>404.50825458346327</v>
      </c>
      <c r="P139" s="420">
        <f>P19/'Volume (KT)'!P140</f>
        <v>402.6116877175142</v>
      </c>
    </row>
    <row r="140" spans="1:16">
      <c r="A140" s="490" t="s">
        <v>1</v>
      </c>
      <c r="B140" s="487" t="s">
        <v>155</v>
      </c>
      <c r="C140" s="487" t="s">
        <v>99</v>
      </c>
      <c r="D140" s="487" t="s">
        <v>100</v>
      </c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</row>
    <row r="141" spans="1:16">
      <c r="A141" s="492"/>
      <c r="B141" s="488"/>
      <c r="C141" s="488"/>
      <c r="D141" s="488"/>
      <c r="E141" s="308">
        <f>E23</f>
        <v>23743</v>
      </c>
      <c r="F141" s="308">
        <f t="shared" ref="F141:P141" si="21">F23</f>
        <v>23774</v>
      </c>
      <c r="G141" s="308">
        <f t="shared" si="21"/>
        <v>23802</v>
      </c>
      <c r="H141" s="308">
        <f t="shared" si="21"/>
        <v>23833</v>
      </c>
      <c r="I141" s="308">
        <f t="shared" si="21"/>
        <v>23863</v>
      </c>
      <c r="J141" s="308">
        <f t="shared" si="21"/>
        <v>23894</v>
      </c>
      <c r="K141" s="308">
        <f t="shared" si="21"/>
        <v>23924</v>
      </c>
      <c r="L141" s="308">
        <f t="shared" si="21"/>
        <v>23955</v>
      </c>
      <c r="M141" s="308">
        <f t="shared" si="21"/>
        <v>23986</v>
      </c>
      <c r="N141" s="308">
        <f t="shared" si="21"/>
        <v>24016</v>
      </c>
      <c r="O141" s="308">
        <f t="shared" si="21"/>
        <v>24047</v>
      </c>
      <c r="P141" s="308">
        <f t="shared" si="21"/>
        <v>24077</v>
      </c>
    </row>
    <row r="142" spans="1:16">
      <c r="A142" s="74" t="s">
        <v>158</v>
      </c>
      <c r="B142" s="83" t="s">
        <v>95</v>
      </c>
      <c r="C142" s="83" t="s">
        <v>156</v>
      </c>
      <c r="D142" s="83" t="s">
        <v>95</v>
      </c>
      <c r="E142" s="75">
        <f>'Full Cost'!E143*'Volume (KT)'!E143</f>
        <v>0</v>
      </c>
      <c r="F142" s="75">
        <f>'Full Cost'!F143*'Volume (KT)'!F143</f>
        <v>0</v>
      </c>
      <c r="G142" s="75">
        <f>'Full Cost'!G143*'Volume (KT)'!G143</f>
        <v>0</v>
      </c>
      <c r="H142" s="75">
        <f>'Full Cost'!H143*'Volume (KT)'!H143</f>
        <v>0</v>
      </c>
      <c r="I142" s="75">
        <f>'Full Cost'!I143*'Volume (KT)'!I143</f>
        <v>0</v>
      </c>
      <c r="J142" s="75">
        <f>'Full Cost'!J143*'Volume (KT)'!J143</f>
        <v>0</v>
      </c>
      <c r="K142" s="75">
        <f>'Full Cost'!K143*'Volume (KT)'!K143</f>
        <v>0</v>
      </c>
      <c r="L142" s="75">
        <f>'Full Cost'!L143*'Volume (KT)'!L143</f>
        <v>0</v>
      </c>
      <c r="M142" s="75">
        <f>'Full Cost'!M143*'Volume (KT)'!M143</f>
        <v>0</v>
      </c>
      <c r="N142" s="75">
        <f>'Full Cost'!N143*'Volume (KT)'!N143</f>
        <v>0</v>
      </c>
      <c r="O142" s="75">
        <f>'Full Cost'!O143*'Volume (KT)'!O143</f>
        <v>0</v>
      </c>
      <c r="P142" s="75">
        <f>'Full Cost'!P143*'Volume (KT)'!P143</f>
        <v>0</v>
      </c>
    </row>
    <row r="143" spans="1:16">
      <c r="A143" s="74" t="s">
        <v>158</v>
      </c>
      <c r="B143" s="83" t="s">
        <v>95</v>
      </c>
      <c r="C143" s="83" t="s">
        <v>157</v>
      </c>
      <c r="D143" s="83" t="s">
        <v>95</v>
      </c>
      <c r="E143" s="75">
        <f>'Full Cost'!E144*'Volume (KT)'!E144</f>
        <v>0</v>
      </c>
      <c r="F143" s="75">
        <f>'Full Cost'!F144*'Volume (KT)'!F144</f>
        <v>0</v>
      </c>
      <c r="G143" s="75">
        <f>'Full Cost'!G144*'Volume (KT)'!G144</f>
        <v>0</v>
      </c>
      <c r="H143" s="75">
        <f>'Full Cost'!H144*'Volume (KT)'!H144</f>
        <v>0</v>
      </c>
      <c r="I143" s="75">
        <f>'Full Cost'!I144*'Volume (KT)'!I144</f>
        <v>0</v>
      </c>
      <c r="J143" s="75">
        <f>'Full Cost'!J144*'Volume (KT)'!J144</f>
        <v>0</v>
      </c>
      <c r="K143" s="75">
        <f>'Full Cost'!K144*'Volume (KT)'!K144</f>
        <v>0</v>
      </c>
      <c r="L143" s="75">
        <f>'Full Cost'!L144*'Volume (KT)'!L144</f>
        <v>0</v>
      </c>
      <c r="M143" s="75">
        <f>'Full Cost'!M144*'Volume (KT)'!M144</f>
        <v>0</v>
      </c>
      <c r="N143" s="75">
        <f>'Full Cost'!N144*'Volume (KT)'!N144</f>
        <v>0</v>
      </c>
      <c r="O143" s="75">
        <f>'Full Cost'!O144*'Volume (KT)'!O144</f>
        <v>0</v>
      </c>
      <c r="P143" s="75">
        <f>'Full Cost'!P144*'Volume (KT)'!P144</f>
        <v>0</v>
      </c>
    </row>
    <row r="146" spans="5:17">
      <c r="E146" s="214">
        <f>SUM(E24:E30,E34:E53,E57:E125,E129:E134,E138,E142:E143)</f>
        <v>264046.6665988997</v>
      </c>
      <c r="F146" s="214">
        <f t="shared" ref="F146:P146" si="22">SUM(F24:F30,F34:F53,F57:F125,F129:F134,F138,F142:F143)</f>
        <v>242968.57589500476</v>
      </c>
      <c r="G146" s="214">
        <f t="shared" si="22"/>
        <v>288576.58064273273</v>
      </c>
      <c r="H146" s="214">
        <f t="shared" si="22"/>
        <v>301271.65444049356</v>
      </c>
      <c r="I146" s="214">
        <f t="shared" si="22"/>
        <v>320147.23986481677</v>
      </c>
      <c r="J146" s="214">
        <f t="shared" si="22"/>
        <v>330187.80734658474</v>
      </c>
      <c r="K146" s="214">
        <f t="shared" si="22"/>
        <v>326207.0746112346</v>
      </c>
      <c r="L146" s="214">
        <f t="shared" si="22"/>
        <v>320378.00442593842</v>
      </c>
      <c r="M146" s="214">
        <f t="shared" si="22"/>
        <v>284178.11850480549</v>
      </c>
      <c r="N146" s="214">
        <f t="shared" si="22"/>
        <v>341582.76414611406</v>
      </c>
      <c r="O146" s="214">
        <f t="shared" si="22"/>
        <v>343815.23463680904</v>
      </c>
      <c r="P146" s="214">
        <f t="shared" si="22"/>
        <v>312746.61393948738</v>
      </c>
    </row>
    <row r="147" spans="5:17">
      <c r="E147" s="429">
        <f>E146/'Volume (KT)'!E147</f>
        <v>422.22862179725877</v>
      </c>
      <c r="F147" s="429">
        <f>F146/'Volume (KT)'!F147</f>
        <v>431.54811631188261</v>
      </c>
      <c r="G147" s="429">
        <f>G146/'Volume (KT)'!G147</f>
        <v>452.35627915439028</v>
      </c>
      <c r="H147" s="429">
        <f>H146/'Volume (KT)'!H147</f>
        <v>482.58462540599049</v>
      </c>
      <c r="I147" s="429">
        <f>I146/'Volume (KT)'!I147</f>
        <v>480.37814791865804</v>
      </c>
      <c r="J147" s="429">
        <f>J146/'Volume (KT)'!J147</f>
        <v>472.48649257827566</v>
      </c>
      <c r="K147" s="429">
        <f>K146/'Volume (KT)'!K147</f>
        <v>473.47468862701055</v>
      </c>
      <c r="L147" s="429">
        <f>L146/'Volume (KT)'!L147</f>
        <v>487.0557126522578</v>
      </c>
      <c r="M147" s="429">
        <f>M146/'Volume (KT)'!M147</f>
        <v>454.19863221533006</v>
      </c>
      <c r="N147" s="429">
        <f>N146/'Volume (KT)'!N147</f>
        <v>511.14878569008528</v>
      </c>
      <c r="O147" s="429">
        <f>O146/'Volume (KT)'!O147</f>
        <v>513.56997284052557</v>
      </c>
      <c r="P147" s="429">
        <f>P146/'Volume (KT)'!P147</f>
        <v>498.78460921535321</v>
      </c>
      <c r="Q147" s="354"/>
    </row>
  </sheetData>
  <mergeCells count="24">
    <mergeCell ref="A55:A56"/>
    <mergeCell ref="B55:B56"/>
    <mergeCell ref="C55:C56"/>
    <mergeCell ref="D55:D56"/>
    <mergeCell ref="A140:A141"/>
    <mergeCell ref="B140:B141"/>
    <mergeCell ref="C140:C141"/>
    <mergeCell ref="D140:D141"/>
    <mergeCell ref="A127:A128"/>
    <mergeCell ref="B127:B128"/>
    <mergeCell ref="C127:C128"/>
    <mergeCell ref="D127:D128"/>
    <mergeCell ref="A136:A137"/>
    <mergeCell ref="B136:B137"/>
    <mergeCell ref="C136:C137"/>
    <mergeCell ref="D136:D137"/>
    <mergeCell ref="A22:A23"/>
    <mergeCell ref="B22:B23"/>
    <mergeCell ref="C22:C23"/>
    <mergeCell ref="D22:D23"/>
    <mergeCell ref="A32:A33"/>
    <mergeCell ref="B32:B33"/>
    <mergeCell ref="C32:C33"/>
    <mergeCell ref="D32:D33"/>
  </mergeCells>
  <conditionalFormatting sqref="E24:P30 E34:P53 E57:P125">
    <cfRule type="cellIs" dxfId="25" priority="7" operator="greaterThan">
      <formula>0</formula>
    </cfRule>
  </conditionalFormatting>
  <conditionalFormatting sqref="E129:P134">
    <cfRule type="cellIs" dxfId="24" priority="4" operator="greaterThan">
      <formula>0</formula>
    </cfRule>
  </conditionalFormatting>
  <conditionalFormatting sqref="E138:P138">
    <cfRule type="cellIs" dxfId="23" priority="3" operator="greaterThan">
      <formula>0</formula>
    </cfRule>
  </conditionalFormatting>
  <conditionalFormatting sqref="E142:P143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1:AC147"/>
  <sheetViews>
    <sheetView zoomScale="85" zoomScaleNormal="85" workbookViewId="0">
      <selection activeCell="C20" sqref="C20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9.1796875" style="69" bestFit="1" customWidth="1"/>
    <col min="17" max="17" width="9.54296875" style="69" bestFit="1" customWidth="1"/>
    <col min="18" max="16384" width="8.6328125" style="69"/>
  </cols>
  <sheetData>
    <row r="1" spans="3:16">
      <c r="C1" s="424" t="s">
        <v>308</v>
      </c>
      <c r="D1" s="425" t="s">
        <v>235</v>
      </c>
      <c r="E1" s="426">
        <f>E21</f>
        <v>483.40531804148162</v>
      </c>
      <c r="F1" s="426">
        <f t="shared" ref="F1:P1" si="0">F21</f>
        <v>479.77161103416415</v>
      </c>
      <c r="G1" s="426">
        <f t="shared" si="0"/>
        <v>501.80895040581322</v>
      </c>
      <c r="H1" s="426">
        <f t="shared" si="0"/>
        <v>550.9795221079944</v>
      </c>
      <c r="I1" s="426">
        <f t="shared" si="0"/>
        <v>550.83265166804097</v>
      </c>
      <c r="J1" s="426">
        <f t="shared" si="0"/>
        <v>540.46692987883625</v>
      </c>
      <c r="K1" s="426">
        <f t="shared" si="0"/>
        <v>531.20725516898062</v>
      </c>
      <c r="L1" s="426">
        <f t="shared" si="0"/>
        <v>526.39387847044088</v>
      </c>
      <c r="M1" s="426">
        <f t="shared" si="0"/>
        <v>520.82839109381257</v>
      </c>
      <c r="N1" s="426">
        <f t="shared" si="0"/>
        <v>512.99089516556342</v>
      </c>
      <c r="O1" s="426">
        <f t="shared" si="0"/>
        <v>515.50126938260541</v>
      </c>
      <c r="P1" s="426">
        <f t="shared" si="0"/>
        <v>522.49749380902688</v>
      </c>
    </row>
    <row r="2" spans="3:16">
      <c r="C2" s="424" t="s">
        <v>308</v>
      </c>
      <c r="D2" s="425" t="s">
        <v>297</v>
      </c>
      <c r="E2" s="426">
        <f>E31</f>
        <v>489.25424332379879</v>
      </c>
      <c r="F2" s="426">
        <f t="shared" ref="F2:P2" si="1">F31</f>
        <v>486.68255657287068</v>
      </c>
      <c r="G2" s="426">
        <f t="shared" si="1"/>
        <v>511.23636896890434</v>
      </c>
      <c r="H2" s="426">
        <f t="shared" si="1"/>
        <v>561.86285105719219</v>
      </c>
      <c r="I2" s="426">
        <f t="shared" si="1"/>
        <v>567.89890941551585</v>
      </c>
      <c r="J2" s="426">
        <f t="shared" si="1"/>
        <v>553.91958751674463</v>
      </c>
      <c r="K2" s="426">
        <f t="shared" si="1"/>
        <v>546.46367068790607</v>
      </c>
      <c r="L2" s="426">
        <f t="shared" si="1"/>
        <v>541.71174111508856</v>
      </c>
      <c r="M2" s="426">
        <f t="shared" si="1"/>
        <v>536.56070909221899</v>
      </c>
      <c r="N2" s="426">
        <f t="shared" si="1"/>
        <v>529.9211869404611</v>
      </c>
      <c r="O2" s="426">
        <f t="shared" si="1"/>
        <v>531.44870078424935</v>
      </c>
      <c r="P2" s="426">
        <f t="shared" si="1"/>
        <v>546.49709577221097</v>
      </c>
    </row>
    <row r="3" spans="3:16">
      <c r="C3" s="424" t="s">
        <v>308</v>
      </c>
      <c r="D3" s="425" t="s">
        <v>4</v>
      </c>
      <c r="E3" s="427">
        <f>E54</f>
        <v>719.87019852595438</v>
      </c>
      <c r="F3" s="427">
        <f t="shared" ref="F3:P3" si="2">F54</f>
        <v>818.95380634589583</v>
      </c>
      <c r="G3" s="427">
        <f t="shared" si="2"/>
        <v>871.52164710491684</v>
      </c>
      <c r="H3" s="427">
        <f t="shared" si="2"/>
        <v>903.23107392703082</v>
      </c>
      <c r="I3" s="427">
        <f t="shared" si="2"/>
        <v>865.68631396989565</v>
      </c>
      <c r="J3" s="427">
        <f t="shared" si="2"/>
        <v>839.53888712443825</v>
      </c>
      <c r="K3" s="427">
        <f t="shared" si="2"/>
        <v>821.58009951235306</v>
      </c>
      <c r="L3" s="427">
        <f t="shared" si="2"/>
        <v>814.4046912676373</v>
      </c>
      <c r="M3" s="427">
        <f t="shared" si="2"/>
        <v>792.69645501729633</v>
      </c>
      <c r="N3" s="427">
        <f t="shared" si="2"/>
        <v>847.54109213026345</v>
      </c>
      <c r="O3" s="427">
        <f t="shared" si="2"/>
        <v>853.15800043328113</v>
      </c>
      <c r="P3" s="427">
        <f t="shared" si="2"/>
        <v>831.34218467098447</v>
      </c>
    </row>
    <row r="4" spans="3:16">
      <c r="C4" s="424" t="s">
        <v>308</v>
      </c>
      <c r="D4" s="425" t="s">
        <v>5</v>
      </c>
      <c r="E4" s="427">
        <f>E126</f>
        <v>595.3970697997778</v>
      </c>
      <c r="F4" s="427">
        <f t="shared" ref="F4:P4" si="3">F126</f>
        <v>596.85003803452389</v>
      </c>
      <c r="G4" s="427">
        <f t="shared" si="3"/>
        <v>667.62643544847231</v>
      </c>
      <c r="H4" s="427">
        <f t="shared" si="3"/>
        <v>685.60907540145661</v>
      </c>
      <c r="I4" s="427">
        <f t="shared" si="3"/>
        <v>647.31067673596908</v>
      </c>
      <c r="J4" s="427">
        <f t="shared" si="3"/>
        <v>658.70097517614317</v>
      </c>
      <c r="K4" s="427">
        <f t="shared" si="3"/>
        <v>647.92949484713961</v>
      </c>
      <c r="L4" s="427">
        <f t="shared" si="3"/>
        <v>657.46830293469077</v>
      </c>
      <c r="M4" s="427">
        <f t="shared" si="3"/>
        <v>652.05275742660933</v>
      </c>
      <c r="N4" s="427">
        <f t="shared" si="3"/>
        <v>679.20389319560331</v>
      </c>
      <c r="O4" s="427">
        <f t="shared" si="3"/>
        <v>686.3079011481384</v>
      </c>
      <c r="P4" s="427">
        <f t="shared" si="3"/>
        <v>708.32386302171892</v>
      </c>
    </row>
    <row r="5" spans="3:16">
      <c r="C5" s="434"/>
      <c r="D5" s="435" t="s">
        <v>309</v>
      </c>
      <c r="E5" s="436">
        <f>E11/'Volume (KT)'!E8</f>
        <v>738.10033079823188</v>
      </c>
      <c r="F5" s="436">
        <f>F11/'Volume (KT)'!F8</f>
        <v>804.68629707602349</v>
      </c>
      <c r="G5" s="436">
        <f>G11/'Volume (KT)'!G8</f>
        <v>944.75393161290322</v>
      </c>
      <c r="H5" s="436">
        <f>H11/'Volume (KT)'!H8</f>
        <v>986.63241614747778</v>
      </c>
      <c r="I5" s="436">
        <f>I11/'Volume (KT)'!I8</f>
        <v>894.03359940894802</v>
      </c>
      <c r="J5" s="436">
        <f>J11/'Volume (KT)'!J8</f>
        <v>873.61148148148152</v>
      </c>
      <c r="K5" s="436">
        <f>K11/'Volume (KT)'!K8</f>
        <v>868.1809631186743</v>
      </c>
      <c r="L5" s="436">
        <f>L11/'Volume (KT)'!L8</f>
        <v>868.02478623503566</v>
      </c>
      <c r="M5" s="436">
        <f>M11/'Volume (KT)'!M8</f>
        <v>860.66128856764817</v>
      </c>
      <c r="N5" s="436">
        <f>N11/'Volume (KT)'!N8</f>
        <v>911.68631817900894</v>
      </c>
      <c r="O5" s="436">
        <f>O11/'Volume (KT)'!O8</f>
        <v>920.70000000000016</v>
      </c>
      <c r="P5" s="436">
        <f>P11/'Volume (KT)'!P8</f>
        <v>925.70000000000016</v>
      </c>
    </row>
    <row r="6" spans="3:16">
      <c r="C6" s="434"/>
      <c r="D6" s="435" t="s">
        <v>310</v>
      </c>
      <c r="E6" s="436">
        <f>E12/'Volume (KT)'!E9</f>
        <v>558.73046089679497</v>
      </c>
      <c r="F6" s="436">
        <f>F12/'Volume (KT)'!F9</f>
        <v>533.82597073486272</v>
      </c>
      <c r="G6" s="436">
        <f>G12/'Volume (KT)'!G9</f>
        <v>589.12363916614595</v>
      </c>
      <c r="H6" s="436">
        <f>H12/'Volume (KT)'!H9</f>
        <v>607.89071251805638</v>
      </c>
      <c r="I6" s="436">
        <f>I12/'Volume (KT)'!I9</f>
        <v>579.52078901717039</v>
      </c>
      <c r="J6" s="436">
        <f>J12/'Volume (KT)'!J9</f>
        <v>590.89739496211166</v>
      </c>
      <c r="K6" s="436">
        <f>K12/'Volume (KT)'!K9</f>
        <v>578.39559452931303</v>
      </c>
      <c r="L6" s="436">
        <f>L12/'Volume (KT)'!L9</f>
        <v>601.50783590088315</v>
      </c>
      <c r="M6" s="436">
        <f>M12/'Volume (KT)'!M9</f>
        <v>597.71647248110821</v>
      </c>
      <c r="N6" s="436">
        <f>N12/'Volume (KT)'!N9</f>
        <v>619.87202073767537</v>
      </c>
      <c r="O6" s="436">
        <f>O12/'Volume (KT)'!O9</f>
        <v>627.99073666057802</v>
      </c>
      <c r="P6" s="436">
        <f>P12/'Volume (KT)'!P9</f>
        <v>652.569582287711</v>
      </c>
    </row>
    <row r="7" spans="3:16">
      <c r="C7" s="434"/>
      <c r="D7" s="435" t="s">
        <v>311</v>
      </c>
      <c r="E7" s="437">
        <f>E13/'Volume (KT)'!E10</f>
        <v>411.8679147098419</v>
      </c>
      <c r="F7" s="437">
        <f>F13/'Volume (KT)'!F10</f>
        <v>421.14728266203542</v>
      </c>
      <c r="G7" s="437">
        <f>G13/'Volume (KT)'!G10</f>
        <v>426.23883223562797</v>
      </c>
      <c r="H7" s="437">
        <f>H13/'Volume (KT)'!H10</f>
        <v>417.4223565673459</v>
      </c>
      <c r="I7" s="437">
        <f>I13/'Volume (KT)'!I10</f>
        <v>407.03420614806566</v>
      </c>
      <c r="J7" s="437">
        <f>J13/'Volume (KT)'!J10</f>
        <v>408.68527069867423</v>
      </c>
      <c r="K7" s="437">
        <f>K13/'Volume (KT)'!K10</f>
        <v>408.81428062820129</v>
      </c>
      <c r="L7" s="437">
        <f>L13/'Volume (KT)'!L10</f>
        <v>428.8608158413154</v>
      </c>
      <c r="M7" s="437">
        <f>M13/'Volume (KT)'!M10</f>
        <v>430.67436016655779</v>
      </c>
      <c r="N7" s="437">
        <f>N13/'Volume (KT)'!N10</f>
        <v>431.07532904523265</v>
      </c>
      <c r="O7" s="437">
        <f>O13/'Volume (KT)'!O10</f>
        <v>455.28167316162069</v>
      </c>
      <c r="P7" s="437">
        <f>P13/'Volume (KT)'!P10</f>
        <v>455.03897007089387</v>
      </c>
    </row>
    <row r="8" spans="3:16">
      <c r="C8" s="424" t="s">
        <v>308</v>
      </c>
      <c r="D8" s="425" t="s">
        <v>6</v>
      </c>
      <c r="E8" s="427">
        <f>E135</f>
        <v>756.49859177080282</v>
      </c>
      <c r="F8" s="427">
        <f t="shared" ref="F8:P8" si="4">F135</f>
        <v>842.31402198074522</v>
      </c>
      <c r="G8" s="427">
        <f t="shared" si="4"/>
        <v>990.45677350874098</v>
      </c>
      <c r="H8" s="427">
        <f t="shared" si="4"/>
        <v>899.71440309265688</v>
      </c>
      <c r="I8" s="427">
        <f t="shared" si="4"/>
        <v>929.44938908716813</v>
      </c>
      <c r="J8" s="427">
        <f t="shared" si="4"/>
        <v>926.12726550988941</v>
      </c>
      <c r="K8" s="427">
        <f t="shared" si="4"/>
        <v>927.91854881266477</v>
      </c>
      <c r="L8" s="427">
        <f t="shared" si="4"/>
        <v>944.77307439598997</v>
      </c>
      <c r="M8" s="427">
        <f t="shared" si="4"/>
        <v>927.25547779145734</v>
      </c>
      <c r="N8" s="427">
        <f t="shared" si="4"/>
        <v>904.88433422533922</v>
      </c>
      <c r="O8" s="427">
        <f t="shared" si="4"/>
        <v>893.44953397393124</v>
      </c>
      <c r="P8" s="427">
        <f t="shared" si="4"/>
        <v>879.60129994264969</v>
      </c>
    </row>
    <row r="9" spans="3:16">
      <c r="C9" s="424" t="s">
        <v>308</v>
      </c>
      <c r="D9" s="425" t="s">
        <v>190</v>
      </c>
      <c r="E9" s="427">
        <f>E139</f>
        <v>669.86</v>
      </c>
      <c r="F9" s="427">
        <f t="shared" ref="F9:P9" si="5">F139</f>
        <v>758.16</v>
      </c>
      <c r="G9" s="427">
        <f t="shared" si="5"/>
        <v>904.18</v>
      </c>
      <c r="H9" s="427">
        <f t="shared" si="5"/>
        <v>815.3</v>
      </c>
      <c r="I9" s="427">
        <f t="shared" si="5"/>
        <v>843.2</v>
      </c>
      <c r="J9" s="427">
        <f t="shared" si="5"/>
        <v>838.88</v>
      </c>
      <c r="K9" s="427">
        <f t="shared" si="5"/>
        <v>841.22</v>
      </c>
      <c r="L9" s="427">
        <f t="shared" si="5"/>
        <v>857.6</v>
      </c>
      <c r="M9" s="427">
        <f t="shared" si="5"/>
        <v>839.51</v>
      </c>
      <c r="N9" s="427">
        <f t="shared" si="5"/>
        <v>817.19</v>
      </c>
      <c r="O9" s="427">
        <f t="shared" si="5"/>
        <v>806.3</v>
      </c>
      <c r="P9" s="427">
        <f t="shared" si="5"/>
        <v>791.9</v>
      </c>
    </row>
    <row r="10" spans="3:16">
      <c r="C10" s="431" t="s">
        <v>308</v>
      </c>
      <c r="D10" s="432" t="s">
        <v>319</v>
      </c>
      <c r="E10" s="429">
        <f>E147</f>
        <v>593.47853219211538</v>
      </c>
      <c r="F10" s="429">
        <f t="shared" ref="F10:P10" si="6">F147</f>
        <v>614.98555968245137</v>
      </c>
      <c r="G10" s="429">
        <f t="shared" si="6"/>
        <v>681.29418021376352</v>
      </c>
      <c r="H10" s="429">
        <f t="shared" si="6"/>
        <v>701.05689977562918</v>
      </c>
      <c r="I10" s="429">
        <f t="shared" si="6"/>
        <v>692.71351679751433</v>
      </c>
      <c r="J10" s="429">
        <f t="shared" si="6"/>
        <v>685.07150359273828</v>
      </c>
      <c r="K10" s="429">
        <f t="shared" si="6"/>
        <v>674.41518942073378</v>
      </c>
      <c r="L10" s="429">
        <f t="shared" si="6"/>
        <v>676.8329017149531</v>
      </c>
      <c r="M10" s="429">
        <f t="shared" si="6"/>
        <v>659.55566802277963</v>
      </c>
      <c r="N10" s="429">
        <f t="shared" si="6"/>
        <v>683.68589142113967</v>
      </c>
      <c r="O10" s="429">
        <f t="shared" si="6"/>
        <v>687.07037402671938</v>
      </c>
      <c r="P10" s="429">
        <f t="shared" si="6"/>
        <v>687.01100777223974</v>
      </c>
    </row>
    <row r="11" spans="3:16">
      <c r="D11" s="274" t="s">
        <v>198</v>
      </c>
      <c r="E11" s="275">
        <f>SUM(E57:E67)</f>
        <v>27338.39977215508</v>
      </c>
      <c r="F11" s="275">
        <f t="shared" ref="F11:P11" si="7">SUM(F57:F67)</f>
        <v>41280.407040000006</v>
      </c>
      <c r="G11" s="275">
        <f t="shared" si="7"/>
        <v>46859.795008000001</v>
      </c>
      <c r="H11" s="275">
        <f t="shared" si="7"/>
        <v>44696.421716313038</v>
      </c>
      <c r="I11" s="275">
        <f t="shared" si="7"/>
        <v>41125.545572811607</v>
      </c>
      <c r="J11" s="275">
        <f t="shared" si="7"/>
        <v>47175.020000000004</v>
      </c>
      <c r="K11" s="275">
        <f t="shared" si="7"/>
        <v>47813.190265050958</v>
      </c>
      <c r="L11" s="275">
        <f t="shared" si="7"/>
        <v>39090.467160358145</v>
      </c>
      <c r="M11" s="275">
        <f t="shared" si="7"/>
        <v>38066.007177956169</v>
      </c>
      <c r="N11" s="275">
        <f t="shared" si="7"/>
        <v>41056.712488477933</v>
      </c>
      <c r="O11" s="275">
        <f t="shared" si="7"/>
        <v>40721.44672275395</v>
      </c>
      <c r="P11" s="275">
        <f t="shared" si="7"/>
        <v>41819.334338779765</v>
      </c>
    </row>
    <row r="12" spans="3:16">
      <c r="D12" s="274" t="s">
        <v>197</v>
      </c>
      <c r="E12" s="275">
        <f>SUM(E68:E98)+E125</f>
        <v>117059.61886248751</v>
      </c>
      <c r="F12" s="275">
        <f t="shared" ref="F12:P12" si="8">SUM(F68:F98)+F125</f>
        <v>103626.29743905153</v>
      </c>
      <c r="G12" s="275">
        <f t="shared" si="8"/>
        <v>128295.05699349212</v>
      </c>
      <c r="H12" s="275">
        <f t="shared" si="8"/>
        <v>125294.81562027901</v>
      </c>
      <c r="I12" s="275">
        <f t="shared" si="8"/>
        <v>124187.15418759537</v>
      </c>
      <c r="J12" s="275">
        <f t="shared" si="8"/>
        <v>123725.21262503442</v>
      </c>
      <c r="K12" s="275">
        <f t="shared" si="8"/>
        <v>122111.39053169213</v>
      </c>
      <c r="L12" s="275">
        <f t="shared" si="8"/>
        <v>127074.01237422165</v>
      </c>
      <c r="M12" s="275">
        <f t="shared" si="8"/>
        <v>126879.34509328466</v>
      </c>
      <c r="N12" s="275">
        <f t="shared" si="8"/>
        <v>135821.1515236042</v>
      </c>
      <c r="O12" s="275">
        <f t="shared" si="8"/>
        <v>138491.66648961394</v>
      </c>
      <c r="P12" s="275">
        <f t="shared" si="8"/>
        <v>143635.01133784844</v>
      </c>
    </row>
    <row r="13" spans="3:16">
      <c r="C13" s="276" t="s">
        <v>197</v>
      </c>
      <c r="D13" s="348" t="s">
        <v>261</v>
      </c>
      <c r="E13" s="275">
        <f>SUM(E68,E74:E98)+E125</f>
        <v>52929.145719361775</v>
      </c>
      <c r="F13" s="275">
        <f t="shared" ref="F13:P13" si="9">SUM(F68,F74:F98)+F125</f>
        <v>54799.684419984049</v>
      </c>
      <c r="G13" s="275">
        <f t="shared" si="9"/>
        <v>63497.957973333825</v>
      </c>
      <c r="H13" s="275">
        <f t="shared" si="9"/>
        <v>51390.556126189811</v>
      </c>
      <c r="I13" s="275">
        <f t="shared" si="9"/>
        <v>56289.915270791163</v>
      </c>
      <c r="J13" s="275">
        <f t="shared" si="9"/>
        <v>51651.799692239219</v>
      </c>
      <c r="K13" s="275">
        <f t="shared" si="9"/>
        <v>53195.276515174046</v>
      </c>
      <c r="L13" s="275">
        <f t="shared" si="9"/>
        <v>52861.004117011369</v>
      </c>
      <c r="M13" s="275">
        <f t="shared" si="9"/>
        <v>53952.068226208648</v>
      </c>
      <c r="N13" s="275">
        <f t="shared" si="9"/>
        <v>55656.826332950135</v>
      </c>
      <c r="O13" s="275">
        <f t="shared" si="9"/>
        <v>61249.673741405801</v>
      </c>
      <c r="P13" s="275">
        <f t="shared" si="9"/>
        <v>56018.397619199233</v>
      </c>
    </row>
    <row r="14" spans="3:16">
      <c r="D14" s="72" t="s">
        <v>235</v>
      </c>
      <c r="E14" s="245">
        <f>SUM(E24:E29)</f>
        <v>83848.194282324053</v>
      </c>
      <c r="F14" s="245">
        <f t="shared" ref="F14:P14" si="10">SUM(F24:F29)</f>
        <v>66111.253867200488</v>
      </c>
      <c r="G14" s="245">
        <f t="shared" si="10"/>
        <v>75377.741261666975</v>
      </c>
      <c r="H14" s="245">
        <f t="shared" si="10"/>
        <v>82213.788447238549</v>
      </c>
      <c r="I14" s="245">
        <f t="shared" si="10"/>
        <v>80147.392416986651</v>
      </c>
      <c r="J14" s="245">
        <f t="shared" si="10"/>
        <v>90497.031684886417</v>
      </c>
      <c r="K14" s="245">
        <f t="shared" si="10"/>
        <v>86338.072362932682</v>
      </c>
      <c r="L14" s="245">
        <f t="shared" si="10"/>
        <v>79732.099934878439</v>
      </c>
      <c r="M14" s="245">
        <f t="shared" si="10"/>
        <v>80710.713002255798</v>
      </c>
      <c r="N14" s="245">
        <f t="shared" si="10"/>
        <v>81726.488035775066</v>
      </c>
      <c r="O14" s="245">
        <f t="shared" si="10"/>
        <v>82613.177518800745</v>
      </c>
      <c r="P14" s="245">
        <f t="shared" si="10"/>
        <v>78489.573519992016</v>
      </c>
    </row>
    <row r="15" spans="3:16">
      <c r="D15" s="72" t="s">
        <v>236</v>
      </c>
      <c r="E15" s="245">
        <f>SUM(E24:E30)</f>
        <v>89173.082034643143</v>
      </c>
      <c r="F15" s="245">
        <f t="shared" ref="F15:P15" si="11">SUM(F24:F30)</f>
        <v>71000.458193263403</v>
      </c>
      <c r="G15" s="245">
        <f t="shared" si="11"/>
        <v>81593.324487437159</v>
      </c>
      <c r="H15" s="245">
        <f t="shared" si="11"/>
        <v>89017.45972214175</v>
      </c>
      <c r="I15" s="245">
        <f t="shared" si="11"/>
        <v>87399.6421590479</v>
      </c>
      <c r="J15" s="245">
        <f t="shared" si="11"/>
        <v>98099.15894921546</v>
      </c>
      <c r="K15" s="245">
        <f t="shared" si="11"/>
        <v>93937.10499125105</v>
      </c>
      <c r="L15" s="245">
        <f t="shared" si="11"/>
        <v>86782.220926637194</v>
      </c>
      <c r="M15" s="245">
        <f t="shared" si="11"/>
        <v>87942.30022021466</v>
      </c>
      <c r="N15" s="245">
        <f t="shared" si="11"/>
        <v>89291.719999467707</v>
      </c>
      <c r="O15" s="245">
        <f t="shared" si="11"/>
        <v>90080.554782930267</v>
      </c>
      <c r="P15" s="245">
        <f t="shared" si="11"/>
        <v>90226.670511992023</v>
      </c>
    </row>
    <row r="16" spans="3:16">
      <c r="D16" s="72" t="s">
        <v>4</v>
      </c>
      <c r="E16" s="245">
        <f>SUM(E34:E53)</f>
        <v>66857.700671345068</v>
      </c>
      <c r="F16" s="245">
        <f t="shared" ref="F16:P16" si="12">SUM(F34:F53)</f>
        <v>58032.70462528288</v>
      </c>
      <c r="G16" s="245">
        <f t="shared" si="12"/>
        <v>87039.738418015157</v>
      </c>
      <c r="H16" s="245">
        <f t="shared" si="12"/>
        <v>101630.25045347832</v>
      </c>
      <c r="I16" s="245">
        <f t="shared" si="12"/>
        <v>124193.73538560604</v>
      </c>
      <c r="J16" s="245">
        <f t="shared" si="12"/>
        <v>126563.57537792117</v>
      </c>
      <c r="K16" s="245">
        <f t="shared" si="12"/>
        <v>117502.38583225674</v>
      </c>
      <c r="L16" s="245">
        <f t="shared" si="12"/>
        <v>111502.58949552602</v>
      </c>
      <c r="M16" s="245">
        <f t="shared" si="12"/>
        <v>80530.825561662146</v>
      </c>
      <c r="N16" s="245">
        <f t="shared" si="12"/>
        <v>111118.93332077139</v>
      </c>
      <c r="O16" s="245">
        <f t="shared" si="12"/>
        <v>110898.55421899511</v>
      </c>
      <c r="P16" s="245">
        <f t="shared" si="12"/>
        <v>77333.655277519414</v>
      </c>
    </row>
    <row r="17" spans="1:29">
      <c r="D17" s="72" t="s">
        <v>5</v>
      </c>
      <c r="E17" s="245">
        <f t="shared" ref="E17:P17" si="13">SUM(E57:E125)</f>
        <v>153935.06986059609</v>
      </c>
      <c r="F17" s="245">
        <f t="shared" si="13"/>
        <v>151856.5551771239</v>
      </c>
      <c r="G17" s="245">
        <f t="shared" si="13"/>
        <v>186443.17394005024</v>
      </c>
      <c r="H17" s="245">
        <f t="shared" si="13"/>
        <v>180223.3482608367</v>
      </c>
      <c r="I17" s="245">
        <f t="shared" si="13"/>
        <v>176698.23208203918</v>
      </c>
      <c r="J17" s="245">
        <f t="shared" si="13"/>
        <v>181475.59228768502</v>
      </c>
      <c r="K17" s="245">
        <f t="shared" si="13"/>
        <v>180444.29862806841</v>
      </c>
      <c r="L17" s="245">
        <f t="shared" si="13"/>
        <v>176591.3367357901</v>
      </c>
      <c r="M17" s="245">
        <f t="shared" si="13"/>
        <v>175155.88016181835</v>
      </c>
      <c r="N17" s="245">
        <f t="shared" si="13"/>
        <v>187355.28079942625</v>
      </c>
      <c r="O17" s="245">
        <f t="shared" si="13"/>
        <v>189613.26638790796</v>
      </c>
      <c r="P17" s="245">
        <f t="shared" si="13"/>
        <v>196618.46276515885</v>
      </c>
    </row>
    <row r="18" spans="1:29">
      <c r="D18" s="72" t="s">
        <v>6</v>
      </c>
      <c r="E18" s="245">
        <f>SUM(E129:E134)</f>
        <v>31939.673144</v>
      </c>
      <c r="F18" s="245">
        <f t="shared" ref="F18:P18" si="14">SUM(F129:F134)</f>
        <v>36055.757099298986</v>
      </c>
      <c r="G18" s="245">
        <f t="shared" si="14"/>
        <v>49268.489375999998</v>
      </c>
      <c r="H18" s="245">
        <f t="shared" si="14"/>
        <v>37023.60757302407</v>
      </c>
      <c r="I18" s="245">
        <f t="shared" si="14"/>
        <v>43357.698661649491</v>
      </c>
      <c r="J18" s="245">
        <f t="shared" si="14"/>
        <v>42741.884656000009</v>
      </c>
      <c r="K18" s="245">
        <f t="shared" si="14"/>
        <v>42764.425407999996</v>
      </c>
      <c r="L18" s="245">
        <f t="shared" si="14"/>
        <v>40261.693519999993</v>
      </c>
      <c r="M18" s="245">
        <f t="shared" si="14"/>
        <v>39163.562359999996</v>
      </c>
      <c r="N18" s="245">
        <f t="shared" si="14"/>
        <v>39224.926120000004</v>
      </c>
      <c r="O18" s="245">
        <f t="shared" si="14"/>
        <v>39647.001759999999</v>
      </c>
      <c r="P18" s="245">
        <f t="shared" si="14"/>
        <v>36809.555200000003</v>
      </c>
    </row>
    <row r="19" spans="1:29">
      <c r="D19" s="72" t="s">
        <v>190</v>
      </c>
      <c r="E19" s="245">
        <f>SUM(E138)</f>
        <v>2990.2550400000005</v>
      </c>
      <c r="F19" s="245">
        <f t="shared" ref="F19:P19" si="15">SUM(F138)</f>
        <v>3056.90112</v>
      </c>
      <c r="G19" s="245">
        <f t="shared" si="15"/>
        <v>4036.2595200000001</v>
      </c>
      <c r="H19" s="245">
        <f t="shared" si="15"/>
        <v>3522.096</v>
      </c>
      <c r="I19" s="245">
        <f t="shared" si="15"/>
        <v>3764.0448000000006</v>
      </c>
      <c r="J19" s="245">
        <f t="shared" si="15"/>
        <v>3623.9616000000001</v>
      </c>
      <c r="K19" s="245">
        <f t="shared" si="15"/>
        <v>3755.2060800000004</v>
      </c>
      <c r="L19" s="245">
        <f t="shared" si="15"/>
        <v>3828.3264000000004</v>
      </c>
      <c r="M19" s="245">
        <f t="shared" si="15"/>
        <v>3626.6832000000004</v>
      </c>
      <c r="N19" s="245">
        <f t="shared" si="15"/>
        <v>3647.9361600000007</v>
      </c>
      <c r="O19" s="245">
        <f t="shared" si="15"/>
        <v>3483.2159999999999</v>
      </c>
      <c r="P19" s="245">
        <f t="shared" si="15"/>
        <v>3535.0416</v>
      </c>
    </row>
    <row r="20" spans="1:29" ht="23.5">
      <c r="A20" s="70" t="s">
        <v>189</v>
      </c>
      <c r="E20" s="354">
        <f>E31-E21</f>
        <v>5.8489252823171682</v>
      </c>
      <c r="F20" s="354">
        <f t="shared" ref="F20:P20" si="16">F31-F21</f>
        <v>6.9109455387065282</v>
      </c>
      <c r="G20" s="354">
        <f t="shared" si="16"/>
        <v>9.4274185630911234</v>
      </c>
      <c r="H20" s="354">
        <f t="shared" si="16"/>
        <v>10.883328949197789</v>
      </c>
      <c r="I20" s="354">
        <f t="shared" si="16"/>
        <v>17.066257747474879</v>
      </c>
      <c r="J20" s="354">
        <f t="shared" si="16"/>
        <v>13.452657637908374</v>
      </c>
      <c r="K20" s="354">
        <f t="shared" si="16"/>
        <v>15.256415518925451</v>
      </c>
      <c r="L20" s="354">
        <f t="shared" si="16"/>
        <v>15.317862644647676</v>
      </c>
      <c r="M20" s="354">
        <f t="shared" si="16"/>
        <v>15.732317998406415</v>
      </c>
      <c r="N20" s="354">
        <f t="shared" si="16"/>
        <v>16.930291774897682</v>
      </c>
      <c r="O20" s="354">
        <f t="shared" si="16"/>
        <v>15.947431401643939</v>
      </c>
      <c r="P20" s="354">
        <f t="shared" si="16"/>
        <v>23.999601963184091</v>
      </c>
    </row>
    <row r="21" spans="1:29" s="73" customFormat="1" ht="23.5">
      <c r="A21" s="71" t="s">
        <v>0</v>
      </c>
      <c r="B21" s="72"/>
      <c r="D21" s="428" t="s">
        <v>312</v>
      </c>
      <c r="E21" s="421">
        <f>E14/SUM('Volume (KT)'!E25:E30)</f>
        <v>483.40531804148162</v>
      </c>
      <c r="F21" s="421">
        <f>F14/SUM('Volume (KT)'!F25:F30)</f>
        <v>479.77161103416415</v>
      </c>
      <c r="G21" s="421">
        <f>G14/SUM('Volume (KT)'!G25:G30)</f>
        <v>501.80895040581322</v>
      </c>
      <c r="H21" s="421">
        <f>H14/SUM('Volume (KT)'!H25:H30)</f>
        <v>550.9795221079944</v>
      </c>
      <c r="I21" s="421">
        <f>I14/SUM('Volume (KT)'!I25:I30)</f>
        <v>550.83265166804097</v>
      </c>
      <c r="J21" s="421">
        <f>J14/SUM('Volume (KT)'!J25:J30)</f>
        <v>540.46692987883625</v>
      </c>
      <c r="K21" s="421">
        <f>K14/SUM('Volume (KT)'!K25:K30)</f>
        <v>531.20725516898062</v>
      </c>
      <c r="L21" s="421">
        <f>L14/SUM('Volume (KT)'!L25:L30)</f>
        <v>526.39387847044088</v>
      </c>
      <c r="M21" s="421">
        <f>M14/SUM('Volume (KT)'!M25:M30)</f>
        <v>520.82839109381257</v>
      </c>
      <c r="N21" s="421">
        <f>N14/SUM('Volume (KT)'!N25:N30)</f>
        <v>512.99089516556342</v>
      </c>
      <c r="O21" s="421">
        <f>O14/SUM('Volume (KT)'!O25:O30)</f>
        <v>515.50126938260541</v>
      </c>
      <c r="P21" s="421">
        <f>P14/SUM('Volume (KT)'!P25:P30)</f>
        <v>522.49749380902688</v>
      </c>
    </row>
    <row r="22" spans="1:29">
      <c r="A22" s="487" t="s">
        <v>1</v>
      </c>
      <c r="B22" s="487" t="s">
        <v>98</v>
      </c>
      <c r="C22" s="487" t="s">
        <v>99</v>
      </c>
      <c r="D22" s="487" t="s">
        <v>100</v>
      </c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</row>
    <row r="23" spans="1:29">
      <c r="A23" s="487"/>
      <c r="B23" s="493"/>
      <c r="C23" s="493"/>
      <c r="D23" s="493"/>
      <c r="E23" s="301">
        <v>23743</v>
      </c>
      <c r="F23" s="301">
        <v>23774</v>
      </c>
      <c r="G23" s="301">
        <v>23802</v>
      </c>
      <c r="H23" s="301">
        <v>23833</v>
      </c>
      <c r="I23" s="301">
        <v>23863</v>
      </c>
      <c r="J23" s="301">
        <v>23894</v>
      </c>
      <c r="K23" s="301">
        <v>23924</v>
      </c>
      <c r="L23" s="301">
        <v>23955</v>
      </c>
      <c r="M23" s="301">
        <v>23986</v>
      </c>
      <c r="N23" s="301">
        <v>24016</v>
      </c>
      <c r="O23" s="301">
        <v>24047</v>
      </c>
      <c r="P23" s="301">
        <v>24077</v>
      </c>
    </row>
    <row r="24" spans="1:29">
      <c r="A24" s="74" t="s">
        <v>7</v>
      </c>
      <c r="B24" s="313" t="s">
        <v>95</v>
      </c>
      <c r="C24" s="313" t="s">
        <v>241</v>
      </c>
      <c r="D24" s="313" t="s">
        <v>95</v>
      </c>
      <c r="E24" s="75">
        <f>'Selling Price'!E25*'Volume (KT)'!E25</f>
        <v>13608.66090395115</v>
      </c>
      <c r="F24" s="75">
        <f>'Selling Price'!F25*'Volume (KT)'!F25</f>
        <v>11209.540148658227</v>
      </c>
      <c r="G24" s="75">
        <f>'Selling Price'!G25*'Volume (KT)'!G25</f>
        <v>14562.129780000001</v>
      </c>
      <c r="H24" s="75">
        <f>'Selling Price'!H25*'Volume (KT)'!H25</f>
        <v>14646.16344</v>
      </c>
      <c r="I24" s="75">
        <f>'Selling Price'!I25*'Volume (KT)'!I25</f>
        <v>15924.338099999999</v>
      </c>
      <c r="J24" s="75">
        <f>'Selling Price'!J25*'Volume (KT)'!J25</f>
        <v>14437.35592</v>
      </c>
      <c r="K24" s="75">
        <f>'Selling Price'!K25*'Volume (KT)'!K25</f>
        <v>14635.461600000001</v>
      </c>
      <c r="L24" s="75">
        <f>'Selling Price'!L25*'Volume (KT)'!L25</f>
        <v>14494.05834</v>
      </c>
      <c r="M24" s="75">
        <f>'Selling Price'!M25*'Volume (KT)'!M25</f>
        <v>13888.386329999999</v>
      </c>
      <c r="N24" s="75">
        <f>'Selling Price'!N25*'Volume (KT)'!N25</f>
        <v>14128.510200000001</v>
      </c>
      <c r="O24" s="75">
        <f>'Selling Price'!O25*'Volume (KT)'!O25</f>
        <v>13749.011639999999</v>
      </c>
      <c r="P24" s="75">
        <f>'Selling Price'!P25*'Volume (KT)'!P25</f>
        <v>17150.07836</v>
      </c>
    </row>
    <row r="25" spans="1:29">
      <c r="A25" s="74" t="s">
        <v>7</v>
      </c>
      <c r="B25" s="313" t="s">
        <v>95</v>
      </c>
      <c r="C25" s="313" t="s">
        <v>242</v>
      </c>
      <c r="D25" s="313" t="s">
        <v>95</v>
      </c>
      <c r="E25" s="75">
        <f>'Selling Price'!E26*'Volume (KT)'!E26</f>
        <v>13314.313951843309</v>
      </c>
      <c r="F25" s="75">
        <f>'Selling Price'!F26*'Volume (KT)'!F26</f>
        <v>12534.711759603662</v>
      </c>
      <c r="G25" s="75">
        <f>'Selling Price'!G26*'Volume (KT)'!G26</f>
        <v>12512.465709944297</v>
      </c>
      <c r="H25" s="75">
        <f>'Selling Price'!H26*'Volume (KT)'!H26</f>
        <v>15130.330981173511</v>
      </c>
      <c r="I25" s="75">
        <f>'Selling Price'!I26*'Volume (KT)'!I26</f>
        <v>24582.93895754663</v>
      </c>
      <c r="J25" s="75">
        <f>'Selling Price'!J26*'Volume (KT)'!J26</f>
        <v>22532.354766726425</v>
      </c>
      <c r="K25" s="75">
        <f>'Selling Price'!K26*'Volume (KT)'!K26</f>
        <v>15160.812014132647</v>
      </c>
      <c r="L25" s="75">
        <f>'Selling Price'!L26*'Volume (KT)'!L26</f>
        <v>15357.81943943843</v>
      </c>
      <c r="M25" s="75">
        <f>'Selling Price'!M26*'Volume (KT)'!M26</f>
        <v>14452.323498615815</v>
      </c>
      <c r="N25" s="75">
        <f>'Selling Price'!N26*'Volume (KT)'!N26</f>
        <v>14731.327097575044</v>
      </c>
      <c r="O25" s="75">
        <f>'Selling Price'!O26*'Volume (KT)'!O26</f>
        <v>14144.432248560755</v>
      </c>
      <c r="P25" s="75">
        <f>'Selling Price'!P26*'Volume (KT)'!P26</f>
        <v>0</v>
      </c>
    </row>
    <row r="26" spans="1:29">
      <c r="A26" s="74" t="s">
        <v>7</v>
      </c>
      <c r="B26" s="313" t="s">
        <v>95</v>
      </c>
      <c r="C26" s="313" t="s">
        <v>243</v>
      </c>
      <c r="D26" s="313" t="s">
        <v>95</v>
      </c>
      <c r="E26" s="75">
        <f>'Selling Price'!E27*'Volume (KT)'!E27</f>
        <v>55202.3610274768</v>
      </c>
      <c r="F26" s="75">
        <f>'Selling Price'!F27*'Volume (KT)'!F27</f>
        <v>40822.249670273006</v>
      </c>
      <c r="G26" s="75">
        <f>'Selling Price'!G27*'Volume (KT)'!G27</f>
        <v>46525.962781809074</v>
      </c>
      <c r="H26" s="75">
        <f>'Selling Price'!H27*'Volume (KT)'!H27</f>
        <v>50577.390901585044</v>
      </c>
      <c r="I26" s="75">
        <f>'Selling Price'!I27*'Volume (KT)'!I27</f>
        <v>37724.525399568018</v>
      </c>
      <c r="J26" s="75">
        <f>'Selling Price'!J27*'Volume (KT)'!J27</f>
        <v>51700.572850703989</v>
      </c>
      <c r="K26" s="75">
        <f>'Selling Price'!K27*'Volume (KT)'!K27</f>
        <v>54678.067344768031</v>
      </c>
      <c r="L26" s="75">
        <f>'Selling Price'!L27*'Volume (KT)'!L27</f>
        <v>48031.622224003208</v>
      </c>
      <c r="M26" s="75">
        <f>'Selling Price'!M27*'Volume (KT)'!M27</f>
        <v>50596.342647367994</v>
      </c>
      <c r="N26" s="75">
        <f>'Selling Price'!N27*'Volume (KT)'!N27</f>
        <v>51057.167879896013</v>
      </c>
      <c r="O26" s="75">
        <f>'Selling Price'!O27*'Volume (KT)'!O27</f>
        <v>52960.982213664</v>
      </c>
      <c r="P26" s="75">
        <f>'Selling Price'!P27*'Volume (KT)'!P27</f>
        <v>59492.398930526411</v>
      </c>
    </row>
    <row r="27" spans="1:29">
      <c r="A27" s="74" t="s">
        <v>7</v>
      </c>
      <c r="B27" s="313" t="s">
        <v>95</v>
      </c>
      <c r="C27" s="313" t="s">
        <v>244</v>
      </c>
      <c r="D27" s="313" t="s">
        <v>95</v>
      </c>
      <c r="E27" s="75">
        <f>'Selling Price'!E28*'Volume (KT)'!E28</f>
        <v>0</v>
      </c>
      <c r="F27" s="75">
        <f>'Selling Price'!F28*'Volume (KT)'!F28</f>
        <v>0</v>
      </c>
      <c r="G27" s="75">
        <f>'Selling Price'!G28*'Volume (KT)'!G28</f>
        <v>0</v>
      </c>
      <c r="H27" s="75">
        <f>'Selling Price'!H28*'Volume (KT)'!H28</f>
        <v>0</v>
      </c>
      <c r="I27" s="75">
        <f>'Selling Price'!I28*'Volume (KT)'!I28</f>
        <v>0</v>
      </c>
      <c r="J27" s="75">
        <f>'Selling Price'!J28*'Volume (KT)'!J28</f>
        <v>0</v>
      </c>
      <c r="K27" s="75">
        <f>'Selling Price'!K28*'Volume (KT)'!K28</f>
        <v>0</v>
      </c>
      <c r="L27" s="75">
        <f>'Selling Price'!L28*'Volume (KT)'!L28</f>
        <v>0</v>
      </c>
      <c r="M27" s="75">
        <f>'Selling Price'!M28*'Volume (KT)'!M28</f>
        <v>0</v>
      </c>
      <c r="N27" s="75">
        <f>'Selling Price'!N28*'Volume (KT)'!N28</f>
        <v>0</v>
      </c>
      <c r="O27" s="75">
        <f>'Selling Price'!O28*'Volume (KT)'!O28</f>
        <v>0</v>
      </c>
      <c r="P27" s="75">
        <f>'Selling Price'!P28*'Volume (KT)'!P28</f>
        <v>0</v>
      </c>
    </row>
    <row r="28" spans="1:29">
      <c r="A28" s="93" t="s">
        <v>7</v>
      </c>
      <c r="B28" s="313" t="s">
        <v>95</v>
      </c>
      <c r="C28" s="313" t="s">
        <v>245</v>
      </c>
      <c r="D28" s="313" t="s">
        <v>95</v>
      </c>
      <c r="E28" s="75">
        <f>'Selling Price'!E29*'Volume (KT)'!E29</f>
        <v>0</v>
      </c>
      <c r="F28" s="75">
        <f>'Selling Price'!F29*'Volume (KT)'!F29</f>
        <v>0</v>
      </c>
      <c r="G28" s="75">
        <f>'Selling Price'!G29*'Volume (KT)'!G29</f>
        <v>0</v>
      </c>
      <c r="H28" s="75">
        <f>'Selling Price'!H29*'Volume (KT)'!H29</f>
        <v>0</v>
      </c>
      <c r="I28" s="75">
        <f>'Selling Price'!I29*'Volume (KT)'!I29</f>
        <v>0</v>
      </c>
      <c r="J28" s="75">
        <f>'Selling Price'!J29*'Volume (KT)'!J29</f>
        <v>0</v>
      </c>
      <c r="K28" s="75">
        <f>'Selling Price'!K29*'Volume (KT)'!K29</f>
        <v>0</v>
      </c>
      <c r="L28" s="75">
        <f>'Selling Price'!L29*'Volume (KT)'!L29</f>
        <v>0</v>
      </c>
      <c r="M28" s="75">
        <f>'Selling Price'!M29*'Volume (KT)'!M29</f>
        <v>0</v>
      </c>
      <c r="N28" s="75">
        <f>'Selling Price'!N29*'Volume (KT)'!N29</f>
        <v>0</v>
      </c>
      <c r="O28" s="75">
        <f>'Selling Price'!O29*'Volume (KT)'!O29</f>
        <v>0</v>
      </c>
      <c r="P28" s="75">
        <f>'Selling Price'!P29*'Volume (KT)'!P29</f>
        <v>0</v>
      </c>
    </row>
    <row r="29" spans="1:29">
      <c r="A29" s="93" t="s">
        <v>7</v>
      </c>
      <c r="B29" s="313" t="s">
        <v>95</v>
      </c>
      <c r="C29" s="313" t="s">
        <v>246</v>
      </c>
      <c r="D29" s="313" t="s">
        <v>95</v>
      </c>
      <c r="E29" s="75">
        <f>'Selling Price'!E30*'Volume (KT)'!E30</f>
        <v>1722.8583990528002</v>
      </c>
      <c r="F29" s="75">
        <f>'Selling Price'!F30*'Volume (KT)'!F30</f>
        <v>1544.7522886656002</v>
      </c>
      <c r="G29" s="75">
        <f>'Selling Price'!G30*'Volume (KT)'!G30</f>
        <v>1777.1829899136001</v>
      </c>
      <c r="H29" s="75">
        <f>'Selling Price'!H30*'Volume (KT)'!H30</f>
        <v>1859.9031244800001</v>
      </c>
      <c r="I29" s="75">
        <f>'Selling Price'!I30*'Volume (KT)'!I30</f>
        <v>1915.589959872</v>
      </c>
      <c r="J29" s="75">
        <f>'Selling Price'!J30*'Volume (KT)'!J30</f>
        <v>1826.7481474560002</v>
      </c>
      <c r="K29" s="75">
        <f>'Selling Price'!K30*'Volume (KT)'!K30</f>
        <v>1863.7314040320002</v>
      </c>
      <c r="L29" s="75">
        <f>'Selling Price'!L30*'Volume (KT)'!L30</f>
        <v>1848.5999314368</v>
      </c>
      <c r="M29" s="75">
        <f>'Selling Price'!M30*'Volume (KT)'!M30</f>
        <v>1773.660526272</v>
      </c>
      <c r="N29" s="75">
        <f>'Selling Price'!N30*'Volume (KT)'!N30</f>
        <v>1809.482858304</v>
      </c>
      <c r="O29" s="75">
        <f>'Selling Price'!O30*'Volume (KT)'!O30</f>
        <v>1758.7514165760001</v>
      </c>
      <c r="P29" s="75">
        <f>'Selling Price'!P30*'Volume (KT)'!P30</f>
        <v>1847.0962294656003</v>
      </c>
    </row>
    <row r="30" spans="1:29">
      <c r="A30" s="93" t="s">
        <v>7</v>
      </c>
      <c r="B30" s="313" t="s">
        <v>95</v>
      </c>
      <c r="C30" s="313" t="s">
        <v>196</v>
      </c>
      <c r="D30" s="313" t="s">
        <v>95</v>
      </c>
      <c r="E30" s="75">
        <f>'Selling Price'!E31*'Volume (KT)'!E31</f>
        <v>5324.8877523190913</v>
      </c>
      <c r="F30" s="75">
        <f>'Selling Price'!F31*'Volume (KT)'!F31</f>
        <v>4889.2043260629189</v>
      </c>
      <c r="G30" s="75">
        <f>'Selling Price'!G31*'Volume (KT)'!G31</f>
        <v>6215.5832257701841</v>
      </c>
      <c r="H30" s="75">
        <f>'Selling Price'!H31*'Volume (KT)'!H31</f>
        <v>6803.6712749031976</v>
      </c>
      <c r="I30" s="75">
        <f>'Selling Price'!I31*'Volume (KT)'!I31</f>
        <v>7252.2497420612526</v>
      </c>
      <c r="J30" s="75">
        <f>'Selling Price'!J31*'Volume (KT)'!J31</f>
        <v>7602.1272643290486</v>
      </c>
      <c r="K30" s="75">
        <f>'Selling Price'!K31*'Volume (KT)'!K31</f>
        <v>7599.0326283183722</v>
      </c>
      <c r="L30" s="75">
        <f>'Selling Price'!L31*'Volume (KT)'!L31</f>
        <v>7050.1209917587585</v>
      </c>
      <c r="M30" s="75">
        <f>'Selling Price'!M31*'Volume (KT)'!M31</f>
        <v>7231.5872179588659</v>
      </c>
      <c r="N30" s="75">
        <f>'Selling Price'!N31*'Volume (KT)'!N31</f>
        <v>7565.2319636926368</v>
      </c>
      <c r="O30" s="75">
        <f>'Selling Price'!O31*'Volume (KT)'!O31</f>
        <v>7467.3772641295218</v>
      </c>
      <c r="P30" s="75">
        <f>'Selling Price'!P31*'Volume (KT)'!P31</f>
        <v>11737.096992000001</v>
      </c>
    </row>
    <row r="31" spans="1:29" s="73" customFormat="1" ht="23.5">
      <c r="A31" s="71" t="s">
        <v>4</v>
      </c>
      <c r="B31" s="72"/>
      <c r="D31" s="428" t="s">
        <v>313</v>
      </c>
      <c r="E31" s="422">
        <f>E15/SUM('Volume (KT)'!E25:E31)</f>
        <v>489.25424332379879</v>
      </c>
      <c r="F31" s="422">
        <f>F15/SUM('Volume (KT)'!F25:F31)</f>
        <v>486.68255657287068</v>
      </c>
      <c r="G31" s="422">
        <f>G15/SUM('Volume (KT)'!G25:G31)</f>
        <v>511.23636896890434</v>
      </c>
      <c r="H31" s="422">
        <f>H15/SUM('Volume (KT)'!H25:H31)</f>
        <v>561.86285105719219</v>
      </c>
      <c r="I31" s="422">
        <f>I15/SUM('Volume (KT)'!I25:I31)</f>
        <v>567.89890941551585</v>
      </c>
      <c r="J31" s="422">
        <f>J15/SUM('Volume (KT)'!J25:J31)</f>
        <v>553.91958751674463</v>
      </c>
      <c r="K31" s="422">
        <f>K15/SUM('Volume (KT)'!K25:K31)</f>
        <v>546.46367068790607</v>
      </c>
      <c r="L31" s="422">
        <f>L15/SUM('Volume (KT)'!L25:L31)</f>
        <v>541.71174111508856</v>
      </c>
      <c r="M31" s="422">
        <f>M15/SUM('Volume (KT)'!M25:M31)</f>
        <v>536.56070909221899</v>
      </c>
      <c r="N31" s="422">
        <f>N15/SUM('Volume (KT)'!N25:N31)</f>
        <v>529.9211869404611</v>
      </c>
      <c r="O31" s="422">
        <f>O15/SUM('Volume (KT)'!O25:O31)</f>
        <v>531.44870078424935</v>
      </c>
      <c r="P31" s="422">
        <f>P15/SUM('Volume (KT)'!P25:P31)</f>
        <v>546.49709577221097</v>
      </c>
      <c r="Q31" s="334"/>
    </row>
    <row r="32" spans="1:29">
      <c r="A32" s="487" t="s">
        <v>1</v>
      </c>
      <c r="B32" s="487" t="s">
        <v>98</v>
      </c>
      <c r="C32" s="487" t="s">
        <v>99</v>
      </c>
      <c r="D32" s="487" t="s">
        <v>100</v>
      </c>
      <c r="E32" s="330">
        <f>E31-'Full cost W.avg.'!E31</f>
        <v>99.657188865647981</v>
      </c>
      <c r="F32" s="330">
        <f>F31-'Full cost W.avg.'!F31</f>
        <v>85.41760258863917</v>
      </c>
      <c r="G32" s="330">
        <f>G31-'Full cost W.avg.'!G31</f>
        <v>111.34447256313075</v>
      </c>
      <c r="H32" s="330">
        <f>H31-'Full cost W.avg.'!H31</f>
        <v>160.30491190582251</v>
      </c>
      <c r="I32" s="330">
        <f>I31-'Full cost W.avg.'!I31</f>
        <v>175.71156045993695</v>
      </c>
      <c r="J32" s="330">
        <f>J31-'Full cost W.avg.'!J31</f>
        <v>165.45976989772106</v>
      </c>
      <c r="K32" s="330">
        <f>K31-'Full cost W.avg.'!K31</f>
        <v>156.0187740532848</v>
      </c>
      <c r="L32" s="330">
        <f>L31-'Full cost W.avg.'!L31</f>
        <v>136.489095737507</v>
      </c>
      <c r="M32" s="330">
        <f>M31-'Full cost W.avg.'!M31</f>
        <v>148.2357439857899</v>
      </c>
      <c r="N32" s="330">
        <f>N31-'Full cost W.avg.'!N31</f>
        <v>98.799885812296964</v>
      </c>
      <c r="O32" s="330">
        <f>O31-'Full cost W.avg.'!O31</f>
        <v>95.51429254531655</v>
      </c>
      <c r="P32" s="330">
        <f>P31-'Full cost W.avg.'!P31</f>
        <v>112.62783812064492</v>
      </c>
      <c r="Q32" s="221"/>
      <c r="R32" s="335"/>
      <c r="S32" s="335"/>
      <c r="T32" s="335"/>
      <c r="U32" s="335"/>
      <c r="V32" s="335"/>
      <c r="W32" s="335"/>
      <c r="X32" s="335"/>
      <c r="Y32" s="335"/>
      <c r="Z32" s="335"/>
      <c r="AA32" s="335"/>
      <c r="AB32" s="335"/>
      <c r="AC32" s="335"/>
    </row>
    <row r="33" spans="1:16">
      <c r="A33" s="487"/>
      <c r="B33" s="493"/>
      <c r="C33" s="488"/>
      <c r="D33" s="488"/>
      <c r="E33" s="301">
        <f>E23</f>
        <v>23743</v>
      </c>
      <c r="F33" s="301">
        <f t="shared" ref="F33:P33" si="17">F23</f>
        <v>23774</v>
      </c>
      <c r="G33" s="301">
        <f t="shared" si="17"/>
        <v>23802</v>
      </c>
      <c r="H33" s="301">
        <f t="shared" si="17"/>
        <v>23833</v>
      </c>
      <c r="I33" s="301">
        <f t="shared" si="17"/>
        <v>23863</v>
      </c>
      <c r="J33" s="301">
        <f t="shared" si="17"/>
        <v>23894</v>
      </c>
      <c r="K33" s="301">
        <f t="shared" si="17"/>
        <v>23924</v>
      </c>
      <c r="L33" s="301">
        <f t="shared" si="17"/>
        <v>23955</v>
      </c>
      <c r="M33" s="301">
        <f t="shared" si="17"/>
        <v>23986</v>
      </c>
      <c r="N33" s="301">
        <f t="shared" si="17"/>
        <v>24016</v>
      </c>
      <c r="O33" s="301">
        <f t="shared" si="17"/>
        <v>24047</v>
      </c>
      <c r="P33" s="301">
        <f t="shared" si="17"/>
        <v>24077</v>
      </c>
    </row>
    <row r="34" spans="1:16">
      <c r="A34" s="74"/>
      <c r="B34" s="76"/>
      <c r="C34" s="307" t="s">
        <v>62</v>
      </c>
      <c r="D34" s="76"/>
      <c r="E34" s="75">
        <f>'Selling Price'!E35*'Volume (KT)'!E35</f>
        <v>0</v>
      </c>
      <c r="F34" s="75">
        <f>'Selling Price'!F35*'Volume (KT)'!F35</f>
        <v>0</v>
      </c>
      <c r="G34" s="75">
        <f>'Selling Price'!G35*'Volume (KT)'!G35</f>
        <v>0</v>
      </c>
      <c r="H34" s="75">
        <f>'Selling Price'!H35*'Volume (KT)'!H35</f>
        <v>0</v>
      </c>
      <c r="I34" s="75">
        <f>'Selling Price'!I35*'Volume (KT)'!I35</f>
        <v>0</v>
      </c>
      <c r="J34" s="75">
        <f>'Selling Price'!J35*'Volume (KT)'!J35</f>
        <v>0</v>
      </c>
      <c r="K34" s="75">
        <f>'Selling Price'!K35*'Volume (KT)'!K35</f>
        <v>0</v>
      </c>
      <c r="L34" s="75">
        <f>'Selling Price'!L35*'Volume (KT)'!L35</f>
        <v>0</v>
      </c>
      <c r="M34" s="75">
        <f>'Selling Price'!M35*'Volume (KT)'!M35</f>
        <v>0</v>
      </c>
      <c r="N34" s="75">
        <f>'Selling Price'!N35*'Volume (KT)'!N35</f>
        <v>0</v>
      </c>
      <c r="O34" s="75">
        <f>'Selling Price'!O35*'Volume (KT)'!O35</f>
        <v>0</v>
      </c>
      <c r="P34" s="75">
        <f>'Selling Price'!P35*'Volume (KT)'!P35</f>
        <v>0</v>
      </c>
    </row>
    <row r="35" spans="1:16">
      <c r="A35" s="74" t="s">
        <v>7</v>
      </c>
      <c r="B35" s="76" t="s">
        <v>95</v>
      </c>
      <c r="C35" s="77" t="s">
        <v>2</v>
      </c>
      <c r="D35" s="76" t="s">
        <v>95</v>
      </c>
      <c r="E35" s="75">
        <f>'Selling Price'!E36*'Volume (KT)'!E36</f>
        <v>17010.450951928859</v>
      </c>
      <c r="F35" s="75">
        <f>'Selling Price'!F36*'Volume (KT)'!F36</f>
        <v>22307.520397560002</v>
      </c>
      <c r="G35" s="75">
        <f>'Selling Price'!G36*'Volume (KT)'!G36</f>
        <v>28220.220391999999</v>
      </c>
      <c r="H35" s="75">
        <f>'Selling Price'!H36*'Volume (KT)'!H36</f>
        <v>25478.33342608696</v>
      </c>
      <c r="I35" s="75">
        <f>'Selling Price'!I36*'Volume (KT)'!I36</f>
        <v>15583.530915991116</v>
      </c>
      <c r="J35" s="75">
        <f>'Selling Price'!J36*'Volume (KT)'!J36</f>
        <v>16376.631600000001</v>
      </c>
      <c r="K35" s="75">
        <f>'Selling Price'!K36*'Volume (KT)'!K36</f>
        <v>15705.375200000002</v>
      </c>
      <c r="L35" s="75">
        <f>'Selling Price'!L36*'Volume (KT)'!L36</f>
        <v>14747.245200000001</v>
      </c>
      <c r="M35" s="75">
        <f>'Selling Price'!M36*'Volume (KT)'!M36</f>
        <v>14189.2816</v>
      </c>
      <c r="N35" s="75">
        <f>'Selling Price'!N36*'Volume (KT)'!N36</f>
        <v>15511.615200000002</v>
      </c>
      <c r="O35" s="75">
        <f>'Selling Price'!O36*'Volume (KT)'!O36</f>
        <v>15093.731534400002</v>
      </c>
      <c r="P35" s="75">
        <f>'Selling Price'!P36*'Volume (KT)'!P36</f>
        <v>15681.787610880001</v>
      </c>
    </row>
    <row r="36" spans="1:16">
      <c r="A36" s="74" t="s">
        <v>7</v>
      </c>
      <c r="B36" s="123" t="s">
        <v>281</v>
      </c>
      <c r="C36" s="77" t="s">
        <v>2</v>
      </c>
      <c r="D36" s="76" t="s">
        <v>95</v>
      </c>
      <c r="E36" s="75">
        <f>'Selling Price'!E37*'Volume (KT)'!E37</f>
        <v>0</v>
      </c>
      <c r="F36" s="75">
        <f>'Selling Price'!F37*'Volume (KT)'!F37</f>
        <v>0</v>
      </c>
      <c r="G36" s="75">
        <f>'Selling Price'!G37*'Volume (KT)'!G37</f>
        <v>0</v>
      </c>
      <c r="H36" s="75">
        <f>'Selling Price'!H37*'Volume (KT)'!H37</f>
        <v>12948.988282434784</v>
      </c>
      <c r="I36" s="75">
        <f>'Selling Price'!I37*'Volume (KT)'!I37</f>
        <v>29357.88233319885</v>
      </c>
      <c r="J36" s="75">
        <f>'Selling Price'!J37*'Volume (KT)'!J37</f>
        <v>40857.200000000004</v>
      </c>
      <c r="K36" s="75">
        <f>'Selling Price'!K37*'Volume (KT)'!K37</f>
        <v>45406.400000000001</v>
      </c>
      <c r="L36" s="75">
        <f>'Selling Price'!L37*'Volume (KT)'!L37</f>
        <v>39488.340599999996</v>
      </c>
      <c r="M36" s="75">
        <f>'Selling Price'!M37*'Volume (KT)'!M37</f>
        <v>11485.7392</v>
      </c>
      <c r="N36" s="75">
        <f>'Selling Price'!N37*'Volume (KT)'!N37</f>
        <v>38621.967600000004</v>
      </c>
      <c r="O36" s="75">
        <f>'Selling Price'!O37*'Volume (KT)'!O37</f>
        <v>39466.255857030068</v>
      </c>
      <c r="P36" s="75">
        <f>'Selling Price'!P37*'Volume (KT)'!P37</f>
        <v>16113.920716139904</v>
      </c>
    </row>
    <row r="37" spans="1:16">
      <c r="A37" s="74"/>
      <c r="B37" s="78"/>
      <c r="C37" s="79" t="s">
        <v>63</v>
      </c>
      <c r="D37" s="78"/>
      <c r="E37" s="75">
        <f>'Selling Price'!E38*'Volume (KT)'!E38</f>
        <v>0</v>
      </c>
      <c r="F37" s="75">
        <f>'Selling Price'!F38*'Volume (KT)'!F38</f>
        <v>0</v>
      </c>
      <c r="G37" s="75">
        <f>'Selling Price'!G38*'Volume (KT)'!G38</f>
        <v>0</v>
      </c>
      <c r="H37" s="75">
        <f>'Selling Price'!H38*'Volume (KT)'!H38</f>
        <v>0</v>
      </c>
      <c r="I37" s="75">
        <f>'Selling Price'!I38*'Volume (KT)'!I38</f>
        <v>0</v>
      </c>
      <c r="J37" s="75">
        <f>'Selling Price'!J38*'Volume (KT)'!J38</f>
        <v>0</v>
      </c>
      <c r="K37" s="75">
        <f>'Selling Price'!K38*'Volume (KT)'!K38</f>
        <v>0</v>
      </c>
      <c r="L37" s="75">
        <f>'Selling Price'!L38*'Volume (KT)'!L38</f>
        <v>0</v>
      </c>
      <c r="M37" s="75">
        <f>'Selling Price'!M38*'Volume (KT)'!M38</f>
        <v>0</v>
      </c>
      <c r="N37" s="75">
        <f>'Selling Price'!N38*'Volume (KT)'!N38</f>
        <v>0</v>
      </c>
      <c r="O37" s="75">
        <f>'Selling Price'!O38*'Volume (KT)'!O38</f>
        <v>0</v>
      </c>
      <c r="P37" s="75">
        <f>'Selling Price'!P38*'Volume (KT)'!P38</f>
        <v>0</v>
      </c>
    </row>
    <row r="38" spans="1:16">
      <c r="A38" s="74" t="s">
        <v>7</v>
      </c>
      <c r="B38" s="78" t="s">
        <v>95</v>
      </c>
      <c r="C38" s="80" t="s">
        <v>222</v>
      </c>
      <c r="D38" s="78" t="s">
        <v>95</v>
      </c>
      <c r="E38" s="75">
        <f>'Selling Price'!E39*'Volume (KT)'!E39</f>
        <v>21425.066208</v>
      </c>
      <c r="F38" s="75">
        <f>'Selling Price'!F39*'Volume (KT)'!F39</f>
        <v>19926.434782699998</v>
      </c>
      <c r="G38" s="75">
        <f>'Selling Price'!G39*'Volume (KT)'!G39</f>
        <v>25770.098172000002</v>
      </c>
      <c r="H38" s="75">
        <f>'Selling Price'!H39*'Volume (KT)'!H39</f>
        <v>27119.0272</v>
      </c>
      <c r="I38" s="75">
        <f>'Selling Price'!I39*'Volume (KT)'!I39</f>
        <v>25952.231249999997</v>
      </c>
      <c r="J38" s="75">
        <f>'Selling Price'!J39*'Volume (KT)'!J39</f>
        <v>23244.605460000002</v>
      </c>
      <c r="K38" s="75">
        <f>'Selling Price'!K39*'Volume (KT)'!K39</f>
        <v>23619.525642000001</v>
      </c>
      <c r="L38" s="75">
        <f>'Selling Price'!L39*'Volume (KT)'!L39</f>
        <v>23759.321289</v>
      </c>
      <c r="M38" s="75">
        <f>'Selling Price'!M39*'Volume (KT)'!M39</f>
        <v>22862.391570000003</v>
      </c>
      <c r="N38" s="75">
        <f>'Selling Price'!N39*'Volume (KT)'!N39</f>
        <v>24972.971289000001</v>
      </c>
      <c r="O38" s="75">
        <f>'Selling Price'!O39*'Volume (KT)'!O39</f>
        <v>24297.891570000003</v>
      </c>
      <c r="P38" s="75">
        <f>'Selling Price'!P39*'Volume (KT)'!P39</f>
        <v>25242.671288999998</v>
      </c>
    </row>
    <row r="39" spans="1:16">
      <c r="A39" s="74"/>
      <c r="B39" s="67"/>
      <c r="C39" s="81" t="s">
        <v>64</v>
      </c>
      <c r="D39" s="67"/>
      <c r="E39" s="75">
        <f>'Selling Price'!E40*'Volume (KT)'!E40</f>
        <v>0</v>
      </c>
      <c r="F39" s="75">
        <f>'Selling Price'!F40*'Volume (KT)'!F40</f>
        <v>0</v>
      </c>
      <c r="G39" s="75">
        <f>'Selling Price'!G40*'Volume (KT)'!G40</f>
        <v>0</v>
      </c>
      <c r="H39" s="75">
        <f>'Selling Price'!H40*'Volume (KT)'!H40</f>
        <v>0</v>
      </c>
      <c r="I39" s="75">
        <f>'Selling Price'!I40*'Volume (KT)'!I40</f>
        <v>0</v>
      </c>
      <c r="J39" s="75">
        <f>'Selling Price'!J40*'Volume (KT)'!J40</f>
        <v>0</v>
      </c>
      <c r="K39" s="75">
        <f>'Selling Price'!K40*'Volume (KT)'!K40</f>
        <v>0</v>
      </c>
      <c r="L39" s="75">
        <f>'Selling Price'!L40*'Volume (KT)'!L40</f>
        <v>0</v>
      </c>
      <c r="M39" s="75">
        <f>'Selling Price'!M40*'Volume (KT)'!M40</f>
        <v>0</v>
      </c>
      <c r="N39" s="75">
        <f>'Selling Price'!N40*'Volume (KT)'!N40</f>
        <v>0</v>
      </c>
      <c r="O39" s="75">
        <f>'Selling Price'!O40*'Volume (KT)'!O40</f>
        <v>0</v>
      </c>
      <c r="P39" s="75">
        <f>'Selling Price'!P40*'Volume (KT)'!P40</f>
        <v>0</v>
      </c>
    </row>
    <row r="40" spans="1:16">
      <c r="A40" s="74" t="s">
        <v>7</v>
      </c>
      <c r="B40" s="67" t="s">
        <v>95</v>
      </c>
      <c r="C40" s="82" t="s">
        <v>221</v>
      </c>
      <c r="D40" s="67" t="s">
        <v>95</v>
      </c>
      <c r="E40" s="75">
        <f>'Selling Price'!E41*'Volume (KT)'!E41</f>
        <v>9970.1636363636153</v>
      </c>
      <c r="F40" s="75">
        <f>'Selling Price'!F41*'Volume (KT)'!F41</f>
        <v>1498.2732499999997</v>
      </c>
      <c r="G40" s="75">
        <f>'Selling Price'!G41*'Volume (KT)'!G41</f>
        <v>7185.2921875000002</v>
      </c>
      <c r="H40" s="75">
        <f>'Selling Price'!H41*'Volume (KT)'!H41</f>
        <v>10705.449565288482</v>
      </c>
      <c r="I40" s="75">
        <f>'Selling Price'!I41*'Volume (KT)'!I41</f>
        <v>8223.8332639871151</v>
      </c>
      <c r="J40" s="75">
        <f>'Selling Price'!J41*'Volume (KT)'!J41</f>
        <v>9019.8098634039234</v>
      </c>
      <c r="K40" s="75">
        <f>'Selling Price'!K41*'Volume (KT)'!K41</f>
        <v>9670.0803333333333</v>
      </c>
      <c r="L40" s="75">
        <f>'Selling Price'!L41*'Volume (KT)'!L41</f>
        <v>9583.8464696969695</v>
      </c>
      <c r="M40" s="75">
        <f>'Selling Price'!M41*'Volume (KT)'!M41</f>
        <v>9019.0824621212123</v>
      </c>
      <c r="N40" s="75">
        <f>'Selling Price'!N41*'Volume (KT)'!N41</f>
        <v>9541.7542654780609</v>
      </c>
      <c r="O40" s="75">
        <f>'Selling Price'!O41*'Volume (KT)'!O41</f>
        <v>9317.938638925707</v>
      </c>
      <c r="P40" s="75">
        <f>'Selling Price'!P41*'Volume (KT)'!P41</f>
        <v>9415.5907116226736</v>
      </c>
    </row>
    <row r="41" spans="1:16">
      <c r="A41" s="74" t="s">
        <v>7</v>
      </c>
      <c r="B41" s="67" t="s">
        <v>95</v>
      </c>
      <c r="C41" s="82" t="s">
        <v>265</v>
      </c>
      <c r="D41" s="67" t="s">
        <v>95</v>
      </c>
      <c r="E41" s="75">
        <f>'Selling Price'!E42*'Volume (KT)'!E42</f>
        <v>5068.6299584127637</v>
      </c>
      <c r="F41" s="75">
        <f>'Selling Price'!F42*'Volume (KT)'!F42</f>
        <v>0</v>
      </c>
      <c r="G41" s="75">
        <f>'Selling Price'!G42*'Volume (KT)'!G42</f>
        <v>0</v>
      </c>
      <c r="H41" s="75">
        <f>'Selling Price'!H42*'Volume (KT)'!H42</f>
        <v>6861.3610916283415</v>
      </c>
      <c r="I41" s="75">
        <f>'Selling Price'!I42*'Volume (KT)'!I42</f>
        <v>4907.9952158876504</v>
      </c>
      <c r="J41" s="75">
        <f>'Selling Price'!J42*'Volume (KT)'!J42</f>
        <v>5206.7978097150381</v>
      </c>
      <c r="K41" s="75">
        <f>'Selling Price'!K42*'Volume (KT)'!K42</f>
        <v>5495.2700121212119</v>
      </c>
      <c r="L41" s="75">
        <f>'Selling Price'!L42*'Volume (KT)'!L42</f>
        <v>5464.0894060606061</v>
      </c>
      <c r="M41" s="75">
        <f>'Selling Price'!M42*'Volume (KT)'!M42</f>
        <v>5216.0064000000002</v>
      </c>
      <c r="N41" s="75">
        <f>'Selling Price'!N42*'Volume (KT)'!N42</f>
        <v>5852.8980687607227</v>
      </c>
      <c r="O41" s="75">
        <f>'Selling Price'!O42*'Volume (KT)'!O42</f>
        <v>5729.0486994281855</v>
      </c>
      <c r="P41" s="75">
        <f>'Selling Price'!P42*'Volume (KT)'!P42</f>
        <v>5838.2050306657056</v>
      </c>
    </row>
    <row r="42" spans="1:16">
      <c r="A42" s="74" t="s">
        <v>7</v>
      </c>
      <c r="B42" s="67" t="s">
        <v>95</v>
      </c>
      <c r="C42" s="82" t="s">
        <v>285</v>
      </c>
      <c r="D42" s="67" t="s">
        <v>95</v>
      </c>
      <c r="E42" s="75">
        <f>'Selling Price'!E43*'Volume (KT)'!E43</f>
        <v>0</v>
      </c>
      <c r="F42" s="75">
        <f>'Selling Price'!F43*'Volume (KT)'!F43</f>
        <v>0</v>
      </c>
      <c r="G42" s="75">
        <f>'Selling Price'!G43*'Volume (KT)'!G43</f>
        <v>0</v>
      </c>
      <c r="H42" s="75">
        <f>'Selling Price'!H43*'Volume (KT)'!H43</f>
        <v>0</v>
      </c>
      <c r="I42" s="75">
        <f>'Selling Price'!I43*'Volume (KT)'!I43</f>
        <v>0</v>
      </c>
      <c r="J42" s="75">
        <f>'Selling Price'!J43*'Volume (KT)'!J43</f>
        <v>0</v>
      </c>
      <c r="K42" s="75">
        <f>'Selling Price'!K43*'Volume (KT)'!K43</f>
        <v>0</v>
      </c>
      <c r="L42" s="75">
        <f>'Selling Price'!L43*'Volume (KT)'!L43</f>
        <v>0</v>
      </c>
      <c r="M42" s="75">
        <f>'Selling Price'!M43*'Volume (KT)'!M43</f>
        <v>0</v>
      </c>
      <c r="N42" s="75">
        <f>'Selling Price'!N43*'Volume (KT)'!N43</f>
        <v>0</v>
      </c>
      <c r="O42" s="75">
        <f>'Selling Price'!O43*'Volume (KT)'!O43</f>
        <v>0</v>
      </c>
      <c r="P42" s="75">
        <f>'Selling Price'!P43*'Volume (KT)'!P43</f>
        <v>0</v>
      </c>
    </row>
    <row r="43" spans="1:16" ht="15" thickBot="1">
      <c r="A43" s="379"/>
      <c r="B43" s="382"/>
      <c r="C43" s="383" t="s">
        <v>178</v>
      </c>
      <c r="D43" s="382"/>
      <c r="E43" s="75">
        <f>'Selling Price'!E44*'Volume (KT)'!E44</f>
        <v>0</v>
      </c>
      <c r="F43" s="75">
        <f>'Selling Price'!F44*'Volume (KT)'!F44</f>
        <v>0</v>
      </c>
      <c r="G43" s="75">
        <f>'Selling Price'!G44*'Volume (KT)'!G44</f>
        <v>0</v>
      </c>
      <c r="H43" s="75">
        <f>'Selling Price'!H44*'Volume (KT)'!H44</f>
        <v>0</v>
      </c>
      <c r="I43" s="75">
        <f>'Selling Price'!I44*'Volume (KT)'!I44</f>
        <v>0</v>
      </c>
      <c r="J43" s="75">
        <f>'Selling Price'!J44*'Volume (KT)'!J44</f>
        <v>0</v>
      </c>
      <c r="K43" s="75">
        <f>'Selling Price'!K44*'Volume (KT)'!K44</f>
        <v>0</v>
      </c>
      <c r="L43" s="75">
        <f>'Selling Price'!L44*'Volume (KT)'!L44</f>
        <v>0</v>
      </c>
      <c r="M43" s="75">
        <f>'Selling Price'!M44*'Volume (KT)'!M44</f>
        <v>0</v>
      </c>
      <c r="N43" s="75">
        <f>'Selling Price'!N44*'Volume (KT)'!N44</f>
        <v>0</v>
      </c>
      <c r="O43" s="75">
        <f>'Selling Price'!O44*'Volume (KT)'!O44</f>
        <v>0</v>
      </c>
      <c r="P43" s="75">
        <f>'Selling Price'!P44*'Volume (KT)'!P44</f>
        <v>0</v>
      </c>
    </row>
    <row r="44" spans="1:16">
      <c r="A44" s="89" t="s">
        <v>7</v>
      </c>
      <c r="B44" s="396" t="s">
        <v>95</v>
      </c>
      <c r="C44" s="397" t="s">
        <v>283</v>
      </c>
      <c r="D44" s="398" t="s">
        <v>95</v>
      </c>
      <c r="E44" s="291">
        <f>'Selling Price'!E45*'Volume (KT)'!E45</f>
        <v>5416.9836900653945</v>
      </c>
      <c r="F44" s="75">
        <f>'Selling Price'!F45*'Volume (KT)'!F45</f>
        <v>0</v>
      </c>
      <c r="G44" s="75">
        <f>'Selling Price'!G45*'Volume (KT)'!G45</f>
        <v>6916.6158754000007</v>
      </c>
      <c r="H44" s="75">
        <f>'Selling Price'!H45*'Volume (KT)'!H45</f>
        <v>2768.7685711304348</v>
      </c>
      <c r="I44" s="75">
        <f>'Selling Price'!I45*'Volume (KT)'!I45</f>
        <v>9061.9751783481188</v>
      </c>
      <c r="J44" s="75">
        <f>'Selling Price'!J45*'Volume (KT)'!J45</f>
        <v>13161.6</v>
      </c>
      <c r="K44" s="75">
        <f>'Selling Price'!K45*'Volume (KT)'!K45</f>
        <v>0</v>
      </c>
      <c r="L44" s="75">
        <f>'Selling Price'!L45*'Volume (KT)'!L45</f>
        <v>0</v>
      </c>
      <c r="M44" s="75">
        <f>'Selling Price'!M45*'Volume (KT)'!M45</f>
        <v>0</v>
      </c>
      <c r="N44" s="75">
        <f>'Selling Price'!N45*'Volume (KT)'!N45</f>
        <v>0</v>
      </c>
      <c r="O44" s="75">
        <f>'Selling Price'!O45*'Volume (KT)'!O45</f>
        <v>0</v>
      </c>
      <c r="P44" s="75">
        <f>'Selling Price'!P45*'Volume (KT)'!P45</f>
        <v>0</v>
      </c>
    </row>
    <row r="45" spans="1:16">
      <c r="A45" s="93" t="s">
        <v>7</v>
      </c>
      <c r="B45" s="309" t="s">
        <v>282</v>
      </c>
      <c r="C45" s="80" t="s">
        <v>283</v>
      </c>
      <c r="D45" s="399" t="s">
        <v>3</v>
      </c>
      <c r="E45" s="291">
        <f>'Selling Price'!E46*'Volume (KT)'!E46</f>
        <v>0</v>
      </c>
      <c r="F45" s="75">
        <f>'Selling Price'!F46*'Volume (KT)'!F46</f>
        <v>0</v>
      </c>
      <c r="G45" s="75">
        <f>'Selling Price'!G46*'Volume (KT)'!G46</f>
        <v>0</v>
      </c>
      <c r="H45" s="75">
        <f>'Selling Price'!H46*'Volume (KT)'!H46</f>
        <v>14236.765814782608</v>
      </c>
      <c r="I45" s="75">
        <f>'Selling Price'!I46*'Volume (KT)'!I46</f>
        <v>6114.543121276718</v>
      </c>
      <c r="J45" s="75">
        <f>'Selling Price'!J46*'Volume (KT)'!J46</f>
        <v>0</v>
      </c>
      <c r="K45" s="75">
        <f>'Selling Price'!K46*'Volume (KT)'!K46</f>
        <v>0</v>
      </c>
      <c r="L45" s="75">
        <f>'Selling Price'!L46*'Volume (KT)'!L46</f>
        <v>0</v>
      </c>
      <c r="M45" s="75">
        <f>'Selling Price'!M46*'Volume (KT)'!M46</f>
        <v>0</v>
      </c>
      <c r="N45" s="75">
        <f>'Selling Price'!N46*'Volume (KT)'!N46</f>
        <v>0</v>
      </c>
      <c r="O45" s="75">
        <f>'Selling Price'!O46*'Volume (KT)'!O46</f>
        <v>0</v>
      </c>
      <c r="P45" s="75">
        <f>'Selling Price'!P46*'Volume (KT)'!P46</f>
        <v>0</v>
      </c>
    </row>
    <row r="46" spans="1:16">
      <c r="A46" s="93" t="s">
        <v>7</v>
      </c>
      <c r="B46" s="309" t="s">
        <v>281</v>
      </c>
      <c r="C46" s="80" t="s">
        <v>283</v>
      </c>
      <c r="D46" s="102" t="s">
        <v>95</v>
      </c>
      <c r="E46" s="291">
        <f>'Selling Price'!E47*'Volume (KT)'!E47</f>
        <v>0</v>
      </c>
      <c r="F46" s="75">
        <f>'Selling Price'!F47*'Volume (KT)'!F47</f>
        <v>0</v>
      </c>
      <c r="G46" s="75">
        <f>'Selling Price'!G47*'Volume (KT)'!G47</f>
        <v>0</v>
      </c>
      <c r="H46" s="75">
        <f>'Selling Price'!H47*'Volume (KT)'!H47</f>
        <v>1186.6151019130432</v>
      </c>
      <c r="I46" s="75">
        <f>'Selling Price'!I47*'Volume (KT)'!I47</f>
        <v>24648.572485106884</v>
      </c>
      <c r="J46" s="75">
        <f>'Selling Price'!J47*'Volume (KT)'!J47</f>
        <v>18426.240000000002</v>
      </c>
      <c r="K46" s="75">
        <f>'Selling Price'!K47*'Volume (KT)'!K47</f>
        <v>17335.044000000002</v>
      </c>
      <c r="L46" s="75">
        <f>'Selling Price'!L47*'Volume (KT)'!L47</f>
        <v>18177.727999999999</v>
      </c>
      <c r="M46" s="75">
        <f>'Selling Price'!M47*'Volume (KT)'!M47</f>
        <v>17475.02</v>
      </c>
      <c r="N46" s="75">
        <f>'Selling Price'!N47*'Volume (KT)'!N47</f>
        <v>16334.164000000002</v>
      </c>
      <c r="O46" s="75">
        <f>'Selling Price'!O47*'Volume (KT)'!O47</f>
        <v>16696.896000000001</v>
      </c>
      <c r="P46" s="75">
        <f>'Selling Price'!P47*'Volume (KT)'!P47</f>
        <v>4744.6880000000001</v>
      </c>
    </row>
    <row r="47" spans="1:16">
      <c r="A47" s="93" t="s">
        <v>7</v>
      </c>
      <c r="B47" s="78" t="s">
        <v>95</v>
      </c>
      <c r="C47" s="80" t="s">
        <v>284</v>
      </c>
      <c r="D47" s="102" t="s">
        <v>95</v>
      </c>
      <c r="E47" s="291">
        <f>'Selling Price'!E48*'Volume (KT)'!E48</f>
        <v>0</v>
      </c>
      <c r="F47" s="75">
        <f>'Selling Price'!F48*'Volume (KT)'!F48</f>
        <v>0</v>
      </c>
      <c r="G47" s="75">
        <f>'Selling Price'!G48*'Volume (KT)'!G48</f>
        <v>0</v>
      </c>
      <c r="H47" s="75">
        <f>'Selling Price'!H48*'Volume (KT)'!H48</f>
        <v>0</v>
      </c>
      <c r="I47" s="75">
        <f>'Selling Price'!I48*'Volume (KT)'!I48</f>
        <v>0</v>
      </c>
      <c r="J47" s="75">
        <f>'Selling Price'!J48*'Volume (KT)'!J48</f>
        <v>0</v>
      </c>
      <c r="K47" s="75">
        <f>'Selling Price'!K48*'Volume (KT)'!K48</f>
        <v>0</v>
      </c>
      <c r="L47" s="75">
        <f>'Selling Price'!L48*'Volume (KT)'!L48</f>
        <v>0</v>
      </c>
      <c r="M47" s="75">
        <f>'Selling Price'!M48*'Volume (KT)'!M48</f>
        <v>0</v>
      </c>
      <c r="N47" s="75">
        <f>'Selling Price'!N48*'Volume (KT)'!N48</f>
        <v>0</v>
      </c>
      <c r="O47" s="75">
        <f>'Selling Price'!O48*'Volume (KT)'!O48</f>
        <v>0</v>
      </c>
      <c r="P47" s="75">
        <f>'Selling Price'!P48*'Volume (KT)'!P48</f>
        <v>0</v>
      </c>
    </row>
    <row r="48" spans="1:16">
      <c r="A48" s="93" t="s">
        <v>7</v>
      </c>
      <c r="B48" s="309" t="s">
        <v>282</v>
      </c>
      <c r="C48" s="80" t="s">
        <v>284</v>
      </c>
      <c r="D48" s="399" t="s">
        <v>3</v>
      </c>
      <c r="E48" s="291">
        <f>'Selling Price'!E49*'Volume (KT)'!E49</f>
        <v>0</v>
      </c>
      <c r="F48" s="75">
        <f>'Selling Price'!F49*'Volume (KT)'!F49</f>
        <v>0</v>
      </c>
      <c r="G48" s="75">
        <f>'Selling Price'!G49*'Volume (KT)'!G49</f>
        <v>0</v>
      </c>
      <c r="H48" s="75">
        <f>'Selling Price'!H49*'Volume (KT)'!H49</f>
        <v>0</v>
      </c>
      <c r="I48" s="75">
        <f>'Selling Price'!I49*'Volume (KT)'!I49</f>
        <v>0</v>
      </c>
      <c r="J48" s="75">
        <f>'Selling Price'!J49*'Volume (KT)'!J49</f>
        <v>0</v>
      </c>
      <c r="K48" s="75">
        <f>'Selling Price'!K49*'Volume (KT)'!K49</f>
        <v>0</v>
      </c>
      <c r="L48" s="75">
        <f>'Selling Price'!L49*'Volume (KT)'!L49</f>
        <v>0</v>
      </c>
      <c r="M48" s="75">
        <f>'Selling Price'!M49*'Volume (KT)'!M49</f>
        <v>0</v>
      </c>
      <c r="N48" s="75">
        <f>'Selling Price'!N49*'Volume (KT)'!N49</f>
        <v>0</v>
      </c>
      <c r="O48" s="75">
        <f>'Selling Price'!O49*'Volume (KT)'!O49</f>
        <v>0</v>
      </c>
      <c r="P48" s="75">
        <f>'Selling Price'!P49*'Volume (KT)'!P49</f>
        <v>0</v>
      </c>
    </row>
    <row r="49" spans="1:17" ht="15" thickBot="1">
      <c r="A49" s="96" t="s">
        <v>7</v>
      </c>
      <c r="B49" s="393" t="s">
        <v>281</v>
      </c>
      <c r="C49" s="400" t="s">
        <v>284</v>
      </c>
      <c r="D49" s="401" t="s">
        <v>95</v>
      </c>
      <c r="E49" s="291">
        <f>'Selling Price'!E50*'Volume (KT)'!E50</f>
        <v>0</v>
      </c>
      <c r="F49" s="75">
        <f>'Selling Price'!F50*'Volume (KT)'!F50</f>
        <v>0</v>
      </c>
      <c r="G49" s="75">
        <f>'Selling Price'!G50*'Volume (KT)'!G50</f>
        <v>0</v>
      </c>
      <c r="H49" s="75">
        <f>'Selling Price'!H50*'Volume (KT)'!H50</f>
        <v>0</v>
      </c>
      <c r="I49" s="75">
        <f>'Selling Price'!I50*'Volume (KT)'!I50</f>
        <v>0</v>
      </c>
      <c r="J49" s="75">
        <f>'Selling Price'!J50*'Volume (KT)'!J50</f>
        <v>0</v>
      </c>
      <c r="K49" s="75">
        <f>'Selling Price'!K50*'Volume (KT)'!K50</f>
        <v>0</v>
      </c>
      <c r="L49" s="75">
        <f>'Selling Price'!L50*'Volume (KT)'!L50</f>
        <v>0</v>
      </c>
      <c r="M49" s="75">
        <f>'Selling Price'!M50*'Volume (KT)'!M50</f>
        <v>0</v>
      </c>
      <c r="N49" s="75">
        <f>'Selling Price'!N50*'Volume (KT)'!N50</f>
        <v>0</v>
      </c>
      <c r="O49" s="75">
        <f>'Selling Price'!O50*'Volume (KT)'!O50</f>
        <v>0</v>
      </c>
      <c r="P49" s="75">
        <f>'Selling Price'!P50*'Volume (KT)'!P50</f>
        <v>0</v>
      </c>
    </row>
    <row r="50" spans="1:17">
      <c r="A50" s="407" t="s">
        <v>7</v>
      </c>
      <c r="B50" s="386" t="s">
        <v>95</v>
      </c>
      <c r="C50" s="387" t="s">
        <v>291</v>
      </c>
      <c r="D50" s="408" t="s">
        <v>95</v>
      </c>
      <c r="E50" s="291">
        <f>'Selling Price'!E51*'Volume (KT)'!E51</f>
        <v>0</v>
      </c>
      <c r="F50" s="75">
        <f>'Selling Price'!F51*'Volume (KT)'!F51</f>
        <v>0</v>
      </c>
      <c r="G50" s="75">
        <f>'Selling Price'!G51*'Volume (KT)'!G51</f>
        <v>0</v>
      </c>
      <c r="H50" s="75">
        <f>'Selling Price'!H51*'Volume (KT)'!H51</f>
        <v>0</v>
      </c>
      <c r="I50" s="75">
        <f>'Selling Price'!I51*'Volume (KT)'!I51</f>
        <v>0</v>
      </c>
      <c r="J50" s="75">
        <f>'Selling Price'!J51*'Volume (KT)'!J51</f>
        <v>0</v>
      </c>
      <c r="K50" s="75">
        <f>'Selling Price'!K51*'Volume (KT)'!K51</f>
        <v>0</v>
      </c>
      <c r="L50" s="75">
        <f>'Selling Price'!L51*'Volume (KT)'!L51</f>
        <v>0</v>
      </c>
      <c r="M50" s="75">
        <f>'Selling Price'!M51*'Volume (KT)'!M51</f>
        <v>0</v>
      </c>
      <c r="N50" s="75">
        <f>'Selling Price'!N51*'Volume (KT)'!N51</f>
        <v>0</v>
      </c>
      <c r="O50" s="75">
        <f>'Selling Price'!O51*'Volume (KT)'!O51</f>
        <v>0</v>
      </c>
      <c r="P50" s="75">
        <f>'Selling Price'!P51*'Volume (KT)'!P51</f>
        <v>0</v>
      </c>
    </row>
    <row r="51" spans="1:17">
      <c r="A51" s="93" t="s">
        <v>7</v>
      </c>
      <c r="B51" s="309" t="s">
        <v>282</v>
      </c>
      <c r="C51" s="80" t="s">
        <v>291</v>
      </c>
      <c r="D51" s="399" t="s">
        <v>3</v>
      </c>
      <c r="E51" s="291">
        <f>'Selling Price'!E52*'Volume (KT)'!E52</f>
        <v>7645.0411070668697</v>
      </c>
      <c r="F51" s="75">
        <f>'Selling Price'!F52*'Volume (KT)'!F52</f>
        <v>13972.5246465</v>
      </c>
      <c r="G51" s="75">
        <f>'Selling Price'!G52*'Volume (KT)'!G52</f>
        <v>18599.940311049999</v>
      </c>
      <c r="H51" s="75">
        <f>'Selling Price'!H52*'Volume (KT)'!H52</f>
        <v>0</v>
      </c>
      <c r="I51" s="75">
        <f>'Selling Price'!I52*'Volume (KT)'!I52</f>
        <v>0</v>
      </c>
      <c r="J51" s="75">
        <f>'Selling Price'!J52*'Volume (KT)'!J52</f>
        <v>0</v>
      </c>
      <c r="K51" s="75">
        <f>'Selling Price'!K52*'Volume (KT)'!K52</f>
        <v>0</v>
      </c>
      <c r="L51" s="75">
        <f>'Selling Price'!L52*'Volume (KT)'!L52</f>
        <v>0</v>
      </c>
      <c r="M51" s="75">
        <f>'Selling Price'!M52*'Volume (KT)'!M52</f>
        <v>0</v>
      </c>
      <c r="N51" s="75">
        <f>'Selling Price'!N52*'Volume (KT)'!N52</f>
        <v>0</v>
      </c>
      <c r="O51" s="75">
        <f>'Selling Price'!O52*'Volume (KT)'!O52</f>
        <v>0</v>
      </c>
      <c r="P51" s="75">
        <f>'Selling Price'!P52*'Volume (KT)'!P52</f>
        <v>0</v>
      </c>
    </row>
    <row r="52" spans="1:17" ht="15" thickBot="1">
      <c r="A52" s="96" t="s">
        <v>7</v>
      </c>
      <c r="B52" s="393" t="s">
        <v>281</v>
      </c>
      <c r="C52" s="400" t="s">
        <v>291</v>
      </c>
      <c r="D52" s="401" t="s">
        <v>95</v>
      </c>
      <c r="E52" s="291">
        <f>'Selling Price'!E53*'Volume (KT)'!E53</f>
        <v>0</v>
      </c>
      <c r="F52" s="75">
        <f>'Selling Price'!F53*'Volume (KT)'!F53</f>
        <v>0</v>
      </c>
      <c r="G52" s="75">
        <f>'Selling Price'!G53*'Volume (KT)'!G53</f>
        <v>0</v>
      </c>
      <c r="H52" s="75">
        <f>'Selling Price'!H53*'Volume (KT)'!H53</f>
        <v>0</v>
      </c>
      <c r="I52" s="75">
        <f>'Selling Price'!I53*'Volume (KT)'!I53</f>
        <v>0</v>
      </c>
      <c r="J52" s="75">
        <f>'Selling Price'!J53*'Volume (KT)'!J53</f>
        <v>0</v>
      </c>
      <c r="K52" s="75">
        <f>'Selling Price'!K53*'Volume (KT)'!K53</f>
        <v>0</v>
      </c>
      <c r="L52" s="75">
        <f>'Selling Price'!L53*'Volume (KT)'!L53</f>
        <v>0</v>
      </c>
      <c r="M52" s="75">
        <f>'Selling Price'!M53*'Volume (KT)'!M53</f>
        <v>0</v>
      </c>
      <c r="N52" s="75">
        <f>'Selling Price'!N53*'Volume (KT)'!N53</f>
        <v>0</v>
      </c>
      <c r="O52" s="75">
        <f>'Selling Price'!O53*'Volume (KT)'!O53</f>
        <v>0</v>
      </c>
      <c r="P52" s="75">
        <f>'Selling Price'!P53*'Volume (KT)'!P53</f>
        <v>0</v>
      </c>
    </row>
    <row r="53" spans="1:17">
      <c r="A53" s="87" t="s">
        <v>7</v>
      </c>
      <c r="B53" s="100" t="s">
        <v>95</v>
      </c>
      <c r="C53" s="100" t="s">
        <v>101</v>
      </c>
      <c r="D53" s="100" t="s">
        <v>95</v>
      </c>
      <c r="E53" s="75">
        <f>'Selling Price'!E54*'Volume (KT)'!E54</f>
        <v>321.36511950757119</v>
      </c>
      <c r="F53" s="75">
        <f>'Selling Price'!F54*'Volume (KT)'!F54</f>
        <v>327.95154852287442</v>
      </c>
      <c r="G53" s="75">
        <f>'Selling Price'!G54*'Volume (KT)'!G54</f>
        <v>347.57148006514342</v>
      </c>
      <c r="H53" s="75">
        <f>'Selling Price'!H54*'Volume (KT)'!H54</f>
        <v>324.9414002136719</v>
      </c>
      <c r="I53" s="75">
        <f>'Selling Price'!I54*'Volume (KT)'!I54</f>
        <v>343.17162180960378</v>
      </c>
      <c r="J53" s="75">
        <f>'Selling Price'!J54*'Volume (KT)'!J54</f>
        <v>270.69064480218384</v>
      </c>
      <c r="K53" s="75">
        <f>'Selling Price'!K54*'Volume (KT)'!K54</f>
        <v>270.69064480218384</v>
      </c>
      <c r="L53" s="75">
        <f>'Selling Price'!L54*'Volume (KT)'!L54</f>
        <v>282.01853076842701</v>
      </c>
      <c r="M53" s="75">
        <f>'Selling Price'!M54*'Volume (KT)'!M54</f>
        <v>283.30432954092737</v>
      </c>
      <c r="N53" s="75">
        <f>'Selling Price'!N54*'Volume (KT)'!N54</f>
        <v>283.56289753259847</v>
      </c>
      <c r="O53" s="75">
        <f>'Selling Price'!O54*'Volume (KT)'!O54</f>
        <v>296.79191921115017</v>
      </c>
      <c r="P53" s="75">
        <f>'Selling Price'!P54*'Volume (KT)'!P54</f>
        <v>296.79191921115017</v>
      </c>
    </row>
    <row r="54" spans="1:17" s="73" customFormat="1" ht="23.5">
      <c r="A54" s="71" t="s">
        <v>5</v>
      </c>
      <c r="B54" s="72"/>
      <c r="D54" s="428" t="s">
        <v>314</v>
      </c>
      <c r="E54" s="420">
        <f>E16/'Volume (KT)'!E55</f>
        <v>719.87019852595438</v>
      </c>
      <c r="F54" s="420">
        <f>F16/'Volume (KT)'!F55</f>
        <v>818.95380634589583</v>
      </c>
      <c r="G54" s="420">
        <f>G16/'Volume (KT)'!G55</f>
        <v>871.52164710491684</v>
      </c>
      <c r="H54" s="420">
        <f>H16/'Volume (KT)'!H55</f>
        <v>903.23107392703082</v>
      </c>
      <c r="I54" s="420">
        <f>I16/'Volume (KT)'!I55</f>
        <v>865.68631396989565</v>
      </c>
      <c r="J54" s="420">
        <f>J16/'Volume (KT)'!J55</f>
        <v>839.53888712443825</v>
      </c>
      <c r="K54" s="420">
        <f>K16/'Volume (KT)'!K55</f>
        <v>821.58009951235306</v>
      </c>
      <c r="L54" s="420">
        <f>L16/'Volume (KT)'!L55</f>
        <v>814.4046912676373</v>
      </c>
      <c r="M54" s="420">
        <f>M16/'Volume (KT)'!M55</f>
        <v>792.69645501729633</v>
      </c>
      <c r="N54" s="420">
        <f>N16/'Volume (KT)'!N55</f>
        <v>847.54109213026345</v>
      </c>
      <c r="O54" s="420">
        <f>O16/'Volume (KT)'!O55</f>
        <v>853.15800043328113</v>
      </c>
      <c r="P54" s="420">
        <f>P16/'Volume (KT)'!P55</f>
        <v>831.34218467098447</v>
      </c>
      <c r="Q54" s="334"/>
    </row>
    <row r="55" spans="1:17">
      <c r="A55" s="490" t="s">
        <v>1</v>
      </c>
      <c r="B55" s="487" t="s">
        <v>98</v>
      </c>
      <c r="C55" s="487" t="s">
        <v>99</v>
      </c>
      <c r="D55" s="487" t="s">
        <v>100</v>
      </c>
      <c r="E55" s="330">
        <f>E54-'Full cost W.avg.'!E54</f>
        <v>294.69637637572248</v>
      </c>
      <c r="F55" s="330">
        <f>F54-'Full cost W.avg.'!F54</f>
        <v>322.23765866387413</v>
      </c>
      <c r="G55" s="330">
        <f>G54-'Full cost W.avg.'!G54</f>
        <v>371.38487794836658</v>
      </c>
      <c r="H55" s="330">
        <f>H54-'Full cost W.avg.'!H54</f>
        <v>359.23455576337903</v>
      </c>
      <c r="I55" s="330">
        <f>I54-'Full cost W.avg.'!I54</f>
        <v>244.07950098648803</v>
      </c>
      <c r="J55" s="330">
        <f>J54-'Full cost W.avg.'!J54</f>
        <v>240.76112505631193</v>
      </c>
      <c r="K55" s="330">
        <f>K54-'Full cost W.avg.'!K54</f>
        <v>200.22412609569108</v>
      </c>
      <c r="L55" s="330">
        <f>L54-'Full cost W.avg.'!L54</f>
        <v>196.11620111520381</v>
      </c>
      <c r="M55" s="330">
        <f>M54-'Full cost W.avg.'!M54</f>
        <v>256.90203070211828</v>
      </c>
      <c r="N55" s="330">
        <f>N54-'Full cost W.avg.'!N54</f>
        <v>206.78068386932955</v>
      </c>
      <c r="O55" s="330">
        <f>O54-'Full cost W.avg.'!O54</f>
        <v>202.08087983360258</v>
      </c>
      <c r="P55" s="330">
        <f>P54-'Full cost W.avg.'!P54</f>
        <v>288.57066822926902</v>
      </c>
      <c r="Q55" s="221"/>
    </row>
    <row r="56" spans="1:17">
      <c r="A56" s="490"/>
      <c r="B56" s="493"/>
      <c r="C56" s="488"/>
      <c r="D56" s="488"/>
      <c r="E56" s="301">
        <f>E23</f>
        <v>23743</v>
      </c>
      <c r="F56" s="301">
        <f t="shared" ref="F56:P56" si="18">F23</f>
        <v>23774</v>
      </c>
      <c r="G56" s="301">
        <f t="shared" si="18"/>
        <v>23802</v>
      </c>
      <c r="H56" s="301">
        <f t="shared" si="18"/>
        <v>23833</v>
      </c>
      <c r="I56" s="301">
        <f t="shared" si="18"/>
        <v>23863</v>
      </c>
      <c r="J56" s="301">
        <f t="shared" si="18"/>
        <v>23894</v>
      </c>
      <c r="K56" s="301">
        <f t="shared" si="18"/>
        <v>23924</v>
      </c>
      <c r="L56" s="301">
        <f t="shared" si="18"/>
        <v>23955</v>
      </c>
      <c r="M56" s="301">
        <f t="shared" si="18"/>
        <v>23986</v>
      </c>
      <c r="N56" s="301">
        <f t="shared" si="18"/>
        <v>24016</v>
      </c>
      <c r="O56" s="301">
        <f t="shared" si="18"/>
        <v>24047</v>
      </c>
      <c r="P56" s="301">
        <f t="shared" si="18"/>
        <v>24077</v>
      </c>
    </row>
    <row r="57" spans="1:17">
      <c r="A57" s="74"/>
      <c r="B57" s="76"/>
      <c r="C57" s="307" t="s">
        <v>65</v>
      </c>
      <c r="D57" s="307"/>
      <c r="E57" s="75">
        <f>'Selling Price'!E58*'Volume (KT)'!E58</f>
        <v>0</v>
      </c>
      <c r="F57" s="75">
        <f>'Selling Price'!F58*'Volume (KT)'!F58</f>
        <v>0</v>
      </c>
      <c r="G57" s="75">
        <f>'Selling Price'!G58*'Volume (KT)'!G58</f>
        <v>0</v>
      </c>
      <c r="H57" s="75">
        <f>'Selling Price'!H58*'Volume (KT)'!H58</f>
        <v>0</v>
      </c>
      <c r="I57" s="75">
        <f>'Selling Price'!I58*'Volume (KT)'!I58</f>
        <v>0</v>
      </c>
      <c r="J57" s="75">
        <f>'Selling Price'!J58*'Volume (KT)'!J58</f>
        <v>0</v>
      </c>
      <c r="K57" s="75">
        <f>'Selling Price'!K58*'Volume (KT)'!K58</f>
        <v>0</v>
      </c>
      <c r="L57" s="75">
        <f>'Selling Price'!L58*'Volume (KT)'!L58</f>
        <v>0</v>
      </c>
      <c r="M57" s="75">
        <f>'Selling Price'!M58*'Volume (KT)'!M58</f>
        <v>0</v>
      </c>
      <c r="N57" s="75">
        <f>'Selling Price'!N58*'Volume (KT)'!N58</f>
        <v>0</v>
      </c>
      <c r="O57" s="75">
        <f>'Selling Price'!O58*'Volume (KT)'!O58</f>
        <v>0</v>
      </c>
      <c r="P57" s="75">
        <f>'Selling Price'!P58*'Volume (KT)'!P58</f>
        <v>0</v>
      </c>
    </row>
    <row r="58" spans="1:17">
      <c r="A58" s="74" t="s">
        <v>7</v>
      </c>
      <c r="B58" s="76" t="s">
        <v>95</v>
      </c>
      <c r="C58" s="76" t="s">
        <v>2</v>
      </c>
      <c r="D58" s="76" t="s">
        <v>95</v>
      </c>
      <c r="E58" s="75">
        <f>'Selling Price'!E59*'Volume (KT)'!E59</f>
        <v>14093.087772155081</v>
      </c>
      <c r="F58" s="75">
        <f>'Selling Price'!F59*'Volume (KT)'!F59</f>
        <v>20036.639040000002</v>
      </c>
      <c r="G58" s="75">
        <f>'Selling Price'!G59*'Volume (KT)'!G59</f>
        <v>35769.635007999997</v>
      </c>
      <c r="H58" s="75">
        <f>'Selling Price'!H59*'Volume (KT)'!H59</f>
        <v>40770.511716313042</v>
      </c>
      <c r="I58" s="75">
        <f>'Selling Price'!I59*'Volume (KT)'!I59</f>
        <v>22998.345572811602</v>
      </c>
      <c r="J58" s="75">
        <f>'Selling Price'!J59*'Volume (KT)'!J59</f>
        <v>22267.5</v>
      </c>
      <c r="K58" s="75">
        <f>'Selling Price'!K59*'Volume (KT)'!K59</f>
        <v>27942.400000000001</v>
      </c>
      <c r="L58" s="75">
        <f>'Selling Price'!L59*'Volume (KT)'!L59</f>
        <v>31369.5052</v>
      </c>
      <c r="M58" s="75">
        <f>'Selling Price'!M59*'Volume (KT)'!M59</f>
        <v>36829.353000000003</v>
      </c>
      <c r="N58" s="75">
        <f>'Selling Price'!N59*'Volume (KT)'!N59</f>
        <v>40305.9084</v>
      </c>
      <c r="O58" s="75">
        <f>'Selling Price'!O59*'Volume (KT)'!O59</f>
        <v>40721.44672275395</v>
      </c>
      <c r="P58" s="75">
        <f>'Selling Price'!P59*'Volume (KT)'!P59</f>
        <v>41819.334338779765</v>
      </c>
    </row>
    <row r="59" spans="1:17">
      <c r="A59" s="74" t="s">
        <v>7</v>
      </c>
      <c r="B59" s="123" t="s">
        <v>286</v>
      </c>
      <c r="C59" s="406" t="s">
        <v>2</v>
      </c>
      <c r="D59" s="406" t="s">
        <v>95</v>
      </c>
      <c r="E59" s="75">
        <f>'Selling Price'!E60*'Volume (KT)'!E60</f>
        <v>0</v>
      </c>
      <c r="F59" s="75">
        <f>'Selling Price'!F60*'Volume (KT)'!F60</f>
        <v>0</v>
      </c>
      <c r="G59" s="75">
        <f>'Selling Price'!G60*'Volume (KT)'!G60</f>
        <v>0</v>
      </c>
      <c r="H59" s="75">
        <f>'Selling Price'!H60*'Volume (KT)'!H60</f>
        <v>0</v>
      </c>
      <c r="I59" s="75">
        <f>'Selling Price'!I60*'Volume (KT)'!I60</f>
        <v>0</v>
      </c>
      <c r="J59" s="75">
        <f>'Selling Price'!J60*'Volume (KT)'!J60</f>
        <v>0</v>
      </c>
      <c r="K59" s="75">
        <f>'Selling Price'!K60*'Volume (KT)'!K60</f>
        <v>0</v>
      </c>
      <c r="L59" s="75">
        <f>'Selling Price'!L60*'Volume (KT)'!L60</f>
        <v>0</v>
      </c>
      <c r="M59" s="75">
        <f>'Selling Price'!M60*'Volume (KT)'!M60</f>
        <v>0</v>
      </c>
      <c r="N59" s="75">
        <f>'Selling Price'!N60*'Volume (KT)'!N60</f>
        <v>0</v>
      </c>
      <c r="O59" s="75">
        <f>'Selling Price'!O60*'Volume (KT)'!O60</f>
        <v>0</v>
      </c>
      <c r="P59" s="75">
        <f>'Selling Price'!P60*'Volume (KT)'!P60</f>
        <v>0</v>
      </c>
    </row>
    <row r="60" spans="1:17">
      <c r="A60" s="74"/>
      <c r="B60" s="309"/>
      <c r="C60" s="310" t="s">
        <v>223</v>
      </c>
      <c r="D60" s="311"/>
      <c r="E60" s="75">
        <f>'Selling Price'!E61*'Volume (KT)'!E61</f>
        <v>0</v>
      </c>
      <c r="F60" s="75">
        <f>'Selling Price'!F61*'Volume (KT)'!F61</f>
        <v>0</v>
      </c>
      <c r="G60" s="75">
        <f>'Selling Price'!G61*'Volume (KT)'!G61</f>
        <v>0</v>
      </c>
      <c r="H60" s="75">
        <f>'Selling Price'!H61*'Volume (KT)'!H61</f>
        <v>0</v>
      </c>
      <c r="I60" s="75">
        <f>'Selling Price'!I61*'Volume (KT)'!I61</f>
        <v>0</v>
      </c>
      <c r="J60" s="75">
        <f>'Selling Price'!J61*'Volume (KT)'!J61</f>
        <v>0</v>
      </c>
      <c r="K60" s="75">
        <f>'Selling Price'!K61*'Volume (KT)'!K61</f>
        <v>0</v>
      </c>
      <c r="L60" s="75">
        <f>'Selling Price'!L61*'Volume (KT)'!L61</f>
        <v>0</v>
      </c>
      <c r="M60" s="75">
        <f>'Selling Price'!M61*'Volume (KT)'!M61</f>
        <v>0</v>
      </c>
      <c r="N60" s="75">
        <f>'Selling Price'!N61*'Volume (KT)'!N61</f>
        <v>0</v>
      </c>
      <c r="O60" s="75">
        <f>'Selling Price'!O61*'Volume (KT)'!O61</f>
        <v>0</v>
      </c>
      <c r="P60" s="75">
        <f>'Selling Price'!P61*'Volume (KT)'!P61</f>
        <v>0</v>
      </c>
    </row>
    <row r="61" spans="1:17">
      <c r="A61" s="74" t="s">
        <v>7</v>
      </c>
      <c r="B61" s="311" t="s">
        <v>95</v>
      </c>
      <c r="C61" s="312" t="s">
        <v>288</v>
      </c>
      <c r="D61" s="311" t="s">
        <v>95</v>
      </c>
      <c r="E61" s="75">
        <f>'Selling Price'!E62*'Volume (KT)'!E62</f>
        <v>13245.312</v>
      </c>
      <c r="F61" s="75">
        <f>'Selling Price'!F62*'Volume (KT)'!F62</f>
        <v>21243.768</v>
      </c>
      <c r="G61" s="75">
        <f>'Selling Price'!G62*'Volume (KT)'!G62</f>
        <v>11090.16</v>
      </c>
      <c r="H61" s="75">
        <f>'Selling Price'!H62*'Volume (KT)'!H62</f>
        <v>3925.91</v>
      </c>
      <c r="I61" s="75">
        <f>'Selling Price'!I62*'Volume (KT)'!I62</f>
        <v>18127.2</v>
      </c>
      <c r="J61" s="75">
        <f>'Selling Price'!J62*'Volume (KT)'!J62</f>
        <v>24907.52</v>
      </c>
      <c r="K61" s="75">
        <f>'Selling Price'!K62*'Volume (KT)'!K62</f>
        <v>19870.790265050953</v>
      </c>
      <c r="L61" s="75">
        <f>'Selling Price'!L62*'Volume (KT)'!L62</f>
        <v>7720.9619603581432</v>
      </c>
      <c r="M61" s="75">
        <f>'Selling Price'!M62*'Volume (KT)'!M62</f>
        <v>1236.654177956168</v>
      </c>
      <c r="N61" s="75">
        <f>'Selling Price'!N62*'Volume (KT)'!N62</f>
        <v>750.80408847793035</v>
      </c>
      <c r="O61" s="75">
        <f>'Selling Price'!O62*'Volume (KT)'!O62</f>
        <v>0</v>
      </c>
      <c r="P61" s="75">
        <f>'Selling Price'!P62*'Volume (KT)'!P62</f>
        <v>0</v>
      </c>
    </row>
    <row r="62" spans="1:17">
      <c r="A62" s="74" t="s">
        <v>7</v>
      </c>
      <c r="B62" s="311" t="s">
        <v>95</v>
      </c>
      <c r="C62" s="312" t="s">
        <v>287</v>
      </c>
      <c r="D62" s="311" t="s">
        <v>95</v>
      </c>
      <c r="E62" s="75">
        <f>'Selling Price'!E63*'Volume (KT)'!E63</f>
        <v>0</v>
      </c>
      <c r="F62" s="75">
        <f>'Selling Price'!F63*'Volume (KT)'!F63</f>
        <v>0</v>
      </c>
      <c r="G62" s="75">
        <f>'Selling Price'!G63*'Volume (KT)'!G63</f>
        <v>0</v>
      </c>
      <c r="H62" s="75">
        <f>'Selling Price'!H63*'Volume (KT)'!H63</f>
        <v>0</v>
      </c>
      <c r="I62" s="75">
        <f>'Selling Price'!I63*'Volume (KT)'!I63</f>
        <v>0</v>
      </c>
      <c r="J62" s="75">
        <f>'Selling Price'!J63*'Volume (KT)'!J63</f>
        <v>0</v>
      </c>
      <c r="K62" s="75">
        <f>'Selling Price'!K63*'Volume (KT)'!K63</f>
        <v>0</v>
      </c>
      <c r="L62" s="75">
        <f>'Selling Price'!L63*'Volume (KT)'!L63</f>
        <v>0</v>
      </c>
      <c r="M62" s="75">
        <f>'Selling Price'!M63*'Volume (KT)'!M63</f>
        <v>0</v>
      </c>
      <c r="N62" s="75">
        <f>'Selling Price'!N63*'Volume (KT)'!N63</f>
        <v>0</v>
      </c>
      <c r="O62" s="75">
        <f>'Selling Price'!O63*'Volume (KT)'!O63</f>
        <v>0</v>
      </c>
      <c r="P62" s="75">
        <f>'Selling Price'!P63*'Volume (KT)'!P63</f>
        <v>0</v>
      </c>
    </row>
    <row r="63" spans="1:17">
      <c r="A63" s="74" t="s">
        <v>7</v>
      </c>
      <c r="B63" s="311" t="s">
        <v>95</v>
      </c>
      <c r="C63" s="312" t="s">
        <v>289</v>
      </c>
      <c r="D63" s="311" t="s">
        <v>95</v>
      </c>
      <c r="E63" s="75">
        <f>'Selling Price'!E64*'Volume (KT)'!E64</f>
        <v>0</v>
      </c>
      <c r="F63" s="75">
        <f>'Selling Price'!F64*'Volume (KT)'!F64</f>
        <v>0</v>
      </c>
      <c r="G63" s="75">
        <f>'Selling Price'!G64*'Volume (KT)'!G64</f>
        <v>0</v>
      </c>
      <c r="H63" s="75">
        <f>'Selling Price'!H64*'Volume (KT)'!H64</f>
        <v>0</v>
      </c>
      <c r="I63" s="75">
        <f>'Selling Price'!I64*'Volume (KT)'!I64</f>
        <v>0</v>
      </c>
      <c r="J63" s="75">
        <f>'Selling Price'!J64*'Volume (KT)'!J64</f>
        <v>0</v>
      </c>
      <c r="K63" s="75">
        <f>'Selling Price'!K64*'Volume (KT)'!K64</f>
        <v>0</v>
      </c>
      <c r="L63" s="75">
        <f>'Selling Price'!L64*'Volume (KT)'!L64</f>
        <v>0</v>
      </c>
      <c r="M63" s="75">
        <f>'Selling Price'!M64*'Volume (KT)'!M64</f>
        <v>0</v>
      </c>
      <c r="N63" s="75">
        <f>'Selling Price'!N64*'Volume (KT)'!N64</f>
        <v>0</v>
      </c>
      <c r="O63" s="75">
        <f>'Selling Price'!O64*'Volume (KT)'!O64</f>
        <v>0</v>
      </c>
      <c r="P63" s="75">
        <f>'Selling Price'!P64*'Volume (KT)'!P64</f>
        <v>0</v>
      </c>
    </row>
    <row r="64" spans="1:17">
      <c r="A64" s="74" t="s">
        <v>7</v>
      </c>
      <c r="B64" s="309" t="s">
        <v>286</v>
      </c>
      <c r="C64" s="404" t="s">
        <v>288</v>
      </c>
      <c r="D64" s="405" t="s">
        <v>95</v>
      </c>
      <c r="E64" s="75">
        <f>'Selling Price'!E65*'Volume (KT)'!E65</f>
        <v>0</v>
      </c>
      <c r="F64" s="75">
        <f>'Selling Price'!F65*'Volume (KT)'!F65</f>
        <v>0</v>
      </c>
      <c r="G64" s="75">
        <f>'Selling Price'!G65*'Volume (KT)'!G65</f>
        <v>0</v>
      </c>
      <c r="H64" s="75">
        <f>'Selling Price'!H65*'Volume (KT)'!H65</f>
        <v>0</v>
      </c>
      <c r="I64" s="75">
        <f>'Selling Price'!I65*'Volume (KT)'!I65</f>
        <v>0</v>
      </c>
      <c r="J64" s="75">
        <f>'Selling Price'!J65*'Volume (KT)'!J65</f>
        <v>0</v>
      </c>
      <c r="K64" s="75">
        <f>'Selling Price'!K65*'Volume (KT)'!K65</f>
        <v>0</v>
      </c>
      <c r="L64" s="75">
        <f>'Selling Price'!L65*'Volume (KT)'!L65</f>
        <v>0</v>
      </c>
      <c r="M64" s="75">
        <f>'Selling Price'!M65*'Volume (KT)'!M65</f>
        <v>0</v>
      </c>
      <c r="N64" s="75">
        <f>'Selling Price'!N65*'Volume (KT)'!N65</f>
        <v>0</v>
      </c>
      <c r="O64" s="75">
        <f>'Selling Price'!O65*'Volume (KT)'!O65</f>
        <v>0</v>
      </c>
      <c r="P64" s="75">
        <f>'Selling Price'!P65*'Volume (KT)'!P65</f>
        <v>0</v>
      </c>
    </row>
    <row r="65" spans="1:16">
      <c r="A65" s="74" t="s">
        <v>7</v>
      </c>
      <c r="B65" s="309" t="s">
        <v>286</v>
      </c>
      <c r="C65" s="404" t="s">
        <v>287</v>
      </c>
      <c r="D65" s="405" t="s">
        <v>95</v>
      </c>
      <c r="E65" s="75">
        <f>'Selling Price'!E66*'Volume (KT)'!E66</f>
        <v>0</v>
      </c>
      <c r="F65" s="75">
        <f>'Selling Price'!F66*'Volume (KT)'!F66</f>
        <v>0</v>
      </c>
      <c r="G65" s="75">
        <f>'Selling Price'!G66*'Volume (KT)'!G66</f>
        <v>0</v>
      </c>
      <c r="H65" s="75">
        <f>'Selling Price'!H66*'Volume (KT)'!H66</f>
        <v>0</v>
      </c>
      <c r="I65" s="75">
        <f>'Selling Price'!I66*'Volume (KT)'!I66</f>
        <v>0</v>
      </c>
      <c r="J65" s="75">
        <f>'Selling Price'!J66*'Volume (KT)'!J66</f>
        <v>0</v>
      </c>
      <c r="K65" s="75">
        <f>'Selling Price'!K66*'Volume (KT)'!K66</f>
        <v>0</v>
      </c>
      <c r="L65" s="75">
        <f>'Selling Price'!L66*'Volume (KT)'!L66</f>
        <v>0</v>
      </c>
      <c r="M65" s="75">
        <f>'Selling Price'!M66*'Volume (KT)'!M66</f>
        <v>0</v>
      </c>
      <c r="N65" s="75">
        <f>'Selling Price'!N66*'Volume (KT)'!N66</f>
        <v>0</v>
      </c>
      <c r="O65" s="75">
        <f>'Selling Price'!O66*'Volume (KT)'!O66</f>
        <v>0</v>
      </c>
      <c r="P65" s="75">
        <f>'Selling Price'!P66*'Volume (KT)'!P66</f>
        <v>0</v>
      </c>
    </row>
    <row r="66" spans="1:16">
      <c r="A66" s="74" t="s">
        <v>7</v>
      </c>
      <c r="B66" s="309" t="s">
        <v>286</v>
      </c>
      <c r="C66" s="404" t="s">
        <v>289</v>
      </c>
      <c r="D66" s="405" t="s">
        <v>95</v>
      </c>
      <c r="E66" s="75">
        <f>'Selling Price'!E67*'Volume (KT)'!E67</f>
        <v>0</v>
      </c>
      <c r="F66" s="75">
        <f>'Selling Price'!F67*'Volume (KT)'!F67</f>
        <v>0</v>
      </c>
      <c r="G66" s="75">
        <f>'Selling Price'!G67*'Volume (KT)'!G67</f>
        <v>0</v>
      </c>
      <c r="H66" s="75">
        <f>'Selling Price'!H67*'Volume (KT)'!H67</f>
        <v>0</v>
      </c>
      <c r="I66" s="75">
        <f>'Selling Price'!I67*'Volume (KT)'!I67</f>
        <v>0</v>
      </c>
      <c r="J66" s="75">
        <f>'Selling Price'!J67*'Volume (KT)'!J67</f>
        <v>0</v>
      </c>
      <c r="K66" s="75">
        <f>'Selling Price'!K67*'Volume (KT)'!K67</f>
        <v>0</v>
      </c>
      <c r="L66" s="75">
        <f>'Selling Price'!L67*'Volume (KT)'!L67</f>
        <v>0</v>
      </c>
      <c r="M66" s="75">
        <f>'Selling Price'!M67*'Volume (KT)'!M67</f>
        <v>0</v>
      </c>
      <c r="N66" s="75">
        <f>'Selling Price'!N67*'Volume (KT)'!N67</f>
        <v>0</v>
      </c>
      <c r="O66" s="75">
        <f>'Selling Price'!O67*'Volume (KT)'!O67</f>
        <v>0</v>
      </c>
      <c r="P66" s="75">
        <f>'Selling Price'!P67*'Volume (KT)'!P67</f>
        <v>0</v>
      </c>
    </row>
    <row r="67" spans="1:16">
      <c r="A67" s="74" t="s">
        <v>7</v>
      </c>
      <c r="B67" s="309" t="s">
        <v>286</v>
      </c>
      <c r="C67" s="312" t="s">
        <v>290</v>
      </c>
      <c r="D67" s="311" t="s">
        <v>95</v>
      </c>
      <c r="E67" s="75">
        <f>'Selling Price'!E68*'Volume (KT)'!E68</f>
        <v>0</v>
      </c>
      <c r="F67" s="75">
        <f>'Selling Price'!F68*'Volume (KT)'!F68</f>
        <v>0</v>
      </c>
      <c r="G67" s="75">
        <f>'Selling Price'!G68*'Volume (KT)'!G68</f>
        <v>0</v>
      </c>
      <c r="H67" s="75">
        <f>'Selling Price'!H68*'Volume (KT)'!H68</f>
        <v>0</v>
      </c>
      <c r="I67" s="75">
        <f>'Selling Price'!I68*'Volume (KT)'!I68</f>
        <v>0</v>
      </c>
      <c r="J67" s="75">
        <f>'Selling Price'!J68*'Volume (KT)'!J68</f>
        <v>0</v>
      </c>
      <c r="K67" s="75">
        <f>'Selling Price'!K68*'Volume (KT)'!K68</f>
        <v>0</v>
      </c>
      <c r="L67" s="75">
        <f>'Selling Price'!L68*'Volume (KT)'!L68</f>
        <v>0</v>
      </c>
      <c r="M67" s="75">
        <f>'Selling Price'!M68*'Volume (KT)'!M68</f>
        <v>0</v>
      </c>
      <c r="N67" s="75">
        <f>'Selling Price'!N68*'Volume (KT)'!N68</f>
        <v>0</v>
      </c>
      <c r="O67" s="75">
        <f>'Selling Price'!O68*'Volume (KT)'!O68</f>
        <v>0</v>
      </c>
      <c r="P67" s="75">
        <f>'Selling Price'!P68*'Volume (KT)'!P68</f>
        <v>0</v>
      </c>
    </row>
    <row r="68" spans="1:16">
      <c r="A68" s="74" t="s">
        <v>7</v>
      </c>
      <c r="B68" s="85" t="s">
        <v>95</v>
      </c>
      <c r="C68" s="88" t="s">
        <v>105</v>
      </c>
      <c r="D68" s="88" t="s">
        <v>95</v>
      </c>
      <c r="E68" s="75">
        <f>'Selling Price'!E69*'Volume (KT)'!E69</f>
        <v>215.79617969106522</v>
      </c>
      <c r="F68" s="75">
        <f>'Selling Price'!F69*'Volume (KT)'!F69</f>
        <v>281.63798279869241</v>
      </c>
      <c r="G68" s="75">
        <f>'Selling Price'!G69*'Volume (KT)'!G69</f>
        <v>310.78568206544259</v>
      </c>
      <c r="H68" s="75">
        <f>'Selling Price'!H69*'Volume (KT)'!H69</f>
        <v>202.93821152870498</v>
      </c>
      <c r="I68" s="75">
        <f>'Selling Price'!I69*'Volume (KT)'!I69</f>
        <v>273.76025824880003</v>
      </c>
      <c r="J68" s="75">
        <f>'Selling Price'!J69*'Volume (KT)'!J69</f>
        <v>224.86271814592695</v>
      </c>
      <c r="K68" s="75">
        <f>'Selling Price'!K69*'Volume (KT)'!K69</f>
        <v>274.83221106724409</v>
      </c>
      <c r="L68" s="75">
        <f>'Selling Price'!L69*'Volume (KT)'!L69</f>
        <v>234.14636769926722</v>
      </c>
      <c r="M68" s="75">
        <f>'Selling Price'!M69*'Volume (KT)'!M69</f>
        <v>235.21390433011493</v>
      </c>
      <c r="N68" s="75">
        <f>'Selling Price'!N69*'Volume (KT)'!N69</f>
        <v>235.42858084760516</v>
      </c>
      <c r="O68" s="75">
        <f>'Selling Price'!O69*'Volume (KT)'!O69</f>
        <v>246.25232585732928</v>
      </c>
      <c r="P68" s="75">
        <f>'Selling Price'!P69*'Volume (KT)'!P69</f>
        <v>246.25232585732928</v>
      </c>
    </row>
    <row r="69" spans="1:16">
      <c r="A69" s="74" t="s">
        <v>7</v>
      </c>
      <c r="B69" s="247" t="s">
        <v>42</v>
      </c>
      <c r="C69" s="247" t="s">
        <v>180</v>
      </c>
      <c r="D69" s="247" t="s">
        <v>107</v>
      </c>
      <c r="E69" s="75">
        <f>'Selling Price'!E70*'Volume (KT)'!E70</f>
        <v>0</v>
      </c>
      <c r="F69" s="75">
        <f>'Selling Price'!F70*'Volume (KT)'!F70</f>
        <v>0</v>
      </c>
      <c r="G69" s="75">
        <f>'Selling Price'!G70*'Volume (KT)'!G70</f>
        <v>0</v>
      </c>
      <c r="H69" s="75">
        <f>'Selling Price'!H70*'Volume (KT)'!H70</f>
        <v>0</v>
      </c>
      <c r="I69" s="75">
        <f>'Selling Price'!I70*'Volume (KT)'!I70</f>
        <v>0</v>
      </c>
      <c r="J69" s="75">
        <f>'Selling Price'!J70*'Volume (KT)'!J70</f>
        <v>0</v>
      </c>
      <c r="K69" s="75">
        <f>'Selling Price'!K70*'Volume (KT)'!K70</f>
        <v>0</v>
      </c>
      <c r="L69" s="75">
        <f>'Selling Price'!L70*'Volume (KT)'!L70</f>
        <v>0</v>
      </c>
      <c r="M69" s="75">
        <f>'Selling Price'!M70*'Volume (KT)'!M70</f>
        <v>0</v>
      </c>
      <c r="N69" s="75">
        <f>'Selling Price'!N70*'Volume (KT)'!N70</f>
        <v>0</v>
      </c>
      <c r="O69" s="75">
        <f>'Selling Price'!O70*'Volume (KT)'!O70</f>
        <v>0</v>
      </c>
      <c r="P69" s="75">
        <f>'Selling Price'!P70*'Volume (KT)'!P70</f>
        <v>0</v>
      </c>
    </row>
    <row r="70" spans="1:16">
      <c r="A70" s="74" t="s">
        <v>7</v>
      </c>
      <c r="B70" s="86" t="s">
        <v>286</v>
      </c>
      <c r="C70" s="86" t="s">
        <v>106</v>
      </c>
      <c r="D70" s="86" t="s">
        <v>107</v>
      </c>
      <c r="E70" s="75">
        <f>'Selling Price'!E71*'Volume (KT)'!E71</f>
        <v>46709.080224263744</v>
      </c>
      <c r="F70" s="75">
        <f>'Selling Price'!F71*'Volume (KT)'!F71</f>
        <v>41194.929084775722</v>
      </c>
      <c r="G70" s="75">
        <f>'Selling Price'!G71*'Volume (KT)'!G71</f>
        <v>54642.681097046239</v>
      </c>
      <c r="H70" s="75">
        <f>'Selling Price'!H71*'Volume (KT)'!H71</f>
        <v>46227.89127021371</v>
      </c>
      <c r="I70" s="75">
        <f>'Selling Price'!I71*'Volume (KT)'!I71</f>
        <v>51684.118077738269</v>
      </c>
      <c r="J70" s="75">
        <f>'Selling Price'!J71*'Volume (KT)'!J71</f>
        <v>53089.394996123359</v>
      </c>
      <c r="K70" s="75">
        <f>'Selling Price'!K71*'Volume (KT)'!K71</f>
        <v>52947.112080675121</v>
      </c>
      <c r="L70" s="75">
        <f>'Selling Price'!L71*'Volume (KT)'!L71</f>
        <v>51908.958391989778</v>
      </c>
      <c r="M70" s="75">
        <f>'Selling Price'!M71*'Volume (KT)'!M71</f>
        <v>51909.683280862184</v>
      </c>
      <c r="N70" s="75">
        <f>'Selling Price'!N71*'Volume (KT)'!N71</f>
        <v>58099.326990091169</v>
      </c>
      <c r="O70" s="75">
        <f>'Selling Price'!O71*'Volume (KT)'!O71</f>
        <v>59285.505058402858</v>
      </c>
      <c r="P70" s="75">
        <f>'Selling Price'!P71*'Volume (KT)'!P71</f>
        <v>59946.726002647934</v>
      </c>
    </row>
    <row r="71" spans="1:16">
      <c r="A71" s="74" t="s">
        <v>7</v>
      </c>
      <c r="B71" s="86" t="s">
        <v>286</v>
      </c>
      <c r="C71" s="86" t="s">
        <v>106</v>
      </c>
      <c r="D71" s="86" t="s">
        <v>108</v>
      </c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1:16">
      <c r="A72" s="74" t="s">
        <v>7</v>
      </c>
      <c r="B72" s="86" t="s">
        <v>286</v>
      </c>
      <c r="C72" s="86" t="s">
        <v>110</v>
      </c>
      <c r="D72" s="86" t="s">
        <v>107</v>
      </c>
      <c r="E72" s="75">
        <f>'Selling Price'!E73*'Volume (KT)'!E73</f>
        <v>11889.030654364404</v>
      </c>
      <c r="F72" s="75">
        <f>'Selling Price'!F73*'Volume (KT)'!F73</f>
        <v>7631.6839342917483</v>
      </c>
      <c r="G72" s="75">
        <f>'Selling Price'!G73*'Volume (KT)'!G73</f>
        <v>10154.417923112043</v>
      </c>
      <c r="H72" s="75">
        <f>'Selling Price'!H73*'Volume (KT)'!H73</f>
        <v>11585.045066675842</v>
      </c>
      <c r="I72" s="75">
        <f>'Selling Price'!I73*'Volume (KT)'!I73</f>
        <v>12520.1798379838</v>
      </c>
      <c r="J72" s="75">
        <f>'Selling Price'!J73*'Volume (KT)'!J73</f>
        <v>12169.390361445785</v>
      </c>
      <c r="K72" s="75">
        <f>'Selling Price'!K73*'Volume (KT)'!K73</f>
        <v>11924.390361445785</v>
      </c>
      <c r="L72" s="75">
        <f>'Selling Price'!L73*'Volume (KT)'!L73</f>
        <v>11818.471709531013</v>
      </c>
      <c r="M72" s="75">
        <f>'Selling Price'!M73*'Volume (KT)'!M73</f>
        <v>11747.544680851064</v>
      </c>
      <c r="N72" s="75">
        <f>'Selling Price'!N73*'Volume (KT)'!N73</f>
        <v>12482.358259811379</v>
      </c>
      <c r="O72" s="75">
        <f>'Selling Price'!O73*'Volume (KT)'!O73</f>
        <v>12587.358259811379</v>
      </c>
      <c r="P72" s="75">
        <f>'Selling Price'!P73*'Volume (KT)'!P73</f>
        <v>12657.358259811379</v>
      </c>
    </row>
    <row r="73" spans="1:16">
      <c r="A73" s="74" t="s">
        <v>7</v>
      </c>
      <c r="B73" s="86" t="s">
        <v>286</v>
      </c>
      <c r="C73" s="86" t="s">
        <v>111</v>
      </c>
      <c r="D73" s="86" t="s">
        <v>107</v>
      </c>
      <c r="E73" s="75">
        <f>'Selling Price'!E74*'Volume (KT)'!E74</f>
        <v>5532.3622644975612</v>
      </c>
      <c r="F73" s="75">
        <f>'Selling Price'!F74*'Volume (KT)'!F74</f>
        <v>0</v>
      </c>
      <c r="G73" s="75">
        <f>'Selling Price'!G74*'Volume (KT)'!G74</f>
        <v>0</v>
      </c>
      <c r="H73" s="75">
        <f>'Selling Price'!H74*'Volume (KT)'!H74</f>
        <v>16091.323157199677</v>
      </c>
      <c r="I73" s="75">
        <f>'Selling Price'!I74*'Volume (KT)'!I74</f>
        <v>3692.9410010821339</v>
      </c>
      <c r="J73" s="75">
        <f>'Selling Price'!J74*'Volume (KT)'!J74</f>
        <v>6814.6275752260462</v>
      </c>
      <c r="K73" s="75">
        <f>'Selling Price'!K74*'Volume (KT)'!K74</f>
        <v>4044.611574397175</v>
      </c>
      <c r="L73" s="75">
        <f>'Selling Price'!L74*'Volume (KT)'!L74</f>
        <v>10485.578155689504</v>
      </c>
      <c r="M73" s="75">
        <f>'Selling Price'!M74*'Volume (KT)'!M74</f>
        <v>9270.0489053627425</v>
      </c>
      <c r="N73" s="75">
        <f>'Selling Price'!N74*'Volume (KT)'!N74</f>
        <v>9582.6399407515473</v>
      </c>
      <c r="O73" s="75">
        <f>'Selling Price'!O74*'Volume (KT)'!O74</f>
        <v>5369.1294299938609</v>
      </c>
      <c r="P73" s="75">
        <f>'Selling Price'!P74*'Volume (KT)'!P74</f>
        <v>15012.529456189914</v>
      </c>
    </row>
    <row r="74" spans="1:16">
      <c r="A74" s="74" t="s">
        <v>7</v>
      </c>
      <c r="B74" s="85" t="s">
        <v>95</v>
      </c>
      <c r="C74" s="85" t="s">
        <v>106</v>
      </c>
      <c r="D74" s="85" t="s">
        <v>107</v>
      </c>
      <c r="E74" s="75">
        <f>'Selling Price'!E75*'Volume (KT)'!E75</f>
        <v>0</v>
      </c>
      <c r="F74" s="75">
        <f>'Selling Price'!F75*'Volume (KT)'!F75</f>
        <v>0</v>
      </c>
      <c r="G74" s="75">
        <f>'Selling Price'!G75*'Volume (KT)'!G75</f>
        <v>0</v>
      </c>
      <c r="H74" s="75">
        <f>'Selling Price'!H75*'Volume (KT)'!H75</f>
        <v>0</v>
      </c>
      <c r="I74" s="75">
        <f>'Selling Price'!I75*'Volume (KT)'!I75</f>
        <v>0</v>
      </c>
      <c r="J74" s="75">
        <f>'Selling Price'!J75*'Volume (KT)'!J75</f>
        <v>0</v>
      </c>
      <c r="K74" s="75">
        <f>'Selling Price'!K75*'Volume (KT)'!K75</f>
        <v>0</v>
      </c>
      <c r="L74" s="75">
        <f>'Selling Price'!L75*'Volume (KT)'!L75</f>
        <v>0</v>
      </c>
      <c r="M74" s="75">
        <f>'Selling Price'!M75*'Volume (KT)'!M75</f>
        <v>0</v>
      </c>
      <c r="N74" s="75">
        <f>'Selling Price'!N75*'Volume (KT)'!N75</f>
        <v>0</v>
      </c>
      <c r="O74" s="75">
        <f>'Selling Price'!O75*'Volume (KT)'!O75</f>
        <v>0</v>
      </c>
      <c r="P74" s="75">
        <f>'Selling Price'!P75*'Volume (KT)'!P75</f>
        <v>0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108</v>
      </c>
      <c r="E75" s="75">
        <f>'Selling Price'!E76*'Volume (KT)'!E76</f>
        <v>24163.90942630974</v>
      </c>
      <c r="F75" s="75">
        <f>'Selling Price'!F76*'Volume (KT)'!F76</f>
        <v>21300.665030842614</v>
      </c>
      <c r="G75" s="75">
        <f>'Selling Price'!G76*'Volume (KT)'!G76</f>
        <v>25838.885202193247</v>
      </c>
      <c r="H75" s="75">
        <f>'Selling Price'!H76*'Volume (KT)'!H76</f>
        <v>23298.004064048651</v>
      </c>
      <c r="I75" s="75">
        <f>'Selling Price'!I76*'Volume (KT)'!I76</f>
        <v>22051.778808837596</v>
      </c>
      <c r="J75" s="75">
        <f>'Selling Price'!J76*'Volume (KT)'!J76</f>
        <v>22028.564356959381</v>
      </c>
      <c r="K75" s="75">
        <f>'Selling Price'!K76*'Volume (KT)'!K76</f>
        <v>22005.88481384347</v>
      </c>
      <c r="L75" s="75">
        <f>'Selling Price'!L76*'Volume (KT)'!L76</f>
        <v>23141.854724294062</v>
      </c>
      <c r="M75" s="75">
        <f>'Selling Price'!M76*'Volume (KT)'!M76</f>
        <v>23267.078194887941</v>
      </c>
      <c r="N75" s="75">
        <f>'Selling Price'!N76*'Volume (KT)'!N76</f>
        <v>24035.921423217464</v>
      </c>
      <c r="O75" s="75">
        <f>'Selling Price'!O76*'Volume (KT)'!O76</f>
        <v>25668.166103997497</v>
      </c>
      <c r="P75" s="75">
        <f>'Selling Price'!P76*'Volume (KT)'!P76</f>
        <v>26404.312099460039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109</v>
      </c>
      <c r="E76" s="75">
        <f>'Selling Price'!E77*'Volume (KT)'!E77</f>
        <v>7244.734944857898</v>
      </c>
      <c r="F76" s="75">
        <f>'Selling Price'!F77*'Volume (KT)'!F77</f>
        <v>7990.604425019782</v>
      </c>
      <c r="G76" s="75">
        <f>'Selling Price'!G77*'Volume (KT)'!G77</f>
        <v>10605.941029522141</v>
      </c>
      <c r="H76" s="75">
        <f>'Selling Price'!H77*'Volume (KT)'!H77</f>
        <v>8426.4459659209151</v>
      </c>
      <c r="I76" s="75">
        <f>'Selling Price'!I77*'Volume (KT)'!I77</f>
        <v>11273.819567853699</v>
      </c>
      <c r="J76" s="75">
        <f>'Selling Price'!J77*'Volume (KT)'!J77</f>
        <v>9216.0564342530688</v>
      </c>
      <c r="K76" s="75">
        <f>'Selling Price'!K77*'Volume (KT)'!K77</f>
        <v>9119.0453138925095</v>
      </c>
      <c r="L76" s="75">
        <f>'Selling Price'!L77*'Volume (KT)'!L77</f>
        <v>10100.957563863951</v>
      </c>
      <c r="M76" s="75">
        <f>'Selling Price'!M77*'Volume (KT)'!M77</f>
        <v>12236.100971673382</v>
      </c>
      <c r="N76" s="75">
        <f>'Selling Price'!N77*'Volume (KT)'!N77</f>
        <v>12661.200771693972</v>
      </c>
      <c r="O76" s="75">
        <f>'Selling Price'!O77*'Volume (KT)'!O77</f>
        <v>12026.993625448631</v>
      </c>
      <c r="P76" s="75">
        <f>'Selling Price'!P77*'Volume (KT)'!P77</f>
        <v>12937.583097840168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121</v>
      </c>
      <c r="E77" s="75">
        <f>'Selling Price'!E78*'Volume (KT)'!E78</f>
        <v>331.9272895869795</v>
      </c>
      <c r="F77" s="75">
        <f>'Selling Price'!F78*'Volume (KT)'!F78</f>
        <v>296.8976497501983</v>
      </c>
      <c r="G77" s="75">
        <f>'Selling Price'!G78*'Volume (KT)'!G78</f>
        <v>214.6497843612276</v>
      </c>
      <c r="H77" s="75">
        <f>'Selling Price'!H78*'Volume (KT)'!H78</f>
        <v>172.40367123100796</v>
      </c>
      <c r="I77" s="75">
        <f>'Selling Price'!I78*'Volume (KT)'!I78</f>
        <v>307.60287240947969</v>
      </c>
      <c r="J77" s="75">
        <f>'Selling Price'!J78*'Volume (KT)'!J78</f>
        <v>164.69724879370213</v>
      </c>
      <c r="K77" s="75">
        <f>'Selling Price'!K78*'Volume (KT)'!K78</f>
        <v>164.69724879370213</v>
      </c>
      <c r="L77" s="75">
        <f>'Selling Price'!L78*'Volume (KT)'!L78</f>
        <v>172.7897112781518</v>
      </c>
      <c r="M77" s="75">
        <f>'Selling Price'!M78*'Volume (KT)'!M78</f>
        <v>173.5775063143744</v>
      </c>
      <c r="N77" s="75">
        <f>'Selling Price'!N78*'Volume (KT)'!N78</f>
        <v>173.73592813334096</v>
      </c>
      <c r="O77" s="75">
        <f>'Selling Price'!O78*'Volume (KT)'!O78</f>
        <v>183.35703480865129</v>
      </c>
      <c r="P77" s="75">
        <f>'Selling Price'!P78*'Volume (KT)'!P78</f>
        <v>183.35703480865129</v>
      </c>
    </row>
    <row r="78" spans="1:16">
      <c r="A78" s="74" t="s">
        <v>7</v>
      </c>
      <c r="B78" s="85" t="s">
        <v>95</v>
      </c>
      <c r="C78" s="85" t="s">
        <v>110</v>
      </c>
      <c r="D78" s="85" t="s">
        <v>107</v>
      </c>
      <c r="E78" s="75">
        <f>'Selling Price'!E79*'Volume (KT)'!E79</f>
        <v>0</v>
      </c>
      <c r="F78" s="75">
        <f>'Selling Price'!F79*'Volume (KT)'!F79</f>
        <v>1060.0551469348909</v>
      </c>
      <c r="G78" s="75">
        <f>'Selling Price'!G79*'Volume (KT)'!G79</f>
        <v>3696.5855782728981</v>
      </c>
      <c r="H78" s="75">
        <f>'Selling Price'!H79*'Volume (KT)'!H79</f>
        <v>0</v>
      </c>
      <c r="I78" s="75">
        <f>'Selling Price'!I79*'Volume (KT)'!I79</f>
        <v>0</v>
      </c>
      <c r="J78" s="75">
        <f>'Selling Price'!J79*'Volume (KT)'!J79</f>
        <v>0</v>
      </c>
      <c r="K78" s="75">
        <f>'Selling Price'!K79*'Volume (KT)'!K79</f>
        <v>0</v>
      </c>
      <c r="L78" s="75">
        <f>'Selling Price'!L79*'Volume (KT)'!L79</f>
        <v>0</v>
      </c>
      <c r="M78" s="75">
        <f>'Selling Price'!M79*'Volume (KT)'!M79</f>
        <v>0</v>
      </c>
      <c r="N78" s="75">
        <f>'Selling Price'!N79*'Volume (KT)'!N79</f>
        <v>0</v>
      </c>
      <c r="O78" s="75">
        <f>'Selling Price'!O79*'Volume (KT)'!O79</f>
        <v>0</v>
      </c>
      <c r="P78" s="75">
        <f>'Selling Price'!P79*'Volume (KT)'!P79</f>
        <v>0</v>
      </c>
    </row>
    <row r="79" spans="1:16">
      <c r="A79" s="74" t="s">
        <v>7</v>
      </c>
      <c r="B79" s="85" t="s">
        <v>95</v>
      </c>
      <c r="C79" s="85" t="s">
        <v>111</v>
      </c>
      <c r="D79" s="85" t="s">
        <v>107</v>
      </c>
      <c r="E79" s="75">
        <f>'Selling Price'!E80*'Volume (KT)'!E80</f>
        <v>8270.71491047778</v>
      </c>
      <c r="F79" s="75">
        <f>'Selling Price'!F80*'Volume (KT)'!F80</f>
        <v>10980.650924425174</v>
      </c>
      <c r="G79" s="75">
        <f>'Selling Price'!G80*'Volume (KT)'!G80</f>
        <v>11147.75687489021</v>
      </c>
      <c r="H79" s="75">
        <f>'Selling Price'!H80*'Volume (KT)'!H80</f>
        <v>4582.1105955785169</v>
      </c>
      <c r="I79" s="75">
        <f>'Selling Price'!I80*'Volume (KT)'!I80</f>
        <v>10563.911557937388</v>
      </c>
      <c r="J79" s="75">
        <f>'Selling Price'!J80*'Volume (KT)'!J80</f>
        <v>9084.2883431616756</v>
      </c>
      <c r="K79" s="75">
        <f>'Selling Price'!K80*'Volume (KT)'!K80</f>
        <v>10351.441391293309</v>
      </c>
      <c r="L79" s="75">
        <f>'Selling Price'!L80*'Volume (KT)'!L80</f>
        <v>7561.7311768291838</v>
      </c>
      <c r="M79" s="75">
        <f>'Selling Price'!M80*'Volume (KT)'!M80</f>
        <v>8189.7669850518605</v>
      </c>
      <c r="N79" s="75">
        <f>'Selling Price'!N80*'Volume (KT)'!N80</f>
        <v>8326.8869060344587</v>
      </c>
      <c r="O79" s="75">
        <f>'Selling Price'!O80*'Volume (KT)'!O80</f>
        <v>10970.538178514484</v>
      </c>
      <c r="P79" s="75">
        <f>'Selling Price'!P80*'Volume (KT)'!P80</f>
        <v>6115.7186122669546</v>
      </c>
    </row>
    <row r="80" spans="1:16">
      <c r="A80" s="74" t="s">
        <v>7</v>
      </c>
      <c r="B80" s="85" t="s">
        <v>95</v>
      </c>
      <c r="C80" s="85" t="s">
        <v>112</v>
      </c>
      <c r="D80" s="85" t="s">
        <v>107</v>
      </c>
      <c r="E80" s="75">
        <f>'Selling Price'!E81*'Volume (KT)'!E81</f>
        <v>0</v>
      </c>
      <c r="F80" s="75">
        <f>'Selling Price'!F81*'Volume (KT)'!F81</f>
        <v>0</v>
      </c>
      <c r="G80" s="75">
        <f>'Selling Price'!G81*'Volume (KT)'!G81</f>
        <v>0</v>
      </c>
      <c r="H80" s="75">
        <f>'Selling Price'!H81*'Volume (KT)'!H81</f>
        <v>0</v>
      </c>
      <c r="I80" s="75">
        <f>'Selling Price'!I81*'Volume (KT)'!I81</f>
        <v>0</v>
      </c>
      <c r="J80" s="75">
        <f>'Selling Price'!J81*'Volume (KT)'!J81</f>
        <v>0</v>
      </c>
      <c r="K80" s="75">
        <f>'Selling Price'!K81*'Volume (KT)'!K81</f>
        <v>0</v>
      </c>
      <c r="L80" s="75">
        <f>'Selling Price'!L81*'Volume (KT)'!L81</f>
        <v>0</v>
      </c>
      <c r="M80" s="75">
        <f>'Selling Price'!M81*'Volume (KT)'!M81</f>
        <v>0</v>
      </c>
      <c r="N80" s="75">
        <f>'Selling Price'!N81*'Volume (KT)'!N81</f>
        <v>0</v>
      </c>
      <c r="O80" s="75">
        <f>'Selling Price'!O81*'Volume (KT)'!O81</f>
        <v>0</v>
      </c>
      <c r="P80" s="75">
        <f>'Selling Price'!P81*'Volume (KT)'!P81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109</v>
      </c>
      <c r="E81" s="75">
        <f>'Selling Price'!E82*'Volume (KT)'!E82</f>
        <v>0</v>
      </c>
      <c r="F81" s="75">
        <f>'Selling Price'!F82*'Volume (KT)'!F82</f>
        <v>0</v>
      </c>
      <c r="G81" s="75">
        <f>'Selling Price'!G82*'Volume (KT)'!G82</f>
        <v>0</v>
      </c>
      <c r="H81" s="75">
        <f>'Selling Price'!H82*'Volume (KT)'!H82</f>
        <v>0</v>
      </c>
      <c r="I81" s="75">
        <f>'Selling Price'!I82*'Volume (KT)'!I82</f>
        <v>0</v>
      </c>
      <c r="J81" s="75">
        <f>'Selling Price'!J82*'Volume (KT)'!J82</f>
        <v>0</v>
      </c>
      <c r="K81" s="75">
        <f>'Selling Price'!K82*'Volume (KT)'!K82</f>
        <v>0</v>
      </c>
      <c r="L81" s="75">
        <f>'Selling Price'!L82*'Volume (KT)'!L82</f>
        <v>0</v>
      </c>
      <c r="M81" s="75">
        <f>'Selling Price'!M82*'Volume (KT)'!M82</f>
        <v>0</v>
      </c>
      <c r="N81" s="75">
        <f>'Selling Price'!N82*'Volume (KT)'!N82</f>
        <v>0</v>
      </c>
      <c r="O81" s="75">
        <f>'Selling Price'!O82*'Volume (KT)'!O82</f>
        <v>0</v>
      </c>
      <c r="P81" s="75">
        <f>'Selling Price'!P82*'Volume (KT)'!P82</f>
        <v>0</v>
      </c>
    </row>
    <row r="82" spans="1:16">
      <c r="A82" s="74" t="s">
        <v>7</v>
      </c>
      <c r="B82" s="85" t="s">
        <v>95</v>
      </c>
      <c r="C82" s="85" t="s">
        <v>113</v>
      </c>
      <c r="D82" s="85" t="s">
        <v>107</v>
      </c>
      <c r="E82" s="75">
        <f>'Selling Price'!E83*'Volume (KT)'!E83</f>
        <v>0</v>
      </c>
      <c r="F82" s="75">
        <f>'Selling Price'!F83*'Volume (KT)'!F83</f>
        <v>0</v>
      </c>
      <c r="G82" s="75">
        <f>'Selling Price'!G83*'Volume (KT)'!G83</f>
        <v>0</v>
      </c>
      <c r="H82" s="75">
        <f>'Selling Price'!H83*'Volume (KT)'!H83</f>
        <v>0</v>
      </c>
      <c r="I82" s="75">
        <f>'Selling Price'!I83*'Volume (KT)'!I83</f>
        <v>0</v>
      </c>
      <c r="J82" s="75">
        <f>'Selling Price'!J83*'Volume (KT)'!J83</f>
        <v>0</v>
      </c>
      <c r="K82" s="75">
        <f>'Selling Price'!K83*'Volume (KT)'!K83</f>
        <v>0</v>
      </c>
      <c r="L82" s="75">
        <f>'Selling Price'!L83*'Volume (KT)'!L83</f>
        <v>0</v>
      </c>
      <c r="M82" s="75">
        <f>'Selling Price'!M83*'Volume (KT)'!M83</f>
        <v>0</v>
      </c>
      <c r="N82" s="75">
        <f>'Selling Price'!N83*'Volume (KT)'!N83</f>
        <v>0</v>
      </c>
      <c r="O82" s="75">
        <f>'Selling Price'!O83*'Volume (KT)'!O83</f>
        <v>0</v>
      </c>
      <c r="P82" s="75">
        <f>'Selling Price'!P83*'Volume (KT)'!P83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109</v>
      </c>
      <c r="E83" s="75">
        <f>'Selling Price'!E84*'Volume (KT)'!E84</f>
        <v>0</v>
      </c>
      <c r="F83" s="75">
        <f>'Selling Price'!F84*'Volume (KT)'!F84</f>
        <v>0</v>
      </c>
      <c r="G83" s="75">
        <f>'Selling Price'!G84*'Volume (KT)'!G84</f>
        <v>0</v>
      </c>
      <c r="H83" s="75">
        <f>'Selling Price'!H84*'Volume (KT)'!H84</f>
        <v>0</v>
      </c>
      <c r="I83" s="75">
        <f>'Selling Price'!I84*'Volume (KT)'!I84</f>
        <v>0</v>
      </c>
      <c r="J83" s="75">
        <f>'Selling Price'!J84*'Volume (KT)'!J84</f>
        <v>0</v>
      </c>
      <c r="K83" s="75">
        <f>'Selling Price'!K84*'Volume (KT)'!K84</f>
        <v>0</v>
      </c>
      <c r="L83" s="75">
        <f>'Selling Price'!L84*'Volume (KT)'!L84</f>
        <v>0</v>
      </c>
      <c r="M83" s="75">
        <f>'Selling Price'!M84*'Volume (KT)'!M84</f>
        <v>0</v>
      </c>
      <c r="N83" s="75">
        <f>'Selling Price'!N84*'Volume (KT)'!N84</f>
        <v>0</v>
      </c>
      <c r="O83" s="75">
        <f>'Selling Price'!O84*'Volume (KT)'!O84</f>
        <v>0</v>
      </c>
      <c r="P83" s="75">
        <f>'Selling Price'!P84*'Volume (KT)'!P84</f>
        <v>0</v>
      </c>
    </row>
    <row r="84" spans="1:16">
      <c r="A84" s="74" t="s">
        <v>7</v>
      </c>
      <c r="B84" s="85" t="s">
        <v>95</v>
      </c>
      <c r="C84" s="85" t="s">
        <v>114</v>
      </c>
      <c r="D84" s="85" t="s">
        <v>107</v>
      </c>
      <c r="E84" s="75">
        <f>'Selling Price'!E85*'Volume (KT)'!E85</f>
        <v>0</v>
      </c>
      <c r="F84" s="75">
        <f>'Selling Price'!F85*'Volume (KT)'!F85</f>
        <v>0</v>
      </c>
      <c r="G84" s="75">
        <f>'Selling Price'!G85*'Volume (KT)'!G85</f>
        <v>0</v>
      </c>
      <c r="H84" s="75">
        <f>'Selling Price'!H85*'Volume (KT)'!H85</f>
        <v>0</v>
      </c>
      <c r="I84" s="75">
        <f>'Selling Price'!I85*'Volume (KT)'!I85</f>
        <v>0</v>
      </c>
      <c r="J84" s="75">
        <f>'Selling Price'!J85*'Volume (KT)'!J85</f>
        <v>0</v>
      </c>
      <c r="K84" s="75">
        <f>'Selling Price'!K85*'Volume (KT)'!K85</f>
        <v>0</v>
      </c>
      <c r="L84" s="75">
        <f>'Selling Price'!L85*'Volume (KT)'!L85</f>
        <v>0</v>
      </c>
      <c r="M84" s="75">
        <f>'Selling Price'!M85*'Volume (KT)'!M85</f>
        <v>0</v>
      </c>
      <c r="N84" s="75">
        <f>'Selling Price'!N85*'Volume (KT)'!N85</f>
        <v>0</v>
      </c>
      <c r="O84" s="75">
        <f>'Selling Price'!O85*'Volume (KT)'!O85</f>
        <v>0</v>
      </c>
      <c r="P84" s="75">
        <f>'Selling Price'!P85*'Volume (KT)'!P85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109</v>
      </c>
      <c r="E85" s="75">
        <f>'Selling Price'!E86*'Volume (KT)'!E86</f>
        <v>499.67742346320557</v>
      </c>
      <c r="F85" s="75">
        <f>'Selling Price'!F86*'Volume (KT)'!F86</f>
        <v>510.77417135240239</v>
      </c>
      <c r="G85" s="75">
        <f>'Selling Price'!G86*'Volume (KT)'!G86</f>
        <v>516.98160372831512</v>
      </c>
      <c r="H85" s="75">
        <f>'Selling Price'!H86*'Volume (KT)'!H86</f>
        <v>506.38067468142918</v>
      </c>
      <c r="I85" s="75">
        <f>'Selling Price'!I86*'Volume (KT)'!I86</f>
        <v>493.96477587316934</v>
      </c>
      <c r="J85" s="75">
        <f>'Selling Price'!J86*'Volume (KT)'!J86</f>
        <v>743.84846294515353</v>
      </c>
      <c r="K85" s="75">
        <f>'Selling Price'!K86*'Volume (KT)'!K86</f>
        <v>991.79795059353796</v>
      </c>
      <c r="L85" s="75">
        <f>'Selling Price'!L86*'Volume (KT)'!L86</f>
        <v>780.27684749903563</v>
      </c>
      <c r="M85" s="75">
        <f>'Selling Price'!M86*'Volume (KT)'!M86</f>
        <v>1045.1124542996201</v>
      </c>
      <c r="N85" s="75">
        <f>'Selling Price'!N86*'Volume (KT)'!N86</f>
        <v>1569.0994712408351</v>
      </c>
      <c r="O85" s="75">
        <f>'Selling Price'!O86*'Volume (KT)'!O86</f>
        <v>1655.6894313186281</v>
      </c>
      <c r="P85" s="75">
        <f>'Selling Price'!P86*'Volume (KT)'!P86</f>
        <v>827.84471565931403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121</v>
      </c>
      <c r="E86" s="75">
        <f>'Selling Price'!E87*'Volume (KT)'!E87</f>
        <v>762.91480331533148</v>
      </c>
      <c r="F86" s="75">
        <f>'Selling Price'!F87*'Volume (KT)'!F87</f>
        <v>779.71204538335735</v>
      </c>
      <c r="G86" s="75">
        <f>'Selling Price'!G87*'Volume (KT)'!G87</f>
        <v>789.1383150527389</v>
      </c>
      <c r="H86" s="75">
        <f>'Selling Price'!H87*'Volume (KT)'!H87</f>
        <v>772.95524023268615</v>
      </c>
      <c r="I86" s="75">
        <f>'Selling Price'!I87*'Volume (KT)'!I87</f>
        <v>754.44851394476757</v>
      </c>
      <c r="J86" s="75">
        <f>'Selling Price'!J87*'Volume (KT)'!J87</f>
        <v>757.40267981262343</v>
      </c>
      <c r="K86" s="75">
        <f>'Selling Price'!K87*'Volume (KT)'!K87</f>
        <v>757.40267981262343</v>
      </c>
      <c r="L86" s="75">
        <f>'Selling Price'!L87*'Volume (KT)'!L87</f>
        <v>793.89258123579816</v>
      </c>
      <c r="M86" s="75">
        <f>'Selling Price'!M87*'Volume (KT)'!M87</f>
        <v>797.51215227486716</v>
      </c>
      <c r="N86" s="75">
        <f>'Selling Price'!N87*'Volume (KT)'!N87</f>
        <v>798.24003072233427</v>
      </c>
      <c r="O86" s="75">
        <f>'Selling Price'!O87*'Volume (KT)'!O87</f>
        <v>841.53501076123075</v>
      </c>
      <c r="P86" s="75">
        <f>'Selling Price'!P87*'Volume (KT)'!P87</f>
        <v>841.53501076123075</v>
      </c>
    </row>
    <row r="87" spans="1:16">
      <c r="A87" s="74" t="s">
        <v>7</v>
      </c>
      <c r="B87" s="85" t="s">
        <v>95</v>
      </c>
      <c r="C87" s="85" t="s">
        <v>115</v>
      </c>
      <c r="D87" s="85" t="s">
        <v>107</v>
      </c>
      <c r="E87" s="75">
        <f>'Selling Price'!E88*'Volume (KT)'!E88</f>
        <v>0</v>
      </c>
      <c r="F87" s="75">
        <f>'Selling Price'!F88*'Volume (KT)'!F88</f>
        <v>0</v>
      </c>
      <c r="G87" s="75">
        <f>'Selling Price'!G88*'Volume (KT)'!G88</f>
        <v>0</v>
      </c>
      <c r="H87" s="75">
        <f>'Selling Price'!H88*'Volume (KT)'!H88</f>
        <v>0</v>
      </c>
      <c r="I87" s="75">
        <f>'Selling Price'!I88*'Volume (KT)'!I88</f>
        <v>0</v>
      </c>
      <c r="J87" s="75">
        <f>'Selling Price'!J88*'Volume (KT)'!J88</f>
        <v>0</v>
      </c>
      <c r="K87" s="75">
        <f>'Selling Price'!K88*'Volume (KT)'!K88</f>
        <v>0</v>
      </c>
      <c r="L87" s="75">
        <f>'Selling Price'!L88*'Volume (KT)'!L88</f>
        <v>0</v>
      </c>
      <c r="M87" s="75">
        <f>'Selling Price'!M88*'Volume (KT)'!M88</f>
        <v>0</v>
      </c>
      <c r="N87" s="75">
        <f>'Selling Price'!N88*'Volume (KT)'!N88</f>
        <v>0</v>
      </c>
      <c r="O87" s="75">
        <f>'Selling Price'!O88*'Volume (KT)'!O88</f>
        <v>0</v>
      </c>
      <c r="P87" s="75">
        <f>'Selling Price'!P88*'Volume (KT)'!P88</f>
        <v>0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109</v>
      </c>
      <c r="E88" s="75">
        <f>'Selling Price'!E89*'Volume (KT)'!E89</f>
        <v>4024.7013984348378</v>
      </c>
      <c r="F88" s="75">
        <f>'Selling Price'!F89*'Volume (KT)'!F89</f>
        <v>4860.6356300035977</v>
      </c>
      <c r="G88" s="75">
        <f>'Selling Price'!G89*'Volume (KT)'!G89</f>
        <v>4020.8177344085093</v>
      </c>
      <c r="H88" s="75">
        <f>'Selling Price'!H89*'Volume (KT)'!H89</f>
        <v>4636.3159254205702</v>
      </c>
      <c r="I88" s="75">
        <f>'Selling Price'!I89*'Volume (KT)'!I89</f>
        <v>4536.4105154103063</v>
      </c>
      <c r="J88" s="75">
        <f>'Selling Price'!J89*'Volume (KT)'!J89</f>
        <v>4180.0807397812769</v>
      </c>
      <c r="K88" s="75">
        <f>'Selling Price'!K89*'Volume (KT)'!K89</f>
        <v>4180.0807397812769</v>
      </c>
      <c r="L88" s="75">
        <f>'Selling Price'!L89*'Volume (KT)'!L89</f>
        <v>4387.818121452131</v>
      </c>
      <c r="M88" s="75">
        <f>'Selling Price'!M89*'Volume (KT)'!M89</f>
        <v>4407.8233712459869</v>
      </c>
      <c r="N88" s="75">
        <f>'Selling Price'!N89*'Volume (KT)'!N89</f>
        <v>4669.3470900701959</v>
      </c>
      <c r="O88" s="75">
        <f>'Selling Price'!O89*'Volume (KT)'!O89</f>
        <v>4931.0411916386374</v>
      </c>
      <c r="P88" s="75">
        <f>'Selling Price'!P89*'Volume (KT)'!P89</f>
        <v>4659.1087729820938</v>
      </c>
    </row>
    <row r="89" spans="1:16">
      <c r="A89" s="74" t="s">
        <v>7</v>
      </c>
      <c r="B89" s="85" t="s">
        <v>95</v>
      </c>
      <c r="C89" s="85" t="s">
        <v>234</v>
      </c>
      <c r="D89" s="85" t="s">
        <v>109</v>
      </c>
      <c r="E89" s="75">
        <f>'Selling Price'!E90*'Volume (KT)'!E90</f>
        <v>0</v>
      </c>
      <c r="F89" s="75">
        <f>'Selling Price'!F90*'Volume (KT)'!F90</f>
        <v>0</v>
      </c>
      <c r="G89" s="75">
        <f>'Selling Price'!G90*'Volume (KT)'!G90</f>
        <v>0</v>
      </c>
      <c r="H89" s="75">
        <f>'Selling Price'!H90*'Volume (KT)'!H90</f>
        <v>0</v>
      </c>
      <c r="I89" s="75">
        <f>'Selling Price'!I90*'Volume (KT)'!I90</f>
        <v>0</v>
      </c>
      <c r="J89" s="75">
        <f>'Selling Price'!J90*'Volume (KT)'!J90</f>
        <v>0</v>
      </c>
      <c r="K89" s="75">
        <f>'Selling Price'!K90*'Volume (KT)'!K90</f>
        <v>0</v>
      </c>
      <c r="L89" s="75">
        <f>'Selling Price'!L90*'Volume (KT)'!L90</f>
        <v>0</v>
      </c>
      <c r="M89" s="75">
        <f>'Selling Price'!M90*'Volume (KT)'!M90</f>
        <v>0</v>
      </c>
      <c r="N89" s="75">
        <f>'Selling Price'!N90*'Volume (KT)'!N90</f>
        <v>0</v>
      </c>
      <c r="O89" s="75">
        <f>'Selling Price'!O90*'Volume (KT)'!O90</f>
        <v>0</v>
      </c>
      <c r="P89" s="75">
        <f>'Selling Price'!P90*'Volume (KT)'!P90</f>
        <v>0</v>
      </c>
    </row>
    <row r="90" spans="1:16">
      <c r="A90" s="74" t="s">
        <v>7</v>
      </c>
      <c r="B90" s="85" t="s">
        <v>95</v>
      </c>
      <c r="C90" s="85" t="s">
        <v>116</v>
      </c>
      <c r="D90" s="85" t="s">
        <v>107</v>
      </c>
      <c r="E90" s="75">
        <f>'Selling Price'!E91*'Volume (KT)'!E91</f>
        <v>0</v>
      </c>
      <c r="F90" s="75">
        <f>'Selling Price'!F91*'Volume (KT)'!F91</f>
        <v>0</v>
      </c>
      <c r="G90" s="75">
        <f>'Selling Price'!G91*'Volume (KT)'!G91</f>
        <v>0</v>
      </c>
      <c r="H90" s="75">
        <f>'Selling Price'!H91*'Volume (KT)'!H91</f>
        <v>0</v>
      </c>
      <c r="I90" s="75">
        <f>'Selling Price'!I91*'Volume (KT)'!I91</f>
        <v>0</v>
      </c>
      <c r="J90" s="75">
        <f>'Selling Price'!J91*'Volume (KT)'!J91</f>
        <v>0</v>
      </c>
      <c r="K90" s="75">
        <f>'Selling Price'!K91*'Volume (KT)'!K91</f>
        <v>0</v>
      </c>
      <c r="L90" s="75">
        <f>'Selling Price'!L91*'Volume (KT)'!L91</f>
        <v>0</v>
      </c>
      <c r="M90" s="75">
        <f>'Selling Price'!M91*'Volume (KT)'!M91</f>
        <v>0</v>
      </c>
      <c r="N90" s="75">
        <f>'Selling Price'!N91*'Volume (KT)'!N91</f>
        <v>0</v>
      </c>
      <c r="O90" s="75">
        <f>'Selling Price'!O91*'Volume (KT)'!O91</f>
        <v>0</v>
      </c>
      <c r="P90" s="75">
        <f>'Selling Price'!P91*'Volume (KT)'!P91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109</v>
      </c>
      <c r="E91" s="75">
        <f>'Selling Price'!E92*'Volume (KT)'!E92</f>
        <v>0</v>
      </c>
      <c r="F91" s="75">
        <f>'Selling Price'!F92*'Volume (KT)'!F92</f>
        <v>0</v>
      </c>
      <c r="G91" s="75">
        <f>'Selling Price'!G92*'Volume (KT)'!G92</f>
        <v>0</v>
      </c>
      <c r="H91" s="75">
        <f>'Selling Price'!H92*'Volume (KT)'!H92</f>
        <v>0</v>
      </c>
      <c r="I91" s="75">
        <f>'Selling Price'!I92*'Volume (KT)'!I92</f>
        <v>0</v>
      </c>
      <c r="J91" s="75">
        <f>'Selling Price'!J92*'Volume (KT)'!J92</f>
        <v>0</v>
      </c>
      <c r="K91" s="75">
        <f>'Selling Price'!K92*'Volume (KT)'!K92</f>
        <v>0</v>
      </c>
      <c r="L91" s="75">
        <f>'Selling Price'!L92*'Volume (KT)'!L92</f>
        <v>0</v>
      </c>
      <c r="M91" s="75">
        <f>'Selling Price'!M92*'Volume (KT)'!M92</f>
        <v>0</v>
      </c>
      <c r="N91" s="75">
        <f>'Selling Price'!N92*'Volume (KT)'!N92</f>
        <v>0</v>
      </c>
      <c r="O91" s="75">
        <f>'Selling Price'!O92*'Volume (KT)'!O92</f>
        <v>0</v>
      </c>
      <c r="P91" s="75">
        <f>'Selling Price'!P92*'Volume (KT)'!P92</f>
        <v>0</v>
      </c>
    </row>
    <row r="92" spans="1:16">
      <c r="A92" s="74" t="s">
        <v>7</v>
      </c>
      <c r="B92" s="85" t="s">
        <v>95</v>
      </c>
      <c r="C92" s="85" t="s">
        <v>233</v>
      </c>
      <c r="D92" s="85" t="s">
        <v>107</v>
      </c>
      <c r="E92" s="75">
        <f>'Selling Price'!E93*'Volume (KT)'!E93</f>
        <v>0</v>
      </c>
      <c r="F92" s="75">
        <f>'Selling Price'!F93*'Volume (KT)'!F93</f>
        <v>0</v>
      </c>
      <c r="G92" s="75">
        <f>'Selling Price'!G93*'Volume (KT)'!G93</f>
        <v>0</v>
      </c>
      <c r="H92" s="75">
        <f>'Selling Price'!H93*'Volume (KT)'!H93</f>
        <v>0</v>
      </c>
      <c r="I92" s="75">
        <f>'Selling Price'!I93*'Volume (KT)'!I93</f>
        <v>0</v>
      </c>
      <c r="J92" s="75">
        <f>'Selling Price'!J93*'Volume (KT)'!J93</f>
        <v>0</v>
      </c>
      <c r="K92" s="75">
        <f>'Selling Price'!K93*'Volume (KT)'!K93</f>
        <v>0</v>
      </c>
      <c r="L92" s="75">
        <f>'Selling Price'!L93*'Volume (KT)'!L93</f>
        <v>0</v>
      </c>
      <c r="M92" s="75">
        <f>'Selling Price'!M93*'Volume (KT)'!M93</f>
        <v>0</v>
      </c>
      <c r="N92" s="75">
        <f>'Selling Price'!N93*'Volume (KT)'!N93</f>
        <v>0</v>
      </c>
      <c r="O92" s="75">
        <f>'Selling Price'!O93*'Volume (KT)'!O93</f>
        <v>0</v>
      </c>
      <c r="P92" s="75">
        <f>'Selling Price'!P93*'Volume (KT)'!P93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109</v>
      </c>
      <c r="E93" s="75">
        <f>'Selling Price'!E94*'Volume (KT)'!E94</f>
        <v>0</v>
      </c>
      <c r="F93" s="75">
        <f>'Selling Price'!F94*'Volume (KT)'!F94</f>
        <v>0</v>
      </c>
      <c r="G93" s="75">
        <f>'Selling Price'!G94*'Volume (KT)'!G94</f>
        <v>601.86971946674282</v>
      </c>
      <c r="H93" s="75">
        <f>'Selling Price'!H94*'Volume (KT)'!H94</f>
        <v>2947.6412958100832</v>
      </c>
      <c r="I93" s="75">
        <f>'Selling Price'!I94*'Volume (KT)'!I94</f>
        <v>2875.1605625304815</v>
      </c>
      <c r="J93" s="75">
        <f>'Selling Price'!J94*'Volume (KT)'!J94</f>
        <v>2309.1349770877332</v>
      </c>
      <c r="K93" s="75">
        <f>'Selling Price'!K94*'Volume (KT)'!K94</f>
        <v>2309.1349770877332</v>
      </c>
      <c r="L93" s="75">
        <f>'Selling Price'!L94*'Volume (KT)'!L94</f>
        <v>3028.0559534190934</v>
      </c>
      <c r="M93" s="75">
        <f>'Selling Price'!M94*'Volume (KT)'!M94</f>
        <v>3041.8616796504875</v>
      </c>
      <c r="N93" s="75">
        <f>'Selling Price'!N94*'Volume (KT)'!N94</f>
        <v>3044.6379452540627</v>
      </c>
      <c r="O93" s="75">
        <f>'Selling Price'!O94*'Volume (KT)'!O94</f>
        <v>3213.0073120719935</v>
      </c>
      <c r="P93" s="75">
        <f>'Selling Price'!P94*'Volume (KT)'!P94</f>
        <v>3213.0073120719935</v>
      </c>
    </row>
    <row r="94" spans="1:16">
      <c r="A94" s="74" t="s">
        <v>7</v>
      </c>
      <c r="B94" s="85" t="s">
        <v>95</v>
      </c>
      <c r="C94" s="85" t="s">
        <v>118</v>
      </c>
      <c r="D94" s="85" t="s">
        <v>107</v>
      </c>
      <c r="E94" s="75">
        <f>'Selling Price'!E95*'Volume (KT)'!E95</f>
        <v>0</v>
      </c>
      <c r="F94" s="75">
        <f>'Selling Price'!F95*'Volume (KT)'!F95</f>
        <v>0</v>
      </c>
      <c r="G94" s="75">
        <f>'Selling Price'!G95*'Volume (KT)'!G95</f>
        <v>0</v>
      </c>
      <c r="H94" s="75">
        <f>'Selling Price'!H95*'Volume (KT)'!H95</f>
        <v>0</v>
      </c>
      <c r="I94" s="75">
        <f>'Selling Price'!I95*'Volume (KT)'!I95</f>
        <v>0</v>
      </c>
      <c r="J94" s="75">
        <f>'Selling Price'!J95*'Volume (KT)'!J95</f>
        <v>0</v>
      </c>
      <c r="K94" s="75">
        <f>'Selling Price'!K95*'Volume (KT)'!K95</f>
        <v>0</v>
      </c>
      <c r="L94" s="75">
        <f>'Selling Price'!L95*'Volume (KT)'!L95</f>
        <v>0</v>
      </c>
      <c r="M94" s="75">
        <f>'Selling Price'!M95*'Volume (KT)'!M95</f>
        <v>0</v>
      </c>
      <c r="N94" s="75">
        <f>'Selling Price'!N95*'Volume (KT)'!N95</f>
        <v>0</v>
      </c>
      <c r="O94" s="75">
        <f>'Selling Price'!O95*'Volume (KT)'!O95</f>
        <v>0</v>
      </c>
      <c r="P94" s="75">
        <f>'Selling Price'!P95*'Volume (KT)'!P95</f>
        <v>0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108</v>
      </c>
      <c r="E95" s="75">
        <f>'Selling Price'!E96*'Volume (KT)'!E96</f>
        <v>0</v>
      </c>
      <c r="F95" s="75">
        <f>'Selling Price'!F96*'Volume (KT)'!F96</f>
        <v>0</v>
      </c>
      <c r="G95" s="75">
        <f>'Selling Price'!G96*'Volume (KT)'!G96</f>
        <v>0</v>
      </c>
      <c r="H95" s="75">
        <f>'Selling Price'!H96*'Volume (KT)'!H96</f>
        <v>0</v>
      </c>
      <c r="I95" s="75">
        <f>'Selling Price'!I96*'Volume (KT)'!I96</f>
        <v>0</v>
      </c>
      <c r="J95" s="75">
        <f>'Selling Price'!J96*'Volume (KT)'!J96</f>
        <v>0</v>
      </c>
      <c r="K95" s="75">
        <f>'Selling Price'!K96*'Volume (KT)'!K96</f>
        <v>0</v>
      </c>
      <c r="L95" s="75">
        <f>'Selling Price'!L96*'Volume (KT)'!L96</f>
        <v>0</v>
      </c>
      <c r="M95" s="75">
        <f>'Selling Price'!M96*'Volume (KT)'!M96</f>
        <v>0</v>
      </c>
      <c r="N95" s="75">
        <f>'Selling Price'!N96*'Volume (KT)'!N96</f>
        <v>0</v>
      </c>
      <c r="O95" s="75">
        <f>'Selling Price'!O96*'Volume (KT)'!O96</f>
        <v>0</v>
      </c>
      <c r="P95" s="75">
        <f>'Selling Price'!P96*'Volume (KT)'!P96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109</v>
      </c>
      <c r="E96" s="75">
        <f>'Selling Price'!E97*'Volume (KT)'!E97</f>
        <v>0</v>
      </c>
      <c r="F96" s="75">
        <f>'Selling Price'!F97*'Volume (KT)'!F97</f>
        <v>0</v>
      </c>
      <c r="G96" s="75">
        <f>'Selling Price'!G97*'Volume (KT)'!G97</f>
        <v>0</v>
      </c>
      <c r="H96" s="75">
        <f>'Selling Price'!H97*'Volume (KT)'!H97</f>
        <v>0</v>
      </c>
      <c r="I96" s="75">
        <f>'Selling Price'!I97*'Volume (KT)'!I97</f>
        <v>0</v>
      </c>
      <c r="J96" s="75">
        <f>'Selling Price'!J97*'Volume (KT)'!J97</f>
        <v>0</v>
      </c>
      <c r="K96" s="75">
        <f>'Selling Price'!K97*'Volume (KT)'!K97</f>
        <v>0</v>
      </c>
      <c r="L96" s="75">
        <f>'Selling Price'!L97*'Volume (KT)'!L97</f>
        <v>0</v>
      </c>
      <c r="M96" s="75">
        <f>'Selling Price'!M97*'Volume (KT)'!M97</f>
        <v>0</v>
      </c>
      <c r="N96" s="75">
        <f>'Selling Price'!N97*'Volume (KT)'!N97</f>
        <v>0</v>
      </c>
      <c r="O96" s="75">
        <f>'Selling Price'!O97*'Volume (KT)'!O97</f>
        <v>0</v>
      </c>
      <c r="P96" s="75">
        <f>'Selling Price'!P97*'Volume (KT)'!P97</f>
        <v>0</v>
      </c>
    </row>
    <row r="97" spans="1:16">
      <c r="A97" s="74" t="s">
        <v>7</v>
      </c>
      <c r="B97" s="85" t="s">
        <v>95</v>
      </c>
      <c r="C97" s="85" t="s">
        <v>119</v>
      </c>
      <c r="D97" s="85" t="s">
        <v>109</v>
      </c>
      <c r="E97" s="75">
        <f>'Selling Price'!E98*'Volume (KT)'!E98</f>
        <v>0</v>
      </c>
      <c r="F97" s="75">
        <f>'Selling Price'!F98*'Volume (KT)'!F98</f>
        <v>0</v>
      </c>
      <c r="G97" s="75">
        <f>'Selling Price'!G98*'Volume (KT)'!G98</f>
        <v>0</v>
      </c>
      <c r="H97" s="75">
        <f>'Selling Price'!H98*'Volume (KT)'!H98</f>
        <v>0</v>
      </c>
      <c r="I97" s="75">
        <f>'Selling Price'!I98*'Volume (KT)'!I98</f>
        <v>0</v>
      </c>
      <c r="J97" s="75">
        <f>'Selling Price'!J98*'Volume (KT)'!J98</f>
        <v>0</v>
      </c>
      <c r="K97" s="75">
        <f>'Selling Price'!K98*'Volume (KT)'!K98</f>
        <v>0</v>
      </c>
      <c r="L97" s="75">
        <f>'Selling Price'!L98*'Volume (KT)'!L98</f>
        <v>0</v>
      </c>
      <c r="M97" s="75">
        <f>'Selling Price'!M98*'Volume (KT)'!M98</f>
        <v>0</v>
      </c>
      <c r="N97" s="75">
        <f>'Selling Price'!N98*'Volume (KT)'!N98</f>
        <v>0</v>
      </c>
      <c r="O97" s="75">
        <f>'Selling Price'!O98*'Volume (KT)'!O98</f>
        <v>0</v>
      </c>
      <c r="P97" s="75">
        <f>'Selling Price'!P98*'Volume (KT)'!P98</f>
        <v>0</v>
      </c>
    </row>
    <row r="98" spans="1:16">
      <c r="A98" s="74" t="s">
        <v>7</v>
      </c>
      <c r="B98" s="85" t="s">
        <v>95</v>
      </c>
      <c r="C98" s="85" t="s">
        <v>120</v>
      </c>
      <c r="D98" s="85" t="s">
        <v>109</v>
      </c>
      <c r="E98" s="75">
        <f>'Selling Price'!E99*'Volume (KT)'!E99</f>
        <v>0</v>
      </c>
      <c r="F98" s="75">
        <f>'Selling Price'!F99*'Volume (KT)'!F99</f>
        <v>0</v>
      </c>
      <c r="G98" s="75">
        <f>'Selling Price'!G99*'Volume (KT)'!G99</f>
        <v>0</v>
      </c>
      <c r="H98" s="75">
        <f>'Selling Price'!H99*'Volume (KT)'!H99</f>
        <v>0</v>
      </c>
      <c r="I98" s="75">
        <f>'Selling Price'!I99*'Volume (KT)'!I99</f>
        <v>0</v>
      </c>
      <c r="J98" s="75">
        <f>'Selling Price'!J99*'Volume (KT)'!J99</f>
        <v>0</v>
      </c>
      <c r="K98" s="75">
        <f>'Selling Price'!K99*'Volume (KT)'!K99</f>
        <v>0</v>
      </c>
      <c r="L98" s="75">
        <f>'Selling Price'!L99*'Volume (KT)'!L99</f>
        <v>0</v>
      </c>
      <c r="M98" s="75">
        <f>'Selling Price'!M99*'Volume (KT)'!M99</f>
        <v>0</v>
      </c>
      <c r="N98" s="75">
        <f>'Selling Price'!N99*'Volume (KT)'!N99</f>
        <v>0</v>
      </c>
      <c r="O98" s="75">
        <f>'Selling Price'!O99*'Volume (KT)'!O99</f>
        <v>0</v>
      </c>
      <c r="P98" s="75">
        <f>'Selling Price'!P99*'Volume (KT)'!P99</f>
        <v>0</v>
      </c>
    </row>
    <row r="99" spans="1:16">
      <c r="A99" s="74" t="s">
        <v>7</v>
      </c>
      <c r="B99" s="85" t="s">
        <v>116</v>
      </c>
      <c r="C99" s="85" t="s">
        <v>106</v>
      </c>
      <c r="D99" s="85" t="s">
        <v>116</v>
      </c>
      <c r="E99" s="75">
        <f>'Selling Price'!E100*'Volume (KT)'!E100</f>
        <v>0</v>
      </c>
      <c r="F99" s="75">
        <f>'Selling Price'!F100*'Volume (KT)'!F100</f>
        <v>0</v>
      </c>
      <c r="G99" s="75">
        <f>'Selling Price'!G100*'Volume (KT)'!G100</f>
        <v>0</v>
      </c>
      <c r="H99" s="75">
        <f>'Selling Price'!H100*'Volume (KT)'!H100</f>
        <v>0</v>
      </c>
      <c r="I99" s="75">
        <f>'Selling Price'!I100*'Volume (KT)'!I100</f>
        <v>0</v>
      </c>
      <c r="J99" s="75">
        <f>'Selling Price'!J100*'Volume (KT)'!J100</f>
        <v>0</v>
      </c>
      <c r="K99" s="75">
        <f>'Selling Price'!K100*'Volume (KT)'!K100</f>
        <v>0</v>
      </c>
      <c r="L99" s="75">
        <f>'Selling Price'!L100*'Volume (KT)'!L100</f>
        <v>0</v>
      </c>
      <c r="M99" s="75">
        <f>'Selling Price'!M100*'Volume (KT)'!M100</f>
        <v>0</v>
      </c>
      <c r="N99" s="75">
        <f>'Selling Price'!N100*'Volume (KT)'!N100</f>
        <v>0</v>
      </c>
      <c r="O99" s="75">
        <f>'Selling Price'!O100*'Volume (KT)'!O100</f>
        <v>0</v>
      </c>
      <c r="P99" s="75">
        <f>'Selling Price'!P100*'Volume (KT)'!P100</f>
        <v>0</v>
      </c>
    </row>
    <row r="100" spans="1:16">
      <c r="A100" s="74" t="s">
        <v>7</v>
      </c>
      <c r="B100" s="85" t="s">
        <v>116</v>
      </c>
      <c r="C100" s="85" t="s">
        <v>115</v>
      </c>
      <c r="D100" s="85" t="s">
        <v>116</v>
      </c>
      <c r="E100" s="75">
        <f>'Selling Price'!E101*'Volume (KT)'!E101</f>
        <v>947.19217636713222</v>
      </c>
      <c r="F100" s="75">
        <f>'Selling Price'!F101*'Volume (KT)'!F101</f>
        <v>0</v>
      </c>
      <c r="G100" s="75">
        <f>'Selling Price'!G101*'Volume (KT)'!G101</f>
        <v>563.70140049060274</v>
      </c>
      <c r="H100" s="75">
        <f>'Selling Price'!H101*'Volume (KT)'!H101</f>
        <v>532.73136755518487</v>
      </c>
      <c r="I100" s="75">
        <f>'Selling Price'!I101*'Volume (KT)'!I101</f>
        <v>534.59893789378941</v>
      </c>
      <c r="J100" s="75">
        <f>'Selling Price'!J101*'Volume (KT)'!J101</f>
        <v>519.55734939759031</v>
      </c>
      <c r="K100" s="75">
        <f>'Selling Price'!K101*'Volume (KT)'!K101</f>
        <v>509.05734939759037</v>
      </c>
      <c r="L100" s="75">
        <f>'Selling Price'!L101*'Volume (KT)'!L101</f>
        <v>504.50895612708018</v>
      </c>
      <c r="M100" s="75">
        <f>'Selling Price'!M101*'Volume (KT)'!M101</f>
        <v>501.46012158054714</v>
      </c>
      <c r="N100" s="75">
        <f>'Selling Price'!N101*'Volume (KT)'!N101</f>
        <v>0</v>
      </c>
      <c r="O100" s="75">
        <f>'Selling Price'!O101*'Volume (KT)'!O101</f>
        <v>0</v>
      </c>
      <c r="P100" s="75">
        <f>'Selling Price'!P101*'Volume (KT)'!P101</f>
        <v>540.45030118649231</v>
      </c>
    </row>
    <row r="101" spans="1:16">
      <c r="A101" s="74" t="s">
        <v>7</v>
      </c>
      <c r="B101" s="85" t="s">
        <v>116</v>
      </c>
      <c r="C101" s="85" t="s">
        <v>233</v>
      </c>
      <c r="D101" s="85" t="s">
        <v>116</v>
      </c>
      <c r="E101" s="75">
        <f>'Selling Price'!E102*'Volume (KT)'!E102</f>
        <v>0</v>
      </c>
      <c r="F101" s="75">
        <f>'Selling Price'!F102*'Volume (KT)'!F102</f>
        <v>0</v>
      </c>
      <c r="G101" s="75">
        <f>'Selling Price'!G102*'Volume (KT)'!G102</f>
        <v>0</v>
      </c>
      <c r="H101" s="75">
        <f>'Selling Price'!H102*'Volume (KT)'!H102</f>
        <v>0</v>
      </c>
      <c r="I101" s="75">
        <f>'Selling Price'!I102*'Volume (KT)'!I102</f>
        <v>0</v>
      </c>
      <c r="J101" s="75">
        <f>'Selling Price'!J102*'Volume (KT)'!J102</f>
        <v>0</v>
      </c>
      <c r="K101" s="75">
        <f>'Selling Price'!K102*'Volume (KT)'!K102</f>
        <v>0</v>
      </c>
      <c r="L101" s="75">
        <f>'Selling Price'!L102*'Volume (KT)'!L102</f>
        <v>0</v>
      </c>
      <c r="M101" s="75">
        <f>'Selling Price'!M102*'Volume (KT)'!M102</f>
        <v>0</v>
      </c>
      <c r="N101" s="75">
        <f>'Selling Price'!N102*'Volume (KT)'!N102</f>
        <v>0</v>
      </c>
      <c r="O101" s="75">
        <f>'Selling Price'!O102*'Volume (KT)'!O102</f>
        <v>0</v>
      </c>
      <c r="P101" s="75">
        <f>'Selling Price'!P102*'Volume (KT)'!P102</f>
        <v>0</v>
      </c>
    </row>
    <row r="102" spans="1:16">
      <c r="A102" s="74" t="s">
        <v>7</v>
      </c>
      <c r="B102" s="85" t="s">
        <v>2</v>
      </c>
      <c r="C102" s="85" t="s">
        <v>106</v>
      </c>
      <c r="D102" s="85" t="s">
        <v>107</v>
      </c>
      <c r="E102" s="75">
        <f>'Selling Price'!E103*'Volume (KT)'!E103</f>
        <v>0</v>
      </c>
      <c r="F102" s="75">
        <f>'Selling Price'!F103*'Volume (KT)'!F103</f>
        <v>0</v>
      </c>
      <c r="G102" s="75">
        <f>'Selling Price'!G103*'Volume (KT)'!G103</f>
        <v>0</v>
      </c>
      <c r="H102" s="75">
        <f>'Selling Price'!H103*'Volume (KT)'!H103</f>
        <v>0</v>
      </c>
      <c r="I102" s="75">
        <f>'Selling Price'!I103*'Volume (KT)'!I103</f>
        <v>0</v>
      </c>
      <c r="J102" s="75">
        <f>'Selling Price'!J103*'Volume (KT)'!J103</f>
        <v>0</v>
      </c>
      <c r="K102" s="75">
        <f>'Selling Price'!K103*'Volume (KT)'!K103</f>
        <v>0</v>
      </c>
      <c r="L102" s="75">
        <f>'Selling Price'!L103*'Volume (KT)'!L103</f>
        <v>0</v>
      </c>
      <c r="M102" s="75">
        <f>'Selling Price'!M103*'Volume (KT)'!M103</f>
        <v>0</v>
      </c>
      <c r="N102" s="75">
        <f>'Selling Price'!N103*'Volume (KT)'!N103</f>
        <v>0</v>
      </c>
      <c r="O102" s="75">
        <f>'Selling Price'!O103*'Volume (KT)'!O103</f>
        <v>0</v>
      </c>
      <c r="P102" s="75">
        <f>'Selling Price'!P103*'Volume (KT)'!P103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109</v>
      </c>
      <c r="E103" s="75">
        <f>'Selling Price'!E104*'Volume (KT)'!E104</f>
        <v>0</v>
      </c>
      <c r="F103" s="75">
        <f>'Selling Price'!F104*'Volume (KT)'!F104</f>
        <v>0</v>
      </c>
      <c r="G103" s="75">
        <f>'Selling Price'!G104*'Volume (KT)'!G104</f>
        <v>0</v>
      </c>
      <c r="H103" s="75">
        <f>'Selling Price'!H104*'Volume (KT)'!H104</f>
        <v>0</v>
      </c>
      <c r="I103" s="75">
        <f>'Selling Price'!I104*'Volume (KT)'!I104</f>
        <v>0</v>
      </c>
      <c r="J103" s="75">
        <f>'Selling Price'!J104*'Volume (KT)'!J104</f>
        <v>0</v>
      </c>
      <c r="K103" s="75">
        <f>'Selling Price'!K104*'Volume (KT)'!K104</f>
        <v>0</v>
      </c>
      <c r="L103" s="75">
        <f>'Selling Price'!L104*'Volume (KT)'!L104</f>
        <v>0</v>
      </c>
      <c r="M103" s="75">
        <f>'Selling Price'!M104*'Volume (KT)'!M104</f>
        <v>0</v>
      </c>
      <c r="N103" s="75">
        <f>'Selling Price'!N104*'Volume (KT)'!N104</f>
        <v>0</v>
      </c>
      <c r="O103" s="75">
        <f>'Selling Price'!O104*'Volume (KT)'!O104</f>
        <v>0</v>
      </c>
      <c r="P103" s="75">
        <f>'Selling Price'!P104*'Volume (KT)'!P104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121</v>
      </c>
      <c r="E104" s="75">
        <f>'Selling Price'!E105*'Volume (KT)'!E105</f>
        <v>0</v>
      </c>
      <c r="F104" s="75">
        <f>'Selling Price'!F105*'Volume (KT)'!F105</f>
        <v>0</v>
      </c>
      <c r="G104" s="75">
        <f>'Selling Price'!G105*'Volume (KT)'!G105</f>
        <v>0</v>
      </c>
      <c r="H104" s="75">
        <f>'Selling Price'!H105*'Volume (KT)'!H105</f>
        <v>0</v>
      </c>
      <c r="I104" s="75">
        <f>'Selling Price'!I105*'Volume (KT)'!I105</f>
        <v>0</v>
      </c>
      <c r="J104" s="75">
        <f>'Selling Price'!J105*'Volume (KT)'!J105</f>
        <v>0</v>
      </c>
      <c r="K104" s="75">
        <f>'Selling Price'!K105*'Volume (KT)'!K105</f>
        <v>0</v>
      </c>
      <c r="L104" s="75">
        <f>'Selling Price'!L105*'Volume (KT)'!L105</f>
        <v>0</v>
      </c>
      <c r="M104" s="75">
        <f>'Selling Price'!M105*'Volume (KT)'!M105</f>
        <v>0</v>
      </c>
      <c r="N104" s="75">
        <f>'Selling Price'!N105*'Volume (KT)'!N105</f>
        <v>0</v>
      </c>
      <c r="O104" s="75">
        <f>'Selling Price'!O105*'Volume (KT)'!O105</f>
        <v>0</v>
      </c>
      <c r="P104" s="75">
        <f>'Selling Price'!P105*'Volume (KT)'!P105</f>
        <v>0</v>
      </c>
    </row>
    <row r="105" spans="1:16">
      <c r="A105" s="74" t="s">
        <v>7</v>
      </c>
      <c r="B105" s="85" t="s">
        <v>2</v>
      </c>
      <c r="C105" s="85" t="s">
        <v>112</v>
      </c>
      <c r="D105" s="294" t="s">
        <v>107</v>
      </c>
      <c r="E105" s="75">
        <f>'Selling Price'!E106*'Volume (KT)'!E106</f>
        <v>0</v>
      </c>
      <c r="F105" s="75">
        <f>'Selling Price'!F106*'Volume (KT)'!F106</f>
        <v>0</v>
      </c>
      <c r="G105" s="75">
        <f>'Selling Price'!G106*'Volume (KT)'!G106</f>
        <v>0</v>
      </c>
      <c r="H105" s="75">
        <f>'Selling Price'!H106*'Volume (KT)'!H106</f>
        <v>0</v>
      </c>
      <c r="I105" s="75">
        <f>'Selling Price'!I106*'Volume (KT)'!I106</f>
        <v>0</v>
      </c>
      <c r="J105" s="75">
        <f>'Selling Price'!J106*'Volume (KT)'!J106</f>
        <v>0</v>
      </c>
      <c r="K105" s="75">
        <f>'Selling Price'!K106*'Volume (KT)'!K106</f>
        <v>0</v>
      </c>
      <c r="L105" s="75">
        <f>'Selling Price'!L106*'Volume (KT)'!L106</f>
        <v>0</v>
      </c>
      <c r="M105" s="75">
        <f>'Selling Price'!M106*'Volume (KT)'!M106</f>
        <v>0</v>
      </c>
      <c r="N105" s="75">
        <f>'Selling Price'!N106*'Volume (KT)'!N106</f>
        <v>0</v>
      </c>
      <c r="O105" s="75">
        <f>'Selling Price'!O106*'Volume (KT)'!O106</f>
        <v>0</v>
      </c>
      <c r="P105" s="75">
        <f>'Selling Price'!P106*'Volume (KT)'!P106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109</v>
      </c>
      <c r="E106" s="75">
        <f>'Selling Price'!E107*'Volume (KT)'!E107</f>
        <v>0</v>
      </c>
      <c r="F106" s="75">
        <f>'Selling Price'!F107*'Volume (KT)'!F107</f>
        <v>0</v>
      </c>
      <c r="G106" s="75">
        <f>'Selling Price'!G107*'Volume (KT)'!G107</f>
        <v>0</v>
      </c>
      <c r="H106" s="75">
        <f>'Selling Price'!H107*'Volume (KT)'!H107</f>
        <v>0</v>
      </c>
      <c r="I106" s="75">
        <f>'Selling Price'!I107*'Volume (KT)'!I107</f>
        <v>0</v>
      </c>
      <c r="J106" s="75">
        <f>'Selling Price'!J107*'Volume (KT)'!J107</f>
        <v>0</v>
      </c>
      <c r="K106" s="75">
        <f>'Selling Price'!K107*'Volume (KT)'!K107</f>
        <v>0</v>
      </c>
      <c r="L106" s="75">
        <f>'Selling Price'!L107*'Volume (KT)'!L107</f>
        <v>0</v>
      </c>
      <c r="M106" s="75">
        <f>'Selling Price'!M107*'Volume (KT)'!M107</f>
        <v>0</v>
      </c>
      <c r="N106" s="75">
        <f>'Selling Price'!N107*'Volume (KT)'!N107</f>
        <v>0</v>
      </c>
      <c r="O106" s="75">
        <f>'Selling Price'!O107*'Volume (KT)'!O107</f>
        <v>0</v>
      </c>
      <c r="P106" s="75">
        <f>'Selling Price'!P107*'Volume (KT)'!P107</f>
        <v>0</v>
      </c>
    </row>
    <row r="107" spans="1:16">
      <c r="A107" s="74" t="s">
        <v>7</v>
      </c>
      <c r="B107" s="85" t="s">
        <v>2</v>
      </c>
      <c r="C107" s="85" t="s">
        <v>114</v>
      </c>
      <c r="D107" s="294" t="s">
        <v>107</v>
      </c>
      <c r="E107" s="75">
        <f>'Selling Price'!E108*'Volume (KT)'!E108</f>
        <v>0</v>
      </c>
      <c r="F107" s="75">
        <f>'Selling Price'!F108*'Volume (KT)'!F108</f>
        <v>0</v>
      </c>
      <c r="G107" s="75">
        <f>'Selling Price'!G108*'Volume (KT)'!G108</f>
        <v>0</v>
      </c>
      <c r="H107" s="75">
        <f>'Selling Price'!H108*'Volume (KT)'!H108</f>
        <v>0</v>
      </c>
      <c r="I107" s="75">
        <f>'Selling Price'!I108*'Volume (KT)'!I108</f>
        <v>0</v>
      </c>
      <c r="J107" s="75">
        <f>'Selling Price'!J108*'Volume (KT)'!J108</f>
        <v>0</v>
      </c>
      <c r="K107" s="75">
        <f>'Selling Price'!K108*'Volume (KT)'!K108</f>
        <v>0</v>
      </c>
      <c r="L107" s="75">
        <f>'Selling Price'!L108*'Volume (KT)'!L108</f>
        <v>0</v>
      </c>
      <c r="M107" s="75">
        <f>'Selling Price'!M108*'Volume (KT)'!M108</f>
        <v>0</v>
      </c>
      <c r="N107" s="75">
        <f>'Selling Price'!N108*'Volume (KT)'!N108</f>
        <v>0</v>
      </c>
      <c r="O107" s="75">
        <f>'Selling Price'!O108*'Volume (KT)'!O108</f>
        <v>0</v>
      </c>
      <c r="P107" s="75">
        <f>'Selling Price'!P108*'Volume (KT)'!P108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109</v>
      </c>
      <c r="E108" s="75">
        <f>'Selling Price'!E109*'Volume (KT)'!E109</f>
        <v>0</v>
      </c>
      <c r="F108" s="75">
        <f>'Selling Price'!F109*'Volume (KT)'!F109</f>
        <v>0</v>
      </c>
      <c r="G108" s="75">
        <f>'Selling Price'!G109*'Volume (KT)'!G109</f>
        <v>0</v>
      </c>
      <c r="H108" s="75">
        <f>'Selling Price'!H109*'Volume (KT)'!H109</f>
        <v>0</v>
      </c>
      <c r="I108" s="75">
        <f>'Selling Price'!I109*'Volume (KT)'!I109</f>
        <v>0</v>
      </c>
      <c r="J108" s="75">
        <f>'Selling Price'!J109*'Volume (KT)'!J109</f>
        <v>0</v>
      </c>
      <c r="K108" s="75">
        <f>'Selling Price'!K109*'Volume (KT)'!K109</f>
        <v>0</v>
      </c>
      <c r="L108" s="75">
        <f>'Selling Price'!L109*'Volume (KT)'!L109</f>
        <v>0</v>
      </c>
      <c r="M108" s="75">
        <f>'Selling Price'!M109*'Volume (KT)'!M109</f>
        <v>0</v>
      </c>
      <c r="N108" s="75">
        <f>'Selling Price'!N109*'Volume (KT)'!N109</f>
        <v>0</v>
      </c>
      <c r="O108" s="75">
        <f>'Selling Price'!O109*'Volume (KT)'!O109</f>
        <v>0</v>
      </c>
      <c r="P108" s="75">
        <f>'Selling Price'!P109*'Volume (KT)'!P109</f>
        <v>0</v>
      </c>
    </row>
    <row r="109" spans="1:16">
      <c r="A109" s="74" t="s">
        <v>7</v>
      </c>
      <c r="B109" s="85" t="s">
        <v>2</v>
      </c>
      <c r="C109" s="85" t="s">
        <v>114</v>
      </c>
      <c r="D109" s="85" t="s">
        <v>121</v>
      </c>
      <c r="E109" s="75">
        <f>'Selling Price'!E110*'Volume (KT)'!E110</f>
        <v>0</v>
      </c>
      <c r="F109" s="75">
        <f>'Selling Price'!F110*'Volume (KT)'!F110</f>
        <v>0</v>
      </c>
      <c r="G109" s="75">
        <f>'Selling Price'!G110*'Volume (KT)'!G110</f>
        <v>0</v>
      </c>
      <c r="H109" s="75">
        <f>'Selling Price'!H110*'Volume (KT)'!H110</f>
        <v>0</v>
      </c>
      <c r="I109" s="75">
        <f>'Selling Price'!I110*'Volume (KT)'!I110</f>
        <v>0</v>
      </c>
      <c r="J109" s="75">
        <f>'Selling Price'!J110*'Volume (KT)'!J110</f>
        <v>0</v>
      </c>
      <c r="K109" s="75">
        <f>'Selling Price'!K110*'Volume (KT)'!K110</f>
        <v>0</v>
      </c>
      <c r="L109" s="75">
        <f>'Selling Price'!L110*'Volume (KT)'!L110</f>
        <v>0</v>
      </c>
      <c r="M109" s="75">
        <f>'Selling Price'!M110*'Volume (KT)'!M110</f>
        <v>0</v>
      </c>
      <c r="N109" s="75">
        <f>'Selling Price'!N110*'Volume (KT)'!N110</f>
        <v>0</v>
      </c>
      <c r="O109" s="75">
        <f>'Selling Price'!O110*'Volume (KT)'!O110</f>
        <v>0</v>
      </c>
      <c r="P109" s="75">
        <f>'Selling Price'!P110*'Volume (KT)'!P110</f>
        <v>0</v>
      </c>
    </row>
    <row r="110" spans="1:16">
      <c r="A110" s="74" t="s">
        <v>7</v>
      </c>
      <c r="B110" s="85" t="s">
        <v>2</v>
      </c>
      <c r="C110" s="85" t="s">
        <v>115</v>
      </c>
      <c r="D110" s="294" t="s">
        <v>107</v>
      </c>
      <c r="E110" s="75">
        <f>'Selling Price'!E111*'Volume (KT)'!E111</f>
        <v>0</v>
      </c>
      <c r="F110" s="75">
        <f>'Selling Price'!F111*'Volume (KT)'!F111</f>
        <v>0</v>
      </c>
      <c r="G110" s="75">
        <f>'Selling Price'!G111*'Volume (KT)'!G111</f>
        <v>0</v>
      </c>
      <c r="H110" s="75">
        <f>'Selling Price'!H111*'Volume (KT)'!H111</f>
        <v>0</v>
      </c>
      <c r="I110" s="75">
        <f>'Selling Price'!I111*'Volume (KT)'!I111</f>
        <v>0</v>
      </c>
      <c r="J110" s="75">
        <f>'Selling Price'!J111*'Volume (KT)'!J111</f>
        <v>0</v>
      </c>
      <c r="K110" s="75">
        <f>'Selling Price'!K111*'Volume (KT)'!K111</f>
        <v>0</v>
      </c>
      <c r="L110" s="75">
        <f>'Selling Price'!L111*'Volume (KT)'!L111</f>
        <v>0</v>
      </c>
      <c r="M110" s="75">
        <f>'Selling Price'!M111*'Volume (KT)'!M111</f>
        <v>0</v>
      </c>
      <c r="N110" s="75">
        <f>'Selling Price'!N111*'Volume (KT)'!N111</f>
        <v>0</v>
      </c>
      <c r="O110" s="75">
        <f>'Selling Price'!O111*'Volume (KT)'!O111</f>
        <v>0</v>
      </c>
      <c r="P110" s="75">
        <f>'Selling Price'!P111*'Volume (KT)'!P111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109</v>
      </c>
      <c r="E111" s="75">
        <f>'Selling Price'!E112*'Volume (KT)'!E112</f>
        <v>0</v>
      </c>
      <c r="F111" s="75">
        <f>'Selling Price'!F112*'Volume (KT)'!F112</f>
        <v>0</v>
      </c>
      <c r="G111" s="75">
        <f>'Selling Price'!G112*'Volume (KT)'!G112</f>
        <v>0</v>
      </c>
      <c r="H111" s="75">
        <f>'Selling Price'!H112*'Volume (KT)'!H112</f>
        <v>0</v>
      </c>
      <c r="I111" s="75">
        <f>'Selling Price'!I112*'Volume (KT)'!I112</f>
        <v>0</v>
      </c>
      <c r="J111" s="75">
        <f>'Selling Price'!J112*'Volume (KT)'!J112</f>
        <v>0</v>
      </c>
      <c r="K111" s="75">
        <f>'Selling Price'!K112*'Volume (KT)'!K112</f>
        <v>0</v>
      </c>
      <c r="L111" s="75">
        <f>'Selling Price'!L112*'Volume (KT)'!L112</f>
        <v>0</v>
      </c>
      <c r="M111" s="75">
        <f>'Selling Price'!M112*'Volume (KT)'!M112</f>
        <v>0</v>
      </c>
      <c r="N111" s="75">
        <f>'Selling Price'!N112*'Volume (KT)'!N112</f>
        <v>0</v>
      </c>
      <c r="O111" s="75">
        <f>'Selling Price'!O112*'Volume (KT)'!O112</f>
        <v>0</v>
      </c>
      <c r="P111" s="75">
        <f>'Selling Price'!P112*'Volume (KT)'!P112</f>
        <v>0</v>
      </c>
    </row>
    <row r="112" spans="1:16">
      <c r="A112" s="74" t="s">
        <v>7</v>
      </c>
      <c r="B112" s="85" t="s">
        <v>2</v>
      </c>
      <c r="C112" s="85" t="s">
        <v>116</v>
      </c>
      <c r="D112" s="294" t="s">
        <v>107</v>
      </c>
      <c r="E112" s="75">
        <f>'Selling Price'!E113*'Volume (KT)'!E113</f>
        <v>0</v>
      </c>
      <c r="F112" s="75">
        <f>'Selling Price'!F113*'Volume (KT)'!F113</f>
        <v>0</v>
      </c>
      <c r="G112" s="75">
        <f>'Selling Price'!G113*'Volume (KT)'!G113</f>
        <v>0</v>
      </c>
      <c r="H112" s="75">
        <f>'Selling Price'!H113*'Volume (KT)'!H113</f>
        <v>0</v>
      </c>
      <c r="I112" s="75">
        <f>'Selling Price'!I113*'Volume (KT)'!I113</f>
        <v>0</v>
      </c>
      <c r="J112" s="75">
        <f>'Selling Price'!J113*'Volume (KT)'!J113</f>
        <v>0</v>
      </c>
      <c r="K112" s="75">
        <f>'Selling Price'!K113*'Volume (KT)'!K113</f>
        <v>0</v>
      </c>
      <c r="L112" s="75">
        <f>'Selling Price'!L113*'Volume (KT)'!L113</f>
        <v>0</v>
      </c>
      <c r="M112" s="75">
        <f>'Selling Price'!M113*'Volume (KT)'!M113</f>
        <v>0</v>
      </c>
      <c r="N112" s="75">
        <f>'Selling Price'!N113*'Volume (KT)'!N113</f>
        <v>0</v>
      </c>
      <c r="O112" s="75">
        <f>'Selling Price'!O113*'Volume (KT)'!O113</f>
        <v>0</v>
      </c>
      <c r="P112" s="75">
        <f>'Selling Price'!P113*'Volume (KT)'!P113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109</v>
      </c>
      <c r="E113" s="75">
        <f>'Selling Price'!E114*'Volume (KT)'!E114</f>
        <v>0</v>
      </c>
      <c r="F113" s="75">
        <f>'Selling Price'!F114*'Volume (KT)'!F114</f>
        <v>0</v>
      </c>
      <c r="G113" s="75">
        <f>'Selling Price'!G114*'Volume (KT)'!G114</f>
        <v>0</v>
      </c>
      <c r="H113" s="75">
        <f>'Selling Price'!H114*'Volume (KT)'!H114</f>
        <v>0</v>
      </c>
      <c r="I113" s="75">
        <f>'Selling Price'!I114*'Volume (KT)'!I114</f>
        <v>0</v>
      </c>
      <c r="J113" s="75">
        <f>'Selling Price'!J114*'Volume (KT)'!J114</f>
        <v>0</v>
      </c>
      <c r="K113" s="75">
        <f>'Selling Price'!K114*'Volume (KT)'!K114</f>
        <v>0</v>
      </c>
      <c r="L113" s="75">
        <f>'Selling Price'!L114*'Volume (KT)'!L114</f>
        <v>0</v>
      </c>
      <c r="M113" s="75">
        <f>'Selling Price'!M114*'Volume (KT)'!M114</f>
        <v>0</v>
      </c>
      <c r="N113" s="75">
        <f>'Selling Price'!N114*'Volume (KT)'!N114</f>
        <v>0</v>
      </c>
      <c r="O113" s="75">
        <f>'Selling Price'!O114*'Volume (KT)'!O114</f>
        <v>0</v>
      </c>
      <c r="P113" s="75">
        <f>'Selling Price'!P114*'Volume (KT)'!P114</f>
        <v>0</v>
      </c>
    </row>
    <row r="114" spans="1:16">
      <c r="A114" s="74" t="s">
        <v>7</v>
      </c>
      <c r="B114" s="85" t="s">
        <v>2</v>
      </c>
      <c r="C114" s="85" t="s">
        <v>233</v>
      </c>
      <c r="D114" s="294" t="s">
        <v>107</v>
      </c>
      <c r="E114" s="75">
        <f>'Selling Price'!E115*'Volume (KT)'!E115</f>
        <v>0</v>
      </c>
      <c r="F114" s="75">
        <f>'Selling Price'!F115*'Volume (KT)'!F115</f>
        <v>0</v>
      </c>
      <c r="G114" s="75">
        <f>'Selling Price'!G115*'Volume (KT)'!G115</f>
        <v>0</v>
      </c>
      <c r="H114" s="75">
        <f>'Selling Price'!H115*'Volume (KT)'!H115</f>
        <v>0</v>
      </c>
      <c r="I114" s="75">
        <f>'Selling Price'!I115*'Volume (KT)'!I115</f>
        <v>0</v>
      </c>
      <c r="J114" s="75">
        <f>'Selling Price'!J115*'Volume (KT)'!J115</f>
        <v>0</v>
      </c>
      <c r="K114" s="75">
        <f>'Selling Price'!K115*'Volume (KT)'!K115</f>
        <v>0</v>
      </c>
      <c r="L114" s="75">
        <f>'Selling Price'!L115*'Volume (KT)'!L115</f>
        <v>0</v>
      </c>
      <c r="M114" s="75">
        <f>'Selling Price'!M115*'Volume (KT)'!M115</f>
        <v>0</v>
      </c>
      <c r="N114" s="75">
        <f>'Selling Price'!N115*'Volume (KT)'!N115</f>
        <v>0</v>
      </c>
      <c r="O114" s="75">
        <f>'Selling Price'!O115*'Volume (KT)'!O115</f>
        <v>0</v>
      </c>
      <c r="P114" s="75">
        <f>'Selling Price'!P115*'Volume (KT)'!P115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109</v>
      </c>
      <c r="E115" s="75">
        <f>'Selling Price'!E116*'Volume (KT)'!E116</f>
        <v>0</v>
      </c>
      <c r="F115" s="75">
        <f>'Selling Price'!F116*'Volume (KT)'!F116</f>
        <v>0</v>
      </c>
      <c r="G115" s="75">
        <f>'Selling Price'!G116*'Volume (KT)'!G116</f>
        <v>0</v>
      </c>
      <c r="H115" s="75">
        <f>'Selling Price'!H116*'Volume (KT)'!H116</f>
        <v>0</v>
      </c>
      <c r="I115" s="75">
        <f>'Selling Price'!I116*'Volume (KT)'!I116</f>
        <v>0</v>
      </c>
      <c r="J115" s="75">
        <f>'Selling Price'!J116*'Volume (KT)'!J116</f>
        <v>0</v>
      </c>
      <c r="K115" s="75">
        <f>'Selling Price'!K116*'Volume (KT)'!K116</f>
        <v>0</v>
      </c>
      <c r="L115" s="75">
        <f>'Selling Price'!L116*'Volume (KT)'!L116</f>
        <v>0</v>
      </c>
      <c r="M115" s="75">
        <f>'Selling Price'!M116*'Volume (KT)'!M116</f>
        <v>0</v>
      </c>
      <c r="N115" s="75">
        <f>'Selling Price'!N116*'Volume (KT)'!N116</f>
        <v>0</v>
      </c>
      <c r="O115" s="75">
        <f>'Selling Price'!O116*'Volume (KT)'!O116</f>
        <v>0</v>
      </c>
      <c r="P115" s="75">
        <f>'Selling Price'!P116*'Volume (KT)'!P116</f>
        <v>0</v>
      </c>
    </row>
    <row r="116" spans="1:16">
      <c r="A116" s="74" t="s">
        <v>7</v>
      </c>
      <c r="B116" s="85" t="s">
        <v>2</v>
      </c>
      <c r="C116" s="85" t="s">
        <v>118</v>
      </c>
      <c r="D116" s="294" t="s">
        <v>107</v>
      </c>
      <c r="E116" s="75">
        <f>'Selling Price'!E117*'Volume (KT)'!E117</f>
        <v>0</v>
      </c>
      <c r="F116" s="75">
        <f>'Selling Price'!F117*'Volume (KT)'!F117</f>
        <v>0</v>
      </c>
      <c r="G116" s="75">
        <f>'Selling Price'!G117*'Volume (KT)'!G117</f>
        <v>0</v>
      </c>
      <c r="H116" s="75">
        <f>'Selling Price'!H117*'Volume (KT)'!H117</f>
        <v>0</v>
      </c>
      <c r="I116" s="75">
        <f>'Selling Price'!I117*'Volume (KT)'!I117</f>
        <v>0</v>
      </c>
      <c r="J116" s="75">
        <f>'Selling Price'!J117*'Volume (KT)'!J117</f>
        <v>0</v>
      </c>
      <c r="K116" s="75">
        <f>'Selling Price'!K117*'Volume (KT)'!K117</f>
        <v>0</v>
      </c>
      <c r="L116" s="75">
        <f>'Selling Price'!L117*'Volume (KT)'!L117</f>
        <v>0</v>
      </c>
      <c r="M116" s="75">
        <f>'Selling Price'!M117*'Volume (KT)'!M117</f>
        <v>0</v>
      </c>
      <c r="N116" s="75">
        <f>'Selling Price'!N117*'Volume (KT)'!N117</f>
        <v>0</v>
      </c>
      <c r="O116" s="75">
        <f>'Selling Price'!O117*'Volume (KT)'!O117</f>
        <v>0</v>
      </c>
      <c r="P116" s="75">
        <f>'Selling Price'!P117*'Volume (KT)'!P117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109</v>
      </c>
      <c r="E117" s="75">
        <f>'Selling Price'!E118*'Volume (KT)'!E118</f>
        <v>0</v>
      </c>
      <c r="F117" s="75">
        <f>'Selling Price'!F118*'Volume (KT)'!F118</f>
        <v>0</v>
      </c>
      <c r="G117" s="75">
        <f>'Selling Price'!G118*'Volume (KT)'!G118</f>
        <v>0</v>
      </c>
      <c r="H117" s="75">
        <f>'Selling Price'!H118*'Volume (KT)'!H118</f>
        <v>0</v>
      </c>
      <c r="I117" s="75">
        <f>'Selling Price'!I118*'Volume (KT)'!I118</f>
        <v>0</v>
      </c>
      <c r="J117" s="75">
        <f>'Selling Price'!J118*'Volume (KT)'!J118</f>
        <v>0</v>
      </c>
      <c r="K117" s="75">
        <f>'Selling Price'!K118*'Volume (KT)'!K118</f>
        <v>0</v>
      </c>
      <c r="L117" s="75">
        <f>'Selling Price'!L118*'Volume (KT)'!L118</f>
        <v>0</v>
      </c>
      <c r="M117" s="75">
        <f>'Selling Price'!M118*'Volume (KT)'!M118</f>
        <v>0</v>
      </c>
      <c r="N117" s="75">
        <f>'Selling Price'!N118*'Volume (KT)'!N118</f>
        <v>0</v>
      </c>
      <c r="O117" s="75">
        <f>'Selling Price'!O118*'Volume (KT)'!O118</f>
        <v>0</v>
      </c>
      <c r="P117" s="75">
        <f>'Selling Price'!P118*'Volume (KT)'!P118</f>
        <v>0</v>
      </c>
    </row>
    <row r="118" spans="1:16">
      <c r="A118" s="74" t="s">
        <v>7</v>
      </c>
      <c r="B118" s="85" t="s">
        <v>2</v>
      </c>
      <c r="C118" s="85" t="s">
        <v>120</v>
      </c>
      <c r="D118" s="294" t="s">
        <v>109</v>
      </c>
      <c r="E118" s="75">
        <f>'Selling Price'!E119*'Volume (KT)'!E119</f>
        <v>0</v>
      </c>
      <c r="F118" s="75">
        <f>'Selling Price'!F119*'Volume (KT)'!F119</f>
        <v>0</v>
      </c>
      <c r="G118" s="75">
        <f>'Selling Price'!G119*'Volume (KT)'!G119</f>
        <v>0</v>
      </c>
      <c r="H118" s="75">
        <f>'Selling Price'!H119*'Volume (KT)'!H119</f>
        <v>0</v>
      </c>
      <c r="I118" s="75">
        <f>'Selling Price'!I119*'Volume (KT)'!I119</f>
        <v>0</v>
      </c>
      <c r="J118" s="75">
        <f>'Selling Price'!J119*'Volume (KT)'!J119</f>
        <v>0</v>
      </c>
      <c r="K118" s="75">
        <f>'Selling Price'!K119*'Volume (KT)'!K119</f>
        <v>0</v>
      </c>
      <c r="L118" s="75">
        <f>'Selling Price'!L119*'Volume (KT)'!L119</f>
        <v>0</v>
      </c>
      <c r="M118" s="75">
        <f>'Selling Price'!M119*'Volume (KT)'!M119</f>
        <v>0</v>
      </c>
      <c r="N118" s="75">
        <f>'Selling Price'!N119*'Volume (KT)'!N119</f>
        <v>0</v>
      </c>
      <c r="O118" s="75">
        <f>'Selling Price'!O119*'Volume (KT)'!O119</f>
        <v>0</v>
      </c>
      <c r="P118" s="75">
        <f>'Selling Price'!P119*'Volume (KT)'!P119</f>
        <v>0</v>
      </c>
    </row>
    <row r="119" spans="1:16">
      <c r="A119" s="74" t="s">
        <v>7</v>
      </c>
      <c r="B119" s="85" t="s">
        <v>87</v>
      </c>
      <c r="C119" s="85" t="s">
        <v>110</v>
      </c>
      <c r="D119" s="294" t="s">
        <v>107</v>
      </c>
      <c r="E119" s="75">
        <f>'Selling Price'!E120*'Volume (KT)'!E120</f>
        <v>0</v>
      </c>
      <c r="F119" s="75">
        <f>'Selling Price'!F120*'Volume (KT)'!F120</f>
        <v>0</v>
      </c>
      <c r="G119" s="75">
        <f>'Selling Price'!G120*'Volume (KT)'!G120</f>
        <v>0</v>
      </c>
      <c r="H119" s="75">
        <f>'Selling Price'!H120*'Volume (KT)'!H120</f>
        <v>0</v>
      </c>
      <c r="I119" s="75">
        <f>'Selling Price'!I120*'Volume (KT)'!I120</f>
        <v>0</v>
      </c>
      <c r="J119" s="75">
        <f>'Selling Price'!J120*'Volume (KT)'!J120</f>
        <v>0</v>
      </c>
      <c r="K119" s="75">
        <f>'Selling Price'!K120*'Volume (KT)'!K120</f>
        <v>0</v>
      </c>
      <c r="L119" s="75">
        <f>'Selling Price'!L120*'Volume (KT)'!L120</f>
        <v>0</v>
      </c>
      <c r="M119" s="75">
        <f>'Selling Price'!M120*'Volume (KT)'!M120</f>
        <v>0</v>
      </c>
      <c r="N119" s="75">
        <f>'Selling Price'!N120*'Volume (KT)'!N120</f>
        <v>0</v>
      </c>
      <c r="O119" s="75">
        <f>'Selling Price'!O120*'Volume (KT)'!O120</f>
        <v>0</v>
      </c>
      <c r="P119" s="75">
        <f>'Selling Price'!P120*'Volume (KT)'!P120</f>
        <v>0</v>
      </c>
    </row>
    <row r="120" spans="1:16">
      <c r="A120" s="74" t="s">
        <v>7</v>
      </c>
      <c r="B120" s="85" t="s">
        <v>87</v>
      </c>
      <c r="C120" s="85" t="s">
        <v>106</v>
      </c>
      <c r="D120" s="294" t="s">
        <v>89</v>
      </c>
      <c r="E120" s="75">
        <f>'Selling Price'!E121*'Volume (KT)'!E121</f>
        <v>2088.5746322027849</v>
      </c>
      <c r="F120" s="75">
        <f>'Selling Price'!F121*'Volume (KT)'!F121</f>
        <v>521.26206539971804</v>
      </c>
      <c r="G120" s="75">
        <f>'Selling Price'!G121*'Volume (KT)'!G121</f>
        <v>175.44731663836055</v>
      </c>
      <c r="H120" s="75">
        <f>'Selling Price'!H121*'Volume (KT)'!H121</f>
        <v>1220.9707524460482</v>
      </c>
      <c r="I120" s="75">
        <f>'Selling Price'!I121*'Volume (KT)'!I121</f>
        <v>1750.1932793279332</v>
      </c>
      <c r="J120" s="75">
        <f>'Selling Price'!J121*'Volume (KT)'!J121</f>
        <v>1699.9301204819278</v>
      </c>
      <c r="K120" s="75">
        <f>'Selling Price'!K121*'Volume (KT)'!K121</f>
        <v>1664.9301204819278</v>
      </c>
      <c r="L120" s="75">
        <f>'Selling Price'!L121*'Volume (KT)'!L121</f>
        <v>1649.6239031770049</v>
      </c>
      <c r="M120" s="75">
        <f>'Selling Price'!M121*'Volume (KT)'!M121</f>
        <v>1639.3148936170212</v>
      </c>
      <c r="N120" s="75">
        <f>'Selling Price'!N121*'Volume (KT)'!N121</f>
        <v>1744.2527532704594</v>
      </c>
      <c r="O120" s="75">
        <f>'Selling Price'!O121*'Volume (KT)'!O121</f>
        <v>1759.2527532704594</v>
      </c>
      <c r="P120" s="75">
        <f>'Selling Price'!P121*'Volume (KT)'!P121</f>
        <v>1769.2527532704594</v>
      </c>
    </row>
    <row r="121" spans="1:16">
      <c r="A121" s="74" t="s">
        <v>7</v>
      </c>
      <c r="B121" s="85" t="s">
        <v>87</v>
      </c>
      <c r="C121" s="85" t="s">
        <v>114</v>
      </c>
      <c r="D121" s="294" t="s">
        <v>89</v>
      </c>
      <c r="E121" s="75">
        <f>'Selling Price'!E122*'Volume (KT)'!E122</f>
        <v>0</v>
      </c>
      <c r="F121" s="75">
        <f>'Selling Price'!F122*'Volume (KT)'!F122</f>
        <v>0</v>
      </c>
      <c r="G121" s="75">
        <f>'Selling Price'!G122*'Volume (KT)'!G122</f>
        <v>0</v>
      </c>
      <c r="H121" s="75">
        <f>'Selling Price'!H122*'Volume (KT)'!H122</f>
        <v>1073.3148156605548</v>
      </c>
      <c r="I121" s="75">
        <f>'Selling Price'!I122*'Volume (KT)'!I122</f>
        <v>538.55933393339342</v>
      </c>
      <c r="J121" s="75">
        <f>'Selling Price'!J122*'Volume (KT)'!J122</f>
        <v>0</v>
      </c>
      <c r="K121" s="75">
        <f>'Selling Price'!K122*'Volume (KT)'!K122</f>
        <v>0</v>
      </c>
      <c r="L121" s="75">
        <f>'Selling Price'!L122*'Volume (KT)'!L122</f>
        <v>0</v>
      </c>
      <c r="M121" s="75">
        <f>'Selling Price'!M122*'Volume (KT)'!M122</f>
        <v>0</v>
      </c>
      <c r="N121" s="75">
        <f>'Selling Price'!N122*'Volume (KT)'!N122</f>
        <v>0</v>
      </c>
      <c r="O121" s="75">
        <f>'Selling Price'!O122*'Volume (KT)'!O122</f>
        <v>0</v>
      </c>
      <c r="P121" s="75">
        <f>'Selling Price'!P122*'Volume (KT)'!P122</f>
        <v>0</v>
      </c>
    </row>
    <row r="122" spans="1:16">
      <c r="A122" s="74" t="s">
        <v>7</v>
      </c>
      <c r="B122" s="85" t="s">
        <v>87</v>
      </c>
      <c r="C122" s="85" t="s">
        <v>115</v>
      </c>
      <c r="D122" s="294" t="s">
        <v>89</v>
      </c>
      <c r="E122" s="75">
        <f>'Selling Price'!E123*'Volume (KT)'!E123</f>
        <v>2036.4631791893344</v>
      </c>
      <c r="F122" s="75">
        <f>'Selling Price'!F123*'Volume (KT)'!F123</f>
        <v>2373.1341217701547</v>
      </c>
      <c r="G122" s="75">
        <f>'Selling Price'!G123*'Volume (KT)'!G123</f>
        <v>5016.9424643663642</v>
      </c>
      <c r="H122" s="75">
        <f>'Selling Price'!H123*'Volume (KT)'!H123</f>
        <v>3862.3024147750907</v>
      </c>
      <c r="I122" s="75">
        <f>'Selling Price'!I123*'Volume (KT)'!I123</f>
        <v>3474.8930963096309</v>
      </c>
      <c r="J122" s="75">
        <f>'Selling Price'!J123*'Volume (KT)'!J123</f>
        <v>3567.6271325301209</v>
      </c>
      <c r="K122" s="75">
        <f>'Selling Price'!K123*'Volume (KT)'!K123</f>
        <v>3495.5271325301205</v>
      </c>
      <c r="L122" s="75">
        <f>'Selling Price'!L123*'Volume (KT)'!L123</f>
        <v>3464.2948320726177</v>
      </c>
      <c r="M122" s="75">
        <f>'Selling Price'!M123*'Volume (KT)'!M123</f>
        <v>3443.3595015197575</v>
      </c>
      <c r="N122" s="75">
        <f>'Selling Price'!N123*'Volume (KT)'!N123</f>
        <v>3659.5920681472471</v>
      </c>
      <c r="O122" s="75">
        <f>'Selling Price'!O123*'Volume (KT)'!O123</f>
        <v>3690.4920681472472</v>
      </c>
      <c r="P122" s="75">
        <f>'Selling Price'!P123*'Volume (KT)'!P123</f>
        <v>3711.0920681472471</v>
      </c>
    </row>
    <row r="123" spans="1:16">
      <c r="A123" s="74" t="s">
        <v>7</v>
      </c>
      <c r="B123" s="85" t="s">
        <v>87</v>
      </c>
      <c r="C123" s="85" t="s">
        <v>233</v>
      </c>
      <c r="D123" s="294" t="s">
        <v>89</v>
      </c>
      <c r="E123" s="75">
        <f>'Selling Price'!E124*'Volume (KT)'!E124</f>
        <v>0</v>
      </c>
      <c r="F123" s="75">
        <f>'Selling Price'!F124*'Volume (KT)'!F124</f>
        <v>0</v>
      </c>
      <c r="G123" s="75">
        <f>'Selling Price'!G124*'Volume (KT)'!G124</f>
        <v>0</v>
      </c>
      <c r="H123" s="75">
        <f>'Selling Price'!H124*'Volume (KT)'!H124</f>
        <v>0</v>
      </c>
      <c r="I123" s="75">
        <f>'Selling Price'!I124*'Volume (KT)'!I124</f>
        <v>0</v>
      </c>
      <c r="J123" s="75">
        <f>'Selling Price'!J124*'Volume (KT)'!J124</f>
        <v>0</v>
      </c>
      <c r="K123" s="75">
        <f>'Selling Price'!K124*'Volume (KT)'!K124</f>
        <v>0</v>
      </c>
      <c r="L123" s="75">
        <f>'Selling Price'!L124*'Volume (KT)'!L124</f>
        <v>0</v>
      </c>
      <c r="M123" s="75">
        <f>'Selling Price'!M124*'Volume (KT)'!M124</f>
        <v>0</v>
      </c>
      <c r="N123" s="75">
        <f>'Selling Price'!N124*'Volume (KT)'!N124</f>
        <v>0</v>
      </c>
      <c r="O123" s="75">
        <f>'Selling Price'!O124*'Volume (KT)'!O124</f>
        <v>0</v>
      </c>
      <c r="P123" s="75">
        <f>'Selling Price'!P124*'Volume (KT)'!P124</f>
        <v>0</v>
      </c>
    </row>
    <row r="124" spans="1:16">
      <c r="A124" s="74" t="s">
        <v>7</v>
      </c>
      <c r="B124" s="85" t="s">
        <v>122</v>
      </c>
      <c r="C124" s="85" t="s">
        <v>106</v>
      </c>
      <c r="D124" s="294" t="s">
        <v>123</v>
      </c>
      <c r="E124" s="75">
        <f>'Selling Price'!E125*'Volume (KT)'!E125</f>
        <v>4464.8212381942794</v>
      </c>
      <c r="F124" s="75">
        <f>'Selling Price'!F125*'Volume (KT)'!F125</f>
        <v>4055.454510902483</v>
      </c>
      <c r="G124" s="75">
        <f>'Selling Price'!G125*'Volume (KT)'!G125</f>
        <v>5532.2307570628564</v>
      </c>
      <c r="H124" s="75">
        <f>'Selling Price'!H125*'Volume (KT)'!H125</f>
        <v>3542.7915738077468</v>
      </c>
      <c r="I124" s="75">
        <f>'Selling Price'!I125*'Volume (KT)'!I125</f>
        <v>5087.2876741674172</v>
      </c>
      <c r="J124" s="75">
        <f>'Selling Price'!J125*'Volume (KT)'!J125</f>
        <v>4788.2450602409644</v>
      </c>
      <c r="K124" s="75">
        <f>'Selling Price'!K125*'Volume (KT)'!K125</f>
        <v>4850.2032289156632</v>
      </c>
      <c r="L124" s="75">
        <f>'Selling Price'!L125*'Volume (KT)'!L125</f>
        <v>4808.4295098335861</v>
      </c>
      <c r="M124" s="75">
        <f>'Selling Price'!M125*'Volume (KT)'!M125</f>
        <v>4626.3933738601827</v>
      </c>
      <c r="N124" s="75">
        <f>'Selling Price'!N125*'Volume (KT)'!N125</f>
        <v>5073.5719659263768</v>
      </c>
      <c r="O124" s="75">
        <f>'Selling Price'!O125*'Volume (KT)'!O125</f>
        <v>4950.4083541223008</v>
      </c>
      <c r="P124" s="75">
        <f>'Selling Price'!P125*'Volume (KT)'!P125</f>
        <v>5143.3219659263768</v>
      </c>
    </row>
    <row r="125" spans="1:16">
      <c r="A125" s="74" t="s">
        <v>7</v>
      </c>
      <c r="B125" s="85" t="s">
        <v>96</v>
      </c>
      <c r="C125" s="85" t="s">
        <v>106</v>
      </c>
      <c r="D125" s="294" t="s">
        <v>96</v>
      </c>
      <c r="E125" s="75">
        <f>'Selling Price'!E126*'Volume (KT)'!E126</f>
        <v>7414.7693432249462</v>
      </c>
      <c r="F125" s="75">
        <f>'Selling Price'!F126*'Volume (KT)'!F126</f>
        <v>6738.0514134733457</v>
      </c>
      <c r="G125" s="75">
        <f>'Selling Price'!G126*'Volume (KT)'!G126</f>
        <v>5754.5464493723475</v>
      </c>
      <c r="H125" s="75">
        <f>'Selling Price'!H126*'Volume (KT)'!H126</f>
        <v>5845.3604817372416</v>
      </c>
      <c r="I125" s="75">
        <f>'Selling Price'!I126*'Volume (KT)'!I126</f>
        <v>3159.0578377454813</v>
      </c>
      <c r="J125" s="75">
        <f>'Selling Price'!J126*'Volume (KT)'!J126</f>
        <v>2942.8637312986866</v>
      </c>
      <c r="K125" s="75">
        <f>'Selling Price'!K126*'Volume (KT)'!K126</f>
        <v>3040.9591890086426</v>
      </c>
      <c r="L125" s="75">
        <f>'Selling Price'!L126*'Volume (KT)'!L126</f>
        <v>2659.481069440702</v>
      </c>
      <c r="M125" s="75">
        <f>'Selling Price'!M126*'Volume (KT)'!M126</f>
        <v>558.02100648002113</v>
      </c>
      <c r="N125" s="75">
        <f>'Selling Price'!N126*'Volume (KT)'!N126</f>
        <v>142.32818573586573</v>
      </c>
      <c r="O125" s="75">
        <f>'Selling Price'!O126*'Volume (KT)'!O126</f>
        <v>1513.0935269887154</v>
      </c>
      <c r="P125" s="75">
        <f>'Selling Price'!P126*'Volume (KT)'!P126</f>
        <v>589.67863749145693</v>
      </c>
    </row>
    <row r="126" spans="1:16" s="73" customFormat="1" ht="23.5">
      <c r="A126" s="71" t="s">
        <v>6</v>
      </c>
      <c r="B126" s="72"/>
      <c r="D126" s="428" t="s">
        <v>315</v>
      </c>
      <c r="E126" s="420">
        <f>E17/'Volume (KT)'!E127</f>
        <v>595.3970697997778</v>
      </c>
      <c r="F126" s="420">
        <f>F17/'Volume (KT)'!F127</f>
        <v>596.85003803452389</v>
      </c>
      <c r="G126" s="420">
        <f>G17/'Volume (KT)'!G127</f>
        <v>667.62643544847231</v>
      </c>
      <c r="H126" s="420">
        <f>H17/'Volume (KT)'!H127</f>
        <v>685.60907540145661</v>
      </c>
      <c r="I126" s="420">
        <f>I17/'Volume (KT)'!I127</f>
        <v>647.31067673596908</v>
      </c>
      <c r="J126" s="420">
        <f>J17/'Volume (KT)'!J127</f>
        <v>658.70097517614317</v>
      </c>
      <c r="K126" s="420">
        <f>K17/'Volume (KT)'!K127</f>
        <v>647.92949484713961</v>
      </c>
      <c r="L126" s="420">
        <f>L17/'Volume (KT)'!L127</f>
        <v>657.46830293469077</v>
      </c>
      <c r="M126" s="420">
        <f>M17/'Volume (KT)'!M127</f>
        <v>652.05275742660933</v>
      </c>
      <c r="N126" s="420">
        <f>N17/'Volume (KT)'!N127</f>
        <v>679.20389319560331</v>
      </c>
      <c r="O126" s="420">
        <f>O17/'Volume (KT)'!O127</f>
        <v>686.3079011481384</v>
      </c>
      <c r="P126" s="420">
        <f>P17/'Volume (KT)'!P127</f>
        <v>708.32386302171892</v>
      </c>
    </row>
    <row r="127" spans="1:16">
      <c r="A127" s="490" t="s">
        <v>1</v>
      </c>
      <c r="B127" s="487" t="s">
        <v>98</v>
      </c>
      <c r="C127" s="487" t="s">
        <v>99</v>
      </c>
      <c r="D127" s="487" t="s">
        <v>100</v>
      </c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</row>
    <row r="128" spans="1:16">
      <c r="A128" s="492"/>
      <c r="B128" s="488"/>
      <c r="C128" s="488"/>
      <c r="D128" s="488"/>
      <c r="E128" s="308">
        <f>E23</f>
        <v>23743</v>
      </c>
      <c r="F128" s="308">
        <f t="shared" ref="F128:P128" si="19">F23</f>
        <v>23774</v>
      </c>
      <c r="G128" s="308">
        <f t="shared" si="19"/>
        <v>23802</v>
      </c>
      <c r="H128" s="308">
        <f t="shared" si="19"/>
        <v>23833</v>
      </c>
      <c r="I128" s="308">
        <f t="shared" si="19"/>
        <v>23863</v>
      </c>
      <c r="J128" s="308">
        <f t="shared" si="19"/>
        <v>23894</v>
      </c>
      <c r="K128" s="308">
        <f t="shared" si="19"/>
        <v>23924</v>
      </c>
      <c r="L128" s="308">
        <f t="shared" si="19"/>
        <v>23955</v>
      </c>
      <c r="M128" s="308">
        <f t="shared" si="19"/>
        <v>23986</v>
      </c>
      <c r="N128" s="308">
        <f t="shared" si="19"/>
        <v>24016</v>
      </c>
      <c r="O128" s="308">
        <f t="shared" si="19"/>
        <v>24047</v>
      </c>
      <c r="P128" s="308">
        <f t="shared" si="19"/>
        <v>24077</v>
      </c>
    </row>
    <row r="129" spans="1:16">
      <c r="A129" s="74" t="s">
        <v>7</v>
      </c>
      <c r="B129" s="83" t="s">
        <v>95</v>
      </c>
      <c r="C129" s="83" t="s">
        <v>2</v>
      </c>
      <c r="D129" s="83" t="s">
        <v>95</v>
      </c>
      <c r="E129" s="75">
        <f>'Selling Price'!E130*'Volume (KT)'!E130</f>
        <v>10603.04</v>
      </c>
      <c r="F129" s="75">
        <f>'Selling Price'!F130*'Volume (KT)'!F130</f>
        <v>14799.05</v>
      </c>
      <c r="G129" s="75">
        <f>'Selling Price'!G130*'Volume (KT)'!G130</f>
        <v>19833.599999999999</v>
      </c>
      <c r="H129" s="75">
        <f>'Selling Price'!H130*'Volume (KT)'!H130</f>
        <v>15799</v>
      </c>
      <c r="I129" s="75">
        <f>'Selling Price'!I130*'Volume (KT)'!I130</f>
        <v>15356.550000000001</v>
      </c>
      <c r="J129" s="75">
        <f>'Selling Price'!J130*'Volume (KT)'!J130</f>
        <v>17601.22</v>
      </c>
      <c r="K129" s="75">
        <f>'Selling Price'!K130*'Volume (KT)'!K130</f>
        <v>17645.68</v>
      </c>
      <c r="L129" s="75">
        <f>'Selling Price'!L130*'Volume (KT)'!L130</f>
        <v>18902</v>
      </c>
      <c r="M129" s="75">
        <f>'Selling Price'!M130*'Volume (KT)'!M130</f>
        <v>19930.715</v>
      </c>
      <c r="N129" s="75">
        <f>'Selling Price'!N130*'Volume (KT)'!N130</f>
        <v>23974.285000000003</v>
      </c>
      <c r="O129" s="75">
        <f>'Selling Price'!O130*'Volume (KT)'!O130</f>
        <v>22345</v>
      </c>
      <c r="P129" s="75">
        <f>'Selling Price'!P130*'Volume (KT)'!P130</f>
        <v>21985</v>
      </c>
    </row>
    <row r="130" spans="1:16">
      <c r="A130" s="74" t="s">
        <v>7</v>
      </c>
      <c r="B130" s="83" t="s">
        <v>95</v>
      </c>
      <c r="C130" s="83" t="s">
        <v>3</v>
      </c>
      <c r="D130" s="83" t="s">
        <v>95</v>
      </c>
      <c r="E130" s="75">
        <f>'Selling Price'!E131*'Volume (KT)'!E131</f>
        <v>19520.957879999998</v>
      </c>
      <c r="F130" s="75">
        <f>'Selling Price'!F131*'Volume (KT)'!F131</f>
        <v>17271.817919999998</v>
      </c>
      <c r="G130" s="75">
        <f>'Selling Price'!G131*'Volume (KT)'!G131</f>
        <v>25845.892128</v>
      </c>
      <c r="H130" s="75">
        <f>'Selling Price'!H131*'Volume (KT)'!H131</f>
        <v>18145.490399999999</v>
      </c>
      <c r="I130" s="75">
        <f>'Selling Price'!I131*'Volume (KT)'!I131</f>
        <v>26369.349120000003</v>
      </c>
      <c r="J130" s="75">
        <f>'Selling Price'!J131*'Volume (KT)'!J131</f>
        <v>24024.729600000002</v>
      </c>
      <c r="K130" s="75">
        <f>'Selling Price'!K131*'Volume (KT)'!K131</f>
        <v>22881.113280000001</v>
      </c>
      <c r="L130" s="75">
        <f>'Selling Price'!L131*'Volume (KT)'!L131</f>
        <v>20220.7104</v>
      </c>
      <c r="M130" s="75">
        <f>'Selling Price'!M131*'Volume (KT)'!M131</f>
        <v>19232.84736</v>
      </c>
      <c r="N130" s="75">
        <f>'Selling Price'!N131*'Volume (KT)'!N131</f>
        <v>15250.64112</v>
      </c>
      <c r="O130" s="75">
        <f>'Selling Price'!O131*'Volume (KT)'!O131</f>
        <v>16226.1792</v>
      </c>
      <c r="P130" s="75">
        <f>'Selling Price'!P131*'Volume (KT)'!P131</f>
        <v>14824.555199999999</v>
      </c>
    </row>
    <row r="131" spans="1:16">
      <c r="A131" s="74" t="s">
        <v>7</v>
      </c>
      <c r="B131" s="83" t="s">
        <v>95</v>
      </c>
      <c r="C131" s="83" t="s">
        <v>42</v>
      </c>
      <c r="D131" s="83" t="s">
        <v>107</v>
      </c>
      <c r="E131" s="75">
        <f>'Selling Price'!E132*'Volume (KT)'!E132</f>
        <v>0</v>
      </c>
      <c r="F131" s="75">
        <f>'Selling Price'!F132*'Volume (KT)'!F132</f>
        <v>935.23140329898854</v>
      </c>
      <c r="G131" s="75">
        <f>'Selling Price'!G132*'Volume (KT)'!G132</f>
        <v>0</v>
      </c>
      <c r="H131" s="75">
        <f>'Selling Price'!H132*'Volume (KT)'!H132</f>
        <v>905.31045302407301</v>
      </c>
      <c r="I131" s="75">
        <f>'Selling Price'!I132*'Volume (KT)'!I132</f>
        <v>510.54570164949428</v>
      </c>
      <c r="J131" s="75">
        <f>'Selling Price'!J132*'Volume (KT)'!J132</f>
        <v>0</v>
      </c>
      <c r="K131" s="75">
        <f>'Selling Price'!K132*'Volume (KT)'!K132</f>
        <v>0</v>
      </c>
      <c r="L131" s="75">
        <f>'Selling Price'!L132*'Volume (KT)'!L132</f>
        <v>0</v>
      </c>
      <c r="M131" s="75">
        <f>'Selling Price'!M132*'Volume (KT)'!M132</f>
        <v>0</v>
      </c>
      <c r="N131" s="75">
        <f>'Selling Price'!N132*'Volume (KT)'!N132</f>
        <v>0</v>
      </c>
      <c r="O131" s="75">
        <f>'Selling Price'!O132*'Volume (KT)'!O132</f>
        <v>0</v>
      </c>
      <c r="P131" s="75">
        <f>'Selling Price'!P132*'Volume (KT)'!P132</f>
        <v>0</v>
      </c>
    </row>
    <row r="132" spans="1:16">
      <c r="A132" s="74" t="s">
        <v>7</v>
      </c>
      <c r="B132" s="83" t="s">
        <v>96</v>
      </c>
      <c r="C132" s="83" t="s">
        <v>42</v>
      </c>
      <c r="D132" s="83" t="s">
        <v>96</v>
      </c>
      <c r="E132" s="75">
        <f>'Selling Price'!E133*'Volume (KT)'!E133</f>
        <v>0</v>
      </c>
      <c r="F132" s="75">
        <f>'Selling Price'!F133*'Volume (KT)'!F133</f>
        <v>0</v>
      </c>
      <c r="G132" s="75">
        <f>'Selling Price'!G133*'Volume (KT)'!G133</f>
        <v>0</v>
      </c>
      <c r="H132" s="75">
        <f>'Selling Price'!H133*'Volume (KT)'!H133</f>
        <v>0</v>
      </c>
      <c r="I132" s="75">
        <f>'Selling Price'!I133*'Volume (KT)'!I133</f>
        <v>0</v>
      </c>
      <c r="J132" s="75">
        <f>'Selling Price'!J133*'Volume (KT)'!J133</f>
        <v>0</v>
      </c>
      <c r="K132" s="75">
        <f>'Selling Price'!K133*'Volume (KT)'!K133</f>
        <v>0</v>
      </c>
      <c r="L132" s="75">
        <f>'Selling Price'!L133*'Volume (KT)'!L133</f>
        <v>0</v>
      </c>
      <c r="M132" s="75">
        <f>'Selling Price'!M133*'Volume (KT)'!M133</f>
        <v>0</v>
      </c>
      <c r="N132" s="75">
        <f>'Selling Price'!N133*'Volume (KT)'!N133</f>
        <v>0</v>
      </c>
      <c r="O132" s="75">
        <f>'Selling Price'!O133*'Volume (KT)'!O133</f>
        <v>0</v>
      </c>
      <c r="P132" s="75">
        <f>'Selling Price'!P133*'Volume (KT)'!P133</f>
        <v>0</v>
      </c>
    </row>
    <row r="133" spans="1:16">
      <c r="A133" s="74" t="s">
        <v>7</v>
      </c>
      <c r="B133" s="83" t="s">
        <v>96</v>
      </c>
      <c r="C133" s="83" t="s">
        <v>116</v>
      </c>
      <c r="D133" s="83" t="s">
        <v>96</v>
      </c>
      <c r="E133" s="75">
        <f>'Selling Price'!E134*'Volume (KT)'!E134</f>
        <v>1815.6752640000002</v>
      </c>
      <c r="F133" s="75">
        <f>'Selling Price'!F134*'Volume (KT)'!F134</f>
        <v>3049.6577759999996</v>
      </c>
      <c r="G133" s="75">
        <f>'Selling Price'!G134*'Volume (KT)'!G134</f>
        <v>3588.9972479999992</v>
      </c>
      <c r="H133" s="75">
        <f>'Selling Price'!H134*'Volume (KT)'!H134</f>
        <v>2173.80672</v>
      </c>
      <c r="I133" s="75">
        <f>'Selling Price'!I134*'Volume (KT)'!I134</f>
        <v>1121.2538400000001</v>
      </c>
      <c r="J133" s="75">
        <f>'Selling Price'!J134*'Volume (KT)'!J134</f>
        <v>1115.935056</v>
      </c>
      <c r="K133" s="75">
        <f>'Selling Price'!K134*'Volume (KT)'!K134</f>
        <v>2237.6321280000002</v>
      </c>
      <c r="L133" s="75">
        <f>'Selling Price'!L134*'Volume (KT)'!L134</f>
        <v>1138.9831200000001</v>
      </c>
      <c r="M133" s="75">
        <f>'Selling Price'!M134*'Volume (KT)'!M134</f>
        <v>0</v>
      </c>
      <c r="N133" s="75">
        <f>'Selling Price'!N134*'Volume (KT)'!N134</f>
        <v>0</v>
      </c>
      <c r="O133" s="75">
        <f>'Selling Price'!O134*'Volume (KT)'!O134</f>
        <v>1075.8225600000001</v>
      </c>
      <c r="P133" s="75">
        <f>'Selling Price'!P134*'Volume (KT)'!P134</f>
        <v>0</v>
      </c>
    </row>
    <row r="134" spans="1:16">
      <c r="A134" s="74" t="s">
        <v>7</v>
      </c>
      <c r="B134" s="83" t="s">
        <v>96</v>
      </c>
      <c r="C134" s="83" t="s">
        <v>3</v>
      </c>
      <c r="D134" s="83" t="s">
        <v>96</v>
      </c>
      <c r="E134" s="75">
        <f>'Selling Price'!E135*'Volume (KT)'!E135</f>
        <v>0</v>
      </c>
      <c r="F134" s="75">
        <f>'Selling Price'!F135*'Volume (KT)'!F135</f>
        <v>0</v>
      </c>
      <c r="G134" s="75">
        <f>'Selling Price'!G135*'Volume (KT)'!G135</f>
        <v>0</v>
      </c>
      <c r="H134" s="75">
        <f>'Selling Price'!H135*'Volume (KT)'!H135</f>
        <v>0</v>
      </c>
      <c r="I134" s="75">
        <f>'Selling Price'!I135*'Volume (KT)'!I135</f>
        <v>0</v>
      </c>
      <c r="J134" s="75">
        <f>'Selling Price'!J135*'Volume (KT)'!J135</f>
        <v>0</v>
      </c>
      <c r="K134" s="75">
        <f>'Selling Price'!K135*'Volume (KT)'!K135</f>
        <v>0</v>
      </c>
      <c r="L134" s="75">
        <f>'Selling Price'!L135*'Volume (KT)'!L135</f>
        <v>0</v>
      </c>
      <c r="M134" s="75">
        <f>'Selling Price'!M135*'Volume (KT)'!M135</f>
        <v>0</v>
      </c>
      <c r="N134" s="75">
        <f>'Selling Price'!N135*'Volume (KT)'!N135</f>
        <v>0</v>
      </c>
      <c r="O134" s="75">
        <f>'Selling Price'!O135*'Volume (KT)'!O135</f>
        <v>0</v>
      </c>
      <c r="P134" s="75">
        <f>'Selling Price'!P135*'Volume (KT)'!P135</f>
        <v>0</v>
      </c>
    </row>
    <row r="135" spans="1:16" s="73" customFormat="1" ht="23.5">
      <c r="A135" s="71" t="s">
        <v>94</v>
      </c>
      <c r="B135" s="72"/>
      <c r="D135" s="428" t="s">
        <v>316</v>
      </c>
      <c r="E135" s="420">
        <f>E18/'Volume (KT)'!E136</f>
        <v>756.49859177080282</v>
      </c>
      <c r="F135" s="420">
        <f>F18/'Volume (KT)'!F136</f>
        <v>842.31402198074522</v>
      </c>
      <c r="G135" s="420">
        <f>G18/'Volume (KT)'!G136</f>
        <v>990.45677350874098</v>
      </c>
      <c r="H135" s="420">
        <f>H18/'Volume (KT)'!H136</f>
        <v>899.71440309265688</v>
      </c>
      <c r="I135" s="420">
        <f>I18/'Volume (KT)'!I136</f>
        <v>929.44938908716813</v>
      </c>
      <c r="J135" s="420">
        <f>J18/'Volume (KT)'!J136</f>
        <v>926.12726550988941</v>
      </c>
      <c r="K135" s="420">
        <f>K18/'Volume (KT)'!K136</f>
        <v>927.91854881266477</v>
      </c>
      <c r="L135" s="420">
        <f>L18/'Volume (KT)'!L136</f>
        <v>944.77307439598997</v>
      </c>
      <c r="M135" s="420">
        <f>M18/'Volume (KT)'!M136</f>
        <v>927.25547779145734</v>
      </c>
      <c r="N135" s="420">
        <f>N18/'Volume (KT)'!N136</f>
        <v>904.88433422533922</v>
      </c>
      <c r="O135" s="420">
        <f>O18/'Volume (KT)'!O136</f>
        <v>893.44953397393124</v>
      </c>
      <c r="P135" s="420">
        <f>P18/'Volume (KT)'!P136</f>
        <v>879.60129994264969</v>
      </c>
    </row>
    <row r="136" spans="1:16">
      <c r="A136" s="490" t="s">
        <v>1</v>
      </c>
      <c r="B136" s="487" t="s">
        <v>94</v>
      </c>
      <c r="C136" s="487" t="s">
        <v>99</v>
      </c>
      <c r="D136" s="487" t="s">
        <v>100</v>
      </c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</row>
    <row r="137" spans="1:16">
      <c r="A137" s="492"/>
      <c r="B137" s="488"/>
      <c r="C137" s="488"/>
      <c r="D137" s="488"/>
      <c r="E137" s="308">
        <f>E23</f>
        <v>23743</v>
      </c>
      <c r="F137" s="308">
        <f t="shared" ref="F137:P137" si="20">F23</f>
        <v>23774</v>
      </c>
      <c r="G137" s="308">
        <f t="shared" si="20"/>
        <v>23802</v>
      </c>
      <c r="H137" s="308">
        <f t="shared" si="20"/>
        <v>23833</v>
      </c>
      <c r="I137" s="308">
        <f t="shared" si="20"/>
        <v>23863</v>
      </c>
      <c r="J137" s="308">
        <f t="shared" si="20"/>
        <v>23894</v>
      </c>
      <c r="K137" s="308">
        <f t="shared" si="20"/>
        <v>23924</v>
      </c>
      <c r="L137" s="308">
        <f t="shared" si="20"/>
        <v>23955</v>
      </c>
      <c r="M137" s="308">
        <f t="shared" si="20"/>
        <v>23986</v>
      </c>
      <c r="N137" s="308">
        <f t="shared" si="20"/>
        <v>24016</v>
      </c>
      <c r="O137" s="308">
        <f t="shared" si="20"/>
        <v>24047</v>
      </c>
      <c r="P137" s="308">
        <f t="shared" si="20"/>
        <v>24077</v>
      </c>
    </row>
    <row r="138" spans="1:16">
      <c r="A138" s="74" t="s">
        <v>7</v>
      </c>
      <c r="B138" s="83" t="s">
        <v>95</v>
      </c>
      <c r="C138" s="83" t="s">
        <v>3</v>
      </c>
      <c r="D138" s="83" t="s">
        <v>95</v>
      </c>
      <c r="E138" s="75">
        <f>'Selling Price'!E139*'Volume (KT)'!E139</f>
        <v>2990.2550400000005</v>
      </c>
      <c r="F138" s="75">
        <f>'Selling Price'!F139*'Volume (KT)'!F139</f>
        <v>3056.90112</v>
      </c>
      <c r="G138" s="75">
        <f>'Selling Price'!G139*'Volume (KT)'!G139</f>
        <v>4036.2595200000001</v>
      </c>
      <c r="H138" s="75">
        <f>'Selling Price'!H139*'Volume (KT)'!H139</f>
        <v>3522.096</v>
      </c>
      <c r="I138" s="75">
        <f>'Selling Price'!I139*'Volume (KT)'!I139</f>
        <v>3764.0448000000006</v>
      </c>
      <c r="J138" s="75">
        <f>'Selling Price'!J139*'Volume (KT)'!J139</f>
        <v>3623.9616000000001</v>
      </c>
      <c r="K138" s="75">
        <f>'Selling Price'!K139*'Volume (KT)'!K139</f>
        <v>3755.2060800000004</v>
      </c>
      <c r="L138" s="75">
        <f>'Selling Price'!L139*'Volume (KT)'!L139</f>
        <v>3828.3264000000004</v>
      </c>
      <c r="M138" s="75">
        <f>'Selling Price'!M139*'Volume (KT)'!M139</f>
        <v>3626.6832000000004</v>
      </c>
      <c r="N138" s="75">
        <f>'Selling Price'!N139*'Volume (KT)'!N139</f>
        <v>3647.9361600000007</v>
      </c>
      <c r="O138" s="75">
        <f>'Selling Price'!O139*'Volume (KT)'!O139</f>
        <v>3483.2159999999999</v>
      </c>
      <c r="P138" s="75">
        <f>'Selling Price'!P139*'Volume (KT)'!P139</f>
        <v>3535.0416</v>
      </c>
    </row>
    <row r="139" spans="1:16" s="73" customFormat="1" ht="23.5">
      <c r="A139" s="71" t="s">
        <v>155</v>
      </c>
      <c r="B139" s="72"/>
      <c r="D139" s="428" t="s">
        <v>317</v>
      </c>
      <c r="E139" s="420">
        <f>E19/'Volume (KT)'!E140</f>
        <v>669.86</v>
      </c>
      <c r="F139" s="420">
        <f>F19/'Volume (KT)'!F140</f>
        <v>758.16</v>
      </c>
      <c r="G139" s="420">
        <f>G19/'Volume (KT)'!G140</f>
        <v>904.18</v>
      </c>
      <c r="H139" s="420">
        <f>H19/'Volume (KT)'!H140</f>
        <v>815.3</v>
      </c>
      <c r="I139" s="420">
        <f>I19/'Volume (KT)'!I140</f>
        <v>843.2</v>
      </c>
      <c r="J139" s="420">
        <f>J19/'Volume (KT)'!J140</f>
        <v>838.88</v>
      </c>
      <c r="K139" s="420">
        <f>K19/'Volume (KT)'!K140</f>
        <v>841.22</v>
      </c>
      <c r="L139" s="420">
        <f>L19/'Volume (KT)'!L140</f>
        <v>857.6</v>
      </c>
      <c r="M139" s="420">
        <f>M19/'Volume (KT)'!M140</f>
        <v>839.51</v>
      </c>
      <c r="N139" s="420">
        <f>N19/'Volume (KT)'!N140</f>
        <v>817.19</v>
      </c>
      <c r="O139" s="420">
        <f>O19/'Volume (KT)'!O140</f>
        <v>806.3</v>
      </c>
      <c r="P139" s="420">
        <f>P19/'Volume (KT)'!P140</f>
        <v>791.9</v>
      </c>
    </row>
    <row r="140" spans="1:16">
      <c r="A140" s="490" t="s">
        <v>1</v>
      </c>
      <c r="B140" s="487" t="s">
        <v>155</v>
      </c>
      <c r="C140" s="487" t="s">
        <v>99</v>
      </c>
      <c r="D140" s="487" t="s">
        <v>100</v>
      </c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</row>
    <row r="141" spans="1:16">
      <c r="A141" s="492"/>
      <c r="B141" s="488"/>
      <c r="C141" s="488"/>
      <c r="D141" s="488"/>
      <c r="E141" s="308">
        <f>E23</f>
        <v>23743</v>
      </c>
      <c r="F141" s="308">
        <f t="shared" ref="F141:P141" si="21">F23</f>
        <v>23774</v>
      </c>
      <c r="G141" s="308">
        <f t="shared" si="21"/>
        <v>23802</v>
      </c>
      <c r="H141" s="308">
        <f t="shared" si="21"/>
        <v>23833</v>
      </c>
      <c r="I141" s="308">
        <f t="shared" si="21"/>
        <v>23863</v>
      </c>
      <c r="J141" s="308">
        <f t="shared" si="21"/>
        <v>23894</v>
      </c>
      <c r="K141" s="308">
        <f t="shared" si="21"/>
        <v>23924</v>
      </c>
      <c r="L141" s="308">
        <f t="shared" si="21"/>
        <v>23955</v>
      </c>
      <c r="M141" s="308">
        <f t="shared" si="21"/>
        <v>23986</v>
      </c>
      <c r="N141" s="308">
        <f t="shared" si="21"/>
        <v>24016</v>
      </c>
      <c r="O141" s="308">
        <f t="shared" si="21"/>
        <v>24047</v>
      </c>
      <c r="P141" s="308">
        <f t="shared" si="21"/>
        <v>24077</v>
      </c>
    </row>
    <row r="142" spans="1:16">
      <c r="A142" s="74" t="s">
        <v>158</v>
      </c>
      <c r="B142" s="83" t="s">
        <v>95</v>
      </c>
      <c r="C142" s="83" t="s">
        <v>156</v>
      </c>
      <c r="D142" s="83" t="s">
        <v>95</v>
      </c>
      <c r="E142" s="75">
        <f>'Selling Price'!E143*'Volume (KT)'!E143</f>
        <v>17496.300000000003</v>
      </c>
      <c r="F142" s="75">
        <f>'Selling Price'!F143*'Volume (KT)'!F143</f>
        <v>17496.300000000003</v>
      </c>
      <c r="G142" s="75">
        <f>'Selling Price'!G143*'Volume (KT)'!G143</f>
        <v>17496.300000000003</v>
      </c>
      <c r="H142" s="75">
        <f>'Selling Price'!H143*'Volume (KT)'!H143</f>
        <v>17496.300000000003</v>
      </c>
      <c r="I142" s="75">
        <f>'Selling Price'!I143*'Volume (KT)'!I143</f>
        <v>17496.300000000003</v>
      </c>
      <c r="J142" s="75">
        <f>'Selling Price'!J143*'Volume (KT)'!J143</f>
        <v>17496.300000000003</v>
      </c>
      <c r="K142" s="75">
        <f>'Selling Price'!K143*'Volume (KT)'!K143</f>
        <v>17496.300000000003</v>
      </c>
      <c r="L142" s="75">
        <f>'Selling Price'!L143*'Volume (KT)'!L143</f>
        <v>17496.300000000003</v>
      </c>
      <c r="M142" s="75">
        <f>'Selling Price'!M143*'Volume (KT)'!M143</f>
        <v>17496.300000000003</v>
      </c>
      <c r="N142" s="75">
        <f>'Selling Price'!N143*'Volume (KT)'!N143</f>
        <v>17496.300000000003</v>
      </c>
      <c r="O142" s="75">
        <f>'Selling Price'!O143*'Volume (KT)'!O143</f>
        <v>17496.300000000003</v>
      </c>
      <c r="P142" s="75">
        <f>'Selling Price'!P143*'Volume (KT)'!P143</f>
        <v>17496.300000000003</v>
      </c>
    </row>
    <row r="143" spans="1:16">
      <c r="A143" s="74" t="s">
        <v>158</v>
      </c>
      <c r="B143" s="83" t="s">
        <v>95</v>
      </c>
      <c r="C143" s="83" t="s">
        <v>157</v>
      </c>
      <c r="D143" s="83" t="s">
        <v>95</v>
      </c>
      <c r="E143" s="75">
        <f>'Selling Price'!E144*'Volume (KT)'!E144</f>
        <v>8748.1500000000015</v>
      </c>
      <c r="F143" s="75">
        <f>'Selling Price'!F144*'Volume (KT)'!F144</f>
        <v>8748.1500000000015</v>
      </c>
      <c r="G143" s="75">
        <f>'Selling Price'!G144*'Volume (KT)'!G144</f>
        <v>8748.1500000000015</v>
      </c>
      <c r="H143" s="75">
        <f>'Selling Price'!H144*'Volume (KT)'!H144</f>
        <v>8748.1500000000015</v>
      </c>
      <c r="I143" s="75">
        <f>'Selling Price'!I144*'Volume (KT)'!I144</f>
        <v>8748.1500000000015</v>
      </c>
      <c r="J143" s="75">
        <f>'Selling Price'!J144*'Volume (KT)'!J144</f>
        <v>8748.1500000000015</v>
      </c>
      <c r="K143" s="75">
        <f>'Selling Price'!K144*'Volume (KT)'!K144</f>
        <v>8748.1500000000015</v>
      </c>
      <c r="L143" s="75">
        <f>'Selling Price'!L144*'Volume (KT)'!L144</f>
        <v>8748.1500000000015</v>
      </c>
      <c r="M143" s="75">
        <f>'Selling Price'!M144*'Volume (KT)'!M144</f>
        <v>8748.1500000000015</v>
      </c>
      <c r="N143" s="75">
        <f>'Selling Price'!N144*'Volume (KT)'!N144</f>
        <v>8748.1500000000015</v>
      </c>
      <c r="O143" s="75">
        <f>'Selling Price'!O144*'Volume (KT)'!O144</f>
        <v>8748.1500000000015</v>
      </c>
      <c r="P143" s="75">
        <f>'Selling Price'!P144*'Volume (KT)'!P144</f>
        <v>8748.1500000000015</v>
      </c>
    </row>
    <row r="146" spans="5:17">
      <c r="E146" s="214">
        <f>SUM(E24:E30,E34:E53,E57:E125,E129:E134,E138,E142:E143)</f>
        <v>371140.23075058439</v>
      </c>
      <c r="F146" s="214">
        <f t="shared" ref="F146:P146" si="22">SUM(F24:F30,F34:F53,F57:F125,F129:F134,F138,F142:F143)</f>
        <v>346246.82621496904</v>
      </c>
      <c r="G146" s="214">
        <f t="shared" si="22"/>
        <v>434625.4357415025</v>
      </c>
      <c r="H146" s="214">
        <f t="shared" si="22"/>
        <v>437661.21200948081</v>
      </c>
      <c r="I146" s="214">
        <f t="shared" si="22"/>
        <v>461657.80308834271</v>
      </c>
      <c r="J146" s="214">
        <f t="shared" si="22"/>
        <v>478748.62287082168</v>
      </c>
      <c r="K146" s="214">
        <f t="shared" si="22"/>
        <v>464647.87093957613</v>
      </c>
      <c r="L146" s="214">
        <f t="shared" si="22"/>
        <v>445210.61707795324</v>
      </c>
      <c r="M146" s="214">
        <f t="shared" si="22"/>
        <v>412663.70150369528</v>
      </c>
      <c r="N146" s="214">
        <f t="shared" si="22"/>
        <v>456883.24639966519</v>
      </c>
      <c r="O146" s="214">
        <f t="shared" si="22"/>
        <v>459967.0431498331</v>
      </c>
      <c r="P146" s="214">
        <f t="shared" si="22"/>
        <v>430767.83535467024</v>
      </c>
    </row>
    <row r="147" spans="5:17">
      <c r="E147" s="429">
        <f>E146/'Volume (KT)'!E147</f>
        <v>593.47853219211538</v>
      </c>
      <c r="F147" s="429">
        <f>F146/'Volume (KT)'!F147</f>
        <v>614.98555968245137</v>
      </c>
      <c r="G147" s="429">
        <f>G146/'Volume (KT)'!G147</f>
        <v>681.29418021376352</v>
      </c>
      <c r="H147" s="429">
        <f>H146/'Volume (KT)'!H147</f>
        <v>701.05689977562918</v>
      </c>
      <c r="I147" s="429">
        <f>I146/'Volume (KT)'!I147</f>
        <v>692.71351679751433</v>
      </c>
      <c r="J147" s="429">
        <f>J146/'Volume (KT)'!J147</f>
        <v>685.07150359273828</v>
      </c>
      <c r="K147" s="429">
        <f>K146/'Volume (KT)'!K147</f>
        <v>674.41518942073378</v>
      </c>
      <c r="L147" s="429">
        <f>L146/'Volume (KT)'!L147</f>
        <v>676.8329017149531</v>
      </c>
      <c r="M147" s="429">
        <f>M146/'Volume (KT)'!M147</f>
        <v>659.55566802277963</v>
      </c>
      <c r="N147" s="429">
        <f>N146/'Volume (KT)'!N147</f>
        <v>683.68589142113967</v>
      </c>
      <c r="O147" s="429">
        <f>O146/'Volume (KT)'!O147</f>
        <v>687.07037402671938</v>
      </c>
      <c r="P147" s="429">
        <f>P146/'Volume (KT)'!P147</f>
        <v>687.01100777223974</v>
      </c>
      <c r="Q147" s="440">
        <f>AVERAGE(E147:P147)</f>
        <v>669.76426871939805</v>
      </c>
    </row>
  </sheetData>
  <mergeCells count="24">
    <mergeCell ref="A127:A128"/>
    <mergeCell ref="B127:B128"/>
    <mergeCell ref="C127:C128"/>
    <mergeCell ref="D127:D128"/>
    <mergeCell ref="A136:A137"/>
    <mergeCell ref="B136:B137"/>
    <mergeCell ref="C136:C137"/>
    <mergeCell ref="D136:D137"/>
    <mergeCell ref="D140:D141"/>
    <mergeCell ref="A22:A23"/>
    <mergeCell ref="B22:B23"/>
    <mergeCell ref="C22:C23"/>
    <mergeCell ref="D22:D23"/>
    <mergeCell ref="D32:D33"/>
    <mergeCell ref="A55:A56"/>
    <mergeCell ref="B55:B56"/>
    <mergeCell ref="C55:C56"/>
    <mergeCell ref="D55:D56"/>
    <mergeCell ref="A140:A141"/>
    <mergeCell ref="B140:B141"/>
    <mergeCell ref="C140:C141"/>
    <mergeCell ref="A32:A33"/>
    <mergeCell ref="B32:B33"/>
    <mergeCell ref="C32:C33"/>
  </mergeCells>
  <conditionalFormatting sqref="E24:P30 E57:P125 E34:P53">
    <cfRule type="cellIs" dxfId="21" priority="12" operator="greaterThan">
      <formula>0</formula>
    </cfRule>
  </conditionalFormatting>
  <conditionalFormatting sqref="E129:P134">
    <cfRule type="cellIs" dxfId="20" priority="4" operator="greaterThan">
      <formula>0</formula>
    </cfRule>
  </conditionalFormatting>
  <conditionalFormatting sqref="E138:P138">
    <cfRule type="cellIs" dxfId="19" priority="3" operator="greaterThan">
      <formula>0</formula>
    </cfRule>
  </conditionalFormatting>
  <conditionalFormatting sqref="E142:P143"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D1:T43"/>
  <sheetViews>
    <sheetView zoomScale="70" zoomScaleNormal="70" workbookViewId="0">
      <selection activeCell="E32" sqref="E32"/>
    </sheetView>
  </sheetViews>
  <sheetFormatPr defaultRowHeight="14.5"/>
  <cols>
    <col min="5" max="5" width="34.90625" bestFit="1" customWidth="1"/>
  </cols>
  <sheetData>
    <row r="1" spans="5:18"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344"/>
    </row>
    <row r="2" spans="5:18">
      <c r="F2" s="301">
        <v>23377</v>
      </c>
      <c r="G2" s="301">
        <v>23408</v>
      </c>
      <c r="H2" s="301">
        <v>23437</v>
      </c>
      <c r="I2" s="301">
        <v>23468</v>
      </c>
      <c r="J2" s="301">
        <v>23498</v>
      </c>
      <c r="K2" s="301">
        <v>23529</v>
      </c>
      <c r="L2" s="301">
        <v>23559</v>
      </c>
      <c r="M2" s="301">
        <v>23590</v>
      </c>
      <c r="N2" s="301">
        <v>23621</v>
      </c>
      <c r="O2" s="301">
        <v>23651</v>
      </c>
      <c r="P2" s="301">
        <v>23682</v>
      </c>
      <c r="Q2" s="301">
        <v>23712</v>
      </c>
      <c r="R2" s="345" t="s">
        <v>260</v>
      </c>
    </row>
    <row r="3" spans="5:18">
      <c r="E3" t="s">
        <v>209</v>
      </c>
      <c r="F3" s="300">
        <f>'Selling Price W.avg.'!E31</f>
        <v>489.25424332379879</v>
      </c>
      <c r="G3" s="300">
        <f>'Selling Price W.avg.'!F31</f>
        <v>486.68255657287068</v>
      </c>
      <c r="H3" s="300">
        <f>'Selling Price W.avg.'!G31</f>
        <v>511.23636896890434</v>
      </c>
      <c r="I3" s="300">
        <f>'Selling Price W.avg.'!H31</f>
        <v>561.86285105719219</v>
      </c>
      <c r="J3" s="300">
        <f>'Selling Price W.avg.'!I31</f>
        <v>567.89890941551585</v>
      </c>
      <c r="K3" s="300">
        <f>'Selling Price W.avg.'!J31</f>
        <v>553.91958751674463</v>
      </c>
      <c r="L3" s="300">
        <f>'Selling Price W.avg.'!K31</f>
        <v>546.46367068790607</v>
      </c>
      <c r="M3" s="300">
        <f>'Selling Price W.avg.'!L31</f>
        <v>541.71174111508856</v>
      </c>
      <c r="N3" s="300">
        <f>'Selling Price W.avg.'!M31</f>
        <v>536.56070909221899</v>
      </c>
      <c r="O3" s="300">
        <f>'Selling Price W.avg.'!N31</f>
        <v>529.9211869404611</v>
      </c>
      <c r="P3" s="300">
        <f>'Selling Price W.avg.'!O31</f>
        <v>531.44870078424935</v>
      </c>
      <c r="Q3" s="300">
        <f>'Selling Price W.avg.'!P31</f>
        <v>546.49709577221097</v>
      </c>
      <c r="R3" s="233">
        <f>AVERAGE(F3:Q3)</f>
        <v>533.62146843726339</v>
      </c>
    </row>
    <row r="4" spans="5:18">
      <c r="E4" t="s">
        <v>210</v>
      </c>
      <c r="F4" s="300">
        <f>'Full cost W.avg.'!E31</f>
        <v>389.59705445815081</v>
      </c>
      <c r="G4" s="300">
        <f>'Full cost W.avg.'!F31</f>
        <v>401.26495398423151</v>
      </c>
      <c r="H4" s="300">
        <f>'Full cost W.avg.'!G31</f>
        <v>399.89189640577359</v>
      </c>
      <c r="I4" s="300">
        <f>'Full cost W.avg.'!H31</f>
        <v>401.55793915136968</v>
      </c>
      <c r="J4" s="300">
        <f>'Full cost W.avg.'!I31</f>
        <v>392.1873489555789</v>
      </c>
      <c r="K4" s="300">
        <f>'Full cost W.avg.'!J31</f>
        <v>388.45981761902357</v>
      </c>
      <c r="L4" s="300">
        <f>'Full cost W.avg.'!K31</f>
        <v>390.44489663462127</v>
      </c>
      <c r="M4" s="300">
        <f>'Full cost W.avg.'!L31</f>
        <v>405.22264537758156</v>
      </c>
      <c r="N4" s="300">
        <f>'Full cost W.avg.'!M31</f>
        <v>388.32496510642909</v>
      </c>
      <c r="O4" s="300">
        <f>'Full cost W.avg.'!N31</f>
        <v>431.12130112816413</v>
      </c>
      <c r="P4" s="300">
        <f>'Full cost W.avg.'!O31</f>
        <v>435.9344082389328</v>
      </c>
      <c r="Q4" s="300">
        <f>'Full cost W.avg.'!P31</f>
        <v>433.86925765156604</v>
      </c>
      <c r="R4" s="233">
        <f>AVERAGE(F4:Q4)</f>
        <v>404.82304039261857</v>
      </c>
    </row>
    <row r="5" spans="5:18">
      <c r="E5" t="s">
        <v>97</v>
      </c>
      <c r="F5" s="233">
        <f>F3-F4</f>
        <v>99.657188865647981</v>
      </c>
      <c r="G5" s="233">
        <f t="shared" ref="G5:Q5" si="0">G3-G4</f>
        <v>85.41760258863917</v>
      </c>
      <c r="H5" s="233">
        <f t="shared" si="0"/>
        <v>111.34447256313075</v>
      </c>
      <c r="I5" s="233">
        <f t="shared" si="0"/>
        <v>160.30491190582251</v>
      </c>
      <c r="J5" s="233">
        <f t="shared" si="0"/>
        <v>175.71156045993695</v>
      </c>
      <c r="K5" s="233">
        <f t="shared" si="0"/>
        <v>165.45976989772106</v>
      </c>
      <c r="L5" s="233">
        <f t="shared" si="0"/>
        <v>156.0187740532848</v>
      </c>
      <c r="M5" s="233">
        <f t="shared" si="0"/>
        <v>136.489095737507</v>
      </c>
      <c r="N5" s="233">
        <f t="shared" si="0"/>
        <v>148.2357439857899</v>
      </c>
      <c r="O5" s="233">
        <f t="shared" si="0"/>
        <v>98.799885812296964</v>
      </c>
      <c r="P5" s="233">
        <f t="shared" si="0"/>
        <v>95.51429254531655</v>
      </c>
      <c r="Q5" s="233">
        <f t="shared" si="0"/>
        <v>112.62783812064492</v>
      </c>
      <c r="R5" s="233">
        <f>AVERAGE(F5:Q5)</f>
        <v>128.79842804464488</v>
      </c>
    </row>
    <row r="6" spans="5:18"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33"/>
    </row>
    <row r="7" spans="5:18">
      <c r="F7" s="301">
        <v>23377</v>
      </c>
      <c r="G7" s="301">
        <v>23408</v>
      </c>
      <c r="H7" s="301">
        <v>23437</v>
      </c>
      <c r="I7" s="301">
        <v>23468</v>
      </c>
      <c r="J7" s="301">
        <v>23498</v>
      </c>
      <c r="K7" s="301">
        <v>23529</v>
      </c>
      <c r="L7" s="301">
        <v>23559</v>
      </c>
      <c r="M7" s="301">
        <v>23590</v>
      </c>
      <c r="N7" s="301">
        <v>23621</v>
      </c>
      <c r="O7" s="301">
        <v>23651</v>
      </c>
      <c r="P7" s="301">
        <v>23682</v>
      </c>
      <c r="Q7" s="301">
        <v>23712</v>
      </c>
      <c r="R7" s="345" t="s">
        <v>260</v>
      </c>
    </row>
    <row r="8" spans="5:18">
      <c r="E8" t="s">
        <v>211</v>
      </c>
      <c r="F8" s="300">
        <f>'Selling Price W.avg.'!E54</f>
        <v>719.87019852595438</v>
      </c>
      <c r="G8" s="300">
        <f>'Selling Price W.avg.'!F54</f>
        <v>818.95380634589583</v>
      </c>
      <c r="H8" s="300">
        <f>'Selling Price W.avg.'!G54</f>
        <v>871.52164710491684</v>
      </c>
      <c r="I8" s="300">
        <f>'Selling Price W.avg.'!H54</f>
        <v>903.23107392703082</v>
      </c>
      <c r="J8" s="300">
        <f>'Selling Price W.avg.'!I54</f>
        <v>865.68631396989565</v>
      </c>
      <c r="K8" s="300">
        <f>'Selling Price W.avg.'!J54</f>
        <v>839.53888712443825</v>
      </c>
      <c r="L8" s="300">
        <f>'Selling Price W.avg.'!K54</f>
        <v>821.58009951235306</v>
      </c>
      <c r="M8" s="300">
        <f>'Selling Price W.avg.'!L54</f>
        <v>814.4046912676373</v>
      </c>
      <c r="N8" s="300">
        <f>'Selling Price W.avg.'!M54</f>
        <v>792.69645501729633</v>
      </c>
      <c r="O8" s="300">
        <f>'Selling Price W.avg.'!N54</f>
        <v>847.54109213026345</v>
      </c>
      <c r="P8" s="300">
        <f>'Selling Price W.avg.'!O54</f>
        <v>853.15800043328113</v>
      </c>
      <c r="Q8" s="300">
        <f>'Selling Price W.avg.'!P54</f>
        <v>831.34218467098447</v>
      </c>
      <c r="R8" s="233">
        <f>AVERAGE(F8:Q8)</f>
        <v>831.62703750249557</v>
      </c>
    </row>
    <row r="9" spans="5:18">
      <c r="E9" t="s">
        <v>212</v>
      </c>
      <c r="F9" s="300">
        <f>'Full cost W.avg.'!E54</f>
        <v>425.1738221502319</v>
      </c>
      <c r="G9" s="300">
        <f>'Full cost W.avg.'!F54</f>
        <v>496.7161476820217</v>
      </c>
      <c r="H9" s="300">
        <f>'Full cost W.avg.'!G54</f>
        <v>500.13676915655026</v>
      </c>
      <c r="I9" s="300">
        <f>'Full cost W.avg.'!H54</f>
        <v>543.99651816365179</v>
      </c>
      <c r="J9" s="300">
        <f>'Full cost W.avg.'!I54</f>
        <v>621.60681298340762</v>
      </c>
      <c r="K9" s="300">
        <f>'Full cost W.avg.'!J54</f>
        <v>598.77776206812632</v>
      </c>
      <c r="L9" s="300">
        <f>'Full cost W.avg.'!K54</f>
        <v>621.35597341666198</v>
      </c>
      <c r="M9" s="300">
        <f>'Full cost W.avg.'!L54</f>
        <v>618.2884901524335</v>
      </c>
      <c r="N9" s="300">
        <f>'Full cost W.avg.'!M54</f>
        <v>535.79442431517805</v>
      </c>
      <c r="O9" s="300">
        <f>'Full cost W.avg.'!N54</f>
        <v>640.7604082609339</v>
      </c>
      <c r="P9" s="300">
        <f>'Full cost W.avg.'!O54</f>
        <v>651.07712059967855</v>
      </c>
      <c r="Q9" s="300">
        <f>'Full cost W.avg.'!P54</f>
        <v>542.77151644171545</v>
      </c>
      <c r="R9" s="233">
        <f>AVERAGE(F9:Q9)</f>
        <v>566.37131378254924</v>
      </c>
    </row>
    <row r="10" spans="5:18">
      <c r="E10" t="s">
        <v>97</v>
      </c>
      <c r="F10" s="233">
        <f>F8-F9</f>
        <v>294.69637637572248</v>
      </c>
      <c r="G10" s="233">
        <f t="shared" ref="G10" si="1">G8-G9</f>
        <v>322.23765866387413</v>
      </c>
      <c r="H10" s="233">
        <f t="shared" ref="H10" si="2">H8-H9</f>
        <v>371.38487794836658</v>
      </c>
      <c r="I10" s="233">
        <f t="shared" ref="I10" si="3">I8-I9</f>
        <v>359.23455576337903</v>
      </c>
      <c r="J10" s="233">
        <f t="shared" ref="J10" si="4">J8-J9</f>
        <v>244.07950098648803</v>
      </c>
      <c r="K10" s="233">
        <f t="shared" ref="K10" si="5">K8-K9</f>
        <v>240.76112505631193</v>
      </c>
      <c r="L10" s="233">
        <f t="shared" ref="L10" si="6">L8-L9</f>
        <v>200.22412609569108</v>
      </c>
      <c r="M10" s="233">
        <f t="shared" ref="M10" si="7">M8-M9</f>
        <v>196.11620111520381</v>
      </c>
      <c r="N10" s="233">
        <f t="shared" ref="N10" si="8">N8-N9</f>
        <v>256.90203070211828</v>
      </c>
      <c r="O10" s="233">
        <f t="shared" ref="O10" si="9">O8-O9</f>
        <v>206.78068386932955</v>
      </c>
      <c r="P10" s="233">
        <f t="shared" ref="P10" si="10">P8-P9</f>
        <v>202.08087983360258</v>
      </c>
      <c r="Q10" s="233">
        <f t="shared" ref="Q10" si="11">Q8-Q9</f>
        <v>288.57066822926902</v>
      </c>
      <c r="R10" s="233">
        <f>AVERAGE(F10:Q10)</f>
        <v>265.25572371994639</v>
      </c>
    </row>
    <row r="11" spans="5:18"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344"/>
    </row>
    <row r="12" spans="5:18">
      <c r="F12" s="301">
        <v>23377</v>
      </c>
      <c r="G12" s="301">
        <v>23408</v>
      </c>
      <c r="H12" s="301">
        <v>23437</v>
      </c>
      <c r="I12" s="301">
        <v>23468</v>
      </c>
      <c r="J12" s="301">
        <v>23498</v>
      </c>
      <c r="K12" s="301">
        <v>23529</v>
      </c>
      <c r="L12" s="301">
        <v>23559</v>
      </c>
      <c r="M12" s="301">
        <v>23590</v>
      </c>
      <c r="N12" s="301">
        <v>23621</v>
      </c>
      <c r="O12" s="301">
        <v>23651</v>
      </c>
      <c r="P12" s="301">
        <v>23682</v>
      </c>
      <c r="Q12" s="301">
        <v>23712</v>
      </c>
      <c r="R12" s="345" t="s">
        <v>260</v>
      </c>
    </row>
    <row r="13" spans="5:18">
      <c r="E13" t="s">
        <v>213</v>
      </c>
      <c r="F13" s="300">
        <f>'Selling Price W.avg.'!E5</f>
        <v>738.10033079823188</v>
      </c>
      <c r="G13" s="300">
        <f>'Selling Price W.avg.'!F5</f>
        <v>804.68629707602349</v>
      </c>
      <c r="H13" s="300">
        <f>'Selling Price W.avg.'!G5</f>
        <v>944.75393161290322</v>
      </c>
      <c r="I13" s="300">
        <f>'Selling Price W.avg.'!H5</f>
        <v>986.63241614747778</v>
      </c>
      <c r="J13" s="300">
        <f>'Selling Price W.avg.'!I5</f>
        <v>894.03359940894802</v>
      </c>
      <c r="K13" s="300">
        <f>'Selling Price W.avg.'!J5</f>
        <v>873.61148148148152</v>
      </c>
      <c r="L13" s="300">
        <f>'Selling Price W.avg.'!K5</f>
        <v>868.1809631186743</v>
      </c>
      <c r="M13" s="300">
        <f>'Selling Price W.avg.'!L5</f>
        <v>868.02478623503566</v>
      </c>
      <c r="N13" s="300">
        <f>'Selling Price W.avg.'!M5</f>
        <v>860.66128856764817</v>
      </c>
      <c r="O13" s="300">
        <f>'Selling Price W.avg.'!N5</f>
        <v>911.68631817900894</v>
      </c>
      <c r="P13" s="300">
        <f>'Selling Price W.avg.'!O5</f>
        <v>920.70000000000016</v>
      </c>
      <c r="Q13" s="300">
        <f>'Selling Price W.avg.'!P5</f>
        <v>925.70000000000016</v>
      </c>
      <c r="R13" s="233">
        <f>AVERAGE(F13:Q13)</f>
        <v>883.06428438545288</v>
      </c>
    </row>
    <row r="14" spans="5:18">
      <c r="E14" t="s">
        <v>214</v>
      </c>
      <c r="F14" s="300">
        <f>'Full cost W.avg.'!E5</f>
        <v>375.74529055759012</v>
      </c>
      <c r="G14" s="300">
        <f>'Full cost W.avg.'!F5</f>
        <v>386.97245119357211</v>
      </c>
      <c r="H14" s="300">
        <f>'Full cost W.avg.'!G5</f>
        <v>385.64235066940279</v>
      </c>
      <c r="I14" s="300">
        <f>'Full cost W.avg.'!H5</f>
        <v>387.23160426422976</v>
      </c>
      <c r="J14" s="300">
        <f>'Full cost W.avg.'!I5</f>
        <v>378.23539386283846</v>
      </c>
      <c r="K14" s="300">
        <f>'Full cost W.avg.'!J5</f>
        <v>374.66000666246907</v>
      </c>
      <c r="L14" s="300">
        <f>'Full cost W.avg.'!K5</f>
        <v>376.56965830195503</v>
      </c>
      <c r="M14" s="300">
        <f>'Full cost W.avg.'!L5</f>
        <v>390.74423362683547</v>
      </c>
      <c r="N14" s="300">
        <f>'Full cost W.avg.'!M5</f>
        <v>374.53625459124009</v>
      </c>
      <c r="O14" s="300">
        <f>'Full cost W.avg.'!N5</f>
        <v>415.60467765188935</v>
      </c>
      <c r="P14" s="300">
        <f>'Full cost W.avg.'!O5</f>
        <v>420.22133141119809</v>
      </c>
      <c r="Q14" s="300">
        <f>'Full cost W.avg.'!P5</f>
        <v>418.24047268454007</v>
      </c>
      <c r="R14" s="233">
        <f>AVERAGE(F14:Q14)</f>
        <v>390.36697712314668</v>
      </c>
    </row>
    <row r="15" spans="5:18">
      <c r="E15" t="s">
        <v>97</v>
      </c>
      <c r="F15" s="233">
        <f>F13-F14</f>
        <v>362.35504024064176</v>
      </c>
      <c r="G15" s="233">
        <f t="shared" ref="G15" si="12">G13-G14</f>
        <v>417.71384588245138</v>
      </c>
      <c r="H15" s="233">
        <f t="shared" ref="H15" si="13">H13-H14</f>
        <v>559.11158094350048</v>
      </c>
      <c r="I15" s="233">
        <f t="shared" ref="I15" si="14">I13-I14</f>
        <v>599.40081188324802</v>
      </c>
      <c r="J15" s="233">
        <f t="shared" ref="J15" si="15">J13-J14</f>
        <v>515.79820554610956</v>
      </c>
      <c r="K15" s="233">
        <f t="shared" ref="K15" si="16">K13-K14</f>
        <v>498.95147481901245</v>
      </c>
      <c r="L15" s="233">
        <f t="shared" ref="L15" si="17">L13-L14</f>
        <v>491.61130481671927</v>
      </c>
      <c r="M15" s="233">
        <f t="shared" ref="M15" si="18">M13-M14</f>
        <v>477.2805526082002</v>
      </c>
      <c r="N15" s="233">
        <f t="shared" ref="N15" si="19">N13-N14</f>
        <v>486.12503397640808</v>
      </c>
      <c r="O15" s="233">
        <f t="shared" ref="O15" si="20">O13-O14</f>
        <v>496.08164052711959</v>
      </c>
      <c r="P15" s="233">
        <f t="shared" ref="P15" si="21">P13-P14</f>
        <v>500.47866858880207</v>
      </c>
      <c r="Q15" s="233">
        <f t="shared" ref="Q15" si="22">Q13-Q14</f>
        <v>507.45952731546009</v>
      </c>
      <c r="R15" s="233">
        <f>AVERAGE(F15:Q15)</f>
        <v>492.69730726230608</v>
      </c>
    </row>
    <row r="16" spans="5:18"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344"/>
    </row>
    <row r="17" spans="4:20">
      <c r="F17" s="301">
        <v>23377</v>
      </c>
      <c r="G17" s="301">
        <v>23408</v>
      </c>
      <c r="H17" s="301">
        <v>23437</v>
      </c>
      <c r="I17" s="301">
        <v>23468</v>
      </c>
      <c r="J17" s="301">
        <v>23498</v>
      </c>
      <c r="K17" s="301">
        <v>23529</v>
      </c>
      <c r="L17" s="301">
        <v>23559</v>
      </c>
      <c r="M17" s="301">
        <v>23590</v>
      </c>
      <c r="N17" s="301">
        <v>23621</v>
      </c>
      <c r="O17" s="301">
        <v>23651</v>
      </c>
      <c r="P17" s="301">
        <v>23682</v>
      </c>
      <c r="Q17" s="301">
        <v>23712</v>
      </c>
      <c r="R17" s="345" t="s">
        <v>260</v>
      </c>
    </row>
    <row r="18" spans="4:20">
      <c r="E18" t="s">
        <v>215</v>
      </c>
      <c r="F18" s="300">
        <f>'Selling Price W.avg.'!E6</f>
        <v>558.73046089679497</v>
      </c>
      <c r="G18" s="300">
        <f>'Selling Price W.avg.'!F6</f>
        <v>533.82597073486272</v>
      </c>
      <c r="H18" s="300">
        <f>'Selling Price W.avg.'!G6</f>
        <v>589.12363916614595</v>
      </c>
      <c r="I18" s="300">
        <f>'Selling Price W.avg.'!H6</f>
        <v>607.89071251805638</v>
      </c>
      <c r="J18" s="300">
        <f>'Selling Price W.avg.'!I6</f>
        <v>579.52078901717039</v>
      </c>
      <c r="K18" s="300">
        <f>'Selling Price W.avg.'!J6</f>
        <v>590.89739496211166</v>
      </c>
      <c r="L18" s="300">
        <f>'Selling Price W.avg.'!K6</f>
        <v>578.39559452931303</v>
      </c>
      <c r="M18" s="300">
        <f>'Selling Price W.avg.'!L6</f>
        <v>601.50783590088315</v>
      </c>
      <c r="N18" s="300">
        <f>'Selling Price W.avg.'!M6</f>
        <v>597.71647248110821</v>
      </c>
      <c r="O18" s="300">
        <f>'Selling Price W.avg.'!N6</f>
        <v>619.87202073767537</v>
      </c>
      <c r="P18" s="300">
        <f>'Selling Price W.avg.'!O6</f>
        <v>627.99073666057802</v>
      </c>
      <c r="Q18" s="300">
        <f>'Selling Price W.avg.'!P6</f>
        <v>652.569582287711</v>
      </c>
      <c r="R18" s="233">
        <f>AVERAGE(F18:Q18)</f>
        <v>594.83676749103427</v>
      </c>
      <c r="T18" s="233"/>
    </row>
    <row r="19" spans="4:20">
      <c r="E19" t="s">
        <v>216</v>
      </c>
      <c r="F19" s="300">
        <f>'Full cost W.avg.'!E6</f>
        <v>541.75720908146263</v>
      </c>
      <c r="G19" s="300">
        <f>'Full cost W.avg.'!F6</f>
        <v>541.75350974291177</v>
      </c>
      <c r="H19" s="300">
        <f>'Full cost W.avg.'!G6</f>
        <v>571.71844309770916</v>
      </c>
      <c r="I19" s="300">
        <f>'Full cost W.avg.'!H6</f>
        <v>640.78183185492844</v>
      </c>
      <c r="J19" s="300">
        <f>'Full cost W.avg.'!I6</f>
        <v>576.36691628996368</v>
      </c>
      <c r="K19" s="300">
        <f>'Full cost W.avg.'!J6</f>
        <v>584.4905302551864</v>
      </c>
      <c r="L19" s="300">
        <f>'Full cost W.avg.'!K6</f>
        <v>572.71034183914924</v>
      </c>
      <c r="M19" s="300">
        <f>'Full cost W.avg.'!L6</f>
        <v>593.35796203541486</v>
      </c>
      <c r="N19" s="300">
        <f>'Full cost W.avg.'!M6</f>
        <v>578.5406170813651</v>
      </c>
      <c r="O19" s="300">
        <f>'Full cost W.avg.'!N6</f>
        <v>624.73280868705695</v>
      </c>
      <c r="P19" s="300">
        <f>'Full cost W.avg.'!O6</f>
        <v>620.71801684225522</v>
      </c>
      <c r="Q19" s="300">
        <f>'Full cost W.avg.'!P6</f>
        <v>646.05378332133091</v>
      </c>
      <c r="R19" s="233">
        <f>AVERAGE(F19:Q19)</f>
        <v>591.08183084406119</v>
      </c>
    </row>
    <row r="20" spans="4:20">
      <c r="D20" s="233">
        <f>R15-R20</f>
        <v>488.94237061533306</v>
      </c>
      <c r="E20" t="s">
        <v>97</v>
      </c>
      <c r="F20" s="233">
        <f>F18-F19</f>
        <v>16.973251815332333</v>
      </c>
      <c r="G20" s="233">
        <f t="shared" ref="G20" si="23">G18-G19</f>
        <v>-7.9275390080490524</v>
      </c>
      <c r="H20" s="233">
        <f t="shared" ref="H20" si="24">H18-H19</f>
        <v>17.405196068436794</v>
      </c>
      <c r="I20" s="233">
        <f t="shared" ref="I20" si="25">I18-I19</f>
        <v>-32.891119336872066</v>
      </c>
      <c r="J20" s="233">
        <f t="shared" ref="J20" si="26">J18-J19</f>
        <v>3.1538727272067035</v>
      </c>
      <c r="K20" s="233">
        <f t="shared" ref="K20" si="27">K18-K19</f>
        <v>6.406864706925262</v>
      </c>
      <c r="L20" s="233">
        <f t="shared" ref="L20" si="28">L18-L19</f>
        <v>5.685252690163793</v>
      </c>
      <c r="M20" s="233">
        <f t="shared" ref="M20" si="29">M18-M19</f>
        <v>8.1498738654682938</v>
      </c>
      <c r="N20" s="233">
        <f t="shared" ref="N20" si="30">N18-N19</f>
        <v>19.175855399743114</v>
      </c>
      <c r="O20" s="233">
        <f t="shared" ref="O20" si="31">O18-O19</f>
        <v>-4.8607879493815744</v>
      </c>
      <c r="P20" s="233">
        <f t="shared" ref="P20" si="32">P18-P19</f>
        <v>7.2727198183227983</v>
      </c>
      <c r="Q20" s="233">
        <f t="shared" ref="Q20" si="33">Q18-Q19</f>
        <v>6.515798966380089</v>
      </c>
      <c r="R20" s="233">
        <f>AVERAGE(F20:Q20)</f>
        <v>3.7549366469730407</v>
      </c>
    </row>
    <row r="21" spans="4:20"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344"/>
    </row>
    <row r="22" spans="4:20">
      <c r="F22" s="301">
        <v>23377</v>
      </c>
      <c r="G22" s="301">
        <v>23408</v>
      </c>
      <c r="H22" s="301">
        <v>23437</v>
      </c>
      <c r="I22" s="301">
        <v>23468</v>
      </c>
      <c r="J22" s="301">
        <v>23498</v>
      </c>
      <c r="K22" s="301">
        <v>23529</v>
      </c>
      <c r="L22" s="301">
        <v>23559</v>
      </c>
      <c r="M22" s="301">
        <v>23590</v>
      </c>
      <c r="N22" s="301">
        <v>23621</v>
      </c>
      <c r="O22" s="301">
        <v>23651</v>
      </c>
      <c r="P22" s="301">
        <v>23682</v>
      </c>
      <c r="Q22" s="301">
        <v>23712</v>
      </c>
      <c r="R22" s="345" t="s">
        <v>260</v>
      </c>
    </row>
    <row r="23" spans="4:20">
      <c r="E23" t="s">
        <v>147</v>
      </c>
      <c r="F23" s="300">
        <f>'Selling Price W.avg.'!E135</f>
        <v>756.49859177080282</v>
      </c>
      <c r="G23" s="300">
        <f>'Selling Price W.avg.'!F135</f>
        <v>842.31402198074522</v>
      </c>
      <c r="H23" s="300">
        <f>'Selling Price W.avg.'!G135</f>
        <v>990.45677350874098</v>
      </c>
      <c r="I23" s="300">
        <f>'Selling Price W.avg.'!H135</f>
        <v>899.71440309265688</v>
      </c>
      <c r="J23" s="300">
        <f>'Selling Price W.avg.'!I135</f>
        <v>929.44938908716813</v>
      </c>
      <c r="K23" s="300">
        <f>'Selling Price W.avg.'!J135</f>
        <v>926.12726550988941</v>
      </c>
      <c r="L23" s="300">
        <f>'Selling Price W.avg.'!K135</f>
        <v>927.91854881266477</v>
      </c>
      <c r="M23" s="300">
        <f>'Selling Price W.avg.'!L135</f>
        <v>944.77307439598997</v>
      </c>
      <c r="N23" s="300">
        <f>'Selling Price W.avg.'!M135</f>
        <v>927.25547779145734</v>
      </c>
      <c r="O23" s="300">
        <f>'Selling Price W.avg.'!N135</f>
        <v>904.88433422533922</v>
      </c>
      <c r="P23" s="300">
        <f>'Selling Price W.avg.'!O135</f>
        <v>893.44953397393124</v>
      </c>
      <c r="Q23" s="300">
        <f>'Selling Price W.avg.'!P135</f>
        <v>879.60129994264969</v>
      </c>
      <c r="R23" s="233">
        <f>AVERAGE(F23:Q23)</f>
        <v>901.87022617433638</v>
      </c>
    </row>
    <row r="24" spans="4:20">
      <c r="E24" t="s">
        <v>217</v>
      </c>
      <c r="F24" s="300">
        <f>'Full cost W.avg.'!E135</f>
        <v>361.89352665702955</v>
      </c>
      <c r="G24" s="300">
        <f>'Full cost W.avg.'!F135</f>
        <v>372.6799484029126</v>
      </c>
      <c r="H24" s="300">
        <f>'Full cost W.avg.'!G135</f>
        <v>371.39280493303181</v>
      </c>
      <c r="I24" s="300">
        <f>'Full cost W.avg.'!H135</f>
        <v>372.90526937708989</v>
      </c>
      <c r="J24" s="300">
        <f>'Full cost W.avg.'!I135</f>
        <v>364.28343877009797</v>
      </c>
      <c r="K24" s="300">
        <f>'Full cost W.avg.'!J135</f>
        <v>360.86019570591452</v>
      </c>
      <c r="L24" s="300">
        <f>'Full cost W.avg.'!K135</f>
        <v>362.6944199692889</v>
      </c>
      <c r="M24" s="300">
        <f>'Full cost W.avg.'!L135</f>
        <v>376.26582187608921</v>
      </c>
      <c r="N24" s="300">
        <f>'Full cost W.avg.'!M135</f>
        <v>360.74754407605116</v>
      </c>
      <c r="O24" s="300">
        <f>'Full cost W.avg.'!N135</f>
        <v>400.08805417561462</v>
      </c>
      <c r="P24" s="300">
        <f>'Full cost W.avg.'!O135</f>
        <v>404.50825458346327</v>
      </c>
      <c r="Q24" s="300">
        <f>'Full cost W.avg.'!P135</f>
        <v>402.6116877175142</v>
      </c>
      <c r="R24" s="233">
        <f>AVERAGE(F24:Q24)</f>
        <v>375.91091385367486</v>
      </c>
    </row>
    <row r="25" spans="4:20">
      <c r="E25" t="s">
        <v>97</v>
      </c>
      <c r="F25" s="233">
        <f>F23-F24</f>
        <v>394.60506511377326</v>
      </c>
      <c r="G25" s="233">
        <f t="shared" ref="G25" si="34">G23-G24</f>
        <v>469.63407357783262</v>
      </c>
      <c r="H25" s="233">
        <f t="shared" ref="H25" si="35">H23-H24</f>
        <v>619.06396857570917</v>
      </c>
      <c r="I25" s="233">
        <f t="shared" ref="I25" si="36">I23-I24</f>
        <v>526.80913371556699</v>
      </c>
      <c r="J25" s="233">
        <f t="shared" ref="J25" si="37">J23-J24</f>
        <v>565.16595031707016</v>
      </c>
      <c r="K25" s="233">
        <f t="shared" ref="K25" si="38">K23-K24</f>
        <v>565.26706980397489</v>
      </c>
      <c r="L25" s="233">
        <f t="shared" ref="L25" si="39">L23-L24</f>
        <v>565.22412884337587</v>
      </c>
      <c r="M25" s="233">
        <f t="shared" ref="M25" si="40">M23-M24</f>
        <v>568.5072525199007</v>
      </c>
      <c r="N25" s="233">
        <f t="shared" ref="N25" si="41">N23-N24</f>
        <v>566.50793371540612</v>
      </c>
      <c r="O25" s="233">
        <f t="shared" ref="O25" si="42">O23-O24</f>
        <v>504.7962800497246</v>
      </c>
      <c r="P25" s="233">
        <f t="shared" ref="P25" si="43">P23-P24</f>
        <v>488.94127939046797</v>
      </c>
      <c r="Q25" s="233">
        <f t="shared" ref="Q25" si="44">Q23-Q24</f>
        <v>476.98961222513549</v>
      </c>
      <c r="R25" s="233">
        <f>AVERAGE(F25:Q25)</f>
        <v>525.95931232066152</v>
      </c>
    </row>
    <row r="26" spans="4:20"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344"/>
    </row>
    <row r="27" spans="4:20">
      <c r="F27" s="301">
        <v>23377</v>
      </c>
      <c r="G27" s="301">
        <v>23408</v>
      </c>
      <c r="H27" s="301">
        <v>23437</v>
      </c>
      <c r="I27" s="301">
        <v>23468</v>
      </c>
      <c r="J27" s="301">
        <v>23498</v>
      </c>
      <c r="K27" s="301">
        <v>23529</v>
      </c>
      <c r="L27" s="301">
        <v>23559</v>
      </c>
      <c r="M27" s="301">
        <v>23590</v>
      </c>
      <c r="N27" s="301">
        <v>23621</v>
      </c>
      <c r="O27" s="301">
        <v>23651</v>
      </c>
      <c r="P27" s="301">
        <v>23682</v>
      </c>
      <c r="Q27" s="301">
        <v>23712</v>
      </c>
      <c r="R27" s="345" t="s">
        <v>260</v>
      </c>
    </row>
    <row r="28" spans="4:20">
      <c r="E28" t="s">
        <v>218</v>
      </c>
      <c r="F28" s="300">
        <f>'Selling Price W.avg.'!E139</f>
        <v>669.86</v>
      </c>
      <c r="G28" s="300">
        <f>'Selling Price W.avg.'!F139</f>
        <v>758.16</v>
      </c>
      <c r="H28" s="300">
        <f>'Selling Price W.avg.'!G139</f>
        <v>904.18</v>
      </c>
      <c r="I28" s="300">
        <f>'Selling Price W.avg.'!H139</f>
        <v>815.3</v>
      </c>
      <c r="J28" s="300">
        <f>'Selling Price W.avg.'!I139</f>
        <v>843.2</v>
      </c>
      <c r="K28" s="300">
        <f>'Selling Price W.avg.'!J139</f>
        <v>838.88</v>
      </c>
      <c r="L28" s="300">
        <f>'Selling Price W.avg.'!K139</f>
        <v>841.22</v>
      </c>
      <c r="M28" s="300">
        <f>'Selling Price W.avg.'!L139</f>
        <v>857.6</v>
      </c>
      <c r="N28" s="300">
        <f>'Selling Price W.avg.'!M139</f>
        <v>839.51</v>
      </c>
      <c r="O28" s="300">
        <f>'Selling Price W.avg.'!N139</f>
        <v>817.19</v>
      </c>
      <c r="P28" s="300">
        <f>'Selling Price W.avg.'!O139</f>
        <v>806.3</v>
      </c>
      <c r="Q28" s="300">
        <f>'Selling Price W.avg.'!P139</f>
        <v>791.9</v>
      </c>
      <c r="R28" s="233">
        <f>AVERAGE(F28:Q28)</f>
        <v>815.27499999999998</v>
      </c>
    </row>
    <row r="29" spans="4:20">
      <c r="E29" t="s">
        <v>219</v>
      </c>
      <c r="F29" s="300">
        <f>'Full cost W.avg.'!E139</f>
        <v>361.89352665702955</v>
      </c>
      <c r="G29" s="300">
        <f>'Full cost W.avg.'!F139</f>
        <v>372.6799484029126</v>
      </c>
      <c r="H29" s="300">
        <f>'Full cost W.avg.'!G139</f>
        <v>371.39280493303187</v>
      </c>
      <c r="I29" s="300">
        <f>'Full cost W.avg.'!H139</f>
        <v>372.90526937708989</v>
      </c>
      <c r="J29" s="300">
        <f>'Full cost W.avg.'!I139</f>
        <v>364.28343877009797</v>
      </c>
      <c r="K29" s="300">
        <f>'Full cost W.avg.'!J139</f>
        <v>360.86019570591458</v>
      </c>
      <c r="L29" s="300">
        <f>'Full cost W.avg.'!K139</f>
        <v>362.6944199692889</v>
      </c>
      <c r="M29" s="300">
        <f>'Full cost W.avg.'!L139</f>
        <v>376.26582187608921</v>
      </c>
      <c r="N29" s="300">
        <f>'Full cost W.avg.'!M139</f>
        <v>360.74754407605116</v>
      </c>
      <c r="O29" s="300">
        <f>'Full cost W.avg.'!N139</f>
        <v>400.08805417561456</v>
      </c>
      <c r="P29" s="300">
        <f>'Full cost W.avg.'!O139</f>
        <v>404.50825458346327</v>
      </c>
      <c r="Q29" s="300">
        <f>'Full cost W.avg.'!P139</f>
        <v>402.6116877175142</v>
      </c>
      <c r="R29" s="233">
        <f>AVERAGE(F29:Q29)</f>
        <v>375.91091385367486</v>
      </c>
    </row>
    <row r="30" spans="4:20">
      <c r="E30" t="s">
        <v>97</v>
      </c>
      <c r="F30" s="233">
        <f>F28-F29</f>
        <v>307.96647334297046</v>
      </c>
      <c r="G30" s="233">
        <f t="shared" ref="G30" si="45">G28-G29</f>
        <v>385.48005159708737</v>
      </c>
      <c r="H30" s="233">
        <f t="shared" ref="H30" si="46">H28-H29</f>
        <v>532.78719506696802</v>
      </c>
      <c r="I30" s="233">
        <f t="shared" ref="I30" si="47">I28-I29</f>
        <v>442.39473062291006</v>
      </c>
      <c r="J30" s="233">
        <f t="shared" ref="J30" si="48">J28-J29</f>
        <v>478.91656122990207</v>
      </c>
      <c r="K30" s="233">
        <f t="shared" ref="K30" si="49">K28-K29</f>
        <v>478.01980429408542</v>
      </c>
      <c r="L30" s="233">
        <f t="shared" ref="L30" si="50">L28-L29</f>
        <v>478.52558003071113</v>
      </c>
      <c r="M30" s="233">
        <f t="shared" ref="M30" si="51">M28-M29</f>
        <v>481.33417812391082</v>
      </c>
      <c r="N30" s="233">
        <f t="shared" ref="N30" si="52">N28-N29</f>
        <v>478.76245592394883</v>
      </c>
      <c r="O30" s="233">
        <f t="shared" ref="O30" si="53">O28-O29</f>
        <v>417.1019458243855</v>
      </c>
      <c r="P30" s="233">
        <f t="shared" ref="P30" si="54">P28-P29</f>
        <v>401.79174541653668</v>
      </c>
      <c r="Q30" s="233">
        <f t="shared" ref="Q30" si="55">Q28-Q29</f>
        <v>389.28831228248578</v>
      </c>
      <c r="R30" s="233">
        <f>AVERAGE(F30:Q30)</f>
        <v>439.36408614632518</v>
      </c>
    </row>
    <row r="36" spans="5:18">
      <c r="E36" s="346" t="s">
        <v>166</v>
      </c>
      <c r="F36" s="347">
        <f>F2</f>
        <v>23377</v>
      </c>
      <c r="G36" s="347">
        <f>G2</f>
        <v>23408</v>
      </c>
      <c r="H36" s="347">
        <f t="shared" ref="H36:Q36" si="56">H2</f>
        <v>23437</v>
      </c>
      <c r="I36" s="347">
        <f t="shared" si="56"/>
        <v>23468</v>
      </c>
      <c r="J36" s="347">
        <f t="shared" si="56"/>
        <v>23498</v>
      </c>
      <c r="K36" s="347">
        <f t="shared" si="56"/>
        <v>23529</v>
      </c>
      <c r="L36" s="347">
        <f t="shared" si="56"/>
        <v>23559</v>
      </c>
      <c r="M36" s="347">
        <f t="shared" si="56"/>
        <v>23590</v>
      </c>
      <c r="N36" s="347">
        <f t="shared" si="56"/>
        <v>23621</v>
      </c>
      <c r="O36" s="347">
        <f t="shared" si="56"/>
        <v>23651</v>
      </c>
      <c r="P36" s="347">
        <f t="shared" si="56"/>
        <v>23682</v>
      </c>
      <c r="Q36" s="347">
        <f t="shared" si="56"/>
        <v>23712</v>
      </c>
      <c r="R36" s="345" t="s">
        <v>260</v>
      </c>
    </row>
    <row r="37" spans="5:18">
      <c r="E37" s="3" t="str">
        <f>E3</f>
        <v>C2 Selling Price</v>
      </c>
      <c r="F37" s="337">
        <f>F3</f>
        <v>489.25424332379879</v>
      </c>
      <c r="G37" s="337">
        <f>G3</f>
        <v>486.68255657287068</v>
      </c>
      <c r="H37" s="337">
        <f t="shared" ref="H37:Q37" si="57">H3</f>
        <v>511.23636896890434</v>
      </c>
      <c r="I37" s="337">
        <f t="shared" si="57"/>
        <v>561.86285105719219</v>
      </c>
      <c r="J37" s="337">
        <f t="shared" si="57"/>
        <v>567.89890941551585</v>
      </c>
      <c r="K37" s="337">
        <f t="shared" si="57"/>
        <v>553.91958751674463</v>
      </c>
      <c r="L37" s="337">
        <f t="shared" si="57"/>
        <v>546.46367068790607</v>
      </c>
      <c r="M37" s="337">
        <f t="shared" si="57"/>
        <v>541.71174111508856</v>
      </c>
      <c r="N37" s="337">
        <f t="shared" si="57"/>
        <v>536.56070909221899</v>
      </c>
      <c r="O37" s="337">
        <f t="shared" si="57"/>
        <v>529.9211869404611</v>
      </c>
      <c r="P37" s="337">
        <f t="shared" si="57"/>
        <v>531.44870078424935</v>
      </c>
      <c r="Q37" s="337">
        <f t="shared" si="57"/>
        <v>546.49709577221097</v>
      </c>
      <c r="R37" s="233">
        <f t="shared" ref="R37:R43" si="58">AVERAGE(F37:Q37)</f>
        <v>533.62146843726339</v>
      </c>
    </row>
    <row r="38" spans="5:18">
      <c r="E38" s="3" t="str">
        <f>E8</f>
        <v>C3 Selling Price</v>
      </c>
      <c r="F38" s="337">
        <f>F8</f>
        <v>719.87019852595438</v>
      </c>
      <c r="G38" s="337">
        <f>G8</f>
        <v>818.95380634589583</v>
      </c>
      <c r="H38" s="337">
        <f t="shared" ref="H38:Q38" si="59">H8</f>
        <v>871.52164710491684</v>
      </c>
      <c r="I38" s="337">
        <f t="shared" si="59"/>
        <v>903.23107392703082</v>
      </c>
      <c r="J38" s="337">
        <f t="shared" si="59"/>
        <v>865.68631396989565</v>
      </c>
      <c r="K38" s="337">
        <f t="shared" si="59"/>
        <v>839.53888712443825</v>
      </c>
      <c r="L38" s="337">
        <f t="shared" si="59"/>
        <v>821.58009951235306</v>
      </c>
      <c r="M38" s="337">
        <f t="shared" si="59"/>
        <v>814.4046912676373</v>
      </c>
      <c r="N38" s="337">
        <f t="shared" si="59"/>
        <v>792.69645501729633</v>
      </c>
      <c r="O38" s="337">
        <f t="shared" si="59"/>
        <v>847.54109213026345</v>
      </c>
      <c r="P38" s="337">
        <f t="shared" si="59"/>
        <v>853.15800043328113</v>
      </c>
      <c r="Q38" s="337">
        <f t="shared" si="59"/>
        <v>831.34218467098447</v>
      </c>
      <c r="R38" s="233">
        <f t="shared" si="58"/>
        <v>831.62703750249557</v>
      </c>
    </row>
    <row r="39" spans="5:18">
      <c r="E39" s="3" t="str">
        <f>E13</f>
        <v>LPG Petro Selling Price</v>
      </c>
      <c r="F39" s="337">
        <f>F13</f>
        <v>738.10033079823188</v>
      </c>
      <c r="G39" s="337">
        <f>G13</f>
        <v>804.68629707602349</v>
      </c>
      <c r="H39" s="337">
        <f t="shared" ref="H39:Q39" si="60">H13</f>
        <v>944.75393161290322</v>
      </c>
      <c r="I39" s="337">
        <f t="shared" si="60"/>
        <v>986.63241614747778</v>
      </c>
      <c r="J39" s="337">
        <f t="shared" si="60"/>
        <v>894.03359940894802</v>
      </c>
      <c r="K39" s="337">
        <f t="shared" si="60"/>
        <v>873.61148148148152</v>
      </c>
      <c r="L39" s="337">
        <f t="shared" si="60"/>
        <v>868.1809631186743</v>
      </c>
      <c r="M39" s="337">
        <f t="shared" si="60"/>
        <v>868.02478623503566</v>
      </c>
      <c r="N39" s="337">
        <f t="shared" si="60"/>
        <v>860.66128856764817</v>
      </c>
      <c r="O39" s="337">
        <f t="shared" si="60"/>
        <v>911.68631817900894</v>
      </c>
      <c r="P39" s="337">
        <f t="shared" si="60"/>
        <v>920.70000000000016</v>
      </c>
      <c r="Q39" s="337">
        <f t="shared" si="60"/>
        <v>925.70000000000016</v>
      </c>
      <c r="R39" s="233">
        <f t="shared" si="58"/>
        <v>883.06428438545288</v>
      </c>
    </row>
    <row r="40" spans="5:18">
      <c r="E40" s="3" t="str">
        <f>E18</f>
        <v>LPG M.7 Selling Price</v>
      </c>
      <c r="F40" s="337">
        <f>F18</f>
        <v>558.73046089679497</v>
      </c>
      <c r="G40" s="337">
        <f>G18</f>
        <v>533.82597073486272</v>
      </c>
      <c r="H40" s="337">
        <f t="shared" ref="H40:Q40" si="61">H18</f>
        <v>589.12363916614595</v>
      </c>
      <c r="I40" s="337">
        <f t="shared" si="61"/>
        <v>607.89071251805638</v>
      </c>
      <c r="J40" s="337">
        <f t="shared" si="61"/>
        <v>579.52078901717039</v>
      </c>
      <c r="K40" s="337">
        <f t="shared" si="61"/>
        <v>590.89739496211166</v>
      </c>
      <c r="L40" s="337">
        <f t="shared" si="61"/>
        <v>578.39559452931303</v>
      </c>
      <c r="M40" s="337">
        <f t="shared" si="61"/>
        <v>601.50783590088315</v>
      </c>
      <c r="N40" s="337">
        <f t="shared" si="61"/>
        <v>597.71647248110821</v>
      </c>
      <c r="O40" s="337">
        <f t="shared" si="61"/>
        <v>619.87202073767537</v>
      </c>
      <c r="P40" s="337">
        <f t="shared" si="61"/>
        <v>627.99073666057802</v>
      </c>
      <c r="Q40" s="337">
        <f t="shared" si="61"/>
        <v>652.569582287711</v>
      </c>
      <c r="R40" s="233">
        <f t="shared" si="58"/>
        <v>594.83676749103427</v>
      </c>
    </row>
    <row r="41" spans="5:18">
      <c r="E41" s="351" t="s">
        <v>262</v>
      </c>
      <c r="F41" s="352">
        <f>'Selling Price W.avg.'!E7</f>
        <v>411.8679147098419</v>
      </c>
      <c r="G41" s="352">
        <f>'Selling Price W.avg.'!F7</f>
        <v>421.14728266203542</v>
      </c>
      <c r="H41" s="352">
        <f>'Selling Price W.avg.'!G7</f>
        <v>426.23883223562797</v>
      </c>
      <c r="I41" s="352">
        <f>'Selling Price W.avg.'!H7</f>
        <v>417.4223565673459</v>
      </c>
      <c r="J41" s="352">
        <f>'Selling Price W.avg.'!I7</f>
        <v>407.03420614806566</v>
      </c>
      <c r="K41" s="352">
        <f>'Selling Price W.avg.'!J7</f>
        <v>408.68527069867423</v>
      </c>
      <c r="L41" s="352">
        <f>'Selling Price W.avg.'!K7</f>
        <v>408.81428062820129</v>
      </c>
      <c r="M41" s="352">
        <f>'Selling Price W.avg.'!L7</f>
        <v>428.8608158413154</v>
      </c>
      <c r="N41" s="352">
        <f>'Selling Price W.avg.'!M7</f>
        <v>430.67436016655779</v>
      </c>
      <c r="O41" s="352">
        <f>'Selling Price W.avg.'!N7</f>
        <v>431.07532904523265</v>
      </c>
      <c r="P41" s="352">
        <f>'Selling Price W.avg.'!O7</f>
        <v>455.28167316162069</v>
      </c>
      <c r="Q41" s="352">
        <f>'Selling Price W.avg.'!P7</f>
        <v>455.03897007089387</v>
      </c>
      <c r="R41" s="349">
        <f t="shared" si="58"/>
        <v>425.17844099461769</v>
      </c>
    </row>
    <row r="42" spans="5:18">
      <c r="E42" s="3" t="str">
        <f>E23</f>
        <v>NGL Selling Price</v>
      </c>
      <c r="F42" s="337">
        <f>F23</f>
        <v>756.49859177080282</v>
      </c>
      <c r="G42" s="337">
        <f>G23</f>
        <v>842.31402198074522</v>
      </c>
      <c r="H42" s="337">
        <f t="shared" ref="H42:Q42" si="62">H23</f>
        <v>990.45677350874098</v>
      </c>
      <c r="I42" s="337">
        <f t="shared" si="62"/>
        <v>899.71440309265688</v>
      </c>
      <c r="J42" s="337">
        <f t="shared" si="62"/>
        <v>929.44938908716813</v>
      </c>
      <c r="K42" s="337">
        <f t="shared" si="62"/>
        <v>926.12726550988941</v>
      </c>
      <c r="L42" s="337">
        <f t="shared" si="62"/>
        <v>927.91854881266477</v>
      </c>
      <c r="M42" s="337">
        <f t="shared" si="62"/>
        <v>944.77307439598997</v>
      </c>
      <c r="N42" s="337">
        <f t="shared" si="62"/>
        <v>927.25547779145734</v>
      </c>
      <c r="O42" s="337">
        <f t="shared" si="62"/>
        <v>904.88433422533922</v>
      </c>
      <c r="P42" s="337">
        <f t="shared" si="62"/>
        <v>893.44953397393124</v>
      </c>
      <c r="Q42" s="337">
        <f t="shared" si="62"/>
        <v>879.60129994264969</v>
      </c>
      <c r="R42" s="233">
        <f t="shared" si="58"/>
        <v>901.87022617433638</v>
      </c>
    </row>
    <row r="43" spans="5:18">
      <c r="E43" s="3" t="str">
        <f>E28</f>
        <v>C5 Selling Price</v>
      </c>
      <c r="F43" s="337">
        <f>F28</f>
        <v>669.86</v>
      </c>
      <c r="G43" s="337">
        <f>G28</f>
        <v>758.16</v>
      </c>
      <c r="H43" s="337">
        <f t="shared" ref="H43:Q43" si="63">H28</f>
        <v>904.18</v>
      </c>
      <c r="I43" s="337">
        <f t="shared" si="63"/>
        <v>815.3</v>
      </c>
      <c r="J43" s="337">
        <f t="shared" si="63"/>
        <v>843.2</v>
      </c>
      <c r="K43" s="337">
        <f t="shared" si="63"/>
        <v>838.88</v>
      </c>
      <c r="L43" s="337">
        <f t="shared" si="63"/>
        <v>841.22</v>
      </c>
      <c r="M43" s="337">
        <f t="shared" si="63"/>
        <v>857.6</v>
      </c>
      <c r="N43" s="337">
        <f t="shared" si="63"/>
        <v>839.51</v>
      </c>
      <c r="O43" s="337">
        <f t="shared" si="63"/>
        <v>817.19</v>
      </c>
      <c r="P43" s="337">
        <f t="shared" si="63"/>
        <v>806.3</v>
      </c>
      <c r="Q43" s="337">
        <f t="shared" si="63"/>
        <v>791.9</v>
      </c>
      <c r="R43" s="233">
        <f t="shared" si="58"/>
        <v>815.27499999999998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X119"/>
  <sheetViews>
    <sheetView topLeftCell="A19" zoomScale="55" zoomScaleNormal="55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7.90625" style="68" bestFit="1" customWidth="1"/>
    <col min="5" max="5" width="8.36328125" style="69" bestFit="1" customWidth="1"/>
    <col min="6" max="24" width="10" style="69" bestFit="1" customWidth="1"/>
    <col min="25" max="16384" width="8.6328125" style="69"/>
  </cols>
  <sheetData>
    <row r="1" spans="1:24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24">
      <c r="A2" s="490" t="s">
        <v>1</v>
      </c>
      <c r="B2" s="493" t="s">
        <v>23</v>
      </c>
      <c r="C2" s="288"/>
      <c r="D2" s="265">
        <v>2020</v>
      </c>
      <c r="E2" s="265">
        <v>2021</v>
      </c>
      <c r="F2" s="265">
        <v>2022</v>
      </c>
      <c r="G2" s="265">
        <v>2023</v>
      </c>
      <c r="H2" s="265">
        <v>2024</v>
      </c>
      <c r="I2" s="265">
        <v>2025</v>
      </c>
      <c r="J2" s="265">
        <v>2026</v>
      </c>
      <c r="K2" s="265">
        <v>2027</v>
      </c>
      <c r="L2" s="265">
        <v>2028</v>
      </c>
      <c r="M2" s="265">
        <v>2029</v>
      </c>
      <c r="N2" s="265">
        <v>2030</v>
      </c>
      <c r="O2" s="265">
        <v>2031</v>
      </c>
      <c r="P2" s="265">
        <v>2032</v>
      </c>
      <c r="Q2" s="265">
        <v>2033</v>
      </c>
      <c r="R2" s="265">
        <v>2034</v>
      </c>
      <c r="S2" s="265">
        <v>2035</v>
      </c>
      <c r="T2" s="265">
        <v>2036</v>
      </c>
      <c r="U2" s="265">
        <v>2037</v>
      </c>
      <c r="V2" s="265">
        <v>2038</v>
      </c>
      <c r="W2" s="265">
        <v>2039</v>
      </c>
      <c r="X2" s="265">
        <v>2040</v>
      </c>
    </row>
    <row r="3" spans="1:24">
      <c r="A3" s="490"/>
      <c r="B3" s="493"/>
      <c r="C3" s="277"/>
      <c r="D3" s="265">
        <v>2563</v>
      </c>
      <c r="E3" s="265">
        <v>2564</v>
      </c>
      <c r="F3" s="265">
        <v>2565</v>
      </c>
      <c r="G3" s="265">
        <v>2566</v>
      </c>
      <c r="H3" s="265">
        <v>2567</v>
      </c>
      <c r="I3" s="265">
        <v>2568</v>
      </c>
      <c r="J3" s="265">
        <v>2569</v>
      </c>
      <c r="K3" s="265">
        <v>2570</v>
      </c>
      <c r="L3" s="265">
        <v>2571</v>
      </c>
      <c r="M3" s="265">
        <v>2572</v>
      </c>
      <c r="N3" s="265">
        <v>2573</v>
      </c>
      <c r="O3" s="265">
        <v>2574</v>
      </c>
      <c r="P3" s="265">
        <v>2575</v>
      </c>
      <c r="Q3" s="265">
        <v>2576</v>
      </c>
      <c r="R3" s="265">
        <v>2577</v>
      </c>
      <c r="S3" s="265">
        <v>2578</v>
      </c>
      <c r="T3" s="265">
        <v>2579</v>
      </c>
      <c r="U3" s="265">
        <v>2580</v>
      </c>
      <c r="V3" s="265">
        <v>2581</v>
      </c>
      <c r="W3" s="265">
        <v>2582</v>
      </c>
      <c r="X3" s="265">
        <v>2583</v>
      </c>
    </row>
    <row r="4" spans="1:24">
      <c r="A4" s="4" t="s">
        <v>24</v>
      </c>
      <c r="B4" s="8" t="s">
        <v>9</v>
      </c>
      <c r="C4" s="19"/>
      <c r="D4" s="20">
        <f>'Reference Price จจ'!C4</f>
        <v>73.19</v>
      </c>
      <c r="E4" s="20">
        <f>'Reference Price จจ'!D4</f>
        <v>83.46</v>
      </c>
      <c r="F4" s="20">
        <f>'Reference Price จจ'!E4</f>
        <v>92.34</v>
      </c>
      <c r="G4" s="20">
        <f>'Reference Price จจ'!F4</f>
        <v>110.89</v>
      </c>
      <c r="H4" s="20">
        <f>'Reference Price จจ'!G4</f>
        <v>104.2</v>
      </c>
      <c r="I4" s="20">
        <f>'Reference Price จจ'!H4</f>
        <v>105.9</v>
      </c>
      <c r="J4" s="20">
        <f>'Reference Price จจ'!I4</f>
        <v>103.3</v>
      </c>
      <c r="K4" s="20">
        <f>'Reference Price จจ'!J4</f>
        <v>102.5</v>
      </c>
      <c r="L4" s="20">
        <f>'Reference Price จจ'!K4</f>
        <v>104.5</v>
      </c>
      <c r="M4" s="20">
        <f>'Reference Price จจ'!L4</f>
        <v>102.9</v>
      </c>
      <c r="N4" s="20">
        <f>'Reference Price จจ'!M4</f>
        <v>99.6</v>
      </c>
      <c r="O4" s="20">
        <f>'Reference Price จจ'!N4</f>
        <v>97.7</v>
      </c>
      <c r="P4" s="20">
        <f>'Reference Price จจ'!O4</f>
        <v>95.8</v>
      </c>
      <c r="Q4" s="20" t="e">
        <f>'Reference Price จจ'!#REF!</f>
        <v>#REF!</v>
      </c>
      <c r="R4" s="20" t="e">
        <f>'Reference Price จจ'!#REF!</f>
        <v>#REF!</v>
      </c>
      <c r="S4" s="20" t="e">
        <f>'Reference Price จจ'!#REF!</f>
        <v>#REF!</v>
      </c>
      <c r="T4" s="20" t="e">
        <f>'Reference Price จจ'!#REF!</f>
        <v>#REF!</v>
      </c>
      <c r="U4" s="20" t="e">
        <f>'Reference Price จจ'!#REF!</f>
        <v>#REF!</v>
      </c>
      <c r="V4" s="20" t="e">
        <f>'Reference Price จจ'!#REF!</f>
        <v>#REF!</v>
      </c>
      <c r="W4" s="20" t="e">
        <f>'Reference Price จจ'!#REF!</f>
        <v>#REF!</v>
      </c>
      <c r="X4" s="20" t="e">
        <f>'Reference Price จจ'!#REF!</f>
        <v>#REF!</v>
      </c>
    </row>
    <row r="5" spans="1:24">
      <c r="A5" s="4" t="s">
        <v>7</v>
      </c>
      <c r="B5" s="8" t="s">
        <v>10</v>
      </c>
      <c r="C5" s="19"/>
      <c r="D5" s="20">
        <f>'Reference Price จจ'!C5</f>
        <v>702.8</v>
      </c>
      <c r="E5" s="20">
        <f>'Reference Price จจ'!D5</f>
        <v>769.86</v>
      </c>
      <c r="F5" s="20">
        <f>'Reference Price จจ'!E5</f>
        <v>858.16</v>
      </c>
      <c r="G5" s="20">
        <f>'Reference Price จจ'!F5</f>
        <v>1004.18</v>
      </c>
      <c r="H5" s="20">
        <f>'Reference Price จจ'!G5</f>
        <v>915.3</v>
      </c>
      <c r="I5" s="20">
        <f>'Reference Price จจ'!H5</f>
        <v>943.2</v>
      </c>
      <c r="J5" s="20">
        <f>'Reference Price จจ'!I5</f>
        <v>938.88</v>
      </c>
      <c r="K5" s="20">
        <f>'Reference Price จจ'!J5</f>
        <v>941.22</v>
      </c>
      <c r="L5" s="20">
        <f>'Reference Price จจ'!K5</f>
        <v>957.6</v>
      </c>
      <c r="M5" s="20">
        <f>'Reference Price จจ'!L5</f>
        <v>939.51</v>
      </c>
      <c r="N5" s="20">
        <f>'Reference Price จจ'!M5</f>
        <v>917.19</v>
      </c>
      <c r="O5" s="20">
        <f>'Reference Price จจ'!N5</f>
        <v>906.3</v>
      </c>
      <c r="P5" s="20">
        <f>'Reference Price จจ'!O5</f>
        <v>891.9</v>
      </c>
      <c r="Q5" s="20" t="e">
        <f>'Reference Price จจ'!#REF!</f>
        <v>#REF!</v>
      </c>
      <c r="R5" s="20" t="e">
        <f>'Reference Price จจ'!#REF!</f>
        <v>#REF!</v>
      </c>
      <c r="S5" s="20" t="e">
        <f>'Reference Price จจ'!#REF!</f>
        <v>#REF!</v>
      </c>
      <c r="T5" s="20" t="e">
        <f>'Reference Price จจ'!#REF!</f>
        <v>#REF!</v>
      </c>
      <c r="U5" s="20" t="e">
        <f>'Reference Price จจ'!#REF!</f>
        <v>#REF!</v>
      </c>
      <c r="V5" s="20" t="e">
        <f>'Reference Price จจ'!#REF!</f>
        <v>#REF!</v>
      </c>
      <c r="W5" s="20" t="e">
        <f>'Reference Price จจ'!#REF!</f>
        <v>#REF!</v>
      </c>
      <c r="X5" s="20" t="e">
        <f>'Reference Price จจ'!#REF!</f>
        <v>#REF!</v>
      </c>
    </row>
    <row r="6" spans="1:24">
      <c r="A6" s="4" t="s">
        <v>7</v>
      </c>
      <c r="B6" s="9" t="s">
        <v>11</v>
      </c>
      <c r="C6" s="19"/>
      <c r="D6" s="20">
        <f>'Reference Price จจ'!C6</f>
        <v>698.4</v>
      </c>
      <c r="E6" s="20">
        <f>'Reference Price จจ'!D6</f>
        <v>759.51</v>
      </c>
      <c r="F6" s="20">
        <f>'Reference Price จจ'!E6</f>
        <v>859.05</v>
      </c>
      <c r="G6" s="20">
        <f>'Reference Price จจ'!F6</f>
        <v>994.86</v>
      </c>
      <c r="H6" s="20">
        <f>'Reference Price จจ'!G6</f>
        <v>902.7</v>
      </c>
      <c r="I6" s="20">
        <f>'Reference Price จจ'!H6</f>
        <v>930.6</v>
      </c>
      <c r="J6" s="20">
        <f>'Reference Price จจ'!I6</f>
        <v>926.28</v>
      </c>
      <c r="K6" s="20">
        <f>'Reference Price จจ'!J6</f>
        <v>928.62</v>
      </c>
      <c r="L6" s="20">
        <f>'Reference Price จจ'!K6</f>
        <v>945</v>
      </c>
      <c r="M6" s="20">
        <f>'Reference Price จจ'!L6</f>
        <v>926.91</v>
      </c>
      <c r="N6" s="20">
        <f>'Reference Price จจ'!M6</f>
        <v>904.59</v>
      </c>
      <c r="O6" s="20">
        <f>'Reference Price จจ'!N6</f>
        <v>893.7</v>
      </c>
      <c r="P6" s="20">
        <f>'Reference Price จจ'!O6</f>
        <v>879.3</v>
      </c>
      <c r="Q6" s="20" t="e">
        <f>'Reference Price จจ'!#REF!</f>
        <v>#REF!</v>
      </c>
      <c r="R6" s="20" t="e">
        <f>'Reference Price จจ'!#REF!</f>
        <v>#REF!</v>
      </c>
      <c r="S6" s="20" t="e">
        <f>'Reference Price จจ'!#REF!</f>
        <v>#REF!</v>
      </c>
      <c r="T6" s="20" t="e">
        <f>'Reference Price จจ'!#REF!</f>
        <v>#REF!</v>
      </c>
      <c r="U6" s="20" t="e">
        <f>'Reference Price จจ'!#REF!</f>
        <v>#REF!</v>
      </c>
      <c r="V6" s="20" t="e">
        <f>'Reference Price จจ'!#REF!</f>
        <v>#REF!</v>
      </c>
      <c r="W6" s="20" t="e">
        <f>'Reference Price จจ'!#REF!</f>
        <v>#REF!</v>
      </c>
      <c r="X6" s="20" t="e">
        <f>'Reference Price จจ'!#REF!</f>
        <v>#REF!</v>
      </c>
    </row>
    <row r="7" spans="1:24">
      <c r="A7" s="4" t="s">
        <v>24</v>
      </c>
      <c r="B7" s="9" t="s">
        <v>11</v>
      </c>
      <c r="C7" s="19"/>
      <c r="D7" s="20">
        <f>'Reference Price จจ'!C7</f>
        <v>78</v>
      </c>
      <c r="E7" s="20">
        <f>'Reference Price จจ'!D7</f>
        <v>84.392857142857139</v>
      </c>
      <c r="F7" s="20">
        <f>'Reference Price จจ'!E7</f>
        <v>95.453333333333319</v>
      </c>
      <c r="G7" s="20">
        <f>'Reference Price จจ'!F7</f>
        <v>110.53739130434785</v>
      </c>
      <c r="H7" s="20">
        <f>'Reference Price จจ'!G7</f>
        <v>100.30000000000001</v>
      </c>
      <c r="I7" s="20">
        <f>'Reference Price จจ'!H7</f>
        <v>103.4</v>
      </c>
      <c r="J7" s="20">
        <f>'Reference Price จจ'!I7</f>
        <v>102.92</v>
      </c>
      <c r="K7" s="20">
        <f>'Reference Price จจ'!J7</f>
        <v>103.18</v>
      </c>
      <c r="L7" s="20">
        <f>'Reference Price จจ'!K7</f>
        <v>105</v>
      </c>
      <c r="M7" s="20">
        <f>'Reference Price จจ'!L7</f>
        <v>102.99</v>
      </c>
      <c r="N7" s="20">
        <f>'Reference Price จจ'!M7</f>
        <v>100.51</v>
      </c>
      <c r="O7" s="20">
        <f>'Reference Price จจ'!N7</f>
        <v>99.300000000000011</v>
      </c>
      <c r="P7" s="20">
        <f>'Reference Price จจ'!O7</f>
        <v>97.699999999999989</v>
      </c>
      <c r="Q7" s="20" t="e">
        <f>'Reference Price จจ'!#REF!</f>
        <v>#REF!</v>
      </c>
      <c r="R7" s="20" t="e">
        <f>'Reference Price จจ'!#REF!</f>
        <v>#REF!</v>
      </c>
      <c r="S7" s="20" t="e">
        <f>'Reference Price จจ'!#REF!</f>
        <v>#REF!</v>
      </c>
      <c r="T7" s="20" t="e">
        <f>'Reference Price จจ'!#REF!</f>
        <v>#REF!</v>
      </c>
      <c r="U7" s="20" t="e">
        <f>'Reference Price จจ'!#REF!</f>
        <v>#REF!</v>
      </c>
      <c r="V7" s="20" t="e">
        <f>'Reference Price จจ'!#REF!</f>
        <v>#REF!</v>
      </c>
      <c r="W7" s="20" t="e">
        <f>'Reference Price จจ'!#REF!</f>
        <v>#REF!</v>
      </c>
      <c r="X7" s="20" t="e">
        <f>'Reference Price จจ'!#REF!</f>
        <v>#REF!</v>
      </c>
    </row>
    <row r="8" spans="1:24">
      <c r="A8" s="4" t="s">
        <v>7</v>
      </c>
      <c r="B8" s="10" t="s">
        <v>44</v>
      </c>
      <c r="C8" s="19"/>
      <c r="D8" s="20">
        <f>'Reference Price จจ'!C8</f>
        <v>700</v>
      </c>
      <c r="E8" s="20">
        <f>'Reference Price จจ'!D8</f>
        <v>742.09523809523807</v>
      </c>
      <c r="F8" s="20">
        <f>'Reference Price จจ'!E8</f>
        <v>726.375</v>
      </c>
      <c r="G8" s="20">
        <f>'Reference Price จจ'!F8</f>
        <v>912.26086956521738</v>
      </c>
      <c r="H8" s="20">
        <f>'Reference Price จจ'!G8</f>
        <v>850</v>
      </c>
      <c r="I8" s="20">
        <f>'Reference Price จจ'!H8</f>
        <v>857.5</v>
      </c>
      <c r="J8" s="20">
        <f>'Reference Price จจ'!I8</f>
        <v>832.5</v>
      </c>
      <c r="K8" s="20">
        <f>'Reference Price จจ'!J8</f>
        <v>815</v>
      </c>
      <c r="L8" s="20">
        <f>'Reference Price จจ'!K8</f>
        <v>807.5</v>
      </c>
      <c r="M8" s="20">
        <f>'Reference Price จจ'!L8</f>
        <v>802.5</v>
      </c>
      <c r="N8" s="20">
        <f>'Reference Price จจ'!M8</f>
        <v>855</v>
      </c>
      <c r="O8" s="20">
        <f>'Reference Price จจ'!N8</f>
        <v>862.5</v>
      </c>
      <c r="P8" s="20">
        <f>'Reference Price จจ'!O8</f>
        <v>867.5</v>
      </c>
      <c r="Q8" s="20" t="e">
        <f>'Reference Price จจ'!#REF!</f>
        <v>#REF!</v>
      </c>
      <c r="R8" s="20" t="e">
        <f>'Reference Price จจ'!#REF!</f>
        <v>#REF!</v>
      </c>
      <c r="S8" s="20" t="e">
        <f>'Reference Price จจ'!#REF!</f>
        <v>#REF!</v>
      </c>
      <c r="T8" s="20" t="e">
        <f>'Reference Price จจ'!#REF!</f>
        <v>#REF!</v>
      </c>
      <c r="U8" s="20" t="e">
        <f>'Reference Price จจ'!#REF!</f>
        <v>#REF!</v>
      </c>
      <c r="V8" s="20" t="e">
        <f>'Reference Price จจ'!#REF!</f>
        <v>#REF!</v>
      </c>
      <c r="W8" s="20" t="e">
        <f>'Reference Price จจ'!#REF!</f>
        <v>#REF!</v>
      </c>
      <c r="X8" s="20" t="e">
        <f>'Reference Price จจ'!#REF!</f>
        <v>#REF!</v>
      </c>
    </row>
    <row r="9" spans="1:24">
      <c r="A9" s="4" t="s">
        <v>7</v>
      </c>
      <c r="B9" s="10" t="s">
        <v>43</v>
      </c>
      <c r="C9" s="19"/>
      <c r="D9" s="20">
        <f>'Reference Price จจ'!C9</f>
        <v>772.5</v>
      </c>
      <c r="E9" s="20">
        <f>'Reference Price จจ'!D9</f>
        <v>725</v>
      </c>
      <c r="F9" s="20">
        <f>'Reference Price จจ'!E9</f>
        <v>775</v>
      </c>
      <c r="G9" s="20">
        <f>'Reference Price จจ'!F9</f>
        <v>907.5</v>
      </c>
      <c r="H9" s="20">
        <f>'Reference Price จจ'!G9</f>
        <v>950</v>
      </c>
      <c r="I9" s="20">
        <f>'Reference Price จจ'!H9</f>
        <v>857.5</v>
      </c>
      <c r="J9" s="20">
        <f>'Reference Price จจ'!I9</f>
        <v>832.5</v>
      </c>
      <c r="K9" s="20">
        <f>'Reference Price จจ'!J9</f>
        <v>815</v>
      </c>
      <c r="L9" s="20">
        <f>'Reference Price จจ'!K9</f>
        <v>807.5</v>
      </c>
      <c r="M9" s="20">
        <f>'Reference Price จจ'!L9</f>
        <v>802.5</v>
      </c>
      <c r="N9" s="20">
        <f>'Reference Price จจ'!M9</f>
        <v>855</v>
      </c>
      <c r="O9" s="20">
        <f>'Reference Price จจ'!N9</f>
        <v>862.5</v>
      </c>
      <c r="P9" s="20">
        <f>'Reference Price จจ'!O9</f>
        <v>867.5</v>
      </c>
      <c r="Q9" s="20" t="e">
        <f>'Reference Price จจ'!#REF!</f>
        <v>#REF!</v>
      </c>
      <c r="R9" s="20" t="e">
        <f>'Reference Price จจ'!#REF!</f>
        <v>#REF!</v>
      </c>
      <c r="S9" s="20" t="e">
        <f>'Reference Price จจ'!#REF!</f>
        <v>#REF!</v>
      </c>
      <c r="T9" s="20" t="e">
        <f>'Reference Price จจ'!#REF!</f>
        <v>#REF!</v>
      </c>
      <c r="U9" s="20" t="e">
        <f>'Reference Price จจ'!#REF!</f>
        <v>#REF!</v>
      </c>
      <c r="V9" s="20" t="e">
        <f>'Reference Price จจ'!#REF!</f>
        <v>#REF!</v>
      </c>
      <c r="W9" s="20" t="e">
        <f>'Reference Price จจ'!#REF!</f>
        <v>#REF!</v>
      </c>
      <c r="X9" s="20" t="e">
        <f>'Reference Price จจ'!#REF!</f>
        <v>#REF!</v>
      </c>
    </row>
    <row r="10" spans="1:24">
      <c r="A10" s="4" t="s">
        <v>7</v>
      </c>
      <c r="B10" s="10" t="s">
        <v>21</v>
      </c>
      <c r="C10" s="19"/>
      <c r="D10" s="20">
        <f>'Reference Price จจ'!C10</f>
        <v>795</v>
      </c>
      <c r="E10" s="20">
        <f>'Reference Price จจ'!D10</f>
        <v>740</v>
      </c>
      <c r="F10" s="20">
        <f>'Reference Price จจ'!E10</f>
        <v>775</v>
      </c>
      <c r="G10" s="20">
        <f>'Reference Price จจ'!F10</f>
        <v>895</v>
      </c>
      <c r="H10" s="20">
        <f>'Reference Price จจ'!G10</f>
        <v>940</v>
      </c>
      <c r="I10" s="20">
        <f>'Reference Price จจ'!H10</f>
        <v>850</v>
      </c>
      <c r="J10" s="20">
        <f>'Reference Price จจ'!I10</f>
        <v>825</v>
      </c>
      <c r="K10" s="20">
        <f>'Reference Price จจ'!J10</f>
        <v>810</v>
      </c>
      <c r="L10" s="20">
        <f>'Reference Price จจ'!K10</f>
        <v>805</v>
      </c>
      <c r="M10" s="20">
        <f>'Reference Price จจ'!L10</f>
        <v>800</v>
      </c>
      <c r="N10" s="20">
        <f>'Reference Price จจ'!M10</f>
        <v>850</v>
      </c>
      <c r="O10" s="20">
        <f>'Reference Price จจ'!N10</f>
        <v>855</v>
      </c>
      <c r="P10" s="20">
        <f>'Reference Price จจ'!O10</f>
        <v>860</v>
      </c>
      <c r="Q10" s="20" t="e">
        <f>'Reference Price จจ'!#REF!</f>
        <v>#REF!</v>
      </c>
      <c r="R10" s="20" t="e">
        <f>'Reference Price จจ'!#REF!</f>
        <v>#REF!</v>
      </c>
      <c r="S10" s="20" t="e">
        <f>'Reference Price จจ'!#REF!</f>
        <v>#REF!</v>
      </c>
      <c r="T10" s="20" t="e">
        <f>'Reference Price จจ'!#REF!</f>
        <v>#REF!</v>
      </c>
      <c r="U10" s="20" t="e">
        <f>'Reference Price จจ'!#REF!</f>
        <v>#REF!</v>
      </c>
      <c r="V10" s="20" t="e">
        <f>'Reference Price จจ'!#REF!</f>
        <v>#REF!</v>
      </c>
      <c r="W10" s="20" t="e">
        <f>'Reference Price จจ'!#REF!</f>
        <v>#REF!</v>
      </c>
      <c r="X10" s="20" t="e">
        <f>'Reference Price จจ'!#REF!</f>
        <v>#REF!</v>
      </c>
    </row>
    <row r="11" spans="1:24">
      <c r="A11" s="4" t="s">
        <v>7</v>
      </c>
      <c r="B11" s="10" t="s">
        <v>22</v>
      </c>
      <c r="C11" s="19"/>
      <c r="D11" s="20">
        <f>'Reference Price จจ'!C11</f>
        <v>750</v>
      </c>
      <c r="E11" s="20">
        <f>'Reference Price จจ'!D11</f>
        <v>710</v>
      </c>
      <c r="F11" s="20">
        <f>'Reference Price จจ'!E11</f>
        <v>775</v>
      </c>
      <c r="G11" s="20">
        <f>'Reference Price จจ'!F11</f>
        <v>920</v>
      </c>
      <c r="H11" s="20">
        <f>'Reference Price จจ'!G11</f>
        <v>960</v>
      </c>
      <c r="I11" s="20">
        <f>'Reference Price จจ'!H11</f>
        <v>865</v>
      </c>
      <c r="J11" s="20">
        <f>'Reference Price จจ'!I11</f>
        <v>840</v>
      </c>
      <c r="K11" s="20">
        <f>'Reference Price จจ'!J11</f>
        <v>820</v>
      </c>
      <c r="L11" s="20">
        <f>'Reference Price จจ'!K11</f>
        <v>810</v>
      </c>
      <c r="M11" s="20">
        <f>'Reference Price จจ'!L11</f>
        <v>805</v>
      </c>
      <c r="N11" s="20">
        <f>'Reference Price จจ'!M11</f>
        <v>860</v>
      </c>
      <c r="O11" s="20">
        <f>'Reference Price จจ'!N11</f>
        <v>870</v>
      </c>
      <c r="P11" s="20">
        <f>'Reference Price จจ'!O11</f>
        <v>875</v>
      </c>
      <c r="Q11" s="20" t="e">
        <f>'Reference Price จจ'!#REF!</f>
        <v>#REF!</v>
      </c>
      <c r="R11" s="20" t="e">
        <f>'Reference Price จจ'!#REF!</f>
        <v>#REF!</v>
      </c>
      <c r="S11" s="20" t="e">
        <f>'Reference Price จจ'!#REF!</f>
        <v>#REF!</v>
      </c>
      <c r="T11" s="20" t="e">
        <f>'Reference Price จจ'!#REF!</f>
        <v>#REF!</v>
      </c>
      <c r="U11" s="20" t="e">
        <f>'Reference Price จจ'!#REF!</f>
        <v>#REF!</v>
      </c>
      <c r="V11" s="20" t="e">
        <f>'Reference Price จจ'!#REF!</f>
        <v>#REF!</v>
      </c>
      <c r="W11" s="20" t="e">
        <f>'Reference Price จจ'!#REF!</f>
        <v>#REF!</v>
      </c>
      <c r="X11" s="20" t="e">
        <f>'Reference Price จจ'!#REF!</f>
        <v>#REF!</v>
      </c>
    </row>
    <row r="12" spans="1:24">
      <c r="A12" s="4" t="s">
        <v>7</v>
      </c>
      <c r="B12" s="9" t="s">
        <v>8</v>
      </c>
      <c r="C12" s="19"/>
      <c r="D12" s="20">
        <f>'Reference Price จจ'!C12</f>
        <v>1234</v>
      </c>
      <c r="E12" s="20">
        <f>'Reference Price จจ'!D12</f>
        <v>1231.3</v>
      </c>
      <c r="F12" s="20">
        <f>'Reference Price จจ'!E12</f>
        <v>1303.75</v>
      </c>
      <c r="G12" s="20">
        <f>'Reference Price จจ'!F12</f>
        <v>1456.25</v>
      </c>
      <c r="H12" s="20">
        <f>'Reference Price จจ'!G12</f>
        <v>1441</v>
      </c>
      <c r="I12" s="20">
        <f>'Reference Price จจ'!H12</f>
        <v>1425</v>
      </c>
      <c r="J12" s="20">
        <f>'Reference Price จจ'!I12</f>
        <v>1409</v>
      </c>
      <c r="K12" s="20">
        <f>'Reference Price จจ'!J12</f>
        <v>1396</v>
      </c>
      <c r="L12" s="20">
        <f>'Reference Price จจ'!K12</f>
        <v>1381</v>
      </c>
      <c r="M12" s="20">
        <f>'Reference Price จจ'!L12</f>
        <v>1364</v>
      </c>
      <c r="N12" s="20">
        <f>'Reference Price จจ'!M12</f>
        <v>1385</v>
      </c>
      <c r="O12" s="20">
        <f>'Reference Price จจ'!N12</f>
        <v>1405</v>
      </c>
      <c r="P12" s="20">
        <f>'Reference Price จจ'!O12</f>
        <v>1365</v>
      </c>
      <c r="Q12" s="20" t="e">
        <f>'Reference Price จจ'!#REF!</f>
        <v>#REF!</v>
      </c>
      <c r="R12" s="20" t="e">
        <f>'Reference Price จจ'!#REF!</f>
        <v>#REF!</v>
      </c>
      <c r="S12" s="20" t="e">
        <f>'Reference Price จจ'!#REF!</f>
        <v>#REF!</v>
      </c>
      <c r="T12" s="20" t="e">
        <f>'Reference Price จจ'!#REF!</f>
        <v>#REF!</v>
      </c>
      <c r="U12" s="20" t="e">
        <f>'Reference Price จจ'!#REF!</f>
        <v>#REF!</v>
      </c>
      <c r="V12" s="20" t="e">
        <f>'Reference Price จจ'!#REF!</f>
        <v>#REF!</v>
      </c>
      <c r="W12" s="20" t="e">
        <f>'Reference Price จจ'!#REF!</f>
        <v>#REF!</v>
      </c>
      <c r="X12" s="20" t="e">
        <f>'Reference Price จจ'!#REF!</f>
        <v>#REF!</v>
      </c>
    </row>
    <row r="13" spans="1:24">
      <c r="A13" s="4" t="s">
        <v>7</v>
      </c>
      <c r="B13" s="9" t="s">
        <v>13</v>
      </c>
      <c r="C13" s="19"/>
      <c r="D13" s="20">
        <f>'Reference Price จจ'!C13</f>
        <v>1575</v>
      </c>
      <c r="E13" s="20">
        <f>'Reference Price จจ'!D13</f>
        <v>1542.5</v>
      </c>
      <c r="F13" s="20">
        <f>'Reference Price จจ'!E13</f>
        <v>1625</v>
      </c>
      <c r="G13" s="20">
        <f>'Reference Price จจ'!F13</f>
        <v>1751.88</v>
      </c>
      <c r="H13" s="20">
        <f>'Reference Price จจ'!G13</f>
        <v>1747</v>
      </c>
      <c r="I13" s="20">
        <f>'Reference Price จจ'!H13</f>
        <v>1706</v>
      </c>
      <c r="J13" s="20">
        <f>'Reference Price จจ'!I13</f>
        <v>1651</v>
      </c>
      <c r="K13" s="20">
        <f>'Reference Price จจ'!J13</f>
        <v>1610</v>
      </c>
      <c r="L13" s="20">
        <f>'Reference Price จจ'!K13</f>
        <v>1570</v>
      </c>
      <c r="M13" s="20">
        <f>'Reference Price จจ'!L13</f>
        <v>1538</v>
      </c>
      <c r="N13" s="20">
        <f>'Reference Price จจ'!M13</f>
        <v>1582</v>
      </c>
      <c r="O13" s="20">
        <f>'Reference Price จจ'!N13</f>
        <v>1621</v>
      </c>
      <c r="P13" s="20">
        <f>'Reference Price จจ'!O13</f>
        <v>1570</v>
      </c>
      <c r="Q13" s="20" t="e">
        <f>'Reference Price จจ'!#REF!</f>
        <v>#REF!</v>
      </c>
      <c r="R13" s="20" t="e">
        <f>'Reference Price จจ'!#REF!</f>
        <v>#REF!</v>
      </c>
      <c r="S13" s="20" t="e">
        <f>'Reference Price จจ'!#REF!</f>
        <v>#REF!</v>
      </c>
      <c r="T13" s="20" t="e">
        <f>'Reference Price จจ'!#REF!</f>
        <v>#REF!</v>
      </c>
      <c r="U13" s="20" t="e">
        <f>'Reference Price จจ'!#REF!</f>
        <v>#REF!</v>
      </c>
      <c r="V13" s="20" t="e">
        <f>'Reference Price จจ'!#REF!</f>
        <v>#REF!</v>
      </c>
      <c r="W13" s="20" t="e">
        <f>'Reference Price จจ'!#REF!</f>
        <v>#REF!</v>
      </c>
      <c r="X13" s="20" t="e">
        <f>'Reference Price จจ'!#REF!</f>
        <v>#REF!</v>
      </c>
    </row>
    <row r="14" spans="1:24">
      <c r="A14" s="4" t="s">
        <v>7</v>
      </c>
      <c r="B14" s="9" t="s">
        <v>14</v>
      </c>
      <c r="C14" s="19"/>
      <c r="D14" s="20">
        <f>'Reference Price จจ'!C14</f>
        <v>1274</v>
      </c>
      <c r="E14" s="20">
        <f>'Reference Price จจ'!D14</f>
        <v>1258.8</v>
      </c>
      <c r="F14" s="20">
        <f>'Reference Price จจ'!E14</f>
        <v>1315</v>
      </c>
      <c r="G14" s="20">
        <f>'Reference Price จจ'!F14</f>
        <v>1462.5</v>
      </c>
      <c r="H14" s="20">
        <f>'Reference Price จจ'!G14</f>
        <v>1465</v>
      </c>
      <c r="I14" s="20">
        <f>'Reference Price จจ'!H14</f>
        <v>1429</v>
      </c>
      <c r="J14" s="20">
        <f>'Reference Price จจ'!I14</f>
        <v>1409</v>
      </c>
      <c r="K14" s="20">
        <f>'Reference Price จจ'!J14</f>
        <v>1402</v>
      </c>
      <c r="L14" s="20">
        <f>'Reference Price จจ'!K14</f>
        <v>1395</v>
      </c>
      <c r="M14" s="20">
        <f>'Reference Price จจ'!L14</f>
        <v>1368</v>
      </c>
      <c r="N14" s="20">
        <f>'Reference Price จจ'!M14</f>
        <v>1347</v>
      </c>
      <c r="O14" s="20">
        <f>'Reference Price จจ'!N14</f>
        <v>1384</v>
      </c>
      <c r="P14" s="20">
        <f>'Reference Price จจ'!O14</f>
        <v>1336</v>
      </c>
      <c r="Q14" s="20" t="e">
        <f>'Reference Price จจ'!#REF!</f>
        <v>#REF!</v>
      </c>
      <c r="R14" s="20" t="e">
        <f>'Reference Price จจ'!#REF!</f>
        <v>#REF!</v>
      </c>
      <c r="S14" s="20" t="e">
        <f>'Reference Price จจ'!#REF!</f>
        <v>#REF!</v>
      </c>
      <c r="T14" s="20" t="e">
        <f>'Reference Price จจ'!#REF!</f>
        <v>#REF!</v>
      </c>
      <c r="U14" s="20" t="e">
        <f>'Reference Price จจ'!#REF!</f>
        <v>#REF!</v>
      </c>
      <c r="V14" s="20" t="e">
        <f>'Reference Price จจ'!#REF!</f>
        <v>#REF!</v>
      </c>
      <c r="W14" s="20" t="e">
        <f>'Reference Price จจ'!#REF!</f>
        <v>#REF!</v>
      </c>
      <c r="X14" s="20" t="e">
        <f>'Reference Price จจ'!#REF!</f>
        <v>#REF!</v>
      </c>
    </row>
    <row r="15" spans="1:24">
      <c r="A15" s="4" t="s">
        <v>7</v>
      </c>
      <c r="B15" s="9" t="s">
        <v>15</v>
      </c>
      <c r="C15" s="19"/>
      <c r="D15" s="20">
        <f>'Reference Price จจ'!C15</f>
        <v>1255</v>
      </c>
      <c r="E15" s="20">
        <f>'Reference Price จจ'!D15</f>
        <v>1304.375</v>
      </c>
      <c r="F15" s="20">
        <f>'Reference Price จจ'!E15</f>
        <v>1390.625</v>
      </c>
      <c r="G15" s="20">
        <f>'Reference Price จจ'!F15</f>
        <v>1460</v>
      </c>
      <c r="H15" s="20">
        <f>'Reference Price จจ'!G15</f>
        <v>1438</v>
      </c>
      <c r="I15" s="20">
        <f>'Reference Price จจ'!H15</f>
        <v>1440</v>
      </c>
      <c r="J15" s="20">
        <f>'Reference Price จจ'!I15</f>
        <v>1438</v>
      </c>
      <c r="K15" s="20">
        <f>'Reference Price จจ'!J15</f>
        <v>1423</v>
      </c>
      <c r="L15" s="20">
        <f>'Reference Price จจ'!K15</f>
        <v>1390</v>
      </c>
      <c r="M15" s="20">
        <f>'Reference Price จจ'!L15</f>
        <v>1385</v>
      </c>
      <c r="N15" s="20">
        <f>'Reference Price จจ'!M15</f>
        <v>1390</v>
      </c>
      <c r="O15" s="20">
        <f>'Reference Price จจ'!N15</f>
        <v>1385</v>
      </c>
      <c r="P15" s="20">
        <f>'Reference Price จจ'!O15</f>
        <v>1383</v>
      </c>
      <c r="Q15" s="20" t="e">
        <f>'Reference Price จจ'!#REF!</f>
        <v>#REF!</v>
      </c>
      <c r="R15" s="20" t="e">
        <f>'Reference Price จจ'!#REF!</f>
        <v>#REF!</v>
      </c>
      <c r="S15" s="20" t="e">
        <f>'Reference Price จจ'!#REF!</f>
        <v>#REF!</v>
      </c>
      <c r="T15" s="20" t="e">
        <f>'Reference Price จจ'!#REF!</f>
        <v>#REF!</v>
      </c>
      <c r="U15" s="20" t="e">
        <f>'Reference Price จจ'!#REF!</f>
        <v>#REF!</v>
      </c>
      <c r="V15" s="20" t="e">
        <f>'Reference Price จจ'!#REF!</f>
        <v>#REF!</v>
      </c>
      <c r="W15" s="20" t="e">
        <f>'Reference Price จจ'!#REF!</f>
        <v>#REF!</v>
      </c>
      <c r="X15" s="20" t="e">
        <f>'Reference Price จจ'!#REF!</f>
        <v>#REF!</v>
      </c>
    </row>
    <row r="16" spans="1:24">
      <c r="A16" s="4" t="s">
        <v>7</v>
      </c>
      <c r="B16" s="8" t="s">
        <v>16</v>
      </c>
      <c r="C16" s="19"/>
      <c r="D16" s="20">
        <f>'Reference Price จจ'!C16</f>
        <v>941.47</v>
      </c>
      <c r="E16" s="20">
        <f>'Reference Price จจ'!D16</f>
        <v>996.3</v>
      </c>
      <c r="F16" s="20">
        <f>'Reference Price จจ'!E16</f>
        <v>1155</v>
      </c>
      <c r="G16" s="20">
        <f>'Reference Price จจ'!F16</f>
        <v>1303.75</v>
      </c>
      <c r="H16" s="20">
        <f>'Reference Price จจ'!G16</f>
        <v>1320.5</v>
      </c>
      <c r="I16" s="20">
        <f>'Reference Price จจ'!H16</f>
        <v>1319.1</v>
      </c>
      <c r="J16" s="20">
        <f>'Reference Price จจ'!I16</f>
        <v>1285.9100000000001</v>
      </c>
      <c r="K16" s="20">
        <f>'Reference Price จจ'!J16</f>
        <v>1236.69</v>
      </c>
      <c r="L16" s="20">
        <f>'Reference Price จจ'!K16</f>
        <v>1211.79</v>
      </c>
      <c r="M16" s="20">
        <f>'Reference Price จจ'!L16</f>
        <v>1226.6400000000001</v>
      </c>
      <c r="N16" s="20">
        <f>'Reference Price จจ'!M16</f>
        <v>1232.1500000000001</v>
      </c>
      <c r="O16" s="20">
        <f>'Reference Price จจ'!N16</f>
        <v>1223.3599999999999</v>
      </c>
      <c r="P16" s="20">
        <f>'Reference Price จจ'!O16</f>
        <v>1181.2</v>
      </c>
      <c r="Q16" s="20" t="e">
        <f>'Reference Price จจ'!#REF!</f>
        <v>#REF!</v>
      </c>
      <c r="R16" s="20" t="e">
        <f>'Reference Price จจ'!#REF!</f>
        <v>#REF!</v>
      </c>
      <c r="S16" s="20" t="e">
        <f>'Reference Price จจ'!#REF!</f>
        <v>#REF!</v>
      </c>
      <c r="T16" s="20" t="e">
        <f>'Reference Price จจ'!#REF!</f>
        <v>#REF!</v>
      </c>
      <c r="U16" s="20" t="e">
        <f>'Reference Price จจ'!#REF!</f>
        <v>#REF!</v>
      </c>
      <c r="V16" s="20" t="e">
        <f>'Reference Price จจ'!#REF!</f>
        <v>#REF!</v>
      </c>
      <c r="W16" s="20" t="e">
        <f>'Reference Price จจ'!#REF!</f>
        <v>#REF!</v>
      </c>
      <c r="X16" s="20" t="e">
        <f>'Reference Price จจ'!#REF!</f>
        <v>#REF!</v>
      </c>
    </row>
    <row r="17" spans="1:24">
      <c r="A17" s="4" t="s">
        <v>7</v>
      </c>
      <c r="B17" s="8" t="s">
        <v>17</v>
      </c>
      <c r="C17" s="19"/>
      <c r="D17" s="20">
        <f>'Reference Price จจ'!C17</f>
        <v>72.526842376717866</v>
      </c>
      <c r="E17" s="20">
        <f>'Reference Price จจ'!D17</f>
        <v>66.074950000000001</v>
      </c>
      <c r="F17" s="20">
        <f>'Reference Price จจ'!E17</f>
        <v>46.025099999999995</v>
      </c>
      <c r="G17" s="20">
        <f>'Reference Price จจ'!F17</f>
        <v>58.937913043478254</v>
      </c>
      <c r="H17" s="20">
        <f>'Reference Price จจ'!G17</f>
        <v>69.292278640580093</v>
      </c>
      <c r="I17" s="20">
        <f>'Reference Price จจ'!H17</f>
        <v>64</v>
      </c>
      <c r="J17" s="20">
        <f>'Reference Price จจ'!I17</f>
        <v>64</v>
      </c>
      <c r="K17" s="20">
        <f>'Reference Price จจ'!J17</f>
        <v>64</v>
      </c>
      <c r="L17" s="20">
        <f>'Reference Price จจ'!K17</f>
        <v>64</v>
      </c>
      <c r="M17" s="20">
        <f>'Reference Price จจ'!L17</f>
        <v>64</v>
      </c>
      <c r="N17" s="20">
        <f>'Reference Price จจ'!M17</f>
        <v>64</v>
      </c>
      <c r="O17" s="20">
        <f>'Reference Price จจ'!N17</f>
        <v>64</v>
      </c>
      <c r="P17" s="20">
        <f>'Reference Price จจ'!O17</f>
        <v>64</v>
      </c>
      <c r="Q17" s="20" t="e">
        <f>'Reference Price จจ'!#REF!</f>
        <v>#REF!</v>
      </c>
      <c r="R17" s="20" t="e">
        <f>'Reference Price จจ'!#REF!</f>
        <v>#REF!</v>
      </c>
      <c r="S17" s="20" t="e">
        <f>'Reference Price จจ'!#REF!</f>
        <v>#REF!</v>
      </c>
      <c r="T17" s="20" t="e">
        <f>'Reference Price จจ'!#REF!</f>
        <v>#REF!</v>
      </c>
      <c r="U17" s="20" t="e">
        <f>'Reference Price จจ'!#REF!</f>
        <v>#REF!</v>
      </c>
      <c r="V17" s="20" t="e">
        <f>'Reference Price จจ'!#REF!</f>
        <v>#REF!</v>
      </c>
      <c r="W17" s="20" t="e">
        <f>'Reference Price จจ'!#REF!</f>
        <v>#REF!</v>
      </c>
      <c r="X17" s="20" t="e">
        <f>'Reference Price จจ'!#REF!</f>
        <v>#REF!</v>
      </c>
    </row>
    <row r="18" spans="1:24">
      <c r="A18" s="4" t="s">
        <v>7</v>
      </c>
      <c r="B18" s="8" t="s">
        <v>18</v>
      </c>
      <c r="C18" s="19"/>
      <c r="D18" s="20">
        <f>'Reference Price จจ'!C18</f>
        <v>58.021473901374293</v>
      </c>
      <c r="E18" s="20">
        <f>'Reference Price จจ'!D18</f>
        <v>64.79871819094673</v>
      </c>
      <c r="F18" s="20">
        <f>'Reference Price จจ'!E18</f>
        <v>52.011500000000012</v>
      </c>
      <c r="G18" s="20">
        <f>'Reference Price จจ'!F18</f>
        <v>45.158990322580614</v>
      </c>
      <c r="H18" s="20">
        <f>'Reference Price จจ'!G18</f>
        <v>55.433822912464073</v>
      </c>
      <c r="I18" s="20">
        <f>'Reference Price จจ'!H18</f>
        <v>51.2</v>
      </c>
      <c r="J18" s="20">
        <f>'Reference Price จจ'!I18</f>
        <v>51.2</v>
      </c>
      <c r="K18" s="20">
        <f>'Reference Price จจ'!J18</f>
        <v>51.2</v>
      </c>
      <c r="L18" s="20">
        <f>'Reference Price จจ'!K18</f>
        <v>51.2</v>
      </c>
      <c r="M18" s="20">
        <f>'Reference Price จจ'!L18</f>
        <v>51.2</v>
      </c>
      <c r="N18" s="20">
        <f>'Reference Price จจ'!M18</f>
        <v>51.2</v>
      </c>
      <c r="O18" s="20">
        <f>'Reference Price จจ'!N18</f>
        <v>51.2</v>
      </c>
      <c r="P18" s="20">
        <f>'Reference Price จจ'!O18</f>
        <v>51.2</v>
      </c>
      <c r="Q18" s="20" t="e">
        <f>'Reference Price จจ'!#REF!</f>
        <v>#REF!</v>
      </c>
      <c r="R18" s="20" t="e">
        <f>'Reference Price จจ'!#REF!</f>
        <v>#REF!</v>
      </c>
      <c r="S18" s="20" t="e">
        <f>'Reference Price จจ'!#REF!</f>
        <v>#REF!</v>
      </c>
      <c r="T18" s="20" t="e">
        <f>'Reference Price จจ'!#REF!</f>
        <v>#REF!</v>
      </c>
      <c r="U18" s="20" t="e">
        <f>'Reference Price จจ'!#REF!</f>
        <v>#REF!</v>
      </c>
      <c r="V18" s="20" t="e">
        <f>'Reference Price จจ'!#REF!</f>
        <v>#REF!</v>
      </c>
      <c r="W18" s="20" t="e">
        <f>'Reference Price จจ'!#REF!</f>
        <v>#REF!</v>
      </c>
      <c r="X18" s="20" t="e">
        <f>'Reference Price จจ'!#REF!</f>
        <v>#REF!</v>
      </c>
    </row>
    <row r="19" spans="1:24">
      <c r="A19" s="4" t="s">
        <v>7</v>
      </c>
      <c r="B19" s="8" t="s">
        <v>19</v>
      </c>
      <c r="C19" s="19"/>
      <c r="D19" s="20">
        <f>'Reference Price จจ'!C19</f>
        <v>433.47429272688163</v>
      </c>
      <c r="E19" s="20">
        <f>'Reference Price จจ'!D19</f>
        <v>427.41453556287917</v>
      </c>
      <c r="F19" s="20">
        <f>'Reference Price จจ'!E19</f>
        <v>436.78690210757719</v>
      </c>
      <c r="G19" s="20">
        <f>'Reference Price จจ'!F19</f>
        <v>442.05441755203697</v>
      </c>
      <c r="H19" s="20">
        <f>'Reference Price จจ'!G19</f>
        <v>432.98870542985924</v>
      </c>
      <c r="I19" s="20">
        <f>'Reference Price จจ'!H19</f>
        <v>422.73842333865224</v>
      </c>
      <c r="J19" s="20">
        <f>'Reference Price จจ'!I19</f>
        <v>424.39372439389388</v>
      </c>
      <c r="K19" s="20">
        <f>'Reference Price จจ'!J19</f>
        <v>424.39372439389388</v>
      </c>
      <c r="L19" s="20">
        <f>'Reference Price จจ'!K19</f>
        <v>444.68229634969111</v>
      </c>
      <c r="M19" s="20">
        <f>'Reference Price จจ'!L19</f>
        <v>446.70972323274447</v>
      </c>
      <c r="N19" s="20">
        <f>'Reference Price จจ'!M19</f>
        <v>447.11742909514123</v>
      </c>
      <c r="O19" s="20">
        <f>'Reference Price จจ'!N19</f>
        <v>471.17019578341706</v>
      </c>
      <c r="P19" s="20">
        <f>'Reference Price จจ'!O19</f>
        <v>471.17019578341706</v>
      </c>
      <c r="Q19" s="20" t="e">
        <f>'Reference Price จจ'!#REF!</f>
        <v>#REF!</v>
      </c>
      <c r="R19" s="20" t="e">
        <f>'Reference Price จจ'!#REF!</f>
        <v>#REF!</v>
      </c>
      <c r="S19" s="20" t="e">
        <f>'Reference Price จจ'!#REF!</f>
        <v>#REF!</v>
      </c>
      <c r="T19" s="20" t="e">
        <f>'Reference Price จจ'!#REF!</f>
        <v>#REF!</v>
      </c>
      <c r="U19" s="20" t="e">
        <f>'Reference Price จจ'!#REF!</f>
        <v>#REF!</v>
      </c>
      <c r="V19" s="20" t="e">
        <f>'Reference Price จจ'!#REF!</f>
        <v>#REF!</v>
      </c>
      <c r="W19" s="20" t="e">
        <f>'Reference Price จจ'!#REF!</f>
        <v>#REF!</v>
      </c>
      <c r="X19" s="20" t="e">
        <f>'Reference Price จจ'!#REF!</f>
        <v>#REF!</v>
      </c>
    </row>
    <row r="20" spans="1:24">
      <c r="A20" s="4" t="s">
        <v>25</v>
      </c>
      <c r="B20" s="8" t="s">
        <v>20</v>
      </c>
      <c r="C20" s="19"/>
      <c r="D20" s="20">
        <f>'Reference Price จจ'!C20</f>
        <v>33.11592000000001</v>
      </c>
      <c r="E20" s="20">
        <f>'Reference Price จจ'!D20</f>
        <v>33.585427741935497</v>
      </c>
      <c r="F20" s="20">
        <f>'Reference Price จจ'!E20</f>
        <v>33.208400000000026</v>
      </c>
      <c r="G20" s="20">
        <f>'Reference Price จจ'!F20</f>
        <v>32.928653691756303</v>
      </c>
      <c r="H20" s="20">
        <f>'Reference Price จจ'!G20</f>
        <v>33.621662222222213</v>
      </c>
      <c r="I20" s="20">
        <f>'Reference Price จจ'!H20</f>
        <v>33.33</v>
      </c>
      <c r="J20" s="20">
        <f>'Reference Price จจ'!I20</f>
        <v>33.200000000000003</v>
      </c>
      <c r="K20" s="20">
        <f>'Reference Price จจ'!J20</f>
        <v>33.200000000000003</v>
      </c>
      <c r="L20" s="20">
        <f>'Reference Price จจ'!K20</f>
        <v>33.049999999999997</v>
      </c>
      <c r="M20" s="20">
        <f>'Reference Price จจ'!L20</f>
        <v>32.9</v>
      </c>
      <c r="N20" s="20">
        <f>'Reference Price จจ'!M20</f>
        <v>32.869999999999997</v>
      </c>
      <c r="O20" s="20">
        <f>'Reference Price จจ'!N20</f>
        <v>32.869999999999997</v>
      </c>
      <c r="P20" s="20">
        <f>'Reference Price จจ'!O20</f>
        <v>32.869999999999997</v>
      </c>
      <c r="Q20" s="20" t="e">
        <f>'Reference Price จจ'!#REF!</f>
        <v>#REF!</v>
      </c>
      <c r="R20" s="20" t="e">
        <f>'Reference Price จจ'!#REF!</f>
        <v>#REF!</v>
      </c>
      <c r="S20" s="20" t="e">
        <f>'Reference Price จจ'!#REF!</f>
        <v>#REF!</v>
      </c>
      <c r="T20" s="20" t="e">
        <f>'Reference Price จจ'!#REF!</f>
        <v>#REF!</v>
      </c>
      <c r="U20" s="20" t="e">
        <f>'Reference Price จจ'!#REF!</f>
        <v>#REF!</v>
      </c>
      <c r="V20" s="20" t="e">
        <f>'Reference Price จจ'!#REF!</f>
        <v>#REF!</v>
      </c>
      <c r="W20" s="20" t="e">
        <f>'Reference Price จจ'!#REF!</f>
        <v>#REF!</v>
      </c>
      <c r="X20" s="20" t="e">
        <f>'Reference Price จจ'!#REF!</f>
        <v>#REF!</v>
      </c>
    </row>
    <row r="21" spans="1:24" ht="23.5">
      <c r="A21" s="70" t="s">
        <v>26</v>
      </c>
    </row>
    <row r="22" spans="1:24" s="73" customFormat="1" ht="23.5">
      <c r="A22" s="71" t="s">
        <v>0</v>
      </c>
      <c r="B22" s="72"/>
      <c r="D22" s="72"/>
    </row>
    <row r="23" spans="1:24">
      <c r="A23" s="487" t="s">
        <v>1</v>
      </c>
      <c r="B23" s="487" t="s">
        <v>98</v>
      </c>
      <c r="C23" s="487" t="s">
        <v>99</v>
      </c>
      <c r="D23" s="487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7"/>
      <c r="B24" s="493"/>
      <c r="C24" s="493"/>
      <c r="D24" s="493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117">
        <f>'Cost วผก.'!C$7</f>
        <v>366.41213487489989</v>
      </c>
      <c r="F25" s="117">
        <f>'Cost วผก.'!D$7</f>
        <v>377.67854857292309</v>
      </c>
      <c r="G25" s="117">
        <f>'Cost วผก.'!E$7</f>
        <v>376.45347990676305</v>
      </c>
      <c r="H25" s="117">
        <f>'Cost วผก.'!F$7</f>
        <v>378.21889813115564</v>
      </c>
      <c r="I25" s="117">
        <f>'Cost วผก.'!G$7</f>
        <v>368.93983358642458</v>
      </c>
      <c r="J25" s="117">
        <f>'Cost วผก.'!H$7</f>
        <v>365.21230224986925</v>
      </c>
      <c r="K25" s="117">
        <f>'Cost วผก.'!I$7</f>
        <v>367.1340940185454</v>
      </c>
      <c r="L25" s="117">
        <f>'Cost วผก.'!J$7</f>
        <v>381.9118427615058</v>
      </c>
      <c r="M25" s="117">
        <f>'Cost วผก.'!K$7</f>
        <v>365.01416249035321</v>
      </c>
      <c r="N25" s="117">
        <f>'Cost วผก.'!L$7</f>
        <v>407.59702962366276</v>
      </c>
      <c r="O25" s="117">
        <f>'Cost วผก.'!M$7</f>
        <v>412.41013673443138</v>
      </c>
      <c r="P25" s="117">
        <f>'Cost วผก.'!N$7</f>
        <v>410.34498614706462</v>
      </c>
      <c r="Q25" s="117" t="e">
        <f>'Cost วผก.'!#REF!</f>
        <v>#REF!</v>
      </c>
      <c r="R25" s="117" t="e">
        <f>'Cost วผก.'!#REF!</f>
        <v>#REF!</v>
      </c>
      <c r="S25" s="117" t="e">
        <f>'Cost วผก.'!#REF!</f>
        <v>#REF!</v>
      </c>
      <c r="T25" s="117" t="e">
        <f>'Cost วผก.'!#REF!</f>
        <v>#REF!</v>
      </c>
      <c r="U25" s="117" t="e">
        <f>'Cost วผก.'!#REF!</f>
        <v>#REF!</v>
      </c>
      <c r="V25" s="117" t="e">
        <f>'Cost วผก.'!#REF!</f>
        <v>#REF!</v>
      </c>
      <c r="W25" s="117">
        <f>'Cost วผก.'!O$7</f>
        <v>381.44395409146654</v>
      </c>
      <c r="X25" s="117">
        <f>'Cost วผก.'!P$7</f>
        <v>0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117">
        <f>'Cost วผก.'!C$7</f>
        <v>366.41213487489989</v>
      </c>
      <c r="F26" s="117">
        <f>'Cost วผก.'!D$7</f>
        <v>377.67854857292309</v>
      </c>
      <c r="G26" s="117">
        <f>'Cost วผก.'!E$7</f>
        <v>376.45347990676305</v>
      </c>
      <c r="H26" s="117">
        <f>'Cost วผก.'!F$7</f>
        <v>378.21889813115564</v>
      </c>
      <c r="I26" s="117">
        <f>'Cost วผก.'!G$7</f>
        <v>368.93983358642458</v>
      </c>
      <c r="J26" s="117">
        <f>'Cost วผก.'!H$7</f>
        <v>365.21230224986925</v>
      </c>
      <c r="K26" s="117">
        <f>'Cost วผก.'!I$7</f>
        <v>367.1340940185454</v>
      </c>
      <c r="L26" s="117">
        <f>'Cost วผก.'!J$7</f>
        <v>381.9118427615058</v>
      </c>
      <c r="M26" s="117">
        <f>'Cost วผก.'!K$7</f>
        <v>365.01416249035321</v>
      </c>
      <c r="N26" s="117">
        <f>'Cost วผก.'!L$7</f>
        <v>407.59702962366276</v>
      </c>
      <c r="O26" s="117">
        <f>'Cost วผก.'!M$7</f>
        <v>412.41013673443138</v>
      </c>
      <c r="P26" s="117">
        <f>'Cost วผก.'!N$7</f>
        <v>410.34498614706462</v>
      </c>
      <c r="Q26" s="117" t="e">
        <f>'Cost วผก.'!#REF!</f>
        <v>#REF!</v>
      </c>
      <c r="R26" s="117" t="e">
        <f>'Cost วผก.'!#REF!</f>
        <v>#REF!</v>
      </c>
      <c r="S26" s="117" t="e">
        <f>'Cost วผก.'!#REF!</f>
        <v>#REF!</v>
      </c>
      <c r="T26" s="117" t="e">
        <f>'Cost วผก.'!#REF!</f>
        <v>#REF!</v>
      </c>
      <c r="U26" s="117" t="e">
        <f>'Cost วผก.'!#REF!</f>
        <v>#REF!</v>
      </c>
      <c r="V26" s="117" t="e">
        <f>'Cost วผก.'!#REF!</f>
        <v>#REF!</v>
      </c>
      <c r="W26" s="117">
        <f>'Cost วผก.'!O$7</f>
        <v>381.44395409146654</v>
      </c>
      <c r="X26" s="117">
        <f>'Cost วผก.'!P$7</f>
        <v>0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117">
        <f>'Cost วผก.'!C$7</f>
        <v>366.41213487489989</v>
      </c>
      <c r="F27" s="117">
        <f>'Cost วผก.'!D$7</f>
        <v>377.67854857292309</v>
      </c>
      <c r="G27" s="117">
        <f>'Cost วผก.'!E$7</f>
        <v>376.45347990676305</v>
      </c>
      <c r="H27" s="117">
        <f>'Cost วผก.'!F$7</f>
        <v>378.21889813115564</v>
      </c>
      <c r="I27" s="117">
        <f>'Cost วผก.'!G$7</f>
        <v>368.93983358642458</v>
      </c>
      <c r="J27" s="117">
        <f>'Cost วผก.'!H$7</f>
        <v>365.21230224986925</v>
      </c>
      <c r="K27" s="117">
        <f>'Cost วผก.'!I$7</f>
        <v>367.1340940185454</v>
      </c>
      <c r="L27" s="117">
        <f>'Cost วผก.'!J$7</f>
        <v>381.9118427615058</v>
      </c>
      <c r="M27" s="117">
        <f>'Cost วผก.'!K$7</f>
        <v>365.01416249035321</v>
      </c>
      <c r="N27" s="117">
        <f>'Cost วผก.'!L$7</f>
        <v>407.59702962366276</v>
      </c>
      <c r="O27" s="117">
        <f>'Cost วผก.'!M$7</f>
        <v>412.41013673443138</v>
      </c>
      <c r="P27" s="117">
        <f>'Cost วผก.'!N$7</f>
        <v>410.34498614706462</v>
      </c>
      <c r="Q27" s="117" t="e">
        <f>'Cost วผก.'!#REF!</f>
        <v>#REF!</v>
      </c>
      <c r="R27" s="117" t="e">
        <f>'Cost วผก.'!#REF!</f>
        <v>#REF!</v>
      </c>
      <c r="S27" s="117" t="e">
        <f>'Cost วผก.'!#REF!</f>
        <v>#REF!</v>
      </c>
      <c r="T27" s="117" t="e">
        <f>'Cost วผก.'!#REF!</f>
        <v>#REF!</v>
      </c>
      <c r="U27" s="117" t="e">
        <f>'Cost วผก.'!#REF!</f>
        <v>#REF!</v>
      </c>
      <c r="V27" s="117" t="e">
        <f>'Cost วผก.'!#REF!</f>
        <v>#REF!</v>
      </c>
      <c r="W27" s="117">
        <f>'Cost วผก.'!O$7</f>
        <v>381.44395409146654</v>
      </c>
      <c r="X27" s="117">
        <f>'Cost วผก.'!P$7</f>
        <v>0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117">
        <f>'Cost วผก.'!C$7</f>
        <v>366.41213487489989</v>
      </c>
      <c r="F28" s="117">
        <f>'Cost วผก.'!D$7</f>
        <v>377.67854857292309</v>
      </c>
      <c r="G28" s="117">
        <f>'Cost วผก.'!E$7</f>
        <v>376.45347990676305</v>
      </c>
      <c r="H28" s="117">
        <f>'Cost วผก.'!F$7</f>
        <v>378.21889813115564</v>
      </c>
      <c r="I28" s="117">
        <f>'Cost วผก.'!G$7</f>
        <v>368.93983358642458</v>
      </c>
      <c r="J28" s="117">
        <f>'Cost วผก.'!H$7</f>
        <v>365.21230224986925</v>
      </c>
      <c r="K28" s="117">
        <f>'Cost วผก.'!I$7</f>
        <v>367.1340940185454</v>
      </c>
      <c r="L28" s="117">
        <f>'Cost วผก.'!J$7</f>
        <v>381.9118427615058</v>
      </c>
      <c r="M28" s="117">
        <f>'Cost วผก.'!K$7</f>
        <v>365.01416249035321</v>
      </c>
      <c r="N28" s="117">
        <f>'Cost วผก.'!L$7</f>
        <v>407.59702962366276</v>
      </c>
      <c r="O28" s="117">
        <f>'Cost วผก.'!M$7</f>
        <v>412.41013673443138</v>
      </c>
      <c r="P28" s="117">
        <f>'Cost วผก.'!N$7</f>
        <v>410.34498614706462</v>
      </c>
      <c r="Q28" s="117" t="e">
        <f>'Cost วผก.'!#REF!</f>
        <v>#REF!</v>
      </c>
      <c r="R28" s="117" t="e">
        <f>'Cost วผก.'!#REF!</f>
        <v>#REF!</v>
      </c>
      <c r="S28" s="117" t="e">
        <f>'Cost วผก.'!#REF!</f>
        <v>#REF!</v>
      </c>
      <c r="T28" s="117" t="e">
        <f>'Cost วผก.'!#REF!</f>
        <v>#REF!</v>
      </c>
      <c r="U28" s="117" t="e">
        <f>'Cost วผก.'!#REF!</f>
        <v>#REF!</v>
      </c>
      <c r="V28" s="117" t="e">
        <f>'Cost วผก.'!#REF!</f>
        <v>#REF!</v>
      </c>
      <c r="W28" s="117">
        <f>'Cost วผก.'!O$7</f>
        <v>381.44395409146654</v>
      </c>
      <c r="X28" s="117">
        <f>'Cost วผก.'!P$7</f>
        <v>0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117">
        <f>'Cost วผก.'!C$7</f>
        <v>366.41213487489989</v>
      </c>
      <c r="F29" s="117">
        <f>'Cost วผก.'!D$7</f>
        <v>377.67854857292309</v>
      </c>
      <c r="G29" s="117">
        <f>'Cost วผก.'!E$7</f>
        <v>376.45347990676305</v>
      </c>
      <c r="H29" s="117">
        <f>'Cost วผก.'!F$7</f>
        <v>378.21889813115564</v>
      </c>
      <c r="I29" s="117">
        <f>'Cost วผก.'!G$7</f>
        <v>368.93983358642458</v>
      </c>
      <c r="J29" s="117">
        <f>'Cost วผก.'!H$7</f>
        <v>365.21230224986925</v>
      </c>
      <c r="K29" s="117">
        <f>'Cost วผก.'!I$7</f>
        <v>367.1340940185454</v>
      </c>
      <c r="L29" s="117">
        <f>'Cost วผก.'!J$7</f>
        <v>381.9118427615058</v>
      </c>
      <c r="M29" s="117">
        <f>'Cost วผก.'!K$7</f>
        <v>365.01416249035321</v>
      </c>
      <c r="N29" s="117">
        <f>'Cost วผก.'!L$7</f>
        <v>407.59702962366276</v>
      </c>
      <c r="O29" s="117">
        <f>'Cost วผก.'!M$7</f>
        <v>412.41013673443138</v>
      </c>
      <c r="P29" s="117">
        <f>'Cost วผก.'!N$7</f>
        <v>410.34498614706462</v>
      </c>
      <c r="Q29" s="117" t="e">
        <f>'Cost วผก.'!#REF!</f>
        <v>#REF!</v>
      </c>
      <c r="R29" s="117" t="e">
        <f>'Cost วผก.'!#REF!</f>
        <v>#REF!</v>
      </c>
      <c r="S29" s="117" t="e">
        <f>'Cost วผก.'!#REF!</f>
        <v>#REF!</v>
      </c>
      <c r="T29" s="117" t="e">
        <f>'Cost วผก.'!#REF!</f>
        <v>#REF!</v>
      </c>
      <c r="U29" s="117" t="e">
        <f>'Cost วผก.'!#REF!</f>
        <v>#REF!</v>
      </c>
      <c r="V29" s="117" t="e">
        <f>'Cost วผก.'!#REF!</f>
        <v>#REF!</v>
      </c>
      <c r="W29" s="117">
        <f>'Cost วผก.'!O$7</f>
        <v>381.44395409146654</v>
      </c>
      <c r="X29" s="117">
        <f>'Cost วผก.'!P$7</f>
        <v>0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117">
        <f>'Cost วผก.'!C$7</f>
        <v>366.41213487489989</v>
      </c>
      <c r="F30" s="117">
        <f>'Cost วผก.'!D$7</f>
        <v>377.67854857292309</v>
      </c>
      <c r="G30" s="117">
        <f>'Cost วผก.'!E$7</f>
        <v>376.45347990676305</v>
      </c>
      <c r="H30" s="117">
        <f>'Cost วผก.'!F$7</f>
        <v>378.21889813115564</v>
      </c>
      <c r="I30" s="117">
        <f>'Cost วผก.'!G$7</f>
        <v>368.93983358642458</v>
      </c>
      <c r="J30" s="117">
        <f>'Cost วผก.'!H$7</f>
        <v>365.21230224986925</v>
      </c>
      <c r="K30" s="117">
        <f>'Cost วผก.'!I$7</f>
        <v>367.1340940185454</v>
      </c>
      <c r="L30" s="117">
        <f>'Cost วผก.'!J$7</f>
        <v>381.9118427615058</v>
      </c>
      <c r="M30" s="117">
        <f>'Cost วผก.'!K$7</f>
        <v>365.01416249035321</v>
      </c>
      <c r="N30" s="117">
        <f>'Cost วผก.'!L$7</f>
        <v>407.59702962366276</v>
      </c>
      <c r="O30" s="117">
        <f>'Cost วผก.'!M$7</f>
        <v>412.41013673443138</v>
      </c>
      <c r="P30" s="117">
        <f>'Cost วผก.'!N$7</f>
        <v>410.34498614706462</v>
      </c>
      <c r="Q30" s="117" t="e">
        <f>'Cost วผก.'!#REF!</f>
        <v>#REF!</v>
      </c>
      <c r="R30" s="117" t="e">
        <f>'Cost วผก.'!#REF!</f>
        <v>#REF!</v>
      </c>
      <c r="S30" s="117" t="e">
        <f>'Cost วผก.'!#REF!</f>
        <v>#REF!</v>
      </c>
      <c r="T30" s="117" t="e">
        <f>'Cost วผก.'!#REF!</f>
        <v>#REF!</v>
      </c>
      <c r="U30" s="117" t="e">
        <f>'Cost วผก.'!#REF!</f>
        <v>#REF!</v>
      </c>
      <c r="V30" s="117" t="e">
        <f>'Cost วผก.'!#REF!</f>
        <v>#REF!</v>
      </c>
      <c r="W30" s="117">
        <f>'Cost วผก.'!O$7</f>
        <v>381.44395409146654</v>
      </c>
      <c r="X30" s="117">
        <f>'Cost วผก.'!P$7</f>
        <v>0</v>
      </c>
    </row>
    <row r="31" spans="1:24" s="73" customFormat="1" ht="23.5">
      <c r="A31" s="71" t="s">
        <v>4</v>
      </c>
      <c r="B31" s="72"/>
      <c r="D31" s="72"/>
    </row>
    <row r="32" spans="1:24">
      <c r="A32" s="487" t="s">
        <v>1</v>
      </c>
      <c r="B32" s="487" t="s">
        <v>98</v>
      </c>
      <c r="C32" s="487" t="s">
        <v>99</v>
      </c>
      <c r="D32" s="487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89"/>
      <c r="B33" s="488"/>
      <c r="C33" s="488"/>
      <c r="D33" s="488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117">
        <f>'Cost วผก.'!C16</f>
        <v>359.48625292461963</v>
      </c>
      <c r="F35" s="117">
        <f>'Cost วผก.'!D16</f>
        <v>370.53229717759336</v>
      </c>
      <c r="G35" s="117">
        <f>'Cost วผก.'!E16</f>
        <v>369.32870703857765</v>
      </c>
      <c r="H35" s="117">
        <f>'Cost วผก.'!F16</f>
        <v>371.05573068758565</v>
      </c>
      <c r="I35" s="117">
        <f>'Cost วผก.'!G16</f>
        <v>361.9638560400544</v>
      </c>
      <c r="J35" s="117">
        <f>'Cost วผก.'!H16</f>
        <v>358.31239677159198</v>
      </c>
      <c r="K35" s="117">
        <f>'Cost วผก.'!I16</f>
        <v>360.19647485221225</v>
      </c>
      <c r="L35" s="117">
        <f>'Cost วผก.'!J16</f>
        <v>374.67263688613275</v>
      </c>
      <c r="M35" s="117">
        <f>'Cost วผก.'!K16</f>
        <v>358.11980723275872</v>
      </c>
      <c r="N35" s="117">
        <f>'Cost วผก.'!L16</f>
        <v>399.83871788552534</v>
      </c>
      <c r="O35" s="117">
        <f>'Cost วผก.'!M16</f>
        <v>404.55359832056405</v>
      </c>
      <c r="P35" s="117">
        <f>'Cost วผก.'!N16</f>
        <v>402.53059366355166</v>
      </c>
      <c r="Q35" s="117" t="e">
        <f>'Cost วผก.'!#REF!</f>
        <v>#REF!</v>
      </c>
      <c r="R35" s="117" t="e">
        <f>'Cost วผก.'!#REF!</f>
        <v>#REF!</v>
      </c>
      <c r="S35" s="117" t="e">
        <f>'Cost วผก.'!#REF!</f>
        <v>#REF!</v>
      </c>
      <c r="T35" s="117" t="e">
        <f>'Cost วผก.'!#REF!</f>
        <v>#REF!</v>
      </c>
      <c r="U35" s="117" t="e">
        <f>'Cost วผก.'!#REF!</f>
        <v>#REF!</v>
      </c>
      <c r="V35" s="117" t="e">
        <f>'Cost วผก.'!#REF!</f>
        <v>#REF!</v>
      </c>
      <c r="W35" s="117">
        <f>'Cost วผก.'!O16</f>
        <v>374.21592245673065</v>
      </c>
      <c r="X35" s="117">
        <f>'Cost วผก.'!P16</f>
        <v>0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117">
        <f>E9+E18+3.6</f>
        <v>793.39871819094674</v>
      </c>
      <c r="F36" s="117">
        <f t="shared" ref="F36:P36" si="0">F9+F18+3.6</f>
        <v>830.61150000000009</v>
      </c>
      <c r="G36" s="117">
        <f t="shared" si="0"/>
        <v>956.25899032258064</v>
      </c>
      <c r="H36" s="117">
        <f t="shared" si="0"/>
        <v>1009.0338229124641</v>
      </c>
      <c r="I36" s="117">
        <f t="shared" si="0"/>
        <v>912.30000000000007</v>
      </c>
      <c r="J36" s="117">
        <f t="shared" si="0"/>
        <v>887.30000000000007</v>
      </c>
      <c r="K36" s="117">
        <f t="shared" si="0"/>
        <v>869.80000000000007</v>
      </c>
      <c r="L36" s="252">
        <v>383.62726357947167</v>
      </c>
      <c r="M36" s="252">
        <v>414.96876387249415</v>
      </c>
      <c r="N36" s="117">
        <f t="shared" si="0"/>
        <v>909.80000000000007</v>
      </c>
      <c r="O36" s="117">
        <f t="shared" si="0"/>
        <v>917.30000000000007</v>
      </c>
      <c r="P36" s="117">
        <f t="shared" si="0"/>
        <v>922.30000000000007</v>
      </c>
      <c r="Q36" s="117" t="e">
        <f t="shared" ref="Q36:X36" si="1">Q9+Q18+3.6</f>
        <v>#REF!</v>
      </c>
      <c r="R36" s="117" t="e">
        <f t="shared" si="1"/>
        <v>#REF!</v>
      </c>
      <c r="S36" s="117" t="e">
        <f t="shared" si="1"/>
        <v>#REF!</v>
      </c>
      <c r="T36" s="117" t="e">
        <f t="shared" si="1"/>
        <v>#REF!</v>
      </c>
      <c r="U36" s="117" t="e">
        <f t="shared" si="1"/>
        <v>#REF!</v>
      </c>
      <c r="V36" s="117" t="e">
        <f t="shared" si="1"/>
        <v>#REF!</v>
      </c>
      <c r="W36" s="117" t="e">
        <f t="shared" si="1"/>
        <v>#REF!</v>
      </c>
      <c r="X36" s="117" t="e">
        <f t="shared" si="1"/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117">
        <f>'Cost วผก.'!C16</f>
        <v>359.48625292461963</v>
      </c>
      <c r="F38" s="117">
        <f>'Cost วผก.'!D16</f>
        <v>370.53229717759336</v>
      </c>
      <c r="G38" s="117">
        <f>'Cost วผก.'!E16</f>
        <v>369.32870703857765</v>
      </c>
      <c r="H38" s="117">
        <f>'Cost วผก.'!F16</f>
        <v>371.05573068758565</v>
      </c>
      <c r="I38" s="117">
        <f>'Cost วผก.'!G16</f>
        <v>361.9638560400544</v>
      </c>
      <c r="J38" s="117">
        <f>'Cost วผก.'!H16</f>
        <v>358.31239677159198</v>
      </c>
      <c r="K38" s="117">
        <f>'Cost วผก.'!I16</f>
        <v>360.19647485221225</v>
      </c>
      <c r="L38" s="117">
        <f>'Cost วผก.'!J16</f>
        <v>374.67263688613275</v>
      </c>
      <c r="M38" s="117">
        <f>'Cost วผก.'!K16</f>
        <v>358.11980723275872</v>
      </c>
      <c r="N38" s="117">
        <f>'Cost วผก.'!L16</f>
        <v>399.83871788552534</v>
      </c>
      <c r="O38" s="117">
        <f>'Cost วผก.'!M16</f>
        <v>404.55359832056405</v>
      </c>
      <c r="P38" s="117">
        <f>'Cost วผก.'!N16</f>
        <v>402.53059366355166</v>
      </c>
      <c r="Q38" s="117" t="e">
        <f>'Cost วผก.'!#REF!</f>
        <v>#REF!</v>
      </c>
      <c r="R38" s="117" t="e">
        <f>'Cost วผก.'!#REF!</f>
        <v>#REF!</v>
      </c>
      <c r="S38" s="117" t="e">
        <f>'Cost วผก.'!#REF!</f>
        <v>#REF!</v>
      </c>
      <c r="T38" s="117" t="e">
        <f>'Cost วผก.'!#REF!</f>
        <v>#REF!</v>
      </c>
      <c r="U38" s="117" t="e">
        <f>'Cost วผก.'!#REF!</f>
        <v>#REF!</v>
      </c>
      <c r="V38" s="117" t="e">
        <f>'Cost วผก.'!#REF!</f>
        <v>#REF!</v>
      </c>
      <c r="W38" s="117">
        <f>'Cost วผก.'!O16</f>
        <v>374.21592245673065</v>
      </c>
      <c r="X38" s="117">
        <f>'Cost วผก.'!P16</f>
        <v>0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117">
        <f>E9+E18+3.6</f>
        <v>793.39871819094674</v>
      </c>
      <c r="F39" s="117">
        <f t="shared" ref="F39:P39" si="2">F9+F18+3.6</f>
        <v>830.61150000000009</v>
      </c>
      <c r="G39" s="117">
        <f t="shared" si="2"/>
        <v>956.25899032258064</v>
      </c>
      <c r="H39" s="117">
        <f t="shared" si="2"/>
        <v>1009.0338229124641</v>
      </c>
      <c r="I39" s="117">
        <f t="shared" si="2"/>
        <v>912.30000000000007</v>
      </c>
      <c r="J39" s="117">
        <f t="shared" si="2"/>
        <v>887.30000000000007</v>
      </c>
      <c r="K39" s="117">
        <f t="shared" si="2"/>
        <v>869.80000000000007</v>
      </c>
      <c r="L39" s="252">
        <v>383.62726357947167</v>
      </c>
      <c r="M39" s="252">
        <v>414.96876387249415</v>
      </c>
      <c r="N39" s="117">
        <f t="shared" si="2"/>
        <v>909.80000000000007</v>
      </c>
      <c r="O39" s="117">
        <f t="shared" si="2"/>
        <v>917.30000000000007</v>
      </c>
      <c r="P39" s="117">
        <f t="shared" si="2"/>
        <v>922.30000000000007</v>
      </c>
      <c r="Q39" s="117" t="e">
        <f t="shared" ref="Q39:X39" si="3">Q9+Q18+3.6</f>
        <v>#REF!</v>
      </c>
      <c r="R39" s="117" t="e">
        <f t="shared" si="3"/>
        <v>#REF!</v>
      </c>
      <c r="S39" s="117" t="e">
        <f t="shared" si="3"/>
        <v>#REF!</v>
      </c>
      <c r="T39" s="117" t="e">
        <f t="shared" si="3"/>
        <v>#REF!</v>
      </c>
      <c r="U39" s="117" t="e">
        <f t="shared" si="3"/>
        <v>#REF!</v>
      </c>
      <c r="V39" s="117" t="e">
        <f t="shared" si="3"/>
        <v>#REF!</v>
      </c>
      <c r="W39" s="117" t="e">
        <f t="shared" si="3"/>
        <v>#REF!</v>
      </c>
      <c r="X39" s="117" t="e">
        <f t="shared" si="3"/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117">
        <f>'Cost วผก.'!C16</f>
        <v>359.48625292461963</v>
      </c>
      <c r="F41" s="117">
        <f>'Cost วผก.'!D16</f>
        <v>370.53229717759336</v>
      </c>
      <c r="G41" s="117">
        <f>'Cost วผก.'!E16</f>
        <v>369.32870703857765</v>
      </c>
      <c r="H41" s="117">
        <f>'Cost วผก.'!F16</f>
        <v>371.05573068758565</v>
      </c>
      <c r="I41" s="117">
        <f>'Cost วผก.'!G16</f>
        <v>361.9638560400544</v>
      </c>
      <c r="J41" s="117">
        <f>'Cost วผก.'!H16</f>
        <v>358.31239677159198</v>
      </c>
      <c r="K41" s="117">
        <f>'Cost วผก.'!I16</f>
        <v>360.19647485221225</v>
      </c>
      <c r="L41" s="117">
        <f>'Cost วผก.'!J16</f>
        <v>374.67263688613275</v>
      </c>
      <c r="M41" s="117">
        <f>'Cost วผก.'!K16</f>
        <v>358.11980723275872</v>
      </c>
      <c r="N41" s="117">
        <f>'Cost วผก.'!L16</f>
        <v>399.83871788552534</v>
      </c>
      <c r="O41" s="117">
        <f>'Cost วผก.'!M16</f>
        <v>404.55359832056405</v>
      </c>
      <c r="P41" s="117">
        <f>'Cost วผก.'!N16</f>
        <v>402.53059366355166</v>
      </c>
      <c r="Q41" s="117" t="e">
        <f>'Cost วผก.'!#REF!</f>
        <v>#REF!</v>
      </c>
      <c r="R41" s="117" t="e">
        <f>'Cost วผก.'!#REF!</f>
        <v>#REF!</v>
      </c>
      <c r="S41" s="117" t="e">
        <f>'Cost วผก.'!#REF!</f>
        <v>#REF!</v>
      </c>
      <c r="T41" s="117" t="e">
        <f>'Cost วผก.'!#REF!</f>
        <v>#REF!</v>
      </c>
      <c r="U41" s="117" t="e">
        <f>'Cost วผก.'!#REF!</f>
        <v>#REF!</v>
      </c>
      <c r="V41" s="117" t="e">
        <f>'Cost วผก.'!#REF!</f>
        <v>#REF!</v>
      </c>
      <c r="W41" s="117">
        <f>'Cost วผก.'!O16</f>
        <v>374.21592245673065</v>
      </c>
      <c r="X41" s="117">
        <f>'Cost วผก.'!P16</f>
        <v>0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117">
        <f>E9+E18+3.6</f>
        <v>793.39871819094674</v>
      </c>
      <c r="F42" s="117">
        <f t="shared" ref="F42:P42" si="4">F9+F18+3.6</f>
        <v>830.61150000000009</v>
      </c>
      <c r="G42" s="117">
        <f t="shared" si="4"/>
        <v>956.25899032258064</v>
      </c>
      <c r="H42" s="117">
        <f t="shared" si="4"/>
        <v>1009.0338229124641</v>
      </c>
      <c r="I42" s="117">
        <f t="shared" si="4"/>
        <v>912.30000000000007</v>
      </c>
      <c r="J42" s="117">
        <f t="shared" si="4"/>
        <v>887.30000000000007</v>
      </c>
      <c r="K42" s="117">
        <f t="shared" si="4"/>
        <v>869.80000000000007</v>
      </c>
      <c r="L42" s="117">
        <f t="shared" si="4"/>
        <v>862.30000000000007</v>
      </c>
      <c r="M42" s="117">
        <f t="shared" si="4"/>
        <v>857.30000000000007</v>
      </c>
      <c r="N42" s="117">
        <f t="shared" si="4"/>
        <v>909.80000000000007</v>
      </c>
      <c r="O42" s="117">
        <f t="shared" si="4"/>
        <v>917.30000000000007</v>
      </c>
      <c r="P42" s="117">
        <f t="shared" si="4"/>
        <v>922.30000000000007</v>
      </c>
      <c r="Q42" s="117" t="e">
        <f t="shared" ref="Q42:X42" si="5">Q9+Q18+3.6</f>
        <v>#REF!</v>
      </c>
      <c r="R42" s="117" t="e">
        <f t="shared" si="5"/>
        <v>#REF!</v>
      </c>
      <c r="S42" s="117" t="e">
        <f t="shared" si="5"/>
        <v>#REF!</v>
      </c>
      <c r="T42" s="117" t="e">
        <f t="shared" si="5"/>
        <v>#REF!</v>
      </c>
      <c r="U42" s="117" t="e">
        <f t="shared" si="5"/>
        <v>#REF!</v>
      </c>
      <c r="V42" s="117" t="e">
        <f t="shared" si="5"/>
        <v>#REF!</v>
      </c>
      <c r="W42" s="117" t="e">
        <f t="shared" si="5"/>
        <v>#REF!</v>
      </c>
      <c r="X42" s="117" t="e">
        <f t="shared" si="5"/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117">
        <f>'Cost วผก.'!C16</f>
        <v>359.48625292461963</v>
      </c>
      <c r="F43" s="117">
        <f>'Cost วผก.'!D16</f>
        <v>370.53229717759336</v>
      </c>
      <c r="G43" s="117">
        <f>'Cost วผก.'!E16</f>
        <v>369.32870703857765</v>
      </c>
      <c r="H43" s="117">
        <f>'Cost วผก.'!F16</f>
        <v>371.05573068758565</v>
      </c>
      <c r="I43" s="117">
        <f>'Cost วผก.'!G16</f>
        <v>361.9638560400544</v>
      </c>
      <c r="J43" s="117">
        <f>'Cost วผก.'!H16</f>
        <v>358.31239677159198</v>
      </c>
      <c r="K43" s="117">
        <f>'Cost วผก.'!I16</f>
        <v>360.19647485221225</v>
      </c>
      <c r="L43" s="117">
        <f>'Cost วผก.'!J16</f>
        <v>374.67263688613275</v>
      </c>
      <c r="M43" s="117">
        <f>'Cost วผก.'!K16</f>
        <v>358.11980723275872</v>
      </c>
      <c r="N43" s="117">
        <f>'Cost วผก.'!L16</f>
        <v>399.83871788552534</v>
      </c>
      <c r="O43" s="117">
        <f>'Cost วผก.'!M16</f>
        <v>404.55359832056405</v>
      </c>
      <c r="P43" s="117">
        <f>'Cost วผก.'!N16</f>
        <v>402.53059366355166</v>
      </c>
      <c r="Q43" s="117" t="e">
        <f>'Cost วผก.'!#REF!</f>
        <v>#REF!</v>
      </c>
      <c r="R43" s="117" t="e">
        <f>'Cost วผก.'!#REF!</f>
        <v>#REF!</v>
      </c>
      <c r="S43" s="117" t="e">
        <f>'Cost วผก.'!#REF!</f>
        <v>#REF!</v>
      </c>
      <c r="T43" s="117" t="e">
        <f>'Cost วผก.'!#REF!</f>
        <v>#REF!</v>
      </c>
      <c r="U43" s="117" t="e">
        <f>'Cost วผก.'!#REF!</f>
        <v>#REF!</v>
      </c>
      <c r="V43" s="117" t="e">
        <f>'Cost วผก.'!#REF!</f>
        <v>#REF!</v>
      </c>
      <c r="W43" s="117">
        <f>'Cost วผก.'!O16</f>
        <v>374.21592245673065</v>
      </c>
      <c r="X43" s="117">
        <f>'Cost วผก.'!P16</f>
        <v>0</v>
      </c>
    </row>
    <row r="44" spans="1:24" s="73" customFormat="1" ht="23.5">
      <c r="A44" s="71" t="s">
        <v>5</v>
      </c>
      <c r="B44" s="72"/>
      <c r="D44" s="72"/>
    </row>
    <row r="45" spans="1:24">
      <c r="A45" s="490" t="s">
        <v>1</v>
      </c>
      <c r="B45" s="487" t="s">
        <v>98</v>
      </c>
      <c r="C45" s="487" t="s">
        <v>99</v>
      </c>
      <c r="D45" s="487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92"/>
      <c r="B46" s="488"/>
      <c r="C46" s="488"/>
      <c r="D46" s="488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117">
        <f>'Cost วผก.'!C25</f>
        <v>352.56037097433926</v>
      </c>
      <c r="F48" s="117">
        <f>'Cost วผก.'!D25</f>
        <v>363.38604578226369</v>
      </c>
      <c r="G48" s="117">
        <f>'Cost วผก.'!E25</f>
        <v>362.20393417039219</v>
      </c>
      <c r="H48" s="117">
        <f>'Cost วผก.'!F25</f>
        <v>363.89256324401578</v>
      </c>
      <c r="I48" s="117">
        <f>'Cost วผก.'!G25</f>
        <v>354.98787849368415</v>
      </c>
      <c r="J48" s="117">
        <f>'Cost วผก.'!H25</f>
        <v>351.41249129331476</v>
      </c>
      <c r="K48" s="117">
        <f>'Cost วผก.'!I25</f>
        <v>353.25885568587921</v>
      </c>
      <c r="L48" s="117">
        <f>'Cost วผก.'!J25</f>
        <v>367.43343101075965</v>
      </c>
      <c r="M48" s="117">
        <f>'Cost วผก.'!K25</f>
        <v>351.22545197516428</v>
      </c>
      <c r="N48" s="117">
        <f>'Cost วผก.'!L25</f>
        <v>392.08040614738792</v>
      </c>
      <c r="O48" s="117">
        <f>'Cost วผก.'!M25</f>
        <v>396.69705990669667</v>
      </c>
      <c r="P48" s="117">
        <f>'Cost วผก.'!N25</f>
        <v>394.71620118003864</v>
      </c>
      <c r="Q48" s="117" t="e">
        <f>'Cost วผก.'!#REF!</f>
        <v>#REF!</v>
      </c>
      <c r="R48" s="117" t="e">
        <f>'Cost วผก.'!#REF!</f>
        <v>#REF!</v>
      </c>
      <c r="S48" s="117" t="e">
        <f>'Cost วผก.'!#REF!</f>
        <v>#REF!</v>
      </c>
      <c r="T48" s="117" t="e">
        <f>'Cost วผก.'!#REF!</f>
        <v>#REF!</v>
      </c>
      <c r="U48" s="117" t="e">
        <f>'Cost วผก.'!#REF!</f>
        <v>#REF!</v>
      </c>
      <c r="V48" s="117" t="e">
        <f>'Cost วผก.'!#REF!</f>
        <v>#REF!</v>
      </c>
      <c r="W48" s="117">
        <f>'Cost วผก.'!O25</f>
        <v>366.9878908219946</v>
      </c>
      <c r="X48" s="117">
        <f>'Cost วผก.'!P25</f>
        <v>0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117">
        <f>E9+E18+3.6</f>
        <v>793.39871819094674</v>
      </c>
      <c r="F49" s="117">
        <f t="shared" ref="F49:P49" si="6">F9+F18+3.6</f>
        <v>830.61150000000009</v>
      </c>
      <c r="G49" s="117">
        <f t="shared" si="6"/>
        <v>956.25899032258064</v>
      </c>
      <c r="H49" s="117">
        <f t="shared" si="6"/>
        <v>1009.0338229124641</v>
      </c>
      <c r="I49" s="117">
        <f t="shared" si="6"/>
        <v>912.30000000000007</v>
      </c>
      <c r="J49" s="117">
        <f t="shared" si="6"/>
        <v>887.30000000000007</v>
      </c>
      <c r="K49" s="117">
        <f t="shared" si="6"/>
        <v>869.80000000000007</v>
      </c>
      <c r="L49" s="252">
        <v>383.62726357947167</v>
      </c>
      <c r="M49" s="252">
        <v>414.96876387249415</v>
      </c>
      <c r="N49" s="117">
        <f t="shared" si="6"/>
        <v>909.80000000000007</v>
      </c>
      <c r="O49" s="117">
        <f t="shared" si="6"/>
        <v>917.30000000000007</v>
      </c>
      <c r="P49" s="117">
        <f t="shared" si="6"/>
        <v>922.30000000000007</v>
      </c>
      <c r="Q49" s="117" t="e">
        <f t="shared" ref="Q49:X49" si="7">Q9+Q18+3.6</f>
        <v>#REF!</v>
      </c>
      <c r="R49" s="117" t="e">
        <f t="shared" si="7"/>
        <v>#REF!</v>
      </c>
      <c r="S49" s="117" t="e">
        <f t="shared" si="7"/>
        <v>#REF!</v>
      </c>
      <c r="T49" s="117" t="e">
        <f t="shared" si="7"/>
        <v>#REF!</v>
      </c>
      <c r="U49" s="117" t="e">
        <f t="shared" si="7"/>
        <v>#REF!</v>
      </c>
      <c r="V49" s="117" t="e">
        <f t="shared" si="7"/>
        <v>#REF!</v>
      </c>
      <c r="W49" s="117" t="e">
        <f t="shared" si="7"/>
        <v>#REF!</v>
      </c>
      <c r="X49" s="117" t="e">
        <f t="shared" si="7"/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117">
        <f>'Cost วผก.'!C25</f>
        <v>352.56037097433926</v>
      </c>
      <c r="F50" s="117">
        <f>'Cost วผก.'!D25</f>
        <v>363.38604578226369</v>
      </c>
      <c r="G50" s="117">
        <f>'Cost วผก.'!E25</f>
        <v>362.20393417039219</v>
      </c>
      <c r="H50" s="117">
        <f>'Cost วผก.'!F25</f>
        <v>363.89256324401578</v>
      </c>
      <c r="I50" s="117">
        <f>'Cost วผก.'!G25</f>
        <v>354.98787849368415</v>
      </c>
      <c r="J50" s="117">
        <f>'Cost วผก.'!H25</f>
        <v>351.41249129331476</v>
      </c>
      <c r="K50" s="117">
        <f>'Cost วผก.'!I25</f>
        <v>353.25885568587921</v>
      </c>
      <c r="L50" s="117">
        <f>'Cost วผก.'!J25</f>
        <v>367.43343101075965</v>
      </c>
      <c r="M50" s="117">
        <f>'Cost วผก.'!K25</f>
        <v>351.22545197516428</v>
      </c>
      <c r="N50" s="117">
        <f>'Cost วผก.'!L25</f>
        <v>392.08040614738792</v>
      </c>
      <c r="O50" s="117">
        <f>'Cost วผก.'!M25</f>
        <v>396.69705990669667</v>
      </c>
      <c r="P50" s="117">
        <f>'Cost วผก.'!N25</f>
        <v>394.71620118003864</v>
      </c>
      <c r="Q50" s="117" t="e">
        <f>'Cost วผก.'!#REF!</f>
        <v>#REF!</v>
      </c>
      <c r="R50" s="117" t="e">
        <f>'Cost วผก.'!#REF!</f>
        <v>#REF!</v>
      </c>
      <c r="S50" s="117" t="e">
        <f>'Cost วผก.'!#REF!</f>
        <v>#REF!</v>
      </c>
      <c r="T50" s="117" t="e">
        <f>'Cost วผก.'!#REF!</f>
        <v>#REF!</v>
      </c>
      <c r="U50" s="117" t="e">
        <f>'Cost วผก.'!#REF!</f>
        <v>#REF!</v>
      </c>
      <c r="V50" s="117" t="e">
        <f>'Cost วผก.'!#REF!</f>
        <v>#REF!</v>
      </c>
      <c r="W50" s="117">
        <f>'Cost วผก.'!O25</f>
        <v>366.9878908219946</v>
      </c>
      <c r="X50" s="117">
        <f>'Cost วผก.'!P25</f>
        <v>0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117">
        <f>'Cost วผก.'!C25</f>
        <v>352.56037097433926</v>
      </c>
      <c r="F51" s="117">
        <f>'Cost วผก.'!D25</f>
        <v>363.38604578226369</v>
      </c>
      <c r="G51" s="117">
        <f>'Cost วผก.'!E25</f>
        <v>362.20393417039219</v>
      </c>
      <c r="H51" s="117">
        <f>'Cost วผก.'!F25</f>
        <v>363.89256324401578</v>
      </c>
      <c r="I51" s="117">
        <f>'Cost วผก.'!G25</f>
        <v>354.98787849368415</v>
      </c>
      <c r="J51" s="117">
        <f>'Cost วผก.'!H25</f>
        <v>351.41249129331476</v>
      </c>
      <c r="K51" s="117">
        <f>'Cost วผก.'!I25</f>
        <v>353.25885568587921</v>
      </c>
      <c r="L51" s="117">
        <f>'Cost วผก.'!J25</f>
        <v>367.43343101075965</v>
      </c>
      <c r="M51" s="117">
        <f>'Cost วผก.'!K25</f>
        <v>351.22545197516428</v>
      </c>
      <c r="N51" s="117">
        <f>'Cost วผก.'!L25</f>
        <v>392.08040614738792</v>
      </c>
      <c r="O51" s="117">
        <f>'Cost วผก.'!M25</f>
        <v>396.69705990669667</v>
      </c>
      <c r="P51" s="117">
        <f>'Cost วผก.'!N25</f>
        <v>394.71620118003864</v>
      </c>
      <c r="Q51" s="117" t="e">
        <f>'Cost วผก.'!#REF!</f>
        <v>#REF!</v>
      </c>
      <c r="R51" s="117" t="e">
        <f>'Cost วผก.'!#REF!</f>
        <v>#REF!</v>
      </c>
      <c r="S51" s="117" t="e">
        <f>'Cost วผก.'!#REF!</f>
        <v>#REF!</v>
      </c>
      <c r="T51" s="117" t="e">
        <f>'Cost วผก.'!#REF!</f>
        <v>#REF!</v>
      </c>
      <c r="U51" s="117" t="e">
        <f>'Cost วผก.'!#REF!</f>
        <v>#REF!</v>
      </c>
      <c r="V51" s="117" t="e">
        <f>'Cost วผก.'!#REF!</f>
        <v>#REF!</v>
      </c>
      <c r="W51" s="117">
        <f>'Cost วผก.'!O25</f>
        <v>366.9878908219946</v>
      </c>
      <c r="X51" s="117">
        <f>'Cost วผก.'!P25</f>
        <v>0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117">
        <f>'Cost วผก.'!C25</f>
        <v>352.56037097433926</v>
      </c>
      <c r="F52" s="117">
        <f>'Cost วผก.'!D25</f>
        <v>363.38604578226369</v>
      </c>
      <c r="G52" s="117">
        <f>'Cost วผก.'!E25</f>
        <v>362.20393417039219</v>
      </c>
      <c r="H52" s="117">
        <f>'Cost วผก.'!F25</f>
        <v>363.89256324401578</v>
      </c>
      <c r="I52" s="117">
        <f>'Cost วผก.'!G25</f>
        <v>354.98787849368415</v>
      </c>
      <c r="J52" s="117">
        <f>'Cost วผก.'!H25</f>
        <v>351.41249129331476</v>
      </c>
      <c r="K52" s="117">
        <f>'Cost วผก.'!I25</f>
        <v>353.25885568587921</v>
      </c>
      <c r="L52" s="117">
        <f>'Cost วผก.'!J25</f>
        <v>367.43343101075965</v>
      </c>
      <c r="M52" s="117">
        <f>'Cost วผก.'!K25</f>
        <v>351.22545197516428</v>
      </c>
      <c r="N52" s="117">
        <f>'Cost วผก.'!L25</f>
        <v>392.08040614738792</v>
      </c>
      <c r="O52" s="117">
        <f>'Cost วผก.'!M25</f>
        <v>396.69705990669667</v>
      </c>
      <c r="P52" s="117">
        <f>'Cost วผก.'!N25</f>
        <v>394.71620118003864</v>
      </c>
      <c r="Q52" s="117" t="e">
        <f>'Cost วผก.'!#REF!</f>
        <v>#REF!</v>
      </c>
      <c r="R52" s="117" t="e">
        <f>'Cost วผก.'!#REF!</f>
        <v>#REF!</v>
      </c>
      <c r="S52" s="117" t="e">
        <f>'Cost วผก.'!#REF!</f>
        <v>#REF!</v>
      </c>
      <c r="T52" s="117" t="e">
        <f>'Cost วผก.'!#REF!</f>
        <v>#REF!</v>
      </c>
      <c r="U52" s="117" t="e">
        <f>'Cost วผก.'!#REF!</f>
        <v>#REF!</v>
      </c>
      <c r="V52" s="117" t="e">
        <f>'Cost วผก.'!#REF!</f>
        <v>#REF!</v>
      </c>
      <c r="W52" s="117">
        <f>'Cost วผก.'!O25</f>
        <v>366.9878908219946</v>
      </c>
      <c r="X52" s="117">
        <f>'Cost วผก.'!P25</f>
        <v>0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117">
        <f>'Cost วผก.'!C25</f>
        <v>352.56037097433926</v>
      </c>
      <c r="F53" s="117">
        <f>'Cost วผก.'!D25</f>
        <v>363.38604578226369</v>
      </c>
      <c r="G53" s="117">
        <f>'Cost วผก.'!E25</f>
        <v>362.20393417039219</v>
      </c>
      <c r="H53" s="117">
        <f>'Cost วผก.'!F25</f>
        <v>363.89256324401578</v>
      </c>
      <c r="I53" s="117">
        <f>'Cost วผก.'!G25</f>
        <v>354.98787849368415</v>
      </c>
      <c r="J53" s="117">
        <f>'Cost วผก.'!H25</f>
        <v>351.41249129331476</v>
      </c>
      <c r="K53" s="117">
        <f>'Cost วผก.'!I25</f>
        <v>353.25885568587921</v>
      </c>
      <c r="L53" s="117">
        <f>'Cost วผก.'!J25</f>
        <v>367.43343101075965</v>
      </c>
      <c r="M53" s="117">
        <f>'Cost วผก.'!K25</f>
        <v>351.22545197516428</v>
      </c>
      <c r="N53" s="117">
        <f>'Cost วผก.'!L25</f>
        <v>392.08040614738792</v>
      </c>
      <c r="O53" s="117">
        <f>'Cost วผก.'!M25</f>
        <v>396.69705990669667</v>
      </c>
      <c r="P53" s="117">
        <f>'Cost วผก.'!N25</f>
        <v>394.71620118003864</v>
      </c>
      <c r="Q53" s="117" t="e">
        <f>'Cost วผก.'!#REF!</f>
        <v>#REF!</v>
      </c>
      <c r="R53" s="117" t="e">
        <f>'Cost วผก.'!#REF!</f>
        <v>#REF!</v>
      </c>
      <c r="S53" s="117" t="e">
        <f>'Cost วผก.'!#REF!</f>
        <v>#REF!</v>
      </c>
      <c r="T53" s="117" t="e">
        <f>'Cost วผก.'!#REF!</f>
        <v>#REF!</v>
      </c>
      <c r="U53" s="117" t="e">
        <f>'Cost วผก.'!#REF!</f>
        <v>#REF!</v>
      </c>
      <c r="V53" s="117" t="e">
        <f>'Cost วผก.'!#REF!</f>
        <v>#REF!</v>
      </c>
      <c r="W53" s="117">
        <f>'Cost วผก.'!O25</f>
        <v>366.9878908219946</v>
      </c>
      <c r="X53" s="117">
        <f>'Cost วผก.'!P25</f>
        <v>0</v>
      </c>
    </row>
    <row r="54" spans="1:24">
      <c r="A54" s="248" t="s">
        <v>7</v>
      </c>
      <c r="B54" s="246" t="s">
        <v>42</v>
      </c>
      <c r="C54" s="247" t="s">
        <v>180</v>
      </c>
      <c r="D54" s="247" t="s">
        <v>107</v>
      </c>
      <c r="E54" s="117">
        <f>'Cost วผก.'!C43</f>
        <v>359.72519680822768</v>
      </c>
      <c r="F54" s="117">
        <f>'Cost วผก.'!D43</f>
        <v>370.67494261076899</v>
      </c>
      <c r="G54" s="117">
        <f>'Cost วผก.'!E43</f>
        <v>369.44709804829768</v>
      </c>
      <c r="H54" s="117">
        <f>'Cost วผก.'!F43</f>
        <v>371.10501715999192</v>
      </c>
      <c r="I54" s="117">
        <f>'Cost วผก.'!G43</f>
        <v>362.17204827665648</v>
      </c>
      <c r="J54" s="117">
        <f>'Cost วผก.'!H43</f>
        <v>358.59666107628709</v>
      </c>
      <c r="K54" s="117">
        <f>'Cost วผก.'!I43</f>
        <v>360.46258309983966</v>
      </c>
      <c r="L54" s="117">
        <f>'Cost วผก.'!J43</f>
        <v>374.6371584247201</v>
      </c>
      <c r="M54" s="117">
        <f>'Cost วผก.'!K43</f>
        <v>358.42917938912473</v>
      </c>
      <c r="N54" s="117">
        <f>'Cost วผก.'!L43</f>
        <v>399.35010176110995</v>
      </c>
      <c r="O54" s="117">
        <f>'Cost วผก.'!M43</f>
        <v>403.9667555204187</v>
      </c>
      <c r="P54" s="117">
        <f>'Cost วผก.'!N43</f>
        <v>401.98589679376067</v>
      </c>
      <c r="Q54" s="117" t="e">
        <f>'Cost วผก.'!#REF!</f>
        <v>#REF!</v>
      </c>
      <c r="R54" s="117" t="e">
        <f>'Cost วผก.'!#REF!</f>
        <v>#REF!</v>
      </c>
      <c r="S54" s="117" t="e">
        <f>'Cost วผก.'!#REF!</f>
        <v>#REF!</v>
      </c>
      <c r="T54" s="117" t="e">
        <f>'Cost วผก.'!#REF!</f>
        <v>#REF!</v>
      </c>
      <c r="U54" s="117" t="e">
        <f>'Cost วผก.'!#REF!</f>
        <v>#REF!</v>
      </c>
      <c r="V54" s="117" t="e">
        <f>'Cost วผก.'!#REF!</f>
        <v>#REF!</v>
      </c>
      <c r="W54" s="117">
        <f>'Cost วผก.'!O43</f>
        <v>374.21271991410026</v>
      </c>
      <c r="X54" s="117">
        <f>'Cost วผก.'!P43</f>
        <v>0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117">
        <f>E9+E18+3.6</f>
        <v>793.39871819094674</v>
      </c>
      <c r="F55" s="117">
        <f t="shared" ref="F55:P55" si="8">F9+F18+3.6</f>
        <v>830.61150000000009</v>
      </c>
      <c r="G55" s="117">
        <f t="shared" si="8"/>
        <v>956.25899032258064</v>
      </c>
      <c r="H55" s="117">
        <f t="shared" si="8"/>
        <v>1009.0338229124641</v>
      </c>
      <c r="I55" s="117">
        <f t="shared" si="8"/>
        <v>912.30000000000007</v>
      </c>
      <c r="J55" s="117">
        <f t="shared" si="8"/>
        <v>887.30000000000007</v>
      </c>
      <c r="K55" s="117">
        <f t="shared" si="8"/>
        <v>869.80000000000007</v>
      </c>
      <c r="L55" s="252">
        <v>383.62726357947167</v>
      </c>
      <c r="M55" s="252">
        <v>414.96876387249415</v>
      </c>
      <c r="N55" s="117">
        <f t="shared" si="8"/>
        <v>909.80000000000007</v>
      </c>
      <c r="O55" s="117">
        <f t="shared" si="8"/>
        <v>917.30000000000007</v>
      </c>
      <c r="P55" s="117">
        <f t="shared" si="8"/>
        <v>922.30000000000007</v>
      </c>
      <c r="Q55" s="117" t="e">
        <f t="shared" ref="Q55:X55" si="9">Q9+Q18+3.6</f>
        <v>#REF!</v>
      </c>
      <c r="R55" s="117" t="e">
        <f t="shared" si="9"/>
        <v>#REF!</v>
      </c>
      <c r="S55" s="117" t="e">
        <f t="shared" si="9"/>
        <v>#REF!</v>
      </c>
      <c r="T55" s="117" t="e">
        <f t="shared" si="9"/>
        <v>#REF!</v>
      </c>
      <c r="U55" s="117" t="e">
        <f t="shared" si="9"/>
        <v>#REF!</v>
      </c>
      <c r="V55" s="117" t="e">
        <f t="shared" si="9"/>
        <v>#REF!</v>
      </c>
      <c r="W55" s="117" t="e">
        <f t="shared" si="9"/>
        <v>#REF!</v>
      </c>
      <c r="X55" s="117" t="e">
        <f t="shared" si="9"/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117">
        <f>'Cost วผก.'!C43</f>
        <v>359.72519680822768</v>
      </c>
      <c r="F56" s="117">
        <f>'Cost วผก.'!D43</f>
        <v>370.67494261076899</v>
      </c>
      <c r="G56" s="117">
        <f>'Cost วผก.'!E43</f>
        <v>369.44709804829768</v>
      </c>
      <c r="H56" s="117">
        <f>'Cost วผก.'!F43</f>
        <v>371.10501715999192</v>
      </c>
      <c r="I56" s="117">
        <f>'Cost วผก.'!G43</f>
        <v>362.17204827665648</v>
      </c>
      <c r="J56" s="117">
        <f>'Cost วผก.'!H43</f>
        <v>358.59666107628709</v>
      </c>
      <c r="K56" s="117">
        <f>'Cost วผก.'!I43</f>
        <v>360.46258309983966</v>
      </c>
      <c r="L56" s="117">
        <f>'Cost วผก.'!J43</f>
        <v>374.6371584247201</v>
      </c>
      <c r="M56" s="117">
        <f>'Cost วผก.'!K43</f>
        <v>358.42917938912473</v>
      </c>
      <c r="N56" s="117">
        <f>'Cost วผก.'!L43</f>
        <v>399.35010176110995</v>
      </c>
      <c r="O56" s="117">
        <f>'Cost วผก.'!M43</f>
        <v>403.9667555204187</v>
      </c>
      <c r="P56" s="117">
        <f>'Cost วผก.'!N43</f>
        <v>401.98589679376067</v>
      </c>
      <c r="Q56" s="117" t="e">
        <f>'Cost วผก.'!#REF!</f>
        <v>#REF!</v>
      </c>
      <c r="R56" s="117" t="e">
        <f>'Cost วผก.'!#REF!</f>
        <v>#REF!</v>
      </c>
      <c r="S56" s="117" t="e">
        <f>'Cost วผก.'!#REF!</f>
        <v>#REF!</v>
      </c>
      <c r="T56" s="117" t="e">
        <f>'Cost วผก.'!#REF!</f>
        <v>#REF!</v>
      </c>
      <c r="U56" s="117" t="e">
        <f>'Cost วผก.'!#REF!</f>
        <v>#REF!</v>
      </c>
      <c r="V56" s="117" t="e">
        <f>'Cost วผก.'!#REF!</f>
        <v>#REF!</v>
      </c>
      <c r="W56" s="117">
        <f>'Cost วผก.'!O43</f>
        <v>374.21271991410026</v>
      </c>
      <c r="X56" s="117">
        <f>'Cost วผก.'!P43</f>
        <v>0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117">
        <f>'Cost วผก.'!C43</f>
        <v>359.72519680822768</v>
      </c>
      <c r="F57" s="117">
        <f>'Cost วผก.'!D43</f>
        <v>370.67494261076899</v>
      </c>
      <c r="G57" s="117">
        <f>'Cost วผก.'!E43</f>
        <v>369.44709804829768</v>
      </c>
      <c r="H57" s="117">
        <f>'Cost วผก.'!F43</f>
        <v>371.10501715999192</v>
      </c>
      <c r="I57" s="117">
        <f>'Cost วผก.'!G43</f>
        <v>362.17204827665648</v>
      </c>
      <c r="J57" s="117">
        <f>'Cost วผก.'!H43</f>
        <v>358.59666107628709</v>
      </c>
      <c r="K57" s="117">
        <f>'Cost วผก.'!I43</f>
        <v>360.46258309983966</v>
      </c>
      <c r="L57" s="117">
        <f>'Cost วผก.'!J43</f>
        <v>374.6371584247201</v>
      </c>
      <c r="M57" s="117">
        <f>'Cost วผก.'!K43</f>
        <v>358.42917938912473</v>
      </c>
      <c r="N57" s="117">
        <f>'Cost วผก.'!L43</f>
        <v>399.35010176110995</v>
      </c>
      <c r="O57" s="117">
        <f>'Cost วผก.'!M43</f>
        <v>403.9667555204187</v>
      </c>
      <c r="P57" s="117">
        <f>'Cost วผก.'!N43</f>
        <v>401.98589679376067</v>
      </c>
      <c r="Q57" s="117" t="e">
        <f>'Cost วผก.'!#REF!</f>
        <v>#REF!</v>
      </c>
      <c r="R57" s="117" t="e">
        <f>'Cost วผก.'!#REF!</f>
        <v>#REF!</v>
      </c>
      <c r="S57" s="117" t="e">
        <f>'Cost วผก.'!#REF!</f>
        <v>#REF!</v>
      </c>
      <c r="T57" s="117" t="e">
        <f>'Cost วผก.'!#REF!</f>
        <v>#REF!</v>
      </c>
      <c r="U57" s="117" t="e">
        <f>'Cost วผก.'!#REF!</f>
        <v>#REF!</v>
      </c>
      <c r="V57" s="117" t="e">
        <f>'Cost วผก.'!#REF!</f>
        <v>#REF!</v>
      </c>
      <c r="W57" s="117">
        <f>'Cost วผก.'!O43</f>
        <v>374.21271991410026</v>
      </c>
      <c r="X57" s="117">
        <f>'Cost วผก.'!P43</f>
        <v>0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117">
        <f>'Cost วผก.'!C34</f>
        <v>352.56037097433926</v>
      </c>
      <c r="F58" s="117">
        <f>'Cost วผก.'!D34</f>
        <v>363.38604578226369</v>
      </c>
      <c r="G58" s="117">
        <f>'Cost วผก.'!E34</f>
        <v>362.20393417039219</v>
      </c>
      <c r="H58" s="117">
        <f>'Cost วผก.'!F34</f>
        <v>363.89256324401578</v>
      </c>
      <c r="I58" s="117">
        <f>'Cost วผก.'!G34</f>
        <v>354.98787849368415</v>
      </c>
      <c r="J58" s="117">
        <f>'Cost วผก.'!H34</f>
        <v>351.41249129331476</v>
      </c>
      <c r="K58" s="117">
        <f>'Cost วผก.'!I34</f>
        <v>353.25885568587921</v>
      </c>
      <c r="L58" s="117">
        <f>'Cost วผก.'!J34</f>
        <v>367.43343101075965</v>
      </c>
      <c r="M58" s="117">
        <f>'Cost วผก.'!K34</f>
        <v>351.22545197516428</v>
      </c>
      <c r="N58" s="117">
        <f>'Cost วผก.'!L34</f>
        <v>392.08040614738792</v>
      </c>
      <c r="O58" s="117">
        <f>'Cost วผก.'!M34</f>
        <v>396.69705990669667</v>
      </c>
      <c r="P58" s="117">
        <f>'Cost วผก.'!N34</f>
        <v>394.71620118003864</v>
      </c>
      <c r="Q58" s="117" t="e">
        <f>'Cost วผก.'!#REF!</f>
        <v>#REF!</v>
      </c>
      <c r="R58" s="117" t="e">
        <f>'Cost วผก.'!#REF!</f>
        <v>#REF!</v>
      </c>
      <c r="S58" s="117" t="e">
        <f>'Cost วผก.'!#REF!</f>
        <v>#REF!</v>
      </c>
      <c r="T58" s="117" t="e">
        <f>'Cost วผก.'!#REF!</f>
        <v>#REF!</v>
      </c>
      <c r="U58" s="117" t="e">
        <f>'Cost วผก.'!#REF!</f>
        <v>#REF!</v>
      </c>
      <c r="V58" s="117" t="e">
        <f>'Cost วผก.'!#REF!</f>
        <v>#REF!</v>
      </c>
      <c r="W58" s="117">
        <f>'Cost วผก.'!O34</f>
        <v>366.9878908219946</v>
      </c>
      <c r="X58" s="117">
        <f>'Cost วผก.'!P34</f>
        <v>0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117">
        <f>'Cost วผก.'!C43</f>
        <v>359.72519680822768</v>
      </c>
      <c r="F59" s="117">
        <f>'Cost วผก.'!D43</f>
        <v>370.67494261076899</v>
      </c>
      <c r="G59" s="117">
        <f>'Cost วผก.'!E43</f>
        <v>369.44709804829768</v>
      </c>
      <c r="H59" s="117">
        <f>'Cost วผก.'!F43</f>
        <v>371.10501715999192</v>
      </c>
      <c r="I59" s="117">
        <f>'Cost วผก.'!G43</f>
        <v>362.17204827665648</v>
      </c>
      <c r="J59" s="117">
        <f>'Cost วผก.'!H43</f>
        <v>358.59666107628709</v>
      </c>
      <c r="K59" s="117">
        <f>'Cost วผก.'!I43</f>
        <v>360.46258309983966</v>
      </c>
      <c r="L59" s="117">
        <f>'Cost วผก.'!J43</f>
        <v>374.6371584247201</v>
      </c>
      <c r="M59" s="117">
        <f>'Cost วผก.'!K43</f>
        <v>358.42917938912473</v>
      </c>
      <c r="N59" s="117">
        <f>'Cost วผก.'!L43</f>
        <v>399.35010176110995</v>
      </c>
      <c r="O59" s="117">
        <f>'Cost วผก.'!M43</f>
        <v>403.9667555204187</v>
      </c>
      <c r="P59" s="117">
        <f>'Cost วผก.'!N43</f>
        <v>401.98589679376067</v>
      </c>
      <c r="Q59" s="117" t="e">
        <f>'Cost วผก.'!#REF!</f>
        <v>#REF!</v>
      </c>
      <c r="R59" s="117" t="e">
        <f>'Cost วผก.'!#REF!</f>
        <v>#REF!</v>
      </c>
      <c r="S59" s="117" t="e">
        <f>'Cost วผก.'!#REF!</f>
        <v>#REF!</v>
      </c>
      <c r="T59" s="117" t="e">
        <f>'Cost วผก.'!#REF!</f>
        <v>#REF!</v>
      </c>
      <c r="U59" s="117" t="e">
        <f>'Cost วผก.'!#REF!</f>
        <v>#REF!</v>
      </c>
      <c r="V59" s="117" t="e">
        <f>'Cost วผก.'!#REF!</f>
        <v>#REF!</v>
      </c>
      <c r="W59" s="117">
        <f>'Cost วผก.'!O43</f>
        <v>374.21271991410026</v>
      </c>
      <c r="X59" s="117">
        <f>'Cost วผก.'!P43</f>
        <v>0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117">
        <f>'Cost วผก.'!C43</f>
        <v>359.72519680822768</v>
      </c>
      <c r="F60" s="117">
        <f>'Cost วผก.'!D43</f>
        <v>370.67494261076899</v>
      </c>
      <c r="G60" s="117">
        <f>'Cost วผก.'!E43</f>
        <v>369.44709804829768</v>
      </c>
      <c r="H60" s="117">
        <f>'Cost วผก.'!F43</f>
        <v>371.10501715999192</v>
      </c>
      <c r="I60" s="117">
        <f>'Cost วผก.'!G43</f>
        <v>362.17204827665648</v>
      </c>
      <c r="J60" s="117">
        <f>'Cost วผก.'!H43</f>
        <v>358.59666107628709</v>
      </c>
      <c r="K60" s="117">
        <f>'Cost วผก.'!I43</f>
        <v>360.46258309983966</v>
      </c>
      <c r="L60" s="117">
        <f>'Cost วผก.'!J43</f>
        <v>374.6371584247201</v>
      </c>
      <c r="M60" s="117">
        <f>'Cost วผก.'!K43</f>
        <v>358.42917938912473</v>
      </c>
      <c r="N60" s="117">
        <f>'Cost วผก.'!L43</f>
        <v>399.35010176110995</v>
      </c>
      <c r="O60" s="117">
        <f>'Cost วผก.'!M43</f>
        <v>403.9667555204187</v>
      </c>
      <c r="P60" s="117">
        <f>'Cost วผก.'!N43</f>
        <v>401.98589679376067</v>
      </c>
      <c r="Q60" s="117" t="e">
        <f>'Cost วผก.'!#REF!</f>
        <v>#REF!</v>
      </c>
      <c r="R60" s="117" t="e">
        <f>'Cost วผก.'!#REF!</f>
        <v>#REF!</v>
      </c>
      <c r="S60" s="117" t="e">
        <f>'Cost วผก.'!#REF!</f>
        <v>#REF!</v>
      </c>
      <c r="T60" s="117" t="e">
        <f>'Cost วผก.'!#REF!</f>
        <v>#REF!</v>
      </c>
      <c r="U60" s="117" t="e">
        <f>'Cost วผก.'!#REF!</f>
        <v>#REF!</v>
      </c>
      <c r="V60" s="117" t="e">
        <f>'Cost วผก.'!#REF!</f>
        <v>#REF!</v>
      </c>
      <c r="W60" s="117">
        <f>'Cost วผก.'!O43</f>
        <v>374.21271991410026</v>
      </c>
      <c r="X60" s="117">
        <f>'Cost วผก.'!P43</f>
        <v>0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117">
        <f>'Cost วผก.'!C43</f>
        <v>359.72519680822768</v>
      </c>
      <c r="F61" s="117">
        <f>'Cost วผก.'!D43</f>
        <v>370.67494261076899</v>
      </c>
      <c r="G61" s="117">
        <f>'Cost วผก.'!E43</f>
        <v>369.44709804829768</v>
      </c>
      <c r="H61" s="117">
        <f>'Cost วผก.'!F43</f>
        <v>371.10501715999192</v>
      </c>
      <c r="I61" s="117">
        <f>'Cost วผก.'!G43</f>
        <v>362.17204827665648</v>
      </c>
      <c r="J61" s="117">
        <f>'Cost วผก.'!H43</f>
        <v>358.59666107628709</v>
      </c>
      <c r="K61" s="117">
        <f>'Cost วผก.'!I43</f>
        <v>360.46258309983966</v>
      </c>
      <c r="L61" s="117">
        <f>'Cost วผก.'!J43</f>
        <v>374.6371584247201</v>
      </c>
      <c r="M61" s="117">
        <f>'Cost วผก.'!K43</f>
        <v>358.42917938912473</v>
      </c>
      <c r="N61" s="117">
        <f>'Cost วผก.'!L43</f>
        <v>399.35010176110995</v>
      </c>
      <c r="O61" s="117">
        <f>'Cost วผก.'!M43</f>
        <v>403.9667555204187</v>
      </c>
      <c r="P61" s="117">
        <f>'Cost วผก.'!N43</f>
        <v>401.98589679376067</v>
      </c>
      <c r="Q61" s="117" t="e">
        <f>'Cost วผก.'!#REF!</f>
        <v>#REF!</v>
      </c>
      <c r="R61" s="117" t="e">
        <f>'Cost วผก.'!#REF!</f>
        <v>#REF!</v>
      </c>
      <c r="S61" s="117" t="e">
        <f>'Cost วผก.'!#REF!</f>
        <v>#REF!</v>
      </c>
      <c r="T61" s="117" t="e">
        <f>'Cost วผก.'!#REF!</f>
        <v>#REF!</v>
      </c>
      <c r="U61" s="117" t="e">
        <f>'Cost วผก.'!#REF!</f>
        <v>#REF!</v>
      </c>
      <c r="V61" s="117" t="e">
        <f>'Cost วผก.'!#REF!</f>
        <v>#REF!</v>
      </c>
      <c r="W61" s="117">
        <f>'Cost วผก.'!O43</f>
        <v>374.21271991410026</v>
      </c>
      <c r="X61" s="117">
        <f>'Cost วผก.'!P43</f>
        <v>0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117">
        <f>'Cost วผก.'!C34</f>
        <v>352.56037097433926</v>
      </c>
      <c r="F62" s="117">
        <f>'Cost วผก.'!D34</f>
        <v>363.38604578226369</v>
      </c>
      <c r="G62" s="117">
        <f>'Cost วผก.'!E34</f>
        <v>362.20393417039219</v>
      </c>
      <c r="H62" s="117">
        <f>'Cost วผก.'!F34</f>
        <v>363.89256324401578</v>
      </c>
      <c r="I62" s="117">
        <f>'Cost วผก.'!G34</f>
        <v>354.98787849368415</v>
      </c>
      <c r="J62" s="117">
        <f>'Cost วผก.'!H34</f>
        <v>351.41249129331476</v>
      </c>
      <c r="K62" s="117">
        <f>'Cost วผก.'!I34</f>
        <v>353.25885568587921</v>
      </c>
      <c r="L62" s="117">
        <f>'Cost วผก.'!J34</f>
        <v>367.43343101075965</v>
      </c>
      <c r="M62" s="117">
        <f>'Cost วผก.'!K34</f>
        <v>351.22545197516428</v>
      </c>
      <c r="N62" s="117">
        <f>'Cost วผก.'!L34</f>
        <v>392.08040614738792</v>
      </c>
      <c r="O62" s="117">
        <f>'Cost วผก.'!M34</f>
        <v>396.69705990669667</v>
      </c>
      <c r="P62" s="117">
        <f>'Cost วผก.'!N34</f>
        <v>394.71620118003864</v>
      </c>
      <c r="Q62" s="117" t="e">
        <f>'Cost วผก.'!#REF!</f>
        <v>#REF!</v>
      </c>
      <c r="R62" s="117" t="e">
        <f>'Cost วผก.'!#REF!</f>
        <v>#REF!</v>
      </c>
      <c r="S62" s="117" t="e">
        <f>'Cost วผก.'!#REF!</f>
        <v>#REF!</v>
      </c>
      <c r="T62" s="117" t="e">
        <f>'Cost วผก.'!#REF!</f>
        <v>#REF!</v>
      </c>
      <c r="U62" s="117" t="e">
        <f>'Cost วผก.'!#REF!</f>
        <v>#REF!</v>
      </c>
      <c r="V62" s="117" t="e">
        <f>'Cost วผก.'!#REF!</f>
        <v>#REF!</v>
      </c>
      <c r="W62" s="117">
        <f>'Cost วผก.'!O34</f>
        <v>366.9878908219946</v>
      </c>
      <c r="X62" s="117">
        <f>'Cost วผก.'!P34</f>
        <v>0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117">
        <f>'Cost วผก.'!C43</f>
        <v>359.72519680822768</v>
      </c>
      <c r="F63" s="117">
        <f>'Cost วผก.'!D43</f>
        <v>370.67494261076899</v>
      </c>
      <c r="G63" s="117">
        <f>'Cost วผก.'!E43</f>
        <v>369.44709804829768</v>
      </c>
      <c r="H63" s="117">
        <f>'Cost วผก.'!F43</f>
        <v>371.10501715999192</v>
      </c>
      <c r="I63" s="117">
        <f>'Cost วผก.'!G43</f>
        <v>362.17204827665648</v>
      </c>
      <c r="J63" s="117">
        <f>'Cost วผก.'!H43</f>
        <v>358.59666107628709</v>
      </c>
      <c r="K63" s="117">
        <f>'Cost วผก.'!I43</f>
        <v>360.46258309983966</v>
      </c>
      <c r="L63" s="117">
        <f>'Cost วผก.'!J43</f>
        <v>374.6371584247201</v>
      </c>
      <c r="M63" s="117">
        <f>'Cost วผก.'!K43</f>
        <v>358.42917938912473</v>
      </c>
      <c r="N63" s="117">
        <f>'Cost วผก.'!L43</f>
        <v>399.35010176110995</v>
      </c>
      <c r="O63" s="117">
        <f>'Cost วผก.'!M43</f>
        <v>403.9667555204187</v>
      </c>
      <c r="P63" s="117">
        <f>'Cost วผก.'!N43</f>
        <v>401.98589679376067</v>
      </c>
      <c r="Q63" s="117" t="e">
        <f>'Cost วผก.'!#REF!</f>
        <v>#REF!</v>
      </c>
      <c r="R63" s="117" t="e">
        <f>'Cost วผก.'!#REF!</f>
        <v>#REF!</v>
      </c>
      <c r="S63" s="117" t="e">
        <f>'Cost วผก.'!#REF!</f>
        <v>#REF!</v>
      </c>
      <c r="T63" s="117" t="e">
        <f>'Cost วผก.'!#REF!</f>
        <v>#REF!</v>
      </c>
      <c r="U63" s="117" t="e">
        <f>'Cost วผก.'!#REF!</f>
        <v>#REF!</v>
      </c>
      <c r="V63" s="117" t="e">
        <f>'Cost วผก.'!#REF!</f>
        <v>#REF!</v>
      </c>
      <c r="W63" s="117">
        <f>'Cost วผก.'!O43</f>
        <v>374.21271991410026</v>
      </c>
      <c r="X63" s="117">
        <f>'Cost วผก.'!P43</f>
        <v>0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117">
        <f>'Cost วผก.'!C43</f>
        <v>359.72519680822768</v>
      </c>
      <c r="F64" s="117">
        <f>'Cost วผก.'!D43</f>
        <v>370.67494261076899</v>
      </c>
      <c r="G64" s="117">
        <f>'Cost วผก.'!E43</f>
        <v>369.44709804829768</v>
      </c>
      <c r="H64" s="117">
        <f>'Cost วผก.'!F43</f>
        <v>371.10501715999192</v>
      </c>
      <c r="I64" s="117">
        <f>'Cost วผก.'!G43</f>
        <v>362.17204827665648</v>
      </c>
      <c r="J64" s="117">
        <f>'Cost วผก.'!H43</f>
        <v>358.59666107628709</v>
      </c>
      <c r="K64" s="117">
        <f>'Cost วผก.'!I43</f>
        <v>360.46258309983966</v>
      </c>
      <c r="L64" s="117">
        <f>'Cost วผก.'!J43</f>
        <v>374.6371584247201</v>
      </c>
      <c r="M64" s="117">
        <f>'Cost วผก.'!K43</f>
        <v>358.42917938912473</v>
      </c>
      <c r="N64" s="117">
        <f>'Cost วผก.'!L43</f>
        <v>399.35010176110995</v>
      </c>
      <c r="O64" s="117">
        <f>'Cost วผก.'!M43</f>
        <v>403.9667555204187</v>
      </c>
      <c r="P64" s="117">
        <f>'Cost วผก.'!N43</f>
        <v>401.98589679376067</v>
      </c>
      <c r="Q64" s="117" t="e">
        <f>'Cost วผก.'!#REF!</f>
        <v>#REF!</v>
      </c>
      <c r="R64" s="117" t="e">
        <f>'Cost วผก.'!#REF!</f>
        <v>#REF!</v>
      </c>
      <c r="S64" s="117" t="e">
        <f>'Cost วผก.'!#REF!</f>
        <v>#REF!</v>
      </c>
      <c r="T64" s="117" t="e">
        <f>'Cost วผก.'!#REF!</f>
        <v>#REF!</v>
      </c>
      <c r="U64" s="117" t="e">
        <f>'Cost วผก.'!#REF!</f>
        <v>#REF!</v>
      </c>
      <c r="V64" s="117" t="e">
        <f>'Cost วผก.'!#REF!</f>
        <v>#REF!</v>
      </c>
      <c r="W64" s="117">
        <f>'Cost วผก.'!O43</f>
        <v>374.21271991410026</v>
      </c>
      <c r="X64" s="117">
        <f>'Cost วผก.'!P43</f>
        <v>0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117">
        <f>'Cost วผก.'!C43</f>
        <v>359.72519680822768</v>
      </c>
      <c r="F65" s="117">
        <f>'Cost วผก.'!D43</f>
        <v>370.67494261076899</v>
      </c>
      <c r="G65" s="117">
        <f>'Cost วผก.'!E43</f>
        <v>369.44709804829768</v>
      </c>
      <c r="H65" s="117">
        <f>'Cost วผก.'!F43</f>
        <v>371.10501715999192</v>
      </c>
      <c r="I65" s="117">
        <f>'Cost วผก.'!G43</f>
        <v>362.17204827665648</v>
      </c>
      <c r="J65" s="117">
        <f>'Cost วผก.'!H43</f>
        <v>358.59666107628709</v>
      </c>
      <c r="K65" s="117">
        <f>'Cost วผก.'!I43</f>
        <v>360.46258309983966</v>
      </c>
      <c r="L65" s="117">
        <f>'Cost วผก.'!J43</f>
        <v>374.6371584247201</v>
      </c>
      <c r="M65" s="117">
        <f>'Cost วผก.'!K43</f>
        <v>358.42917938912473</v>
      </c>
      <c r="N65" s="117">
        <f>'Cost วผก.'!L43</f>
        <v>399.35010176110995</v>
      </c>
      <c r="O65" s="117">
        <f>'Cost วผก.'!M43</f>
        <v>403.9667555204187</v>
      </c>
      <c r="P65" s="117">
        <f>'Cost วผก.'!N43</f>
        <v>401.98589679376067</v>
      </c>
      <c r="Q65" s="117" t="e">
        <f>'Cost วผก.'!#REF!</f>
        <v>#REF!</v>
      </c>
      <c r="R65" s="117" t="e">
        <f>'Cost วผก.'!#REF!</f>
        <v>#REF!</v>
      </c>
      <c r="S65" s="117" t="e">
        <f>'Cost วผก.'!#REF!</f>
        <v>#REF!</v>
      </c>
      <c r="T65" s="117" t="e">
        <f>'Cost วผก.'!#REF!</f>
        <v>#REF!</v>
      </c>
      <c r="U65" s="117" t="e">
        <f>'Cost วผก.'!#REF!</f>
        <v>#REF!</v>
      </c>
      <c r="V65" s="117" t="e">
        <f>'Cost วผก.'!#REF!</f>
        <v>#REF!</v>
      </c>
      <c r="W65" s="117">
        <f>'Cost วผก.'!O43</f>
        <v>374.21271991410026</v>
      </c>
      <c r="X65" s="117">
        <f>'Cost วผก.'!P43</f>
        <v>0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117">
        <f>'Cost วผก.'!C34</f>
        <v>352.56037097433926</v>
      </c>
      <c r="F66" s="117">
        <f>'Cost วผก.'!D34</f>
        <v>363.38604578226369</v>
      </c>
      <c r="G66" s="117">
        <f>'Cost วผก.'!E34</f>
        <v>362.20393417039219</v>
      </c>
      <c r="H66" s="117">
        <f>'Cost วผก.'!F34</f>
        <v>363.89256324401578</v>
      </c>
      <c r="I66" s="117">
        <f>'Cost วผก.'!G34</f>
        <v>354.98787849368415</v>
      </c>
      <c r="J66" s="117">
        <f>'Cost วผก.'!H34</f>
        <v>351.41249129331476</v>
      </c>
      <c r="K66" s="117">
        <f>'Cost วผก.'!I34</f>
        <v>353.25885568587921</v>
      </c>
      <c r="L66" s="117">
        <f>'Cost วผก.'!J34</f>
        <v>367.43343101075965</v>
      </c>
      <c r="M66" s="117">
        <f>'Cost วผก.'!K34</f>
        <v>351.22545197516428</v>
      </c>
      <c r="N66" s="117">
        <f>'Cost วผก.'!L34</f>
        <v>392.08040614738792</v>
      </c>
      <c r="O66" s="117">
        <f>'Cost วผก.'!M34</f>
        <v>396.69705990669667</v>
      </c>
      <c r="P66" s="117">
        <f>'Cost วผก.'!N34</f>
        <v>394.71620118003864</v>
      </c>
      <c r="Q66" s="117" t="e">
        <f>'Cost วผก.'!#REF!</f>
        <v>#REF!</v>
      </c>
      <c r="R66" s="117" t="e">
        <f>'Cost วผก.'!#REF!</f>
        <v>#REF!</v>
      </c>
      <c r="S66" s="117" t="e">
        <f>'Cost วผก.'!#REF!</f>
        <v>#REF!</v>
      </c>
      <c r="T66" s="117" t="e">
        <f>'Cost วผก.'!#REF!</f>
        <v>#REF!</v>
      </c>
      <c r="U66" s="117" t="e">
        <f>'Cost วผก.'!#REF!</f>
        <v>#REF!</v>
      </c>
      <c r="V66" s="117" t="e">
        <f>'Cost วผก.'!#REF!</f>
        <v>#REF!</v>
      </c>
      <c r="W66" s="117">
        <f>'Cost วผก.'!O34</f>
        <v>366.9878908219946</v>
      </c>
      <c r="X66" s="117">
        <f>'Cost วผก.'!P34</f>
        <v>0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117">
        <f>'Cost วผก.'!C43</f>
        <v>359.72519680822768</v>
      </c>
      <c r="F67" s="117">
        <f>'Cost วผก.'!D43</f>
        <v>370.67494261076899</v>
      </c>
      <c r="G67" s="117">
        <f>'Cost วผก.'!E43</f>
        <v>369.44709804829768</v>
      </c>
      <c r="H67" s="117">
        <f>'Cost วผก.'!F43</f>
        <v>371.10501715999192</v>
      </c>
      <c r="I67" s="117">
        <f>'Cost วผก.'!G43</f>
        <v>362.17204827665648</v>
      </c>
      <c r="J67" s="117">
        <f>'Cost วผก.'!H43</f>
        <v>358.59666107628709</v>
      </c>
      <c r="K67" s="117">
        <f>'Cost วผก.'!I43</f>
        <v>360.46258309983966</v>
      </c>
      <c r="L67" s="117">
        <f>'Cost วผก.'!J43</f>
        <v>374.6371584247201</v>
      </c>
      <c r="M67" s="117">
        <f>'Cost วผก.'!K43</f>
        <v>358.42917938912473</v>
      </c>
      <c r="N67" s="117">
        <f>'Cost วผก.'!L43</f>
        <v>399.35010176110995</v>
      </c>
      <c r="O67" s="117">
        <f>'Cost วผก.'!M43</f>
        <v>403.9667555204187</v>
      </c>
      <c r="P67" s="117">
        <f>'Cost วผก.'!N43</f>
        <v>401.98589679376067</v>
      </c>
      <c r="Q67" s="117" t="e">
        <f>'Cost วผก.'!#REF!</f>
        <v>#REF!</v>
      </c>
      <c r="R67" s="117" t="e">
        <f>'Cost วผก.'!#REF!</f>
        <v>#REF!</v>
      </c>
      <c r="S67" s="117" t="e">
        <f>'Cost วผก.'!#REF!</f>
        <v>#REF!</v>
      </c>
      <c r="T67" s="117" t="e">
        <f>'Cost วผก.'!#REF!</f>
        <v>#REF!</v>
      </c>
      <c r="U67" s="117" t="e">
        <f>'Cost วผก.'!#REF!</f>
        <v>#REF!</v>
      </c>
      <c r="V67" s="117" t="e">
        <f>'Cost วผก.'!#REF!</f>
        <v>#REF!</v>
      </c>
      <c r="W67" s="117">
        <f>'Cost วผก.'!O43</f>
        <v>374.21271991410026</v>
      </c>
      <c r="X67" s="117">
        <f>'Cost วผก.'!P43</f>
        <v>0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117">
        <f>'Cost วผก.'!C34</f>
        <v>352.56037097433926</v>
      </c>
      <c r="F68" s="117">
        <f>'Cost วผก.'!D34</f>
        <v>363.38604578226369</v>
      </c>
      <c r="G68" s="117">
        <f>'Cost วผก.'!E34</f>
        <v>362.20393417039219</v>
      </c>
      <c r="H68" s="117">
        <f>'Cost วผก.'!F34</f>
        <v>363.89256324401578</v>
      </c>
      <c r="I68" s="117">
        <f>'Cost วผก.'!G34</f>
        <v>354.98787849368415</v>
      </c>
      <c r="J68" s="117">
        <f>'Cost วผก.'!H34</f>
        <v>351.41249129331476</v>
      </c>
      <c r="K68" s="117">
        <f>'Cost วผก.'!I34</f>
        <v>353.25885568587921</v>
      </c>
      <c r="L68" s="117">
        <f>'Cost วผก.'!J34</f>
        <v>367.43343101075965</v>
      </c>
      <c r="M68" s="117">
        <f>'Cost วผก.'!K34</f>
        <v>351.22545197516428</v>
      </c>
      <c r="N68" s="117">
        <f>'Cost วผก.'!L34</f>
        <v>392.08040614738792</v>
      </c>
      <c r="O68" s="117">
        <f>'Cost วผก.'!M34</f>
        <v>396.69705990669667</v>
      </c>
      <c r="P68" s="117">
        <f>'Cost วผก.'!N34</f>
        <v>394.71620118003864</v>
      </c>
      <c r="Q68" s="117" t="e">
        <f>'Cost วผก.'!#REF!</f>
        <v>#REF!</v>
      </c>
      <c r="R68" s="117" t="e">
        <f>'Cost วผก.'!#REF!</f>
        <v>#REF!</v>
      </c>
      <c r="S68" s="117" t="e">
        <f>'Cost วผก.'!#REF!</f>
        <v>#REF!</v>
      </c>
      <c r="T68" s="117" t="e">
        <f>'Cost วผก.'!#REF!</f>
        <v>#REF!</v>
      </c>
      <c r="U68" s="117" t="e">
        <f>'Cost วผก.'!#REF!</f>
        <v>#REF!</v>
      </c>
      <c r="V68" s="117" t="e">
        <f>'Cost วผก.'!#REF!</f>
        <v>#REF!</v>
      </c>
      <c r="W68" s="117">
        <f>'Cost วผก.'!O34</f>
        <v>366.9878908219946</v>
      </c>
      <c r="X68" s="117">
        <f>'Cost วผก.'!P34</f>
        <v>0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117">
        <f>'Cost วผก.'!C43</f>
        <v>359.72519680822768</v>
      </c>
      <c r="F69" s="117">
        <f>'Cost วผก.'!D43</f>
        <v>370.67494261076899</v>
      </c>
      <c r="G69" s="117">
        <f>'Cost วผก.'!E43</f>
        <v>369.44709804829768</v>
      </c>
      <c r="H69" s="117">
        <f>'Cost วผก.'!F43</f>
        <v>371.10501715999192</v>
      </c>
      <c r="I69" s="117">
        <f>'Cost วผก.'!G43</f>
        <v>362.17204827665648</v>
      </c>
      <c r="J69" s="117">
        <f>'Cost วผก.'!H43</f>
        <v>358.59666107628709</v>
      </c>
      <c r="K69" s="117">
        <f>'Cost วผก.'!I43</f>
        <v>360.46258309983966</v>
      </c>
      <c r="L69" s="117">
        <f>'Cost วผก.'!J43</f>
        <v>374.6371584247201</v>
      </c>
      <c r="M69" s="117">
        <f>'Cost วผก.'!K43</f>
        <v>358.42917938912473</v>
      </c>
      <c r="N69" s="117">
        <f>'Cost วผก.'!L43</f>
        <v>399.35010176110995</v>
      </c>
      <c r="O69" s="117">
        <f>'Cost วผก.'!M43</f>
        <v>403.9667555204187</v>
      </c>
      <c r="P69" s="117">
        <f>'Cost วผก.'!N43</f>
        <v>401.98589679376067</v>
      </c>
      <c r="Q69" s="117" t="e">
        <f>'Cost วผก.'!#REF!</f>
        <v>#REF!</v>
      </c>
      <c r="R69" s="117" t="e">
        <f>'Cost วผก.'!#REF!</f>
        <v>#REF!</v>
      </c>
      <c r="S69" s="117" t="e">
        <f>'Cost วผก.'!#REF!</f>
        <v>#REF!</v>
      </c>
      <c r="T69" s="117" t="e">
        <f>'Cost วผก.'!#REF!</f>
        <v>#REF!</v>
      </c>
      <c r="U69" s="117" t="e">
        <f>'Cost วผก.'!#REF!</f>
        <v>#REF!</v>
      </c>
      <c r="V69" s="117" t="e">
        <f>'Cost วผก.'!#REF!</f>
        <v>#REF!</v>
      </c>
      <c r="W69" s="117">
        <f>'Cost วผก.'!O43</f>
        <v>374.21271991410026</v>
      </c>
      <c r="X69" s="117">
        <f>'Cost วผก.'!P43</f>
        <v>0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117">
        <f>'Cost วผก.'!C34</f>
        <v>352.56037097433926</v>
      </c>
      <c r="F70" s="117">
        <f>'Cost วผก.'!D34</f>
        <v>363.38604578226369</v>
      </c>
      <c r="G70" s="117">
        <f>'Cost วผก.'!E34</f>
        <v>362.20393417039219</v>
      </c>
      <c r="H70" s="117">
        <f>'Cost วผก.'!F34</f>
        <v>363.89256324401578</v>
      </c>
      <c r="I70" s="117">
        <f>'Cost วผก.'!G34</f>
        <v>354.98787849368415</v>
      </c>
      <c r="J70" s="117">
        <f>'Cost วผก.'!H34</f>
        <v>351.41249129331476</v>
      </c>
      <c r="K70" s="117">
        <f>'Cost วผก.'!I34</f>
        <v>353.25885568587921</v>
      </c>
      <c r="L70" s="117">
        <f>'Cost วผก.'!J34</f>
        <v>367.43343101075965</v>
      </c>
      <c r="M70" s="117">
        <f>'Cost วผก.'!K34</f>
        <v>351.22545197516428</v>
      </c>
      <c r="N70" s="117">
        <f>'Cost วผก.'!L34</f>
        <v>392.08040614738792</v>
      </c>
      <c r="O70" s="117">
        <f>'Cost วผก.'!M34</f>
        <v>396.69705990669667</v>
      </c>
      <c r="P70" s="117">
        <f>'Cost วผก.'!N34</f>
        <v>394.71620118003864</v>
      </c>
      <c r="Q70" s="117" t="e">
        <f>'Cost วผก.'!#REF!</f>
        <v>#REF!</v>
      </c>
      <c r="R70" s="117" t="e">
        <f>'Cost วผก.'!#REF!</f>
        <v>#REF!</v>
      </c>
      <c r="S70" s="117" t="e">
        <f>'Cost วผก.'!#REF!</f>
        <v>#REF!</v>
      </c>
      <c r="T70" s="117" t="e">
        <f>'Cost วผก.'!#REF!</f>
        <v>#REF!</v>
      </c>
      <c r="U70" s="117" t="e">
        <f>'Cost วผก.'!#REF!</f>
        <v>#REF!</v>
      </c>
      <c r="V70" s="117" t="e">
        <f>'Cost วผก.'!#REF!</f>
        <v>#REF!</v>
      </c>
      <c r="W70" s="117">
        <f>'Cost วผก.'!O34</f>
        <v>366.9878908219946</v>
      </c>
      <c r="X70" s="117">
        <f>'Cost วผก.'!P34</f>
        <v>0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117">
        <f>'Cost วผก.'!C43</f>
        <v>359.72519680822768</v>
      </c>
      <c r="F71" s="117">
        <f>'Cost วผก.'!D43</f>
        <v>370.67494261076899</v>
      </c>
      <c r="G71" s="117">
        <f>'Cost วผก.'!E43</f>
        <v>369.44709804829768</v>
      </c>
      <c r="H71" s="117">
        <f>'Cost วผก.'!F43</f>
        <v>371.10501715999192</v>
      </c>
      <c r="I71" s="117">
        <f>'Cost วผก.'!G43</f>
        <v>362.17204827665648</v>
      </c>
      <c r="J71" s="117">
        <f>'Cost วผก.'!H43</f>
        <v>358.59666107628709</v>
      </c>
      <c r="K71" s="117">
        <f>'Cost วผก.'!I43</f>
        <v>360.46258309983966</v>
      </c>
      <c r="L71" s="117">
        <f>'Cost วผก.'!J43</f>
        <v>374.6371584247201</v>
      </c>
      <c r="M71" s="117">
        <f>'Cost วผก.'!K43</f>
        <v>358.42917938912473</v>
      </c>
      <c r="N71" s="117">
        <f>'Cost วผก.'!L43</f>
        <v>399.35010176110995</v>
      </c>
      <c r="O71" s="117">
        <f>'Cost วผก.'!M43</f>
        <v>403.9667555204187</v>
      </c>
      <c r="P71" s="117">
        <f>'Cost วผก.'!N43</f>
        <v>401.98589679376067</v>
      </c>
      <c r="Q71" s="117" t="e">
        <f>'Cost วผก.'!#REF!</f>
        <v>#REF!</v>
      </c>
      <c r="R71" s="117" t="e">
        <f>'Cost วผก.'!#REF!</f>
        <v>#REF!</v>
      </c>
      <c r="S71" s="117" t="e">
        <f>'Cost วผก.'!#REF!</f>
        <v>#REF!</v>
      </c>
      <c r="T71" s="117" t="e">
        <f>'Cost วผก.'!#REF!</f>
        <v>#REF!</v>
      </c>
      <c r="U71" s="117" t="e">
        <f>'Cost วผก.'!#REF!</f>
        <v>#REF!</v>
      </c>
      <c r="V71" s="117" t="e">
        <f>'Cost วผก.'!#REF!</f>
        <v>#REF!</v>
      </c>
      <c r="W71" s="117">
        <f>'Cost วผก.'!O43</f>
        <v>374.21271991410026</v>
      </c>
      <c r="X71" s="117">
        <f>'Cost วผก.'!P43</f>
        <v>0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117">
        <f>'Cost วผก.'!C34</f>
        <v>352.56037097433926</v>
      </c>
      <c r="F72" s="117">
        <f>'Cost วผก.'!D34</f>
        <v>363.38604578226369</v>
      </c>
      <c r="G72" s="117">
        <f>'Cost วผก.'!E34</f>
        <v>362.20393417039219</v>
      </c>
      <c r="H72" s="117">
        <f>'Cost วผก.'!F34</f>
        <v>363.89256324401578</v>
      </c>
      <c r="I72" s="117">
        <f>'Cost วผก.'!G34</f>
        <v>354.98787849368415</v>
      </c>
      <c r="J72" s="117">
        <f>'Cost วผก.'!H34</f>
        <v>351.41249129331476</v>
      </c>
      <c r="K72" s="117">
        <f>'Cost วผก.'!I34</f>
        <v>353.25885568587921</v>
      </c>
      <c r="L72" s="117">
        <f>'Cost วผก.'!J34</f>
        <v>367.43343101075965</v>
      </c>
      <c r="M72" s="117">
        <f>'Cost วผก.'!K34</f>
        <v>351.22545197516428</v>
      </c>
      <c r="N72" s="117">
        <f>'Cost วผก.'!L34</f>
        <v>392.08040614738792</v>
      </c>
      <c r="O72" s="117">
        <f>'Cost วผก.'!M34</f>
        <v>396.69705990669667</v>
      </c>
      <c r="P72" s="117">
        <f>'Cost วผก.'!N34</f>
        <v>394.71620118003864</v>
      </c>
      <c r="Q72" s="117" t="e">
        <f>'Cost วผก.'!#REF!</f>
        <v>#REF!</v>
      </c>
      <c r="R72" s="117" t="e">
        <f>'Cost วผก.'!#REF!</f>
        <v>#REF!</v>
      </c>
      <c r="S72" s="117" t="e">
        <f>'Cost วผก.'!#REF!</f>
        <v>#REF!</v>
      </c>
      <c r="T72" s="117" t="e">
        <f>'Cost วผก.'!#REF!</f>
        <v>#REF!</v>
      </c>
      <c r="U72" s="117" t="e">
        <f>'Cost วผก.'!#REF!</f>
        <v>#REF!</v>
      </c>
      <c r="V72" s="117" t="e">
        <f>'Cost วผก.'!#REF!</f>
        <v>#REF!</v>
      </c>
      <c r="W72" s="117">
        <f>'Cost วผก.'!O34</f>
        <v>366.9878908219946</v>
      </c>
      <c r="X72" s="117">
        <f>'Cost วผก.'!P34</f>
        <v>0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117">
        <f>'Cost วผก.'!C43</f>
        <v>359.72519680822768</v>
      </c>
      <c r="F73" s="117">
        <f>'Cost วผก.'!D43</f>
        <v>370.67494261076899</v>
      </c>
      <c r="G73" s="117">
        <f>'Cost วผก.'!E43</f>
        <v>369.44709804829768</v>
      </c>
      <c r="H73" s="117">
        <f>'Cost วผก.'!F43</f>
        <v>371.10501715999192</v>
      </c>
      <c r="I73" s="117">
        <f>'Cost วผก.'!G43</f>
        <v>362.17204827665648</v>
      </c>
      <c r="J73" s="117">
        <f>'Cost วผก.'!H43</f>
        <v>358.59666107628709</v>
      </c>
      <c r="K73" s="117">
        <f>'Cost วผก.'!I43</f>
        <v>360.46258309983966</v>
      </c>
      <c r="L73" s="117">
        <f>'Cost วผก.'!J43</f>
        <v>374.6371584247201</v>
      </c>
      <c r="M73" s="117">
        <f>'Cost วผก.'!K43</f>
        <v>358.42917938912473</v>
      </c>
      <c r="N73" s="117">
        <f>'Cost วผก.'!L43</f>
        <v>399.35010176110995</v>
      </c>
      <c r="O73" s="117">
        <f>'Cost วผก.'!M43</f>
        <v>403.9667555204187</v>
      </c>
      <c r="P73" s="117">
        <f>'Cost วผก.'!N43</f>
        <v>401.98589679376067</v>
      </c>
      <c r="Q73" s="117" t="e">
        <f>'Cost วผก.'!#REF!</f>
        <v>#REF!</v>
      </c>
      <c r="R73" s="117" t="e">
        <f>'Cost วผก.'!#REF!</f>
        <v>#REF!</v>
      </c>
      <c r="S73" s="117" t="e">
        <f>'Cost วผก.'!#REF!</f>
        <v>#REF!</v>
      </c>
      <c r="T73" s="117" t="e">
        <f>'Cost วผก.'!#REF!</f>
        <v>#REF!</v>
      </c>
      <c r="U73" s="117" t="e">
        <f>'Cost วผก.'!#REF!</f>
        <v>#REF!</v>
      </c>
      <c r="V73" s="117" t="e">
        <f>'Cost วผก.'!#REF!</f>
        <v>#REF!</v>
      </c>
      <c r="W73" s="117">
        <f>'Cost วผก.'!O43</f>
        <v>374.21271991410026</v>
      </c>
      <c r="X73" s="117">
        <f>'Cost วผก.'!P43</f>
        <v>0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117">
        <f>'Cost วผก.'!C43</f>
        <v>359.72519680822768</v>
      </c>
      <c r="F74" s="117">
        <f>'Cost วผก.'!D43</f>
        <v>370.67494261076899</v>
      </c>
      <c r="G74" s="117">
        <f>'Cost วผก.'!E43</f>
        <v>369.44709804829768</v>
      </c>
      <c r="H74" s="117">
        <f>'Cost วผก.'!F43</f>
        <v>371.10501715999192</v>
      </c>
      <c r="I74" s="117">
        <f>'Cost วผก.'!G43</f>
        <v>362.17204827665648</v>
      </c>
      <c r="J74" s="117">
        <f>'Cost วผก.'!H43</f>
        <v>358.59666107628709</v>
      </c>
      <c r="K74" s="117">
        <f>'Cost วผก.'!I43</f>
        <v>360.46258309983966</v>
      </c>
      <c r="L74" s="117">
        <f>'Cost วผก.'!J43</f>
        <v>374.6371584247201</v>
      </c>
      <c r="M74" s="117">
        <f>'Cost วผก.'!K43</f>
        <v>358.42917938912473</v>
      </c>
      <c r="N74" s="117">
        <f>'Cost วผก.'!L43</f>
        <v>399.35010176110995</v>
      </c>
      <c r="O74" s="117">
        <f>'Cost วผก.'!M43</f>
        <v>403.9667555204187</v>
      </c>
      <c r="P74" s="117">
        <f>'Cost วผก.'!N43</f>
        <v>401.98589679376067</v>
      </c>
      <c r="Q74" s="117" t="e">
        <f>'Cost วผก.'!#REF!</f>
        <v>#REF!</v>
      </c>
      <c r="R74" s="117" t="e">
        <f>'Cost วผก.'!#REF!</f>
        <v>#REF!</v>
      </c>
      <c r="S74" s="117" t="e">
        <f>'Cost วผก.'!#REF!</f>
        <v>#REF!</v>
      </c>
      <c r="T74" s="117" t="e">
        <f>'Cost วผก.'!#REF!</f>
        <v>#REF!</v>
      </c>
      <c r="U74" s="117" t="e">
        <f>'Cost วผก.'!#REF!</f>
        <v>#REF!</v>
      </c>
      <c r="V74" s="117" t="e">
        <f>'Cost วผก.'!#REF!</f>
        <v>#REF!</v>
      </c>
      <c r="W74" s="117">
        <f>'Cost วผก.'!O43</f>
        <v>374.21271991410026</v>
      </c>
      <c r="X74" s="117">
        <f>'Cost วผก.'!P43</f>
        <v>0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117">
        <f>'Cost วผก.'!C34</f>
        <v>352.56037097433926</v>
      </c>
      <c r="F75" s="117">
        <f>'Cost วผก.'!D34</f>
        <v>363.38604578226369</v>
      </c>
      <c r="G75" s="117">
        <f>'Cost วผก.'!E34</f>
        <v>362.20393417039219</v>
      </c>
      <c r="H75" s="117">
        <f>'Cost วผก.'!F34</f>
        <v>363.89256324401578</v>
      </c>
      <c r="I75" s="117">
        <f>'Cost วผก.'!G34</f>
        <v>354.98787849368415</v>
      </c>
      <c r="J75" s="117">
        <f>'Cost วผก.'!H34</f>
        <v>351.41249129331476</v>
      </c>
      <c r="K75" s="117">
        <f>'Cost วผก.'!I34</f>
        <v>353.25885568587921</v>
      </c>
      <c r="L75" s="117">
        <f>'Cost วผก.'!J34</f>
        <v>367.43343101075965</v>
      </c>
      <c r="M75" s="117">
        <f>'Cost วผก.'!K34</f>
        <v>351.22545197516428</v>
      </c>
      <c r="N75" s="117">
        <f>'Cost วผก.'!L34</f>
        <v>392.08040614738792</v>
      </c>
      <c r="O75" s="117">
        <f>'Cost วผก.'!M34</f>
        <v>396.69705990669667</v>
      </c>
      <c r="P75" s="117">
        <f>'Cost วผก.'!N34</f>
        <v>394.71620118003864</v>
      </c>
      <c r="Q75" s="117" t="e">
        <f>'Cost วผก.'!#REF!</f>
        <v>#REF!</v>
      </c>
      <c r="R75" s="117" t="e">
        <f>'Cost วผก.'!#REF!</f>
        <v>#REF!</v>
      </c>
      <c r="S75" s="117" t="e">
        <f>'Cost วผก.'!#REF!</f>
        <v>#REF!</v>
      </c>
      <c r="T75" s="117" t="e">
        <f>'Cost วผก.'!#REF!</f>
        <v>#REF!</v>
      </c>
      <c r="U75" s="117" t="e">
        <f>'Cost วผก.'!#REF!</f>
        <v>#REF!</v>
      </c>
      <c r="V75" s="117" t="e">
        <f>'Cost วผก.'!#REF!</f>
        <v>#REF!</v>
      </c>
      <c r="W75" s="117">
        <f>'Cost วผก.'!O34</f>
        <v>366.9878908219946</v>
      </c>
      <c r="X75" s="117">
        <f>'Cost วผก.'!P34</f>
        <v>0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117">
        <f>'Cost วผก.'!C34</f>
        <v>352.56037097433926</v>
      </c>
      <c r="F76" s="117">
        <f>'Cost วผก.'!D34</f>
        <v>363.38604578226369</v>
      </c>
      <c r="G76" s="117">
        <f>'Cost วผก.'!E34</f>
        <v>362.20393417039219</v>
      </c>
      <c r="H76" s="117">
        <f>'Cost วผก.'!F34</f>
        <v>363.89256324401578</v>
      </c>
      <c r="I76" s="117">
        <f>'Cost วผก.'!G34</f>
        <v>354.98787849368415</v>
      </c>
      <c r="J76" s="117">
        <f>'Cost วผก.'!H34</f>
        <v>351.41249129331476</v>
      </c>
      <c r="K76" s="117">
        <f>'Cost วผก.'!I34</f>
        <v>353.25885568587921</v>
      </c>
      <c r="L76" s="117">
        <f>'Cost วผก.'!J34</f>
        <v>367.43343101075965</v>
      </c>
      <c r="M76" s="117">
        <f>'Cost วผก.'!K34</f>
        <v>351.22545197516428</v>
      </c>
      <c r="N76" s="117">
        <f>'Cost วผก.'!L34</f>
        <v>392.08040614738792</v>
      </c>
      <c r="O76" s="117">
        <f>'Cost วผก.'!M34</f>
        <v>396.69705990669667</v>
      </c>
      <c r="P76" s="117">
        <f>'Cost วผก.'!N34</f>
        <v>394.71620118003864</v>
      </c>
      <c r="Q76" s="117" t="e">
        <f>'Cost วผก.'!#REF!</f>
        <v>#REF!</v>
      </c>
      <c r="R76" s="117" t="e">
        <f>'Cost วผก.'!#REF!</f>
        <v>#REF!</v>
      </c>
      <c r="S76" s="117" t="e">
        <f>'Cost วผก.'!#REF!</f>
        <v>#REF!</v>
      </c>
      <c r="T76" s="117" t="e">
        <f>'Cost วผก.'!#REF!</f>
        <v>#REF!</v>
      </c>
      <c r="U76" s="117" t="e">
        <f>'Cost วผก.'!#REF!</f>
        <v>#REF!</v>
      </c>
      <c r="V76" s="117" t="e">
        <f>'Cost วผก.'!#REF!</f>
        <v>#REF!</v>
      </c>
      <c r="W76" s="117">
        <f>'Cost วผก.'!O34</f>
        <v>366.9878908219946</v>
      </c>
      <c r="X76" s="117">
        <f>'Cost วผก.'!P34</f>
        <v>0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117">
        <f>'Cost วผก.'!C34</f>
        <v>352.56037097433926</v>
      </c>
      <c r="F77" s="117">
        <f>'Cost วผก.'!D34</f>
        <v>363.38604578226369</v>
      </c>
      <c r="G77" s="117">
        <f>'Cost วผก.'!E34</f>
        <v>362.20393417039219</v>
      </c>
      <c r="H77" s="117">
        <f>'Cost วผก.'!F34</f>
        <v>363.89256324401578</v>
      </c>
      <c r="I77" s="117">
        <f>'Cost วผก.'!G34</f>
        <v>354.98787849368415</v>
      </c>
      <c r="J77" s="117">
        <f>'Cost วผก.'!H34</f>
        <v>351.41249129331476</v>
      </c>
      <c r="K77" s="117">
        <f>'Cost วผก.'!I34</f>
        <v>353.25885568587921</v>
      </c>
      <c r="L77" s="117">
        <f>'Cost วผก.'!J34</f>
        <v>367.43343101075965</v>
      </c>
      <c r="M77" s="117">
        <f>'Cost วผก.'!K34</f>
        <v>351.22545197516428</v>
      </c>
      <c r="N77" s="117">
        <f>'Cost วผก.'!L34</f>
        <v>392.08040614738792</v>
      </c>
      <c r="O77" s="117">
        <f>'Cost วผก.'!M34</f>
        <v>396.69705990669667</v>
      </c>
      <c r="P77" s="117">
        <f>'Cost วผก.'!N34</f>
        <v>394.71620118003864</v>
      </c>
      <c r="Q77" s="117" t="e">
        <f>'Cost วผก.'!#REF!</f>
        <v>#REF!</v>
      </c>
      <c r="R77" s="117" t="e">
        <f>'Cost วผก.'!#REF!</f>
        <v>#REF!</v>
      </c>
      <c r="S77" s="117" t="e">
        <f>'Cost วผก.'!#REF!</f>
        <v>#REF!</v>
      </c>
      <c r="T77" s="117" t="e">
        <f>'Cost วผก.'!#REF!</f>
        <v>#REF!</v>
      </c>
      <c r="U77" s="117" t="e">
        <f>'Cost วผก.'!#REF!</f>
        <v>#REF!</v>
      </c>
      <c r="V77" s="117" t="e">
        <f>'Cost วผก.'!#REF!</f>
        <v>#REF!</v>
      </c>
      <c r="W77" s="117">
        <f>'Cost วผก.'!O34</f>
        <v>366.9878908219946</v>
      </c>
      <c r="X77" s="117">
        <f>'Cost วผก.'!P34</f>
        <v>0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117">
        <f>E8+E18-(700/E20)</f>
        <v>786.05158365426007</v>
      </c>
      <c r="F78" s="117">
        <f t="shared" ref="F78:P78" si="10">F8+F18-(700/F20)</f>
        <v>757.30749589260552</v>
      </c>
      <c r="G78" s="117">
        <f t="shared" si="10"/>
        <v>936.16177850516181</v>
      </c>
      <c r="H78" s="117">
        <f t="shared" si="10"/>
        <v>884.61391236273118</v>
      </c>
      <c r="I78" s="117">
        <f t="shared" si="10"/>
        <v>887.69789978997903</v>
      </c>
      <c r="J78" s="117">
        <f t="shared" si="10"/>
        <v>862.61566265060242</v>
      </c>
      <c r="K78" s="117">
        <f t="shared" si="10"/>
        <v>845.11566265060242</v>
      </c>
      <c r="L78" s="117">
        <f t="shared" si="10"/>
        <v>837.51996974281394</v>
      </c>
      <c r="M78" s="117">
        <f t="shared" si="10"/>
        <v>832.42340425531916</v>
      </c>
      <c r="N78" s="117">
        <f t="shared" si="10"/>
        <v>884.90398539701857</v>
      </c>
      <c r="O78" s="117">
        <f t="shared" si="10"/>
        <v>892.40398539701857</v>
      </c>
      <c r="P78" s="117">
        <f t="shared" si="10"/>
        <v>897.40398539701857</v>
      </c>
      <c r="Q78" s="117" t="e">
        <f t="shared" ref="Q78:X78" si="11">Q8+Q18-(700/Q20)</f>
        <v>#REF!</v>
      </c>
      <c r="R78" s="117" t="e">
        <f t="shared" si="11"/>
        <v>#REF!</v>
      </c>
      <c r="S78" s="117" t="e">
        <f t="shared" si="11"/>
        <v>#REF!</v>
      </c>
      <c r="T78" s="117" t="e">
        <f t="shared" si="11"/>
        <v>#REF!</v>
      </c>
      <c r="U78" s="117" t="e">
        <f t="shared" si="11"/>
        <v>#REF!</v>
      </c>
      <c r="V78" s="117" t="e">
        <f t="shared" si="11"/>
        <v>#REF!</v>
      </c>
      <c r="W78" s="117" t="e">
        <f t="shared" si="11"/>
        <v>#REF!</v>
      </c>
      <c r="X78" s="117" t="e">
        <f t="shared" si="11"/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117">
        <f>E8+E18-(700/E20)</f>
        <v>786.05158365426007</v>
      </c>
      <c r="F79" s="117">
        <f t="shared" ref="F79:P79" si="12">F8+F18-(700/F20)</f>
        <v>757.30749589260552</v>
      </c>
      <c r="G79" s="117">
        <f t="shared" si="12"/>
        <v>936.16177850516181</v>
      </c>
      <c r="H79" s="117">
        <f t="shared" si="12"/>
        <v>884.61391236273118</v>
      </c>
      <c r="I79" s="117">
        <f t="shared" si="12"/>
        <v>887.69789978997903</v>
      </c>
      <c r="J79" s="117">
        <f t="shared" si="12"/>
        <v>862.61566265060242</v>
      </c>
      <c r="K79" s="117">
        <f t="shared" si="12"/>
        <v>845.11566265060242</v>
      </c>
      <c r="L79" s="117">
        <f t="shared" si="12"/>
        <v>837.51996974281394</v>
      </c>
      <c r="M79" s="117">
        <f t="shared" si="12"/>
        <v>832.42340425531916</v>
      </c>
      <c r="N79" s="117">
        <f t="shared" si="12"/>
        <v>884.90398539701857</v>
      </c>
      <c r="O79" s="117">
        <f t="shared" si="12"/>
        <v>892.40398539701857</v>
      </c>
      <c r="P79" s="117">
        <f t="shared" si="12"/>
        <v>897.40398539701857</v>
      </c>
      <c r="Q79" s="117" t="e">
        <f t="shared" ref="Q79:X79" si="13">Q8+Q18-(700/Q20)</f>
        <v>#REF!</v>
      </c>
      <c r="R79" s="117" t="e">
        <f t="shared" si="13"/>
        <v>#REF!</v>
      </c>
      <c r="S79" s="117" t="e">
        <f t="shared" si="13"/>
        <v>#REF!</v>
      </c>
      <c r="T79" s="117" t="e">
        <f t="shared" si="13"/>
        <v>#REF!</v>
      </c>
      <c r="U79" s="117" t="e">
        <f t="shared" si="13"/>
        <v>#REF!</v>
      </c>
      <c r="V79" s="117" t="e">
        <f t="shared" si="13"/>
        <v>#REF!</v>
      </c>
      <c r="W79" s="117" t="e">
        <f t="shared" si="13"/>
        <v>#REF!</v>
      </c>
      <c r="X79" s="117" t="e">
        <f t="shared" si="13"/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117">
        <f>E8+E18-((485+495+720)/E20)</f>
        <v>756.27676560865348</v>
      </c>
      <c r="F80" s="117">
        <f t="shared" ref="F80:P80" si="14">F8+F18-((485+495+720)/F20)</f>
        <v>727.19463288204201</v>
      </c>
      <c r="G80" s="117">
        <f t="shared" si="14"/>
        <v>905.79309081568147</v>
      </c>
      <c r="H80" s="117">
        <f t="shared" si="14"/>
        <v>854.8711830059699</v>
      </c>
      <c r="I80" s="117">
        <f t="shared" si="14"/>
        <v>857.69489948994908</v>
      </c>
      <c r="J80" s="117">
        <f t="shared" si="14"/>
        <v>832.49518072289163</v>
      </c>
      <c r="K80" s="117">
        <f t="shared" si="14"/>
        <v>814.99518072289163</v>
      </c>
      <c r="L80" s="117">
        <f t="shared" si="14"/>
        <v>807.26278366111956</v>
      </c>
      <c r="M80" s="117">
        <f t="shared" si="14"/>
        <v>802.02826747720371</v>
      </c>
      <c r="N80" s="117">
        <f t="shared" si="14"/>
        <v>854.48110739275944</v>
      </c>
      <c r="O80" s="117">
        <f t="shared" si="14"/>
        <v>861.98110739275944</v>
      </c>
      <c r="P80" s="117">
        <f t="shared" si="14"/>
        <v>866.98110739275944</v>
      </c>
      <c r="Q80" s="117" t="e">
        <f t="shared" ref="Q80:X80" si="15">Q8+Q18-((485+495+720)/Q20)</f>
        <v>#REF!</v>
      </c>
      <c r="R80" s="117" t="e">
        <f t="shared" si="15"/>
        <v>#REF!</v>
      </c>
      <c r="S80" s="117" t="e">
        <f t="shared" si="15"/>
        <v>#REF!</v>
      </c>
      <c r="T80" s="117" t="e">
        <f t="shared" si="15"/>
        <v>#REF!</v>
      </c>
      <c r="U80" s="117" t="e">
        <f t="shared" si="15"/>
        <v>#REF!</v>
      </c>
      <c r="V80" s="117" t="e">
        <f t="shared" si="15"/>
        <v>#REF!</v>
      </c>
      <c r="W80" s="117" t="e">
        <f t="shared" si="15"/>
        <v>#REF!</v>
      </c>
      <c r="X80" s="117" t="e">
        <f t="shared" si="15"/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117">
        <f>E8+E18-((485+495+720)/E20)</f>
        <v>756.27676560865348</v>
      </c>
      <c r="F81" s="117">
        <f t="shared" ref="F81:P81" si="16">F8+F18-((485+495+720)/F20)</f>
        <v>727.19463288204201</v>
      </c>
      <c r="G81" s="117">
        <f t="shared" si="16"/>
        <v>905.79309081568147</v>
      </c>
      <c r="H81" s="117">
        <f t="shared" si="16"/>
        <v>854.8711830059699</v>
      </c>
      <c r="I81" s="117">
        <f t="shared" si="16"/>
        <v>857.69489948994908</v>
      </c>
      <c r="J81" s="117">
        <f t="shared" si="16"/>
        <v>832.49518072289163</v>
      </c>
      <c r="K81" s="117">
        <f t="shared" si="16"/>
        <v>814.99518072289163</v>
      </c>
      <c r="L81" s="117">
        <f t="shared" si="16"/>
        <v>807.26278366111956</v>
      </c>
      <c r="M81" s="117">
        <f t="shared" si="16"/>
        <v>802.02826747720371</v>
      </c>
      <c r="N81" s="117">
        <f t="shared" si="16"/>
        <v>854.48110739275944</v>
      </c>
      <c r="O81" s="117">
        <f t="shared" si="16"/>
        <v>861.98110739275944</v>
      </c>
      <c r="P81" s="117">
        <f t="shared" si="16"/>
        <v>866.98110739275944</v>
      </c>
      <c r="Q81" s="117" t="e">
        <f t="shared" ref="Q81:X81" si="17">Q8+Q18-((485+495+720)/Q20)</f>
        <v>#REF!</v>
      </c>
      <c r="R81" s="117" t="e">
        <f t="shared" si="17"/>
        <v>#REF!</v>
      </c>
      <c r="S81" s="117" t="e">
        <f t="shared" si="17"/>
        <v>#REF!</v>
      </c>
      <c r="T81" s="117" t="e">
        <f t="shared" si="17"/>
        <v>#REF!</v>
      </c>
      <c r="U81" s="117" t="e">
        <f t="shared" si="17"/>
        <v>#REF!</v>
      </c>
      <c r="V81" s="117" t="e">
        <f t="shared" si="17"/>
        <v>#REF!</v>
      </c>
      <c r="W81" s="117" t="e">
        <f t="shared" si="17"/>
        <v>#REF!</v>
      </c>
      <c r="X81" s="117" t="e">
        <f t="shared" si="17"/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117">
        <f>E8+E18-((485+495+720)/E20)</f>
        <v>756.27676560865348</v>
      </c>
      <c r="F82" s="117">
        <f t="shared" ref="F82:P82" si="18">F8+F18-((485+495+720)/F20)</f>
        <v>727.19463288204201</v>
      </c>
      <c r="G82" s="117">
        <f t="shared" si="18"/>
        <v>905.79309081568147</v>
      </c>
      <c r="H82" s="117">
        <f t="shared" si="18"/>
        <v>854.8711830059699</v>
      </c>
      <c r="I82" s="117">
        <f t="shared" si="18"/>
        <v>857.69489948994908</v>
      </c>
      <c r="J82" s="117">
        <f t="shared" si="18"/>
        <v>832.49518072289163</v>
      </c>
      <c r="K82" s="117">
        <f t="shared" si="18"/>
        <v>814.99518072289163</v>
      </c>
      <c r="L82" s="117">
        <f t="shared" si="18"/>
        <v>807.26278366111956</v>
      </c>
      <c r="M82" s="117">
        <f t="shared" si="18"/>
        <v>802.02826747720371</v>
      </c>
      <c r="N82" s="117">
        <f t="shared" si="18"/>
        <v>854.48110739275944</v>
      </c>
      <c r="O82" s="117">
        <f t="shared" si="18"/>
        <v>861.98110739275944</v>
      </c>
      <c r="P82" s="117">
        <f t="shared" si="18"/>
        <v>866.98110739275944</v>
      </c>
      <c r="Q82" s="117" t="e">
        <f t="shared" ref="Q82:X82" si="19">Q8+Q18-((485+495+720)/Q20)</f>
        <v>#REF!</v>
      </c>
      <c r="R82" s="117" t="e">
        <f t="shared" si="19"/>
        <v>#REF!</v>
      </c>
      <c r="S82" s="117" t="e">
        <f t="shared" si="19"/>
        <v>#REF!</v>
      </c>
      <c r="T82" s="117" t="e">
        <f t="shared" si="19"/>
        <v>#REF!</v>
      </c>
      <c r="U82" s="117" t="e">
        <f t="shared" si="19"/>
        <v>#REF!</v>
      </c>
      <c r="V82" s="117" t="e">
        <f t="shared" si="19"/>
        <v>#REF!</v>
      </c>
      <c r="W82" s="117" t="e">
        <f t="shared" si="19"/>
        <v>#REF!</v>
      </c>
      <c r="X82" s="117" t="e">
        <f t="shared" si="19"/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117">
        <f>E8+E18-((485+495+720)/E20)</f>
        <v>756.27676560865348</v>
      </c>
      <c r="F83" s="117">
        <f t="shared" ref="F83:P83" si="20">F8+F18-((485+495+720)/F20)</f>
        <v>727.19463288204201</v>
      </c>
      <c r="G83" s="117">
        <f t="shared" si="20"/>
        <v>905.79309081568147</v>
      </c>
      <c r="H83" s="117">
        <f t="shared" si="20"/>
        <v>854.8711830059699</v>
      </c>
      <c r="I83" s="117">
        <f t="shared" si="20"/>
        <v>857.69489948994908</v>
      </c>
      <c r="J83" s="117">
        <f t="shared" si="20"/>
        <v>832.49518072289163</v>
      </c>
      <c r="K83" s="117">
        <f t="shared" si="20"/>
        <v>814.99518072289163</v>
      </c>
      <c r="L83" s="117">
        <f t="shared" si="20"/>
        <v>807.26278366111956</v>
      </c>
      <c r="M83" s="117">
        <f t="shared" si="20"/>
        <v>802.02826747720371</v>
      </c>
      <c r="N83" s="117">
        <f t="shared" si="20"/>
        <v>854.48110739275944</v>
      </c>
      <c r="O83" s="117">
        <f t="shared" si="20"/>
        <v>861.98110739275944</v>
      </c>
      <c r="P83" s="117">
        <f t="shared" si="20"/>
        <v>866.98110739275944</v>
      </c>
      <c r="Q83" s="117" t="e">
        <f t="shared" ref="Q83:X83" si="21">Q8+Q18-((485+495+720)/Q20)</f>
        <v>#REF!</v>
      </c>
      <c r="R83" s="117" t="e">
        <f t="shared" si="21"/>
        <v>#REF!</v>
      </c>
      <c r="S83" s="117" t="e">
        <f t="shared" si="21"/>
        <v>#REF!</v>
      </c>
      <c r="T83" s="117" t="e">
        <f t="shared" si="21"/>
        <v>#REF!</v>
      </c>
      <c r="U83" s="117" t="e">
        <f t="shared" si="21"/>
        <v>#REF!</v>
      </c>
      <c r="V83" s="117" t="e">
        <f t="shared" si="21"/>
        <v>#REF!</v>
      </c>
      <c r="W83" s="117" t="e">
        <f t="shared" si="21"/>
        <v>#REF!</v>
      </c>
      <c r="X83" s="117" t="e">
        <f t="shared" si="21"/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117">
        <f>E8+E18-((485+495+720)/E20)</f>
        <v>756.27676560865348</v>
      </c>
      <c r="F84" s="117">
        <f t="shared" ref="F84:P84" si="22">F8+F18-((485+495+720)/F20)</f>
        <v>727.19463288204201</v>
      </c>
      <c r="G84" s="117">
        <f t="shared" si="22"/>
        <v>905.79309081568147</v>
      </c>
      <c r="H84" s="117">
        <f t="shared" si="22"/>
        <v>854.8711830059699</v>
      </c>
      <c r="I84" s="117">
        <f t="shared" si="22"/>
        <v>857.69489948994908</v>
      </c>
      <c r="J84" s="117">
        <f t="shared" si="22"/>
        <v>832.49518072289163</v>
      </c>
      <c r="K84" s="117">
        <f t="shared" si="22"/>
        <v>814.99518072289163</v>
      </c>
      <c r="L84" s="117">
        <f t="shared" si="22"/>
        <v>807.26278366111956</v>
      </c>
      <c r="M84" s="117">
        <f t="shared" si="22"/>
        <v>802.02826747720371</v>
      </c>
      <c r="N84" s="117">
        <f t="shared" si="22"/>
        <v>854.48110739275944</v>
      </c>
      <c r="O84" s="117">
        <f t="shared" si="22"/>
        <v>861.98110739275944</v>
      </c>
      <c r="P84" s="117">
        <f t="shared" si="22"/>
        <v>866.98110739275944</v>
      </c>
      <c r="Q84" s="117" t="e">
        <f t="shared" ref="Q84:X84" si="23">Q8+Q18-((485+495+720)/Q20)</f>
        <v>#REF!</v>
      </c>
      <c r="R84" s="117" t="e">
        <f t="shared" si="23"/>
        <v>#REF!</v>
      </c>
      <c r="S84" s="117" t="e">
        <f t="shared" si="23"/>
        <v>#REF!</v>
      </c>
      <c r="T84" s="117" t="e">
        <f t="shared" si="23"/>
        <v>#REF!</v>
      </c>
      <c r="U84" s="117" t="e">
        <f t="shared" si="23"/>
        <v>#REF!</v>
      </c>
      <c r="V84" s="117" t="e">
        <f t="shared" si="23"/>
        <v>#REF!</v>
      </c>
      <c r="W84" s="117" t="e">
        <f t="shared" si="23"/>
        <v>#REF!</v>
      </c>
      <c r="X84" s="117" t="e">
        <f t="shared" si="23"/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117">
        <f>E8+E18-((485+495+720)/E20)</f>
        <v>756.27676560865348</v>
      </c>
      <c r="F85" s="117">
        <f t="shared" ref="F85:P85" si="24">F8+F18-((485+495+720)/F20)</f>
        <v>727.19463288204201</v>
      </c>
      <c r="G85" s="117">
        <f t="shared" si="24"/>
        <v>905.79309081568147</v>
      </c>
      <c r="H85" s="117">
        <f t="shared" si="24"/>
        <v>854.8711830059699</v>
      </c>
      <c r="I85" s="117">
        <f t="shared" si="24"/>
        <v>857.69489948994908</v>
      </c>
      <c r="J85" s="117">
        <f t="shared" si="24"/>
        <v>832.49518072289163</v>
      </c>
      <c r="K85" s="117">
        <f t="shared" si="24"/>
        <v>814.99518072289163</v>
      </c>
      <c r="L85" s="117">
        <f t="shared" si="24"/>
        <v>807.26278366111956</v>
      </c>
      <c r="M85" s="117">
        <f t="shared" si="24"/>
        <v>802.02826747720371</v>
      </c>
      <c r="N85" s="117">
        <f t="shared" si="24"/>
        <v>854.48110739275944</v>
      </c>
      <c r="O85" s="117">
        <f t="shared" si="24"/>
        <v>861.98110739275944</v>
      </c>
      <c r="P85" s="117">
        <f t="shared" si="24"/>
        <v>866.98110739275944</v>
      </c>
      <c r="Q85" s="117" t="e">
        <f t="shared" ref="Q85:X85" si="25">Q8+Q18-((485+495+720)/Q20)</f>
        <v>#REF!</v>
      </c>
      <c r="R85" s="117" t="e">
        <f t="shared" si="25"/>
        <v>#REF!</v>
      </c>
      <c r="S85" s="117" t="e">
        <f t="shared" si="25"/>
        <v>#REF!</v>
      </c>
      <c r="T85" s="117" t="e">
        <f t="shared" si="25"/>
        <v>#REF!</v>
      </c>
      <c r="U85" s="117" t="e">
        <f t="shared" si="25"/>
        <v>#REF!</v>
      </c>
      <c r="V85" s="117" t="e">
        <f t="shared" si="25"/>
        <v>#REF!</v>
      </c>
      <c r="W85" s="117" t="e">
        <f t="shared" si="25"/>
        <v>#REF!</v>
      </c>
      <c r="X85" s="117" t="e">
        <f t="shared" si="25"/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117">
        <f>E8+E18-((485+495+720)/E20)</f>
        <v>756.27676560865348</v>
      </c>
      <c r="F86" s="117">
        <f t="shared" ref="F86:P86" si="26">F8+F18-((485+495+720)/F20)</f>
        <v>727.19463288204201</v>
      </c>
      <c r="G86" s="117">
        <f t="shared" si="26"/>
        <v>905.79309081568147</v>
      </c>
      <c r="H86" s="117">
        <f t="shared" si="26"/>
        <v>854.8711830059699</v>
      </c>
      <c r="I86" s="117">
        <f t="shared" si="26"/>
        <v>857.69489948994908</v>
      </c>
      <c r="J86" s="117">
        <f t="shared" si="26"/>
        <v>832.49518072289163</v>
      </c>
      <c r="K86" s="117">
        <f t="shared" si="26"/>
        <v>814.99518072289163</v>
      </c>
      <c r="L86" s="117">
        <f t="shared" si="26"/>
        <v>807.26278366111956</v>
      </c>
      <c r="M86" s="117">
        <f t="shared" si="26"/>
        <v>802.02826747720371</v>
      </c>
      <c r="N86" s="117">
        <f t="shared" si="26"/>
        <v>854.48110739275944</v>
      </c>
      <c r="O86" s="117">
        <f t="shared" si="26"/>
        <v>861.98110739275944</v>
      </c>
      <c r="P86" s="117">
        <f t="shared" si="26"/>
        <v>866.98110739275944</v>
      </c>
      <c r="Q86" s="117" t="e">
        <f t="shared" ref="Q86:X86" si="27">Q8+Q18-((485+495+720)/Q20)</f>
        <v>#REF!</v>
      </c>
      <c r="R86" s="117" t="e">
        <f t="shared" si="27"/>
        <v>#REF!</v>
      </c>
      <c r="S86" s="117" t="e">
        <f t="shared" si="27"/>
        <v>#REF!</v>
      </c>
      <c r="T86" s="117" t="e">
        <f t="shared" si="27"/>
        <v>#REF!</v>
      </c>
      <c r="U86" s="117" t="e">
        <f t="shared" si="27"/>
        <v>#REF!</v>
      </c>
      <c r="V86" s="117" t="e">
        <f t="shared" si="27"/>
        <v>#REF!</v>
      </c>
      <c r="W86" s="117" t="e">
        <f t="shared" si="27"/>
        <v>#REF!</v>
      </c>
      <c r="X86" s="117" t="e">
        <f t="shared" si="27"/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117">
        <f>E8+E18-((485+495+720)/E20)</f>
        <v>756.27676560865348</v>
      </c>
      <c r="F87" s="117">
        <f t="shared" ref="F87:P87" si="28">F8+F18-((485+495+720)/F20)</f>
        <v>727.19463288204201</v>
      </c>
      <c r="G87" s="117">
        <f t="shared" si="28"/>
        <v>905.79309081568147</v>
      </c>
      <c r="H87" s="117">
        <f t="shared" si="28"/>
        <v>854.8711830059699</v>
      </c>
      <c r="I87" s="117">
        <f t="shared" si="28"/>
        <v>857.69489948994908</v>
      </c>
      <c r="J87" s="117">
        <f t="shared" si="28"/>
        <v>832.49518072289163</v>
      </c>
      <c r="K87" s="117">
        <f t="shared" si="28"/>
        <v>814.99518072289163</v>
      </c>
      <c r="L87" s="117">
        <f t="shared" si="28"/>
        <v>807.26278366111956</v>
      </c>
      <c r="M87" s="117">
        <f t="shared" si="28"/>
        <v>802.02826747720371</v>
      </c>
      <c r="N87" s="117">
        <f t="shared" si="28"/>
        <v>854.48110739275944</v>
      </c>
      <c r="O87" s="117">
        <f t="shared" si="28"/>
        <v>861.98110739275944</v>
      </c>
      <c r="P87" s="117">
        <f t="shared" si="28"/>
        <v>866.98110739275944</v>
      </c>
      <c r="Q87" s="117" t="e">
        <f t="shared" ref="Q87:X87" si="29">Q8+Q18-((485+495+720)/Q20)</f>
        <v>#REF!</v>
      </c>
      <c r="R87" s="117" t="e">
        <f t="shared" si="29"/>
        <v>#REF!</v>
      </c>
      <c r="S87" s="117" t="e">
        <f t="shared" si="29"/>
        <v>#REF!</v>
      </c>
      <c r="T87" s="117" t="e">
        <f t="shared" si="29"/>
        <v>#REF!</v>
      </c>
      <c r="U87" s="117" t="e">
        <f t="shared" si="29"/>
        <v>#REF!</v>
      </c>
      <c r="V87" s="117" t="e">
        <f t="shared" si="29"/>
        <v>#REF!</v>
      </c>
      <c r="W87" s="117" t="e">
        <f t="shared" si="29"/>
        <v>#REF!</v>
      </c>
      <c r="X87" s="117" t="e">
        <f t="shared" si="29"/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117">
        <f>E8+E18-((485+495+720)/E20)</f>
        <v>756.27676560865348</v>
      </c>
      <c r="F88" s="117">
        <f t="shared" ref="F88:P88" si="30">F8+F18-((485+495+720)/F20)</f>
        <v>727.19463288204201</v>
      </c>
      <c r="G88" s="117">
        <f t="shared" si="30"/>
        <v>905.79309081568147</v>
      </c>
      <c r="H88" s="117">
        <f t="shared" si="30"/>
        <v>854.8711830059699</v>
      </c>
      <c r="I88" s="117">
        <f t="shared" si="30"/>
        <v>857.69489948994908</v>
      </c>
      <c r="J88" s="117">
        <f t="shared" si="30"/>
        <v>832.49518072289163</v>
      </c>
      <c r="K88" s="117">
        <f t="shared" si="30"/>
        <v>814.99518072289163</v>
      </c>
      <c r="L88" s="117">
        <f t="shared" si="30"/>
        <v>807.26278366111956</v>
      </c>
      <c r="M88" s="117">
        <f t="shared" si="30"/>
        <v>802.02826747720371</v>
      </c>
      <c r="N88" s="117">
        <f t="shared" si="30"/>
        <v>854.48110739275944</v>
      </c>
      <c r="O88" s="117">
        <f t="shared" si="30"/>
        <v>861.98110739275944</v>
      </c>
      <c r="P88" s="117">
        <f t="shared" si="30"/>
        <v>866.98110739275944</v>
      </c>
      <c r="Q88" s="117" t="e">
        <f t="shared" ref="Q88:X88" si="31">Q8+Q18-((485+495+720)/Q20)</f>
        <v>#REF!</v>
      </c>
      <c r="R88" s="117" t="e">
        <f t="shared" si="31"/>
        <v>#REF!</v>
      </c>
      <c r="S88" s="117" t="e">
        <f t="shared" si="31"/>
        <v>#REF!</v>
      </c>
      <c r="T88" s="117" t="e">
        <f t="shared" si="31"/>
        <v>#REF!</v>
      </c>
      <c r="U88" s="117" t="e">
        <f t="shared" si="31"/>
        <v>#REF!</v>
      </c>
      <c r="V88" s="117" t="e">
        <f t="shared" si="31"/>
        <v>#REF!</v>
      </c>
      <c r="W88" s="117" t="e">
        <f t="shared" si="31"/>
        <v>#REF!</v>
      </c>
      <c r="X88" s="117" t="e">
        <f t="shared" si="31"/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117">
        <f>E8+E18-((485+495+720)/E20)</f>
        <v>756.27676560865348</v>
      </c>
      <c r="F89" s="117">
        <f t="shared" ref="F89:P89" si="32">F8+F18-((485+495+720)/F20)</f>
        <v>727.19463288204201</v>
      </c>
      <c r="G89" s="117">
        <f t="shared" si="32"/>
        <v>905.79309081568147</v>
      </c>
      <c r="H89" s="117">
        <f t="shared" si="32"/>
        <v>854.8711830059699</v>
      </c>
      <c r="I89" s="117">
        <f t="shared" si="32"/>
        <v>857.69489948994908</v>
      </c>
      <c r="J89" s="117">
        <f t="shared" si="32"/>
        <v>832.49518072289163</v>
      </c>
      <c r="K89" s="117">
        <f t="shared" si="32"/>
        <v>814.99518072289163</v>
      </c>
      <c r="L89" s="117">
        <f t="shared" si="32"/>
        <v>807.26278366111956</v>
      </c>
      <c r="M89" s="117">
        <f t="shared" si="32"/>
        <v>802.02826747720371</v>
      </c>
      <c r="N89" s="117">
        <f t="shared" si="32"/>
        <v>854.48110739275944</v>
      </c>
      <c r="O89" s="117">
        <f t="shared" si="32"/>
        <v>861.98110739275944</v>
      </c>
      <c r="P89" s="117">
        <f t="shared" si="32"/>
        <v>866.98110739275944</v>
      </c>
      <c r="Q89" s="117" t="e">
        <f t="shared" ref="Q89:X89" si="33">Q8+Q18-((485+495+720)/Q20)</f>
        <v>#REF!</v>
      </c>
      <c r="R89" s="117" t="e">
        <f t="shared" si="33"/>
        <v>#REF!</v>
      </c>
      <c r="S89" s="117" t="e">
        <f t="shared" si="33"/>
        <v>#REF!</v>
      </c>
      <c r="T89" s="117" t="e">
        <f t="shared" si="33"/>
        <v>#REF!</v>
      </c>
      <c r="U89" s="117" t="e">
        <f t="shared" si="33"/>
        <v>#REF!</v>
      </c>
      <c r="V89" s="117" t="e">
        <f t="shared" si="33"/>
        <v>#REF!</v>
      </c>
      <c r="W89" s="117" t="e">
        <f t="shared" si="33"/>
        <v>#REF!</v>
      </c>
      <c r="X89" s="117" t="e">
        <f t="shared" si="33"/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117">
        <f>E8+E18-((485+495+720)/E20)</f>
        <v>756.27676560865348</v>
      </c>
      <c r="F90" s="117">
        <f t="shared" ref="F90:P90" si="34">F8+F18-((485+495+720)/F20)</f>
        <v>727.19463288204201</v>
      </c>
      <c r="G90" s="117">
        <f t="shared" si="34"/>
        <v>905.79309081568147</v>
      </c>
      <c r="H90" s="117">
        <f t="shared" si="34"/>
        <v>854.8711830059699</v>
      </c>
      <c r="I90" s="117">
        <f t="shared" si="34"/>
        <v>857.69489948994908</v>
      </c>
      <c r="J90" s="117">
        <f t="shared" si="34"/>
        <v>832.49518072289163</v>
      </c>
      <c r="K90" s="117">
        <f t="shared" si="34"/>
        <v>814.99518072289163</v>
      </c>
      <c r="L90" s="117">
        <f t="shared" si="34"/>
        <v>807.26278366111956</v>
      </c>
      <c r="M90" s="117">
        <f t="shared" si="34"/>
        <v>802.02826747720371</v>
      </c>
      <c r="N90" s="117">
        <f t="shared" si="34"/>
        <v>854.48110739275944</v>
      </c>
      <c r="O90" s="117">
        <f t="shared" si="34"/>
        <v>861.98110739275944</v>
      </c>
      <c r="P90" s="117">
        <f t="shared" si="34"/>
        <v>866.98110739275944</v>
      </c>
      <c r="Q90" s="117" t="e">
        <f t="shared" ref="Q90:X90" si="35">Q8+Q18-((485+495+720)/Q20)</f>
        <v>#REF!</v>
      </c>
      <c r="R90" s="117" t="e">
        <f t="shared" si="35"/>
        <v>#REF!</v>
      </c>
      <c r="S90" s="117" t="e">
        <f t="shared" si="35"/>
        <v>#REF!</v>
      </c>
      <c r="T90" s="117" t="e">
        <f t="shared" si="35"/>
        <v>#REF!</v>
      </c>
      <c r="U90" s="117" t="e">
        <f t="shared" si="35"/>
        <v>#REF!</v>
      </c>
      <c r="V90" s="117" t="e">
        <f t="shared" si="35"/>
        <v>#REF!</v>
      </c>
      <c r="W90" s="117" t="e">
        <f t="shared" si="35"/>
        <v>#REF!</v>
      </c>
      <c r="X90" s="117" t="e">
        <f t="shared" si="35"/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117">
        <f>E8+E18-((485+495+720)/E20)</f>
        <v>756.27676560865348</v>
      </c>
      <c r="F91" s="117">
        <f t="shared" ref="F91:P91" si="36">F8+F18-((485+495+720)/F20)</f>
        <v>727.19463288204201</v>
      </c>
      <c r="G91" s="117">
        <f t="shared" si="36"/>
        <v>905.79309081568147</v>
      </c>
      <c r="H91" s="117">
        <f t="shared" si="36"/>
        <v>854.8711830059699</v>
      </c>
      <c r="I91" s="117">
        <f t="shared" si="36"/>
        <v>857.69489948994908</v>
      </c>
      <c r="J91" s="117">
        <f t="shared" si="36"/>
        <v>832.49518072289163</v>
      </c>
      <c r="K91" s="117">
        <f t="shared" si="36"/>
        <v>814.99518072289163</v>
      </c>
      <c r="L91" s="117">
        <f t="shared" si="36"/>
        <v>807.26278366111956</v>
      </c>
      <c r="M91" s="117">
        <f t="shared" si="36"/>
        <v>802.02826747720371</v>
      </c>
      <c r="N91" s="117">
        <f t="shared" si="36"/>
        <v>854.48110739275944</v>
      </c>
      <c r="O91" s="117">
        <f t="shared" si="36"/>
        <v>861.98110739275944</v>
      </c>
      <c r="P91" s="117">
        <f t="shared" si="36"/>
        <v>866.98110739275944</v>
      </c>
      <c r="Q91" s="117" t="e">
        <f t="shared" ref="Q91:X91" si="37">Q8+Q18-((485+495+720)/Q20)</f>
        <v>#REF!</v>
      </c>
      <c r="R91" s="117" t="e">
        <f t="shared" si="37"/>
        <v>#REF!</v>
      </c>
      <c r="S91" s="117" t="e">
        <f t="shared" si="37"/>
        <v>#REF!</v>
      </c>
      <c r="T91" s="117" t="e">
        <f t="shared" si="37"/>
        <v>#REF!</v>
      </c>
      <c r="U91" s="117" t="e">
        <f t="shared" si="37"/>
        <v>#REF!</v>
      </c>
      <c r="V91" s="117" t="e">
        <f t="shared" si="37"/>
        <v>#REF!</v>
      </c>
      <c r="W91" s="117" t="e">
        <f t="shared" si="37"/>
        <v>#REF!</v>
      </c>
      <c r="X91" s="117" t="e">
        <f t="shared" si="37"/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117">
        <f>E8+E18-((485+495+720)/E20)</f>
        <v>756.27676560865348</v>
      </c>
      <c r="F92" s="117">
        <f t="shared" ref="F92:P92" si="38">F8+F18-((485+495+720)/F20)</f>
        <v>727.19463288204201</v>
      </c>
      <c r="G92" s="117">
        <f t="shared" si="38"/>
        <v>905.79309081568147</v>
      </c>
      <c r="H92" s="117">
        <f t="shared" si="38"/>
        <v>854.8711830059699</v>
      </c>
      <c r="I92" s="117">
        <f t="shared" si="38"/>
        <v>857.69489948994908</v>
      </c>
      <c r="J92" s="117">
        <f t="shared" si="38"/>
        <v>832.49518072289163</v>
      </c>
      <c r="K92" s="117">
        <f t="shared" si="38"/>
        <v>814.99518072289163</v>
      </c>
      <c r="L92" s="117">
        <f t="shared" si="38"/>
        <v>807.26278366111956</v>
      </c>
      <c r="M92" s="117">
        <f t="shared" si="38"/>
        <v>802.02826747720371</v>
      </c>
      <c r="N92" s="117">
        <f t="shared" si="38"/>
        <v>854.48110739275944</v>
      </c>
      <c r="O92" s="117">
        <f t="shared" si="38"/>
        <v>861.98110739275944</v>
      </c>
      <c r="P92" s="117">
        <f t="shared" si="38"/>
        <v>866.98110739275944</v>
      </c>
      <c r="Q92" s="117" t="e">
        <f t="shared" ref="Q92:X92" si="39">Q8+Q18-((485+495+720)/Q20)</f>
        <v>#REF!</v>
      </c>
      <c r="R92" s="117" t="e">
        <f t="shared" si="39"/>
        <v>#REF!</v>
      </c>
      <c r="S92" s="117" t="e">
        <f t="shared" si="39"/>
        <v>#REF!</v>
      </c>
      <c r="T92" s="117" t="e">
        <f t="shared" si="39"/>
        <v>#REF!</v>
      </c>
      <c r="U92" s="117" t="e">
        <f t="shared" si="39"/>
        <v>#REF!</v>
      </c>
      <c r="V92" s="117" t="e">
        <f t="shared" si="39"/>
        <v>#REF!</v>
      </c>
      <c r="W92" s="117" t="e">
        <f t="shared" si="39"/>
        <v>#REF!</v>
      </c>
      <c r="X92" s="117" t="e">
        <f t="shared" si="39"/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117">
        <f>E8+E18-((485+495+720)/E20)</f>
        <v>756.27676560865348</v>
      </c>
      <c r="F93" s="117">
        <f t="shared" ref="F93:P93" si="40">F8+F18-((485+495+720)/F20)</f>
        <v>727.19463288204201</v>
      </c>
      <c r="G93" s="117">
        <f t="shared" si="40"/>
        <v>905.79309081568147</v>
      </c>
      <c r="H93" s="117">
        <f t="shared" si="40"/>
        <v>854.8711830059699</v>
      </c>
      <c r="I93" s="117">
        <f t="shared" si="40"/>
        <v>857.69489948994908</v>
      </c>
      <c r="J93" s="117">
        <f t="shared" si="40"/>
        <v>832.49518072289163</v>
      </c>
      <c r="K93" s="117">
        <f t="shared" si="40"/>
        <v>814.99518072289163</v>
      </c>
      <c r="L93" s="117">
        <f t="shared" si="40"/>
        <v>807.26278366111956</v>
      </c>
      <c r="M93" s="117">
        <f t="shared" si="40"/>
        <v>802.02826747720371</v>
      </c>
      <c r="N93" s="117">
        <f t="shared" si="40"/>
        <v>854.48110739275944</v>
      </c>
      <c r="O93" s="117">
        <f t="shared" si="40"/>
        <v>861.98110739275944</v>
      </c>
      <c r="P93" s="117">
        <f t="shared" si="40"/>
        <v>866.98110739275944</v>
      </c>
      <c r="Q93" s="117" t="e">
        <f t="shared" ref="Q93:X93" si="41">Q8+Q18-((485+495+720)/Q20)</f>
        <v>#REF!</v>
      </c>
      <c r="R93" s="117" t="e">
        <f t="shared" si="41"/>
        <v>#REF!</v>
      </c>
      <c r="S93" s="117" t="e">
        <f t="shared" si="41"/>
        <v>#REF!</v>
      </c>
      <c r="T93" s="117" t="e">
        <f t="shared" si="41"/>
        <v>#REF!</v>
      </c>
      <c r="U93" s="117" t="e">
        <f t="shared" si="41"/>
        <v>#REF!</v>
      </c>
      <c r="V93" s="117" t="e">
        <f t="shared" si="41"/>
        <v>#REF!</v>
      </c>
      <c r="W93" s="117" t="e">
        <f t="shared" si="41"/>
        <v>#REF!</v>
      </c>
      <c r="X93" s="117" t="e">
        <f t="shared" si="41"/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117">
        <f>E8+E18-((485+495+720)/E20)</f>
        <v>756.27676560865348</v>
      </c>
      <c r="F94" s="117">
        <f t="shared" ref="F94:P94" si="42">F8+F18-((485+495+720)/F20)</f>
        <v>727.19463288204201</v>
      </c>
      <c r="G94" s="117">
        <f t="shared" si="42"/>
        <v>905.79309081568147</v>
      </c>
      <c r="H94" s="117">
        <f t="shared" si="42"/>
        <v>854.8711830059699</v>
      </c>
      <c r="I94" s="117">
        <f t="shared" si="42"/>
        <v>857.69489948994908</v>
      </c>
      <c r="J94" s="117">
        <f t="shared" si="42"/>
        <v>832.49518072289163</v>
      </c>
      <c r="K94" s="117">
        <f t="shared" si="42"/>
        <v>814.99518072289163</v>
      </c>
      <c r="L94" s="117">
        <f t="shared" si="42"/>
        <v>807.26278366111956</v>
      </c>
      <c r="M94" s="117">
        <f t="shared" si="42"/>
        <v>802.02826747720371</v>
      </c>
      <c r="N94" s="117">
        <f t="shared" si="42"/>
        <v>854.48110739275944</v>
      </c>
      <c r="O94" s="117">
        <f t="shared" si="42"/>
        <v>861.98110739275944</v>
      </c>
      <c r="P94" s="117">
        <f t="shared" si="42"/>
        <v>866.98110739275944</v>
      </c>
      <c r="Q94" s="117" t="e">
        <f t="shared" ref="Q94:X94" si="43">Q8+Q18-((485+495+720)/Q20)</f>
        <v>#REF!</v>
      </c>
      <c r="R94" s="117" t="e">
        <f t="shared" si="43"/>
        <v>#REF!</v>
      </c>
      <c r="S94" s="117" t="e">
        <f t="shared" si="43"/>
        <v>#REF!</v>
      </c>
      <c r="T94" s="117" t="e">
        <f t="shared" si="43"/>
        <v>#REF!</v>
      </c>
      <c r="U94" s="117" t="e">
        <f t="shared" si="43"/>
        <v>#REF!</v>
      </c>
      <c r="V94" s="117" t="e">
        <f t="shared" si="43"/>
        <v>#REF!</v>
      </c>
      <c r="W94" s="117" t="e">
        <f t="shared" si="43"/>
        <v>#REF!</v>
      </c>
      <c r="X94" s="117" t="e">
        <f t="shared" si="43"/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117">
        <f>E8+E18-((485+495+720)/E20)</f>
        <v>756.27676560865348</v>
      </c>
      <c r="F95" s="117">
        <f t="shared" ref="F95:P95" si="44">F8+F18-((485+495+720)/F20)</f>
        <v>727.19463288204201</v>
      </c>
      <c r="G95" s="117">
        <f t="shared" si="44"/>
        <v>905.79309081568147</v>
      </c>
      <c r="H95" s="117">
        <f t="shared" si="44"/>
        <v>854.8711830059699</v>
      </c>
      <c r="I95" s="117">
        <f t="shared" si="44"/>
        <v>857.69489948994908</v>
      </c>
      <c r="J95" s="117">
        <f t="shared" si="44"/>
        <v>832.49518072289163</v>
      </c>
      <c r="K95" s="117">
        <f t="shared" si="44"/>
        <v>814.99518072289163</v>
      </c>
      <c r="L95" s="117">
        <f t="shared" si="44"/>
        <v>807.26278366111956</v>
      </c>
      <c r="M95" s="117">
        <f t="shared" si="44"/>
        <v>802.02826747720371</v>
      </c>
      <c r="N95" s="117">
        <f t="shared" si="44"/>
        <v>854.48110739275944</v>
      </c>
      <c r="O95" s="117">
        <f t="shared" si="44"/>
        <v>861.98110739275944</v>
      </c>
      <c r="P95" s="117">
        <f t="shared" si="44"/>
        <v>866.98110739275944</v>
      </c>
      <c r="Q95" s="117" t="e">
        <f t="shared" ref="Q95:X95" si="45">Q8+Q18-((485+495+720)/Q20)</f>
        <v>#REF!</v>
      </c>
      <c r="R95" s="117" t="e">
        <f t="shared" si="45"/>
        <v>#REF!</v>
      </c>
      <c r="S95" s="117" t="e">
        <f t="shared" si="45"/>
        <v>#REF!</v>
      </c>
      <c r="T95" s="117" t="e">
        <f t="shared" si="45"/>
        <v>#REF!</v>
      </c>
      <c r="U95" s="117" t="e">
        <f t="shared" si="45"/>
        <v>#REF!</v>
      </c>
      <c r="V95" s="117" t="e">
        <f t="shared" si="45"/>
        <v>#REF!</v>
      </c>
      <c r="W95" s="117" t="e">
        <f t="shared" si="45"/>
        <v>#REF!</v>
      </c>
      <c r="X95" s="117" t="e">
        <f t="shared" si="45"/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117">
        <f>E8+E18-((485+495+720)/E20)</f>
        <v>756.27676560865348</v>
      </c>
      <c r="F96" s="117">
        <f t="shared" ref="F96:P96" si="46">F8+F18-((485+495+720)/F20)</f>
        <v>727.19463288204201</v>
      </c>
      <c r="G96" s="117">
        <f t="shared" si="46"/>
        <v>905.79309081568147</v>
      </c>
      <c r="H96" s="117">
        <f t="shared" si="46"/>
        <v>854.8711830059699</v>
      </c>
      <c r="I96" s="117">
        <f t="shared" si="46"/>
        <v>857.69489948994908</v>
      </c>
      <c r="J96" s="117">
        <f t="shared" si="46"/>
        <v>832.49518072289163</v>
      </c>
      <c r="K96" s="117">
        <f t="shared" si="46"/>
        <v>814.99518072289163</v>
      </c>
      <c r="L96" s="117">
        <f t="shared" si="46"/>
        <v>807.26278366111956</v>
      </c>
      <c r="M96" s="117">
        <f t="shared" si="46"/>
        <v>802.02826747720371</v>
      </c>
      <c r="N96" s="117">
        <f t="shared" si="46"/>
        <v>854.48110739275944</v>
      </c>
      <c r="O96" s="117">
        <f t="shared" si="46"/>
        <v>861.98110739275944</v>
      </c>
      <c r="P96" s="117">
        <f t="shared" si="46"/>
        <v>866.98110739275944</v>
      </c>
      <c r="Q96" s="117" t="e">
        <f t="shared" ref="Q96:X96" si="47">Q8+Q18-((485+495+720)/Q20)</f>
        <v>#REF!</v>
      </c>
      <c r="R96" s="117" t="e">
        <f t="shared" si="47"/>
        <v>#REF!</v>
      </c>
      <c r="S96" s="117" t="e">
        <f t="shared" si="47"/>
        <v>#REF!</v>
      </c>
      <c r="T96" s="117" t="e">
        <f t="shared" si="47"/>
        <v>#REF!</v>
      </c>
      <c r="U96" s="117" t="e">
        <f t="shared" si="47"/>
        <v>#REF!</v>
      </c>
      <c r="V96" s="117" t="e">
        <f t="shared" si="47"/>
        <v>#REF!</v>
      </c>
      <c r="W96" s="117" t="e">
        <f t="shared" si="47"/>
        <v>#REF!</v>
      </c>
      <c r="X96" s="117" t="e">
        <f t="shared" si="47"/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117">
        <f>E8+E18-((485+495+720)/E20)</f>
        <v>756.27676560865348</v>
      </c>
      <c r="F97" s="117">
        <f t="shared" ref="F97:P97" si="48">F8+F18-((485+495+720)/F20)</f>
        <v>727.19463288204201</v>
      </c>
      <c r="G97" s="117">
        <f t="shared" si="48"/>
        <v>905.79309081568147</v>
      </c>
      <c r="H97" s="117">
        <f t="shared" si="48"/>
        <v>854.8711830059699</v>
      </c>
      <c r="I97" s="117">
        <f t="shared" si="48"/>
        <v>857.69489948994908</v>
      </c>
      <c r="J97" s="117">
        <f t="shared" si="48"/>
        <v>832.49518072289163</v>
      </c>
      <c r="K97" s="117">
        <f t="shared" si="48"/>
        <v>814.99518072289163</v>
      </c>
      <c r="L97" s="117">
        <f t="shared" si="48"/>
        <v>807.26278366111956</v>
      </c>
      <c r="M97" s="117">
        <f t="shared" si="48"/>
        <v>802.02826747720371</v>
      </c>
      <c r="N97" s="117">
        <f t="shared" si="48"/>
        <v>854.48110739275944</v>
      </c>
      <c r="O97" s="117">
        <f t="shared" si="48"/>
        <v>861.98110739275944</v>
      </c>
      <c r="P97" s="117">
        <f t="shared" si="48"/>
        <v>866.98110739275944</v>
      </c>
      <c r="Q97" s="117" t="e">
        <f t="shared" ref="Q97:X97" si="49">Q8+Q18-((485+495+720)/Q20)</f>
        <v>#REF!</v>
      </c>
      <c r="R97" s="117" t="e">
        <f t="shared" si="49"/>
        <v>#REF!</v>
      </c>
      <c r="S97" s="117" t="e">
        <f t="shared" si="49"/>
        <v>#REF!</v>
      </c>
      <c r="T97" s="117" t="e">
        <f t="shared" si="49"/>
        <v>#REF!</v>
      </c>
      <c r="U97" s="117" t="e">
        <f t="shared" si="49"/>
        <v>#REF!</v>
      </c>
      <c r="V97" s="117" t="e">
        <f t="shared" si="49"/>
        <v>#REF!</v>
      </c>
      <c r="W97" s="117" t="e">
        <f t="shared" si="49"/>
        <v>#REF!</v>
      </c>
      <c r="X97" s="117" t="e">
        <f t="shared" si="49"/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117">
        <f>E8+E18-E18-(485/E20)</f>
        <v>727.65445134311881</v>
      </c>
      <c r="F98" s="117">
        <f t="shared" ref="F98:P98" si="50">F8+F18-F18-(485/F20)</f>
        <v>711.77026143987666</v>
      </c>
      <c r="G98" s="117">
        <f t="shared" si="50"/>
        <v>897.53205603581944</v>
      </c>
      <c r="H98" s="117">
        <f t="shared" si="50"/>
        <v>835.57477626197078</v>
      </c>
      <c r="I98" s="117">
        <f t="shared" si="50"/>
        <v>842.94854485448548</v>
      </c>
      <c r="J98" s="117">
        <f t="shared" si="50"/>
        <v>817.89156626506019</v>
      </c>
      <c r="K98" s="117">
        <f t="shared" si="50"/>
        <v>800.39156626506019</v>
      </c>
      <c r="L98" s="117">
        <f t="shared" si="50"/>
        <v>792.82526475037821</v>
      </c>
      <c r="M98" s="117">
        <f t="shared" si="50"/>
        <v>787.758358662614</v>
      </c>
      <c r="N98" s="117">
        <f t="shared" si="50"/>
        <v>840.24490416793424</v>
      </c>
      <c r="O98" s="117">
        <f t="shared" si="50"/>
        <v>847.74490416793424</v>
      </c>
      <c r="P98" s="117">
        <f t="shared" si="50"/>
        <v>852.74490416793424</v>
      </c>
      <c r="Q98" s="117" t="e">
        <f t="shared" ref="Q98:X98" si="51">Q8+Q18-Q18-(485/Q20)</f>
        <v>#REF!</v>
      </c>
      <c r="R98" s="117" t="e">
        <f t="shared" si="51"/>
        <v>#REF!</v>
      </c>
      <c r="S98" s="117" t="e">
        <f t="shared" si="51"/>
        <v>#REF!</v>
      </c>
      <c r="T98" s="117" t="e">
        <f t="shared" si="51"/>
        <v>#REF!</v>
      </c>
      <c r="U98" s="117" t="e">
        <f t="shared" si="51"/>
        <v>#REF!</v>
      </c>
      <c r="V98" s="117" t="e">
        <f t="shared" si="51"/>
        <v>#REF!</v>
      </c>
      <c r="W98" s="117" t="e">
        <f t="shared" si="51"/>
        <v>#REF!</v>
      </c>
      <c r="X98" s="117" t="e">
        <f t="shared" si="51"/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117">
        <f>E8+E18-E18-(485/E20)</f>
        <v>727.65445134311881</v>
      </c>
      <c r="F99" s="117">
        <f t="shared" ref="F99:P99" si="52">F8+F18-F18-(485/F20)</f>
        <v>711.77026143987666</v>
      </c>
      <c r="G99" s="117">
        <f t="shared" si="52"/>
        <v>897.53205603581944</v>
      </c>
      <c r="H99" s="117">
        <f t="shared" si="52"/>
        <v>835.57477626197078</v>
      </c>
      <c r="I99" s="117">
        <f t="shared" si="52"/>
        <v>842.94854485448548</v>
      </c>
      <c r="J99" s="117">
        <f t="shared" si="52"/>
        <v>817.89156626506019</v>
      </c>
      <c r="K99" s="117">
        <f t="shared" si="52"/>
        <v>800.39156626506019</v>
      </c>
      <c r="L99" s="117">
        <f t="shared" si="52"/>
        <v>792.82526475037821</v>
      </c>
      <c r="M99" s="117">
        <f t="shared" si="52"/>
        <v>787.758358662614</v>
      </c>
      <c r="N99" s="117">
        <f t="shared" si="52"/>
        <v>840.24490416793424</v>
      </c>
      <c r="O99" s="117">
        <f t="shared" si="52"/>
        <v>847.74490416793424</v>
      </c>
      <c r="P99" s="117">
        <f t="shared" si="52"/>
        <v>852.74490416793424</v>
      </c>
      <c r="Q99" s="117" t="e">
        <f t="shared" ref="Q99:X99" si="53">Q8+Q18-Q18-(485/Q20)</f>
        <v>#REF!</v>
      </c>
      <c r="R99" s="117" t="e">
        <f t="shared" si="53"/>
        <v>#REF!</v>
      </c>
      <c r="S99" s="117" t="e">
        <f t="shared" si="53"/>
        <v>#REF!</v>
      </c>
      <c r="T99" s="117" t="e">
        <f t="shared" si="53"/>
        <v>#REF!</v>
      </c>
      <c r="U99" s="117" t="e">
        <f t="shared" si="53"/>
        <v>#REF!</v>
      </c>
      <c r="V99" s="117" t="e">
        <f t="shared" si="53"/>
        <v>#REF!</v>
      </c>
      <c r="W99" s="117" t="e">
        <f t="shared" si="53"/>
        <v>#REF!</v>
      </c>
      <c r="X99" s="117" t="e">
        <f t="shared" si="53"/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117">
        <f>E8+E18-E18-(485/E20)</f>
        <v>727.65445134311881</v>
      </c>
      <c r="F100" s="117">
        <f t="shared" ref="F100:P100" si="54">F8+F18-F18-(485/F20)</f>
        <v>711.77026143987666</v>
      </c>
      <c r="G100" s="117">
        <f t="shared" si="54"/>
        <v>897.53205603581944</v>
      </c>
      <c r="H100" s="117">
        <f t="shared" si="54"/>
        <v>835.57477626197078</v>
      </c>
      <c r="I100" s="117">
        <f t="shared" si="54"/>
        <v>842.94854485448548</v>
      </c>
      <c r="J100" s="117">
        <f t="shared" si="54"/>
        <v>817.89156626506019</v>
      </c>
      <c r="K100" s="117">
        <f t="shared" si="54"/>
        <v>800.39156626506019</v>
      </c>
      <c r="L100" s="117">
        <f t="shared" si="54"/>
        <v>792.82526475037821</v>
      </c>
      <c r="M100" s="117">
        <f t="shared" si="54"/>
        <v>787.758358662614</v>
      </c>
      <c r="N100" s="117">
        <f t="shared" si="54"/>
        <v>840.24490416793424</v>
      </c>
      <c r="O100" s="117">
        <f t="shared" si="54"/>
        <v>847.74490416793424</v>
      </c>
      <c r="P100" s="117">
        <f t="shared" si="54"/>
        <v>852.74490416793424</v>
      </c>
      <c r="Q100" s="117" t="e">
        <f t="shared" ref="Q100:X100" si="55">Q8+Q18-Q18-(485/Q20)</f>
        <v>#REF!</v>
      </c>
      <c r="R100" s="117" t="e">
        <f t="shared" si="55"/>
        <v>#REF!</v>
      </c>
      <c r="S100" s="117" t="e">
        <f t="shared" si="55"/>
        <v>#REF!</v>
      </c>
      <c r="T100" s="117" t="e">
        <f t="shared" si="55"/>
        <v>#REF!</v>
      </c>
      <c r="U100" s="117" t="e">
        <f t="shared" si="55"/>
        <v>#REF!</v>
      </c>
      <c r="V100" s="117" t="e">
        <f t="shared" si="55"/>
        <v>#REF!</v>
      </c>
      <c r="W100" s="117" t="e">
        <f t="shared" si="55"/>
        <v>#REF!</v>
      </c>
      <c r="X100" s="117" t="e">
        <f t="shared" si="55"/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117">
        <f>E8+E18</f>
        <v>806.89395628618479</v>
      </c>
      <c r="F101" s="117">
        <f t="shared" ref="F101:P101" si="56">F8+F18</f>
        <v>778.38650000000007</v>
      </c>
      <c r="G101" s="117">
        <f t="shared" si="56"/>
        <v>957.419859887798</v>
      </c>
      <c r="H101" s="117">
        <f t="shared" si="56"/>
        <v>905.43382291246405</v>
      </c>
      <c r="I101" s="117">
        <f t="shared" si="56"/>
        <v>908.7</v>
      </c>
      <c r="J101" s="117">
        <f t="shared" si="56"/>
        <v>883.7</v>
      </c>
      <c r="K101" s="117">
        <f t="shared" si="56"/>
        <v>866.2</v>
      </c>
      <c r="L101" s="117">
        <f t="shared" si="56"/>
        <v>858.7</v>
      </c>
      <c r="M101" s="117">
        <f t="shared" si="56"/>
        <v>853.7</v>
      </c>
      <c r="N101" s="117">
        <f t="shared" si="56"/>
        <v>906.2</v>
      </c>
      <c r="O101" s="117">
        <f t="shared" si="56"/>
        <v>913.7</v>
      </c>
      <c r="P101" s="117">
        <f t="shared" si="56"/>
        <v>918.7</v>
      </c>
      <c r="Q101" s="117" t="e">
        <f t="shared" ref="Q101:X101" si="57">Q8+Q18</f>
        <v>#REF!</v>
      </c>
      <c r="R101" s="117" t="e">
        <f t="shared" si="57"/>
        <v>#REF!</v>
      </c>
      <c r="S101" s="117" t="e">
        <f t="shared" si="57"/>
        <v>#REF!</v>
      </c>
      <c r="T101" s="117" t="e">
        <f t="shared" si="57"/>
        <v>#REF!</v>
      </c>
      <c r="U101" s="117" t="e">
        <f t="shared" si="57"/>
        <v>#REF!</v>
      </c>
      <c r="V101" s="117" t="e">
        <f t="shared" si="57"/>
        <v>#REF!</v>
      </c>
      <c r="W101" s="117" t="e">
        <f t="shared" si="57"/>
        <v>#REF!</v>
      </c>
      <c r="X101" s="117" t="e">
        <f t="shared" si="57"/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117">
        <f>'Cost วผก.'!C43</f>
        <v>359.72519680822768</v>
      </c>
      <c r="F102" s="117">
        <f>'Cost วผก.'!D43</f>
        <v>370.67494261076899</v>
      </c>
      <c r="G102" s="117">
        <f>'Cost วผก.'!E43</f>
        <v>369.44709804829768</v>
      </c>
      <c r="H102" s="117">
        <f>'Cost วผก.'!F43</f>
        <v>371.10501715999192</v>
      </c>
      <c r="I102" s="117">
        <f>'Cost วผก.'!G43</f>
        <v>362.17204827665648</v>
      </c>
      <c r="J102" s="117">
        <f>'Cost วผก.'!H43</f>
        <v>358.59666107628709</v>
      </c>
      <c r="K102" s="117">
        <f>'Cost วผก.'!I43</f>
        <v>360.46258309983966</v>
      </c>
      <c r="L102" s="117">
        <f>'Cost วผก.'!J43</f>
        <v>374.6371584247201</v>
      </c>
      <c r="M102" s="117">
        <f>'Cost วผก.'!K43</f>
        <v>358.42917938912473</v>
      </c>
      <c r="N102" s="117">
        <f>'Cost วผก.'!L43</f>
        <v>399.35010176110995</v>
      </c>
      <c r="O102" s="117">
        <f>'Cost วผก.'!M43</f>
        <v>403.9667555204187</v>
      </c>
      <c r="P102" s="117">
        <f>'Cost วผก.'!N43</f>
        <v>401.98589679376067</v>
      </c>
      <c r="Q102" s="117" t="e">
        <f>'Cost วผก.'!#REF!</f>
        <v>#REF!</v>
      </c>
      <c r="R102" s="117" t="e">
        <f>'Cost วผก.'!#REF!</f>
        <v>#REF!</v>
      </c>
      <c r="S102" s="117" t="e">
        <f>'Cost วผก.'!#REF!</f>
        <v>#REF!</v>
      </c>
      <c r="T102" s="117" t="e">
        <f>'Cost วผก.'!#REF!</f>
        <v>#REF!</v>
      </c>
      <c r="U102" s="117" t="e">
        <f>'Cost วผก.'!#REF!</f>
        <v>#REF!</v>
      </c>
      <c r="V102" s="117" t="e">
        <f>'Cost วผก.'!#REF!</f>
        <v>#REF!</v>
      </c>
      <c r="W102" s="117">
        <f>'Cost วผก.'!O43</f>
        <v>374.21271991410026</v>
      </c>
      <c r="X102" s="117">
        <f>'Cost วผก.'!P43</f>
        <v>0</v>
      </c>
    </row>
    <row r="103" spans="1:24" s="73" customFormat="1" ht="23.5">
      <c r="A103" s="71" t="s">
        <v>6</v>
      </c>
      <c r="B103" s="72"/>
      <c r="D103" s="72"/>
    </row>
    <row r="104" spans="1:24">
      <c r="A104" s="490" t="s">
        <v>1</v>
      </c>
      <c r="B104" s="487" t="s">
        <v>98</v>
      </c>
      <c r="C104" s="487" t="s">
        <v>99</v>
      </c>
      <c r="D104" s="487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92"/>
      <c r="B105" s="488"/>
      <c r="C105" s="488"/>
      <c r="D105" s="488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120">
        <f>'Cost วผก.'!C59</f>
        <v>338.70860707377869</v>
      </c>
      <c r="F106" s="120">
        <f>'Cost วผก.'!D59</f>
        <v>349.09354299160424</v>
      </c>
      <c r="G106" s="120">
        <f>'Cost วผก.'!E59</f>
        <v>347.95438843402133</v>
      </c>
      <c r="H106" s="120">
        <f>'Cost วผก.'!F59</f>
        <v>349.56622835687591</v>
      </c>
      <c r="I106" s="120">
        <f>'Cost วผก.'!G59</f>
        <v>341.03592340094366</v>
      </c>
      <c r="J106" s="120">
        <f>'Cost วผก.'!H59</f>
        <v>337.61268033676026</v>
      </c>
      <c r="K106" s="120">
        <f>'Cost วผก.'!I59</f>
        <v>339.38361735321308</v>
      </c>
      <c r="L106" s="120">
        <f>'Cost วผก.'!J59</f>
        <v>352.95501926001339</v>
      </c>
      <c r="M106" s="120">
        <f>'Cost วผก.'!K59</f>
        <v>337.43674145997534</v>
      </c>
      <c r="N106" s="120">
        <f>'Cost วผก.'!L59</f>
        <v>376.56378267111313</v>
      </c>
      <c r="O106" s="120">
        <f>'Cost วผก.'!M59</f>
        <v>380.98398307896184</v>
      </c>
      <c r="P106" s="120">
        <f>'Cost วผก.'!N59</f>
        <v>379.08741621301277</v>
      </c>
      <c r="Q106" s="120" t="e">
        <f>'Cost วผก.'!#REF!</f>
        <v>#REF!</v>
      </c>
      <c r="R106" s="120" t="e">
        <f>'Cost วผก.'!#REF!</f>
        <v>#REF!</v>
      </c>
      <c r="S106" s="120" t="e">
        <f>'Cost วผก.'!#REF!</f>
        <v>#REF!</v>
      </c>
      <c r="T106" s="120" t="e">
        <f>'Cost วผก.'!#REF!</f>
        <v>#REF!</v>
      </c>
      <c r="U106" s="120" t="e">
        <f>'Cost วผก.'!#REF!</f>
        <v>#REF!</v>
      </c>
      <c r="V106" s="120" t="e">
        <f>'Cost วผก.'!#REF!</f>
        <v>#REF!</v>
      </c>
      <c r="W106" s="120">
        <f>'Cost วผก.'!O59</f>
        <v>352.53182755252283</v>
      </c>
      <c r="X106" s="120">
        <f>'Cost วผก.'!P59</f>
        <v>0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120">
        <f>'Cost วผก.'!C59</f>
        <v>338.70860707377869</v>
      </c>
      <c r="F107" s="120">
        <f>'Cost วผก.'!D59</f>
        <v>349.09354299160424</v>
      </c>
      <c r="G107" s="120">
        <f>'Cost วผก.'!E59</f>
        <v>347.95438843402133</v>
      </c>
      <c r="H107" s="120">
        <f>'Cost วผก.'!F59</f>
        <v>349.56622835687591</v>
      </c>
      <c r="I107" s="120">
        <f>'Cost วผก.'!G59</f>
        <v>341.03592340094366</v>
      </c>
      <c r="J107" s="120">
        <f>'Cost วผก.'!H59</f>
        <v>337.61268033676026</v>
      </c>
      <c r="K107" s="120">
        <f>'Cost วผก.'!I59</f>
        <v>339.38361735321308</v>
      </c>
      <c r="L107" s="120">
        <f>'Cost วผก.'!J59</f>
        <v>352.95501926001339</v>
      </c>
      <c r="M107" s="120">
        <f>'Cost วผก.'!K59</f>
        <v>337.43674145997534</v>
      </c>
      <c r="N107" s="120">
        <f>'Cost วผก.'!L59</f>
        <v>376.56378267111313</v>
      </c>
      <c r="O107" s="120">
        <f>'Cost วผก.'!M59</f>
        <v>380.98398307896184</v>
      </c>
      <c r="P107" s="120">
        <f>'Cost วผก.'!N59</f>
        <v>379.08741621301277</v>
      </c>
      <c r="Q107" s="120" t="e">
        <f>'Cost วผก.'!#REF!</f>
        <v>#REF!</v>
      </c>
      <c r="R107" s="120" t="e">
        <f>'Cost วผก.'!#REF!</f>
        <v>#REF!</v>
      </c>
      <c r="S107" s="120" t="e">
        <f>'Cost วผก.'!#REF!</f>
        <v>#REF!</v>
      </c>
      <c r="T107" s="120" t="e">
        <f>'Cost วผก.'!#REF!</f>
        <v>#REF!</v>
      </c>
      <c r="U107" s="120" t="e">
        <f>'Cost วผก.'!#REF!</f>
        <v>#REF!</v>
      </c>
      <c r="V107" s="120" t="e">
        <f>'Cost วผก.'!#REF!</f>
        <v>#REF!</v>
      </c>
      <c r="W107" s="120">
        <f>'Cost วผก.'!O59</f>
        <v>352.53182755252283</v>
      </c>
      <c r="X107" s="120">
        <f>'Cost วผก.'!P59</f>
        <v>0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117">
        <f>'Cost วผก.'!C59</f>
        <v>338.70860707377869</v>
      </c>
      <c r="F108" s="117">
        <f>'Cost วผก.'!D59</f>
        <v>349.09354299160424</v>
      </c>
      <c r="G108" s="117">
        <f>'Cost วผก.'!E59</f>
        <v>347.95438843402133</v>
      </c>
      <c r="H108" s="117">
        <f>'Cost วผก.'!F59</f>
        <v>349.56622835687591</v>
      </c>
      <c r="I108" s="117">
        <f>'Cost วผก.'!G59</f>
        <v>341.03592340094366</v>
      </c>
      <c r="J108" s="117">
        <f>'Cost วผก.'!H59</f>
        <v>337.61268033676026</v>
      </c>
      <c r="K108" s="117">
        <f>'Cost วผก.'!I59</f>
        <v>339.38361735321308</v>
      </c>
      <c r="L108" s="117">
        <f>'Cost วผก.'!J59</f>
        <v>352.95501926001339</v>
      </c>
      <c r="M108" s="117">
        <f>'Cost วผก.'!K59</f>
        <v>337.43674145997534</v>
      </c>
      <c r="N108" s="117">
        <f>'Cost วผก.'!L59</f>
        <v>376.56378267111313</v>
      </c>
      <c r="O108" s="117">
        <f>'Cost วผก.'!M59</f>
        <v>380.98398307896184</v>
      </c>
      <c r="P108" s="117">
        <f>'Cost วผก.'!N59</f>
        <v>379.08741621301277</v>
      </c>
      <c r="Q108" s="117" t="e">
        <f>'Cost วผก.'!#REF!</f>
        <v>#REF!</v>
      </c>
      <c r="R108" s="117" t="e">
        <f>'Cost วผก.'!#REF!</f>
        <v>#REF!</v>
      </c>
      <c r="S108" s="117" t="e">
        <f>'Cost วผก.'!#REF!</f>
        <v>#REF!</v>
      </c>
      <c r="T108" s="117" t="e">
        <f>'Cost วผก.'!#REF!</f>
        <v>#REF!</v>
      </c>
      <c r="U108" s="117" t="e">
        <f>'Cost วผก.'!#REF!</f>
        <v>#REF!</v>
      </c>
      <c r="V108" s="117" t="e">
        <f>'Cost วผก.'!#REF!</f>
        <v>#REF!</v>
      </c>
      <c r="W108" s="117">
        <f>'Cost วผก.'!O59</f>
        <v>352.53182755252283</v>
      </c>
      <c r="X108" s="117">
        <f>'Cost วผก.'!P59</f>
        <v>0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117">
        <f>'Cost วผก.'!C59</f>
        <v>338.70860707377869</v>
      </c>
      <c r="F109" s="117">
        <f>'Cost วผก.'!D59</f>
        <v>349.09354299160424</v>
      </c>
      <c r="G109" s="117">
        <f>'Cost วผก.'!E59</f>
        <v>347.95438843402133</v>
      </c>
      <c r="H109" s="117">
        <f>'Cost วผก.'!F59</f>
        <v>349.56622835687591</v>
      </c>
      <c r="I109" s="117">
        <f>'Cost วผก.'!G59</f>
        <v>341.03592340094366</v>
      </c>
      <c r="J109" s="117">
        <f>'Cost วผก.'!H59</f>
        <v>337.61268033676026</v>
      </c>
      <c r="K109" s="117">
        <f>'Cost วผก.'!I59</f>
        <v>339.38361735321308</v>
      </c>
      <c r="L109" s="117">
        <f>'Cost วผก.'!J59</f>
        <v>352.95501926001339</v>
      </c>
      <c r="M109" s="117">
        <f>'Cost วผก.'!K59</f>
        <v>337.43674145997534</v>
      </c>
      <c r="N109" s="117">
        <f>'Cost วผก.'!L59</f>
        <v>376.56378267111313</v>
      </c>
      <c r="O109" s="117">
        <f>'Cost วผก.'!M59</f>
        <v>380.98398307896184</v>
      </c>
      <c r="P109" s="117">
        <f>'Cost วผก.'!N59</f>
        <v>379.08741621301277</v>
      </c>
      <c r="Q109" s="117" t="e">
        <f>'Cost วผก.'!#REF!</f>
        <v>#REF!</v>
      </c>
      <c r="R109" s="117" t="e">
        <f>'Cost วผก.'!#REF!</f>
        <v>#REF!</v>
      </c>
      <c r="S109" s="117" t="e">
        <f>'Cost วผก.'!#REF!</f>
        <v>#REF!</v>
      </c>
      <c r="T109" s="117" t="e">
        <f>'Cost วผก.'!#REF!</f>
        <v>#REF!</v>
      </c>
      <c r="U109" s="117" t="e">
        <f>'Cost วผก.'!#REF!</f>
        <v>#REF!</v>
      </c>
      <c r="V109" s="117" t="e">
        <f>'Cost วผก.'!#REF!</f>
        <v>#REF!</v>
      </c>
      <c r="W109" s="117">
        <f>'Cost วผก.'!O59</f>
        <v>352.53182755252283</v>
      </c>
      <c r="X109" s="117">
        <f>'Cost วผก.'!P59</f>
        <v>0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117">
        <f>'Cost วผก.'!C59</f>
        <v>338.70860707377869</v>
      </c>
      <c r="F110" s="117">
        <f>'Cost วผก.'!D59</f>
        <v>349.09354299160424</v>
      </c>
      <c r="G110" s="117">
        <f>'Cost วผก.'!E59</f>
        <v>347.95438843402133</v>
      </c>
      <c r="H110" s="117">
        <f>'Cost วผก.'!F59</f>
        <v>349.56622835687591</v>
      </c>
      <c r="I110" s="117">
        <f>'Cost วผก.'!G59</f>
        <v>341.03592340094366</v>
      </c>
      <c r="J110" s="117">
        <f>'Cost วผก.'!H59</f>
        <v>337.61268033676026</v>
      </c>
      <c r="K110" s="117">
        <f>'Cost วผก.'!I59</f>
        <v>339.38361735321308</v>
      </c>
      <c r="L110" s="117">
        <f>'Cost วผก.'!J59</f>
        <v>352.95501926001339</v>
      </c>
      <c r="M110" s="117">
        <f>'Cost วผก.'!K59</f>
        <v>337.43674145997534</v>
      </c>
      <c r="N110" s="117">
        <f>'Cost วผก.'!L59</f>
        <v>376.56378267111313</v>
      </c>
      <c r="O110" s="117">
        <f>'Cost วผก.'!M59</f>
        <v>380.98398307896184</v>
      </c>
      <c r="P110" s="117">
        <f>'Cost วผก.'!N59</f>
        <v>379.08741621301277</v>
      </c>
      <c r="Q110" s="117" t="e">
        <f>'Cost วผก.'!#REF!</f>
        <v>#REF!</v>
      </c>
      <c r="R110" s="117" t="e">
        <f>'Cost วผก.'!#REF!</f>
        <v>#REF!</v>
      </c>
      <c r="S110" s="117" t="e">
        <f>'Cost วผก.'!#REF!</f>
        <v>#REF!</v>
      </c>
      <c r="T110" s="117" t="e">
        <f>'Cost วผก.'!#REF!</f>
        <v>#REF!</v>
      </c>
      <c r="U110" s="117" t="e">
        <f>'Cost วผก.'!#REF!</f>
        <v>#REF!</v>
      </c>
      <c r="V110" s="117" t="e">
        <f>'Cost วผก.'!#REF!</f>
        <v>#REF!</v>
      </c>
      <c r="W110" s="117">
        <f>'Cost วผก.'!O59</f>
        <v>352.53182755252283</v>
      </c>
      <c r="X110" s="117">
        <f>'Cost วผก.'!P59</f>
        <v>0</v>
      </c>
    </row>
    <row r="111" spans="1:24" s="73" customFormat="1" ht="23.5">
      <c r="A111" s="71" t="s">
        <v>94</v>
      </c>
      <c r="B111" s="72"/>
      <c r="D111" s="72"/>
    </row>
    <row r="112" spans="1:24">
      <c r="A112" s="490" t="s">
        <v>1</v>
      </c>
      <c r="B112" s="487" t="s">
        <v>94</v>
      </c>
      <c r="C112" s="487" t="s">
        <v>99</v>
      </c>
      <c r="D112" s="487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92"/>
      <c r="B113" s="488"/>
      <c r="C113" s="488"/>
      <c r="D113" s="488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120">
        <f>'Cost วผก.'!C59</f>
        <v>338.70860707377869</v>
      </c>
      <c r="F114" s="120">
        <f>'Cost วผก.'!D59</f>
        <v>349.09354299160424</v>
      </c>
      <c r="G114" s="120">
        <f>'Cost วผก.'!E59</f>
        <v>347.95438843402133</v>
      </c>
      <c r="H114" s="120">
        <f>'Cost วผก.'!F59</f>
        <v>349.56622835687591</v>
      </c>
      <c r="I114" s="120">
        <f>'Cost วผก.'!G59</f>
        <v>341.03592340094366</v>
      </c>
      <c r="J114" s="120">
        <f>'Cost วผก.'!H59</f>
        <v>337.61268033676026</v>
      </c>
      <c r="K114" s="120">
        <f>'Cost วผก.'!I59</f>
        <v>339.38361735321308</v>
      </c>
      <c r="L114" s="120">
        <f>'Cost วผก.'!J59</f>
        <v>352.95501926001339</v>
      </c>
      <c r="M114" s="120">
        <f>'Cost วผก.'!K59</f>
        <v>337.43674145997534</v>
      </c>
      <c r="N114" s="120">
        <f>'Cost วผก.'!L59</f>
        <v>376.56378267111313</v>
      </c>
      <c r="O114" s="120">
        <f>'Cost วผก.'!M59</f>
        <v>380.98398307896184</v>
      </c>
      <c r="P114" s="120">
        <f>'Cost วผก.'!N59</f>
        <v>379.08741621301277</v>
      </c>
      <c r="Q114" s="120" t="e">
        <f>'Cost วผก.'!#REF!</f>
        <v>#REF!</v>
      </c>
      <c r="R114" s="120" t="e">
        <f>'Cost วผก.'!#REF!</f>
        <v>#REF!</v>
      </c>
      <c r="S114" s="120" t="e">
        <f>'Cost วผก.'!#REF!</f>
        <v>#REF!</v>
      </c>
      <c r="T114" s="120" t="e">
        <f>'Cost วผก.'!#REF!</f>
        <v>#REF!</v>
      </c>
      <c r="U114" s="120" t="e">
        <f>'Cost วผก.'!#REF!</f>
        <v>#REF!</v>
      </c>
      <c r="V114" s="120" t="e">
        <f>'Cost วผก.'!#REF!</f>
        <v>#REF!</v>
      </c>
      <c r="W114" s="120">
        <f>'Cost วผก.'!O59</f>
        <v>352.53182755252283</v>
      </c>
      <c r="X114" s="120">
        <f>'Cost วผก.'!P59</f>
        <v>0</v>
      </c>
    </row>
    <row r="115" spans="1:24" s="73" customFormat="1" ht="23.5">
      <c r="A115" s="71" t="s">
        <v>155</v>
      </c>
      <c r="B115" s="72"/>
      <c r="D115" s="72"/>
    </row>
    <row r="116" spans="1:24">
      <c r="A116" s="490" t="s">
        <v>1</v>
      </c>
      <c r="B116" s="487" t="s">
        <v>155</v>
      </c>
      <c r="C116" s="487" t="s">
        <v>99</v>
      </c>
      <c r="D116" s="487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92"/>
      <c r="B117" s="488"/>
      <c r="C117" s="488"/>
      <c r="D117" s="488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120">
        <v>0</v>
      </c>
      <c r="F118" s="120">
        <v>0</v>
      </c>
      <c r="G118" s="120">
        <v>0</v>
      </c>
      <c r="H118" s="120">
        <v>0</v>
      </c>
      <c r="I118" s="120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120">
        <v>0</v>
      </c>
      <c r="F119" s="120">
        <v>0</v>
      </c>
      <c r="G119" s="120">
        <v>0</v>
      </c>
      <c r="H119" s="120">
        <v>0</v>
      </c>
      <c r="I119" s="120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</row>
  </sheetData>
  <mergeCells count="26"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  <mergeCell ref="A32:A33"/>
    <mergeCell ref="B32:B33"/>
    <mergeCell ref="C32:C33"/>
    <mergeCell ref="D32:D33"/>
    <mergeCell ref="A45:A46"/>
    <mergeCell ref="B45:B46"/>
    <mergeCell ref="C45:C46"/>
    <mergeCell ref="D45:D46"/>
    <mergeCell ref="D23:D24"/>
    <mergeCell ref="A2:A3"/>
    <mergeCell ref="B2:B3"/>
    <mergeCell ref="A23:A24"/>
    <mergeCell ref="B23:B24"/>
    <mergeCell ref="C23:C2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X139"/>
  <sheetViews>
    <sheetView topLeftCell="C27" zoomScale="85" zoomScaleNormal="85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6.81640625" style="68" bestFit="1" customWidth="1"/>
    <col min="5" max="6" width="10.1796875" style="69" bestFit="1" customWidth="1"/>
    <col min="7" max="16" width="8.453125" style="69" bestFit="1" customWidth="1"/>
    <col min="17" max="16384" width="8.63281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5">
      <c r="A21" s="70" t="s">
        <v>97</v>
      </c>
    </row>
    <row r="22" spans="1:24" s="73" customFormat="1" ht="23.5">
      <c r="A22" s="71" t="s">
        <v>0</v>
      </c>
      <c r="B22" s="72"/>
      <c r="D22" s="72"/>
    </row>
    <row r="23" spans="1:24">
      <c r="A23" s="487" t="s">
        <v>1</v>
      </c>
      <c r="B23" s="487" t="s">
        <v>98</v>
      </c>
      <c r="C23" s="487" t="s">
        <v>99</v>
      </c>
      <c r="D23" s="487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7"/>
      <c r="B24" s="493"/>
      <c r="C24" s="493"/>
      <c r="D24" s="493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75">
        <f>'Selling Price'!E25-'Cash Cost'!E25</f>
        <v>105.89306512510012</v>
      </c>
      <c r="F25" s="75">
        <f>'Selling Price'!F25-'Cash Cost'!F25</f>
        <v>90.452251427076931</v>
      </c>
      <c r="G25" s="75">
        <f>'Selling Price'!G25-'Cash Cost'!G25</f>
        <v>113.85392009323692</v>
      </c>
      <c r="H25" s="75">
        <f>'Selling Price'!H25-'Cash Cost'!H25</f>
        <v>160.04510186884437</v>
      </c>
      <c r="I25" s="75">
        <f>'Selling Price'!I25-'Cash Cost'!I25</f>
        <v>167.23316641357542</v>
      </c>
      <c r="J25" s="75">
        <f>'Selling Price'!J25-'Cash Cost'!J25</f>
        <v>161.69849775013074</v>
      </c>
      <c r="K25" s="75">
        <f>'Selling Price'!K25-'Cash Cost'!K25</f>
        <v>151.85390598145466</v>
      </c>
      <c r="L25" s="75">
        <f>'Selling Price'!L25-'Cash Cost'!L25</f>
        <v>132.06185723849421</v>
      </c>
      <c r="M25" s="75">
        <f>'Selling Price'!M25-'Cash Cost'!M25</f>
        <v>143.71793750964679</v>
      </c>
      <c r="N25" s="75">
        <f>'Selling Price'!N25-'Cash Cost'!N25</f>
        <v>93.413970376337261</v>
      </c>
      <c r="O25" s="75">
        <f>'Selling Price'!O25-'Cash Cost'!O25</f>
        <v>91.216663265568627</v>
      </c>
      <c r="P25" s="75">
        <f>'Selling Price'!P25-'Cash Cost'!P25</f>
        <v>103.13041385293542</v>
      </c>
      <c r="Q25" s="75" t="e">
        <f>'Selling Price'!#REF!-'Cash Cost'!Q25</f>
        <v>#REF!</v>
      </c>
      <c r="R25" s="75" t="e">
        <f>'Selling Price'!#REF!-'Cash Cost'!R25</f>
        <v>#REF!</v>
      </c>
      <c r="S25" s="75" t="e">
        <f>'Selling Price'!#REF!-'Cash Cost'!S25</f>
        <v>#REF!</v>
      </c>
      <c r="T25" s="75" t="e">
        <f>'Selling Price'!#REF!-'Cash Cost'!T25</f>
        <v>#REF!</v>
      </c>
      <c r="U25" s="75" t="e">
        <f>'Selling Price'!#REF!-'Cash Cost'!U25</f>
        <v>#REF!</v>
      </c>
      <c r="V25" s="75" t="e">
        <f>'Selling Price'!#REF!-'Cash Cost'!V25</f>
        <v>#REF!</v>
      </c>
      <c r="W25" s="75" t="e">
        <f>'Selling Price'!#REF!-'Cash Cost'!W25</f>
        <v>#REF!</v>
      </c>
      <c r="X25" s="75" t="e">
        <f>'Selling Price'!#REF!-'Cash Cost'!X25</f>
        <v>#REF!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75">
        <f>'Selling Price'!E26-'Cash Cost'!E26</f>
        <v>129.31940304510016</v>
      </c>
      <c r="F26" s="75">
        <f>'Selling Price'!F26-'Cash Cost'!F26</f>
        <v>113.67153910707697</v>
      </c>
      <c r="G26" s="75">
        <f>'Selling Price'!G26-'Cash Cost'!G26</f>
        <v>138.17316713323692</v>
      </c>
      <c r="H26" s="75">
        <f>'Selling Price'!H26-'Cash Cost'!H26</f>
        <v>186.74299626884437</v>
      </c>
      <c r="I26" s="75">
        <f>'Selling Price'!I26-'Cash Cost'!I26</f>
        <v>193.82734721357542</v>
      </c>
      <c r="J26" s="75">
        <f>'Selling Price'!J26-'Cash Cost'!J26</f>
        <v>187.83327343013082</v>
      </c>
      <c r="K26" s="75">
        <f>'Selling Price'!K26-'Cash Cost'!K26</f>
        <v>177.59571078145473</v>
      </c>
      <c r="L26" s="75">
        <f>'Selling Price'!L26-'Cash Cost'!L26</f>
        <v>157.55495275849421</v>
      </c>
      <c r="M26" s="75">
        <f>'Selling Price'!M26-'Cash Cost'!M26</f>
        <v>168.95104966964686</v>
      </c>
      <c r="N26" s="75">
        <f>'Selling Price'!N26-'Cash Cost'!N26</f>
        <v>118.26411597633734</v>
      </c>
      <c r="O26" s="75">
        <f>'Selling Price'!O26-'Cash Cost'!O26</f>
        <v>116.19655254556869</v>
      </c>
      <c r="P26" s="75">
        <f>'Selling Price'!P26-'Cash Cost'!P26</f>
        <v>128.59879369293543</v>
      </c>
      <c r="Q26" s="75" t="e">
        <f>'Selling Price'!#REF!-'Cash Cost'!Q26</f>
        <v>#REF!</v>
      </c>
      <c r="R26" s="75" t="e">
        <f>'Selling Price'!#REF!-'Cash Cost'!R26</f>
        <v>#REF!</v>
      </c>
      <c r="S26" s="75" t="e">
        <f>'Selling Price'!#REF!-'Cash Cost'!S26</f>
        <v>#REF!</v>
      </c>
      <c r="T26" s="75" t="e">
        <f>'Selling Price'!#REF!-'Cash Cost'!T26</f>
        <v>#REF!</v>
      </c>
      <c r="U26" s="75" t="e">
        <f>'Selling Price'!#REF!-'Cash Cost'!U26</f>
        <v>#REF!</v>
      </c>
      <c r="V26" s="75" t="e">
        <f>'Selling Price'!#REF!-'Cash Cost'!V26</f>
        <v>#REF!</v>
      </c>
      <c r="W26" s="75" t="e">
        <f>'Selling Price'!#REF!-'Cash Cost'!W26</f>
        <v>#REF!</v>
      </c>
      <c r="X26" s="75" t="e">
        <f>'Selling Price'!#REF!-'Cash Cost'!X26</f>
        <v>#REF!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75">
        <f>'Selling Price'!E27-'Cash Cost'!E27</f>
        <v>114.41953792510014</v>
      </c>
      <c r="F27" s="75">
        <f>'Selling Price'!F27-'Cash Cost'!F27</f>
        <v>98.920282627076915</v>
      </c>
      <c r="G27" s="75">
        <f>'Selling Price'!G27-'Cash Cost'!G27</f>
        <v>122.63242369323694</v>
      </c>
      <c r="H27" s="75">
        <f>'Selling Price'!H27-'Cash Cost'!H27</f>
        <v>169.49499786884445</v>
      </c>
      <c r="I27" s="75">
        <f>'Selling Price'!I27-'Cash Cost'!I27</f>
        <v>176.65378841357551</v>
      </c>
      <c r="J27" s="75">
        <f>'Selling Price'!J27-'Cash Cost'!J27</f>
        <v>170.98944895013085</v>
      </c>
      <c r="K27" s="75">
        <f>'Selling Price'!K27-'Cash Cost'!K27</f>
        <v>161.03393798145476</v>
      </c>
      <c r="L27" s="75">
        <f>'Selling Price'!L27-'Cash Cost'!L27</f>
        <v>141.17168903849426</v>
      </c>
      <c r="M27" s="75">
        <f>'Selling Price'!M27-'Cash Cost'!M27</f>
        <v>152.75438690964688</v>
      </c>
      <c r="N27" s="75">
        <f>'Selling Price'!N27-'Cash Cost'!N27</f>
        <v>102.34232437633727</v>
      </c>
      <c r="O27" s="75">
        <f>'Selling Price'!O27-'Cash Cost'!O27</f>
        <v>100.18163846556865</v>
      </c>
      <c r="P27" s="75">
        <f>'Selling Price'!P27-'Cash Cost'!P27</f>
        <v>112.23326945293553</v>
      </c>
      <c r="Q27" s="75" t="e">
        <f>'Selling Price'!#REF!-'Cash Cost'!Q27</f>
        <v>#REF!</v>
      </c>
      <c r="R27" s="75" t="e">
        <f>'Selling Price'!#REF!-'Cash Cost'!R27</f>
        <v>#REF!</v>
      </c>
      <c r="S27" s="75" t="e">
        <f>'Selling Price'!#REF!-'Cash Cost'!S27</f>
        <v>#REF!</v>
      </c>
      <c r="T27" s="75" t="e">
        <f>'Selling Price'!#REF!-'Cash Cost'!T27</f>
        <v>#REF!</v>
      </c>
      <c r="U27" s="75" t="e">
        <f>'Selling Price'!#REF!-'Cash Cost'!U27</f>
        <v>#REF!</v>
      </c>
      <c r="V27" s="75" t="e">
        <f>'Selling Price'!#REF!-'Cash Cost'!V27</f>
        <v>#REF!</v>
      </c>
      <c r="W27" s="75" t="e">
        <f>'Selling Price'!#REF!-'Cash Cost'!W27</f>
        <v>#REF!</v>
      </c>
      <c r="X27" s="75" t="e">
        <f>'Selling Price'!#REF!-'Cash Cost'!X27</f>
        <v>#REF!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75">
        <f>'Selling Price'!E28-'Cash Cost'!E28</f>
        <v>140.50533792510015</v>
      </c>
      <c r="F28" s="75">
        <f>'Selling Price'!F28-'Cash Cost'!F28</f>
        <v>125.00608262707692</v>
      </c>
      <c r="G28" s="75">
        <f>'Selling Price'!G28-'Cash Cost'!G28</f>
        <v>148.71822369323695</v>
      </c>
      <c r="H28" s="75">
        <f>'Selling Price'!H28-'Cash Cost'!H28</f>
        <v>195.5807978688444</v>
      </c>
      <c r="I28" s="75">
        <f>'Selling Price'!I28-'Cash Cost'!I28</f>
        <v>202.73958841357546</v>
      </c>
      <c r="J28" s="75">
        <f>'Selling Price'!J28-'Cash Cost'!J28</f>
        <v>197.0752489501308</v>
      </c>
      <c r="K28" s="75">
        <f>'Selling Price'!K28-'Cash Cost'!K28</f>
        <v>187.1197379814547</v>
      </c>
      <c r="L28" s="75">
        <f>'Selling Price'!L28-'Cash Cost'!L28</f>
        <v>167.25748903849421</v>
      </c>
      <c r="M28" s="75">
        <f>'Selling Price'!M28-'Cash Cost'!M28</f>
        <v>178.84018690964683</v>
      </c>
      <c r="N28" s="75">
        <f>'Selling Price'!N28-'Cash Cost'!N28</f>
        <v>128.42812437633728</v>
      </c>
      <c r="O28" s="75">
        <f>'Selling Price'!O28-'Cash Cost'!O28</f>
        <v>126.26743846556872</v>
      </c>
      <c r="P28" s="75">
        <f>'Selling Price'!P28-'Cash Cost'!P28</f>
        <v>138.31906945293548</v>
      </c>
      <c r="Q28" s="75" t="e">
        <f>'Selling Price'!#REF!-'Cash Cost'!Q28</f>
        <v>#REF!</v>
      </c>
      <c r="R28" s="75" t="e">
        <f>'Selling Price'!#REF!-'Cash Cost'!R28</f>
        <v>#REF!</v>
      </c>
      <c r="S28" s="75" t="e">
        <f>'Selling Price'!#REF!-'Cash Cost'!S28</f>
        <v>#REF!</v>
      </c>
      <c r="T28" s="75" t="e">
        <f>'Selling Price'!#REF!-'Cash Cost'!T28</f>
        <v>#REF!</v>
      </c>
      <c r="U28" s="75" t="e">
        <f>'Selling Price'!#REF!-'Cash Cost'!U28</f>
        <v>#REF!</v>
      </c>
      <c r="V28" s="75" t="e">
        <f>'Selling Price'!#REF!-'Cash Cost'!V28</f>
        <v>#REF!</v>
      </c>
      <c r="W28" s="75" t="e">
        <f>'Selling Price'!#REF!-'Cash Cost'!W28</f>
        <v>#REF!</v>
      </c>
      <c r="X28" s="75" t="e">
        <f>'Selling Price'!#REF!-'Cash Cost'!X28</f>
        <v>#REF!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75">
        <f>'Selling Price'!E29-'Cash Cost'!E29</f>
        <v>129.31940304510016</v>
      </c>
      <c r="F29" s="75">
        <f>'Selling Price'!F29-'Cash Cost'!F29</f>
        <v>113.67153910707697</v>
      </c>
      <c r="G29" s="75">
        <f>'Selling Price'!G29-'Cash Cost'!G29</f>
        <v>138.17316713323692</v>
      </c>
      <c r="H29" s="75">
        <f>'Selling Price'!H29-'Cash Cost'!H29</f>
        <v>186.74299626884437</v>
      </c>
      <c r="I29" s="75">
        <f>'Selling Price'!I29-'Cash Cost'!I29</f>
        <v>193.82734721357542</v>
      </c>
      <c r="J29" s="75">
        <f>'Selling Price'!J29-'Cash Cost'!J29</f>
        <v>187.83327343013082</v>
      </c>
      <c r="K29" s="75">
        <f>'Selling Price'!K29-'Cash Cost'!K29</f>
        <v>177.59571078145473</v>
      </c>
      <c r="L29" s="75">
        <f>'Selling Price'!L29-'Cash Cost'!L29</f>
        <v>157.55495275849421</v>
      </c>
      <c r="M29" s="75">
        <f>'Selling Price'!M29-'Cash Cost'!M29</f>
        <v>168.95104966964686</v>
      </c>
      <c r="N29" s="75">
        <f>'Selling Price'!N29-'Cash Cost'!N29</f>
        <v>118.26411597633734</v>
      </c>
      <c r="O29" s="75">
        <f>'Selling Price'!O29-'Cash Cost'!O29</f>
        <v>116.19655254556869</v>
      </c>
      <c r="P29" s="75">
        <f>'Selling Price'!P29-'Cash Cost'!P29</f>
        <v>128.59879369293543</v>
      </c>
      <c r="Q29" s="75" t="e">
        <f>'Selling Price'!#REF!-'Cash Cost'!Q29</f>
        <v>#REF!</v>
      </c>
      <c r="R29" s="75" t="e">
        <f>'Selling Price'!#REF!-'Cash Cost'!R29</f>
        <v>#REF!</v>
      </c>
      <c r="S29" s="75" t="e">
        <f>'Selling Price'!#REF!-'Cash Cost'!S29</f>
        <v>#REF!</v>
      </c>
      <c r="T29" s="75" t="e">
        <f>'Selling Price'!#REF!-'Cash Cost'!T29</f>
        <v>#REF!</v>
      </c>
      <c r="U29" s="75" t="e">
        <f>'Selling Price'!#REF!-'Cash Cost'!U29</f>
        <v>#REF!</v>
      </c>
      <c r="V29" s="75" t="e">
        <f>'Selling Price'!#REF!-'Cash Cost'!V29</f>
        <v>#REF!</v>
      </c>
      <c r="W29" s="75" t="e">
        <f>'Selling Price'!#REF!-'Cash Cost'!W29</f>
        <v>#REF!</v>
      </c>
      <c r="X29" s="75" t="e">
        <f>'Selling Price'!#REF!-'Cash Cost'!X29</f>
        <v>#REF!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75">
        <f>'Selling Price'!E30-'Cash Cost'!E30</f>
        <v>212.50533792510015</v>
      </c>
      <c r="F30" s="75">
        <f>'Selling Price'!F30-'Cash Cost'!F30</f>
        <v>197.00608262707692</v>
      </c>
      <c r="G30" s="75">
        <f>'Selling Price'!G30-'Cash Cost'!G30</f>
        <v>220.71822369323695</v>
      </c>
      <c r="H30" s="75">
        <f>'Selling Price'!H30-'Cash Cost'!H30</f>
        <v>267.5807978688444</v>
      </c>
      <c r="I30" s="75">
        <f>'Selling Price'!I30-'Cash Cost'!I30</f>
        <v>274.73958841357546</v>
      </c>
      <c r="J30" s="75">
        <f>'Selling Price'!J30-'Cash Cost'!J30</f>
        <v>269.0752489501308</v>
      </c>
      <c r="K30" s="75">
        <f>'Selling Price'!K30-'Cash Cost'!K30</f>
        <v>259.1197379814547</v>
      </c>
      <c r="L30" s="75">
        <f>'Selling Price'!L30-'Cash Cost'!L30</f>
        <v>239.25748903849421</v>
      </c>
      <c r="M30" s="75">
        <f>'Selling Price'!M30-'Cash Cost'!M30</f>
        <v>250.84018690964683</v>
      </c>
      <c r="N30" s="75">
        <f>'Selling Price'!N30-'Cash Cost'!N30</f>
        <v>200.42812437633728</v>
      </c>
      <c r="O30" s="75">
        <f>'Selling Price'!O30-'Cash Cost'!O30</f>
        <v>198.26743846556872</v>
      </c>
      <c r="P30" s="75">
        <f>'Selling Price'!P30-'Cash Cost'!P30</f>
        <v>210.31906945293548</v>
      </c>
      <c r="Q30" s="75" t="e">
        <f>'Selling Price'!#REF!-'Cash Cost'!Q30</f>
        <v>#REF!</v>
      </c>
      <c r="R30" s="75" t="e">
        <f>'Selling Price'!#REF!-'Cash Cost'!R30</f>
        <v>#REF!</v>
      </c>
      <c r="S30" s="75" t="e">
        <f>'Selling Price'!#REF!-'Cash Cost'!S30</f>
        <v>#REF!</v>
      </c>
      <c r="T30" s="75" t="e">
        <f>'Selling Price'!#REF!-'Cash Cost'!T30</f>
        <v>#REF!</v>
      </c>
      <c r="U30" s="75" t="e">
        <f>'Selling Price'!#REF!-'Cash Cost'!U30</f>
        <v>#REF!</v>
      </c>
      <c r="V30" s="75" t="e">
        <f>'Selling Price'!#REF!-'Cash Cost'!V30</f>
        <v>#REF!</v>
      </c>
      <c r="W30" s="75" t="e">
        <f>'Selling Price'!#REF!-'Cash Cost'!W30</f>
        <v>#REF!</v>
      </c>
      <c r="X30" s="75" t="e">
        <f>'Selling Price'!#REF!-'Cash Cost'!X30</f>
        <v>#REF!</v>
      </c>
    </row>
    <row r="31" spans="1:24" s="73" customFormat="1" ht="23.5">
      <c r="A31" s="71" t="s">
        <v>4</v>
      </c>
      <c r="B31" s="72"/>
      <c r="D31" s="72"/>
    </row>
    <row r="32" spans="1:24">
      <c r="A32" s="487" t="s">
        <v>1</v>
      </c>
      <c r="B32" s="487" t="s">
        <v>98</v>
      </c>
      <c r="C32" s="487" t="s">
        <v>99</v>
      </c>
      <c r="D32" s="487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89"/>
      <c r="B33" s="488"/>
      <c r="C33" s="488"/>
      <c r="D33" s="488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>
        <f>'Selling Price'!E35-'Cash Cost'!E34</f>
        <v>0</v>
      </c>
      <c r="F34" s="75">
        <f>'Selling Price'!F35-'Cash Cost'!F34</f>
        <v>0</v>
      </c>
      <c r="G34" s="75">
        <f>'Selling Price'!G35-'Cash Cost'!G34</f>
        <v>0</v>
      </c>
      <c r="H34" s="75">
        <f>'Selling Price'!H35-'Cash Cost'!H34</f>
        <v>0</v>
      </c>
      <c r="I34" s="75">
        <f>'Selling Price'!I35-'Cash Cost'!I34</f>
        <v>0</v>
      </c>
      <c r="J34" s="75">
        <f>'Selling Price'!J35-'Cash Cost'!J34</f>
        <v>0</v>
      </c>
      <c r="K34" s="75">
        <f>'Selling Price'!K35-'Cash Cost'!K34</f>
        <v>0</v>
      </c>
      <c r="L34" s="75">
        <f>'Selling Price'!L35-'Cash Cost'!L34</f>
        <v>0</v>
      </c>
      <c r="M34" s="75">
        <f>'Selling Price'!M35-'Cash Cost'!M34</f>
        <v>0</v>
      </c>
      <c r="N34" s="75">
        <f>'Selling Price'!N35-'Cash Cost'!N34</f>
        <v>0</v>
      </c>
      <c r="O34" s="75">
        <f>'Selling Price'!O35-'Cash Cost'!O34</f>
        <v>0</v>
      </c>
      <c r="P34" s="75">
        <f>'Selling Price'!P35-'Cash Cost'!P34</f>
        <v>0</v>
      </c>
      <c r="Q34" s="75" t="e">
        <f>'Selling Price'!#REF!-'Cash Cost'!Q34</f>
        <v>#REF!</v>
      </c>
      <c r="R34" s="75" t="e">
        <f>'Selling Price'!#REF!-'Cash Cost'!R34</f>
        <v>#REF!</v>
      </c>
      <c r="S34" s="75" t="e">
        <f>'Selling Price'!#REF!-'Cash Cost'!S34</f>
        <v>#REF!</v>
      </c>
      <c r="T34" s="75" t="e">
        <f>'Selling Price'!#REF!-'Cash Cost'!T34</f>
        <v>#REF!</v>
      </c>
      <c r="U34" s="75" t="e">
        <f>'Selling Price'!#REF!-'Cash Cost'!U34</f>
        <v>#REF!</v>
      </c>
      <c r="V34" s="75" t="e">
        <f>'Selling Price'!#REF!-'Cash Cost'!V34</f>
        <v>#REF!</v>
      </c>
      <c r="W34" s="75" t="e">
        <f>'Selling Price'!#REF!-'Cash Cost'!W34</f>
        <v>#REF!</v>
      </c>
      <c r="X34" s="75" t="e">
        <f>'Selling Price'!#REF!-'Cash Cost'!X34</f>
        <v>#REF!</v>
      </c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75">
        <f>'Selling Price'!E36-'Cash Cost'!E35</f>
        <v>450.53522097675466</v>
      </c>
      <c r="F35" s="75">
        <f>'Selling Price'!F36-'Cash Cost'!F35</f>
        <v>469.32766282240664</v>
      </c>
      <c r="G35" s="75">
        <f>'Selling Price'!G36-'Cash Cost'!G35</f>
        <v>574.49137296142226</v>
      </c>
      <c r="H35" s="75">
        <f>'Selling Price'!H36-'Cash Cost'!H35</f>
        <v>628.09459974719698</v>
      </c>
      <c r="I35" s="75">
        <f>'Selling Price'!I36-'Cash Cost'!I35</f>
        <v>555.46996687240971</v>
      </c>
      <c r="J35" s="75">
        <f>'Selling Price'!J36-'Cash Cost'!J35</f>
        <v>529.88760322840812</v>
      </c>
      <c r="K35" s="75">
        <f>'Selling Price'!K36-'Cash Cost'!K35</f>
        <v>513.00352514778774</v>
      </c>
      <c r="L35" s="75">
        <f>'Selling Price'!L36-'Cash Cost'!L35</f>
        <v>493.5273631138673</v>
      </c>
      <c r="M35" s="75">
        <f>'Selling Price'!M36-'Cash Cost'!M35</f>
        <v>505.08019276724133</v>
      </c>
      <c r="N35" s="75">
        <f>'Selling Price'!N36-'Cash Cost'!N35</f>
        <v>513.36128211447476</v>
      </c>
      <c r="O35" s="75">
        <f>'Selling Price'!O36-'Cash Cost'!O35</f>
        <v>513.64640167943594</v>
      </c>
      <c r="P35" s="75">
        <f>'Selling Price'!P36-'Cash Cost'!P35</f>
        <v>520.66940633644845</v>
      </c>
      <c r="Q35" s="75" t="e">
        <f>'Selling Price'!#REF!-'Cash Cost'!Q35</f>
        <v>#REF!</v>
      </c>
      <c r="R35" s="75" t="e">
        <f>'Selling Price'!#REF!-'Cash Cost'!R35</f>
        <v>#REF!</v>
      </c>
      <c r="S35" s="75" t="e">
        <f>'Selling Price'!#REF!-'Cash Cost'!S35</f>
        <v>#REF!</v>
      </c>
      <c r="T35" s="75" t="e">
        <f>'Selling Price'!#REF!-'Cash Cost'!T35</f>
        <v>#REF!</v>
      </c>
      <c r="U35" s="75" t="e">
        <f>'Selling Price'!#REF!-'Cash Cost'!U35</f>
        <v>#REF!</v>
      </c>
      <c r="V35" s="75" t="e">
        <f>'Selling Price'!#REF!-'Cash Cost'!V35</f>
        <v>#REF!</v>
      </c>
      <c r="W35" s="75" t="e">
        <f>'Selling Price'!#REF!-'Cash Cost'!W35</f>
        <v>#REF!</v>
      </c>
      <c r="X35" s="75" t="e">
        <f>'Selling Price'!#REF!-'Cash Cost'!X35</f>
        <v>#REF!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75">
        <f>'Selling Price'!E37-'Cash Cost'!E36</f>
        <v>16.622755710427555</v>
      </c>
      <c r="F36" s="75">
        <f>'Selling Price'!F37-'Cash Cost'!F36</f>
        <v>9.2484599999999091</v>
      </c>
      <c r="G36" s="75">
        <f>'Selling Price'!G37-'Cash Cost'!G36</f>
        <v>-12.438910322580682</v>
      </c>
      <c r="H36" s="75">
        <f>'Selling Price'!H37-'Cash Cost'!H36</f>
        <v>-9.8834924776814432</v>
      </c>
      <c r="I36" s="75">
        <f>'Selling Price'!I37-'Cash Cost'!I36</f>
        <v>5.1338229124639838</v>
      </c>
      <c r="J36" s="75">
        <f>'Selling Price'!J37-'Cash Cost'!J36</f>
        <v>0.89999999999997726</v>
      </c>
      <c r="K36" s="75">
        <f>'Selling Price'!K37-'Cash Cost'!K36</f>
        <v>3.3999999999999773</v>
      </c>
      <c r="L36" s="75">
        <f>'Selling Price'!L37-'Cash Cost'!L36</f>
        <v>484.57273642052837</v>
      </c>
      <c r="M36" s="75">
        <f>'Selling Price'!M37-'Cash Cost'!M36</f>
        <v>448.23123612750589</v>
      </c>
      <c r="N36" s="75">
        <f>'Selling Price'!N37-'Cash Cost'!N36</f>
        <v>3.3999999999999773</v>
      </c>
      <c r="O36" s="75">
        <f>'Selling Price'!O37-'Cash Cost'!O36</f>
        <v>0.89999999999997726</v>
      </c>
      <c r="P36" s="75">
        <f>'Selling Price'!P37-'Cash Cost'!P36</f>
        <v>0.89999999999997726</v>
      </c>
      <c r="Q36" s="75" t="e">
        <f>'Selling Price'!#REF!-'Cash Cost'!Q36</f>
        <v>#REF!</v>
      </c>
      <c r="R36" s="75" t="e">
        <f>'Selling Price'!#REF!-'Cash Cost'!R36</f>
        <v>#REF!</v>
      </c>
      <c r="S36" s="75" t="e">
        <f>'Selling Price'!#REF!-'Cash Cost'!S36</f>
        <v>#REF!</v>
      </c>
      <c r="T36" s="75" t="e">
        <f>'Selling Price'!#REF!-'Cash Cost'!T36</f>
        <v>#REF!</v>
      </c>
      <c r="U36" s="75" t="e">
        <f>'Selling Price'!#REF!-'Cash Cost'!U36</f>
        <v>#REF!</v>
      </c>
      <c r="V36" s="75" t="e">
        <f>'Selling Price'!#REF!-'Cash Cost'!V36</f>
        <v>#REF!</v>
      </c>
      <c r="W36" s="75" t="e">
        <f>'Selling Price'!#REF!-'Cash Cost'!W36</f>
        <v>#REF!</v>
      </c>
      <c r="X36" s="75" t="e">
        <f>'Selling Price'!#REF!-'Cash Cost'!X36</f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75">
        <f>'Selling Price'!E38-'Cash Cost'!E37</f>
        <v>0</v>
      </c>
      <c r="F37" s="75">
        <f>'Selling Price'!F38-'Cash Cost'!F37</f>
        <v>0</v>
      </c>
      <c r="G37" s="75">
        <f>'Selling Price'!G38-'Cash Cost'!G37</f>
        <v>0</v>
      </c>
      <c r="H37" s="75">
        <f>'Selling Price'!H38-'Cash Cost'!H37</f>
        <v>0</v>
      </c>
      <c r="I37" s="75">
        <f>'Selling Price'!I38-'Cash Cost'!I37</f>
        <v>0</v>
      </c>
      <c r="J37" s="75">
        <f>'Selling Price'!J38-'Cash Cost'!J37</f>
        <v>0</v>
      </c>
      <c r="K37" s="75">
        <f>'Selling Price'!K38-'Cash Cost'!K37</f>
        <v>0</v>
      </c>
      <c r="L37" s="75">
        <f>'Selling Price'!L38-'Cash Cost'!L37</f>
        <v>0</v>
      </c>
      <c r="M37" s="75">
        <f>'Selling Price'!M38-'Cash Cost'!M37</f>
        <v>0</v>
      </c>
      <c r="N37" s="75">
        <f>'Selling Price'!N38-'Cash Cost'!N37</f>
        <v>0</v>
      </c>
      <c r="O37" s="75">
        <f>'Selling Price'!O38-'Cash Cost'!O37</f>
        <v>0</v>
      </c>
      <c r="P37" s="75">
        <f>'Selling Price'!P38-'Cash Cost'!P37</f>
        <v>0</v>
      </c>
      <c r="Q37" s="75" t="e">
        <f>'Selling Price'!#REF!-'Cash Cost'!Q37</f>
        <v>#REF!</v>
      </c>
      <c r="R37" s="75" t="e">
        <f>'Selling Price'!#REF!-'Cash Cost'!R37</f>
        <v>#REF!</v>
      </c>
      <c r="S37" s="75" t="e">
        <f>'Selling Price'!#REF!-'Cash Cost'!S37</f>
        <v>#REF!</v>
      </c>
      <c r="T37" s="75" t="e">
        <f>'Selling Price'!#REF!-'Cash Cost'!T37</f>
        <v>#REF!</v>
      </c>
      <c r="U37" s="75" t="e">
        <f>'Selling Price'!#REF!-'Cash Cost'!U37</f>
        <v>#REF!</v>
      </c>
      <c r="V37" s="75" t="e">
        <f>'Selling Price'!#REF!-'Cash Cost'!V37</f>
        <v>#REF!</v>
      </c>
      <c r="W37" s="75" t="e">
        <f>'Selling Price'!#REF!-'Cash Cost'!W37</f>
        <v>#REF!</v>
      </c>
      <c r="X37" s="75" t="e">
        <f>'Selling Price'!#REF!-'Cash Cost'!X37</f>
        <v>#REF!</v>
      </c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75">
        <f>'Selling Price'!E39-'Cash Cost'!E38</f>
        <v>463.28894707538041</v>
      </c>
      <c r="F38" s="75">
        <f>'Selling Price'!F39-'Cash Cost'!F38</f>
        <v>482.08140282240663</v>
      </c>
      <c r="G38" s="75">
        <f>'Selling Price'!G39-'Cash Cost'!G38</f>
        <v>587.24509296142242</v>
      </c>
      <c r="H38" s="75">
        <f>'Selling Price'!H39-'Cash Cost'!H38</f>
        <v>640.84826931241435</v>
      </c>
      <c r="I38" s="75">
        <f>'Selling Price'!I39-'Cash Cost'!I38</f>
        <v>568.22364395994555</v>
      </c>
      <c r="J38" s="75">
        <f>'Selling Price'!J39-'Cash Cost'!J38</f>
        <v>542.64130322840811</v>
      </c>
      <c r="K38" s="75">
        <f>'Selling Price'!K39-'Cash Cost'!K38</f>
        <v>525.75722514778772</v>
      </c>
      <c r="L38" s="75">
        <f>'Selling Price'!L39-'Cash Cost'!L38</f>
        <v>506.28106311386728</v>
      </c>
      <c r="M38" s="75">
        <f>'Selling Price'!M39-'Cash Cost'!M38</f>
        <v>517.83389276724131</v>
      </c>
      <c r="N38" s="75">
        <f>'Selling Price'!N39-'Cash Cost'!N38</f>
        <v>526.11498211447474</v>
      </c>
      <c r="O38" s="75">
        <f>'Selling Price'!O39-'Cash Cost'!O38</f>
        <v>526.40010167943592</v>
      </c>
      <c r="P38" s="75">
        <f>'Selling Price'!P39-'Cash Cost'!P38</f>
        <v>533.42310633644843</v>
      </c>
      <c r="Q38" s="75" t="e">
        <f>'Selling Price'!#REF!-'Cash Cost'!Q38</f>
        <v>#REF!</v>
      </c>
      <c r="R38" s="75" t="e">
        <f>'Selling Price'!#REF!-'Cash Cost'!R38</f>
        <v>#REF!</v>
      </c>
      <c r="S38" s="75" t="e">
        <f>'Selling Price'!#REF!-'Cash Cost'!S38</f>
        <v>#REF!</v>
      </c>
      <c r="T38" s="75" t="e">
        <f>'Selling Price'!#REF!-'Cash Cost'!T38</f>
        <v>#REF!</v>
      </c>
      <c r="U38" s="75" t="e">
        <f>'Selling Price'!#REF!-'Cash Cost'!U38</f>
        <v>#REF!</v>
      </c>
      <c r="V38" s="75" t="e">
        <f>'Selling Price'!#REF!-'Cash Cost'!V38</f>
        <v>#REF!</v>
      </c>
      <c r="W38" s="75" t="e">
        <f>'Selling Price'!#REF!-'Cash Cost'!W38</f>
        <v>#REF!</v>
      </c>
      <c r="X38" s="75" t="e">
        <f>'Selling Price'!#REF!-'Cash Cost'!X38</f>
        <v>#REF!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75" t="e">
        <f>'Selling Price'!#REF!-'Cash Cost'!E39</f>
        <v>#REF!</v>
      </c>
      <c r="F39" s="75" t="e">
        <f>'Selling Price'!#REF!-'Cash Cost'!F39</f>
        <v>#REF!</v>
      </c>
      <c r="G39" s="75" t="e">
        <f>'Selling Price'!#REF!-'Cash Cost'!G39</f>
        <v>#REF!</v>
      </c>
      <c r="H39" s="75" t="e">
        <f>'Selling Price'!#REF!-'Cash Cost'!H39</f>
        <v>#REF!</v>
      </c>
      <c r="I39" s="75" t="e">
        <f>'Selling Price'!#REF!-'Cash Cost'!I39</f>
        <v>#REF!</v>
      </c>
      <c r="J39" s="75" t="e">
        <f>'Selling Price'!#REF!-'Cash Cost'!J39</f>
        <v>#REF!</v>
      </c>
      <c r="K39" s="75" t="e">
        <f>'Selling Price'!#REF!-'Cash Cost'!K39</f>
        <v>#REF!</v>
      </c>
      <c r="L39" s="75" t="e">
        <f>'Selling Price'!#REF!-'Cash Cost'!L39</f>
        <v>#REF!</v>
      </c>
      <c r="M39" s="75" t="e">
        <f>'Selling Price'!#REF!-'Cash Cost'!M39</f>
        <v>#REF!</v>
      </c>
      <c r="N39" s="75" t="e">
        <f>'Selling Price'!#REF!-'Cash Cost'!N39</f>
        <v>#REF!</v>
      </c>
      <c r="O39" s="75" t="e">
        <f>'Selling Price'!#REF!-'Cash Cost'!O39</f>
        <v>#REF!</v>
      </c>
      <c r="P39" s="75" t="e">
        <f>'Selling Price'!#REF!-'Cash Cost'!P39</f>
        <v>#REF!</v>
      </c>
      <c r="Q39" s="75" t="e">
        <f>'Selling Price'!#REF!-'Cash Cost'!Q39</f>
        <v>#REF!</v>
      </c>
      <c r="R39" s="75" t="e">
        <f>'Selling Price'!#REF!-'Cash Cost'!R39</f>
        <v>#REF!</v>
      </c>
      <c r="S39" s="75" t="e">
        <f>'Selling Price'!#REF!-'Cash Cost'!S39</f>
        <v>#REF!</v>
      </c>
      <c r="T39" s="75" t="e">
        <f>'Selling Price'!#REF!-'Cash Cost'!T39</f>
        <v>#REF!</v>
      </c>
      <c r="U39" s="75" t="e">
        <f>'Selling Price'!#REF!-'Cash Cost'!U39</f>
        <v>#REF!</v>
      </c>
      <c r="V39" s="75" t="e">
        <f>'Selling Price'!#REF!-'Cash Cost'!V39</f>
        <v>#REF!</v>
      </c>
      <c r="W39" s="75" t="e">
        <f>'Selling Price'!#REF!-'Cash Cost'!W39</f>
        <v>#REF!</v>
      </c>
      <c r="X39" s="75" t="e">
        <f>'Selling Price'!#REF!-'Cash Cost'!X39</f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75">
        <f>'Selling Price'!E40-'Cash Cost'!E40</f>
        <v>0</v>
      </c>
      <c r="F40" s="75">
        <f>'Selling Price'!F40-'Cash Cost'!F40</f>
        <v>0</v>
      </c>
      <c r="G40" s="75">
        <f>'Selling Price'!G40-'Cash Cost'!G40</f>
        <v>0</v>
      </c>
      <c r="H40" s="75">
        <f>'Selling Price'!H40-'Cash Cost'!H40</f>
        <v>0</v>
      </c>
      <c r="I40" s="75">
        <f>'Selling Price'!I40-'Cash Cost'!I40</f>
        <v>0</v>
      </c>
      <c r="J40" s="75">
        <f>'Selling Price'!J40-'Cash Cost'!J40</f>
        <v>0</v>
      </c>
      <c r="K40" s="75">
        <f>'Selling Price'!K40-'Cash Cost'!K40</f>
        <v>0</v>
      </c>
      <c r="L40" s="75">
        <f>'Selling Price'!L40-'Cash Cost'!L40</f>
        <v>0</v>
      </c>
      <c r="M40" s="75">
        <f>'Selling Price'!M40-'Cash Cost'!M40</f>
        <v>0</v>
      </c>
      <c r="N40" s="75">
        <f>'Selling Price'!N40-'Cash Cost'!N40</f>
        <v>0</v>
      </c>
      <c r="O40" s="75">
        <f>'Selling Price'!O40-'Cash Cost'!O40</f>
        <v>0</v>
      </c>
      <c r="P40" s="75">
        <f>'Selling Price'!P40-'Cash Cost'!P40</f>
        <v>0</v>
      </c>
      <c r="Q40" s="75" t="e">
        <f>'Selling Price'!#REF!-'Cash Cost'!Q40</f>
        <v>#REF!</v>
      </c>
      <c r="R40" s="75" t="e">
        <f>'Selling Price'!#REF!-'Cash Cost'!R40</f>
        <v>#REF!</v>
      </c>
      <c r="S40" s="75" t="e">
        <f>'Selling Price'!#REF!-'Cash Cost'!S40</f>
        <v>#REF!</v>
      </c>
      <c r="T40" s="75" t="e">
        <f>'Selling Price'!#REF!-'Cash Cost'!T40</f>
        <v>#REF!</v>
      </c>
      <c r="U40" s="75" t="e">
        <f>'Selling Price'!#REF!-'Cash Cost'!U40</f>
        <v>#REF!</v>
      </c>
      <c r="V40" s="75" t="e">
        <f>'Selling Price'!#REF!-'Cash Cost'!V40</f>
        <v>#REF!</v>
      </c>
      <c r="W40" s="75" t="e">
        <f>'Selling Price'!#REF!-'Cash Cost'!W40</f>
        <v>#REF!</v>
      </c>
      <c r="X40" s="75" t="e">
        <f>'Selling Price'!#REF!-'Cash Cost'!X40</f>
        <v>#REF!</v>
      </c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75">
        <f>'Selling Price'!E41-'Cash Cost'!E41</f>
        <v>82.738747075380331</v>
      </c>
      <c r="F41" s="75">
        <f>'Selling Price'!F41-'Cash Cost'!F41</f>
        <v>86.258327822406613</v>
      </c>
      <c r="G41" s="75">
        <f>'Selling Price'!G41-'Cash Cost'!G41</f>
        <v>112.90566796142235</v>
      </c>
      <c r="H41" s="75">
        <f>'Selling Price'!H41-'Cash Cost'!H41</f>
        <v>131.64426931241434</v>
      </c>
      <c r="I41" s="75">
        <f>'Selling Price'!I41-'Cash Cost'!I41</f>
        <v>134.24614395994558</v>
      </c>
      <c r="J41" s="75">
        <f>'Selling Price'!J41-'Cash Cost'!J41</f>
        <v>138.48760322840798</v>
      </c>
      <c r="K41" s="75">
        <f>'Selling Price'!K41-'Cash Cost'!K41</f>
        <v>136.01352514778773</v>
      </c>
      <c r="L41" s="75">
        <f>'Selling Price'!L41-'Cash Cost'!L41</f>
        <v>117.11236311386722</v>
      </c>
      <c r="M41" s="75">
        <f>'Selling Price'!M41-'Cash Cost'!M41</f>
        <v>123.93019276724124</v>
      </c>
      <c r="N41" s="75">
        <f>'Selling Price'!N41-'Cash Cost'!N41</f>
        <v>80.736282114474648</v>
      </c>
      <c r="O41" s="75">
        <f>'Selling Price'!O41-'Cash Cost'!O41</f>
        <v>77.496401679435905</v>
      </c>
      <c r="P41" s="75">
        <f>'Selling Price'!P41-'Cash Cost'!P41</f>
        <v>78.044406336448333</v>
      </c>
      <c r="Q41" s="75" t="e">
        <f>'Selling Price'!#REF!-'Cash Cost'!Q41</f>
        <v>#REF!</v>
      </c>
      <c r="R41" s="75" t="e">
        <f>'Selling Price'!#REF!-'Cash Cost'!R41</f>
        <v>#REF!</v>
      </c>
      <c r="S41" s="75" t="e">
        <f>'Selling Price'!#REF!-'Cash Cost'!S41</f>
        <v>#REF!</v>
      </c>
      <c r="T41" s="75" t="e">
        <f>'Selling Price'!#REF!-'Cash Cost'!T41</f>
        <v>#REF!</v>
      </c>
      <c r="U41" s="75" t="e">
        <f>'Selling Price'!#REF!-'Cash Cost'!U41</f>
        <v>#REF!</v>
      </c>
      <c r="V41" s="75" t="e">
        <f>'Selling Price'!#REF!-'Cash Cost'!V41</f>
        <v>#REF!</v>
      </c>
      <c r="W41" s="75" t="e">
        <f>'Selling Price'!#REF!-'Cash Cost'!W41</f>
        <v>#REF!</v>
      </c>
      <c r="X41" s="75" t="e">
        <f>'Selling Price'!#REF!-'Cash Cost'!X41</f>
        <v>#REF!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75" t="e">
        <f>'Selling Price'!#REF!-'Cash Cost'!E42</f>
        <v>#REF!</v>
      </c>
      <c r="F42" s="75" t="e">
        <f>'Selling Price'!#REF!-'Cash Cost'!F42</f>
        <v>#REF!</v>
      </c>
      <c r="G42" s="75" t="e">
        <f>'Selling Price'!#REF!-'Cash Cost'!G42</f>
        <v>#REF!</v>
      </c>
      <c r="H42" s="75" t="e">
        <f>'Selling Price'!#REF!-'Cash Cost'!H42</f>
        <v>#REF!</v>
      </c>
      <c r="I42" s="75" t="e">
        <f>'Selling Price'!#REF!-'Cash Cost'!I42</f>
        <v>#REF!</v>
      </c>
      <c r="J42" s="75" t="e">
        <f>'Selling Price'!#REF!-'Cash Cost'!J42</f>
        <v>#REF!</v>
      </c>
      <c r="K42" s="75" t="e">
        <f>'Selling Price'!#REF!-'Cash Cost'!K42</f>
        <v>#REF!</v>
      </c>
      <c r="L42" s="75" t="e">
        <f>'Selling Price'!#REF!-'Cash Cost'!L42</f>
        <v>#REF!</v>
      </c>
      <c r="M42" s="75" t="e">
        <f>'Selling Price'!#REF!-'Cash Cost'!M42</f>
        <v>#REF!</v>
      </c>
      <c r="N42" s="75" t="e">
        <f>'Selling Price'!#REF!-'Cash Cost'!N42</f>
        <v>#REF!</v>
      </c>
      <c r="O42" s="75" t="e">
        <f>'Selling Price'!#REF!-'Cash Cost'!O42</f>
        <v>#REF!</v>
      </c>
      <c r="P42" s="75" t="e">
        <f>'Selling Price'!#REF!-'Cash Cost'!P42</f>
        <v>#REF!</v>
      </c>
      <c r="Q42" s="75" t="e">
        <f>'Selling Price'!#REF!-'Cash Cost'!Q42</f>
        <v>#REF!</v>
      </c>
      <c r="R42" s="75" t="e">
        <f>'Selling Price'!#REF!-'Cash Cost'!R42</f>
        <v>#REF!</v>
      </c>
      <c r="S42" s="75" t="e">
        <f>'Selling Price'!#REF!-'Cash Cost'!S42</f>
        <v>#REF!</v>
      </c>
      <c r="T42" s="75" t="e">
        <f>'Selling Price'!#REF!-'Cash Cost'!T42</f>
        <v>#REF!</v>
      </c>
      <c r="U42" s="75" t="e">
        <f>'Selling Price'!#REF!-'Cash Cost'!U42</f>
        <v>#REF!</v>
      </c>
      <c r="V42" s="75" t="e">
        <f>'Selling Price'!#REF!-'Cash Cost'!V42</f>
        <v>#REF!</v>
      </c>
      <c r="W42" s="75" t="e">
        <f>'Selling Price'!#REF!-'Cash Cost'!W42</f>
        <v>#REF!</v>
      </c>
      <c r="X42" s="75" t="e">
        <f>'Selling Price'!#REF!-'Cash Cost'!X42</f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75">
        <f>'Selling Price'!E54-'Cash Cost'!E43</f>
        <v>134.92162324087451</v>
      </c>
      <c r="F43" s="75">
        <f>'Selling Price'!F54-'Cash Cost'!F43</f>
        <v>134.00854670375185</v>
      </c>
      <c r="G43" s="75">
        <f>'Selling Price'!G54-'Cash Cost'!G43</f>
        <v>141.05525781479002</v>
      </c>
      <c r="H43" s="75">
        <f>'Selling Price'!H54-'Cash Cost'!H43</f>
        <v>128.85411579498646</v>
      </c>
      <c r="I43" s="75">
        <f>'Selling Price'!I54-'Cash Cost'!I43</f>
        <v>128.28131797366535</v>
      </c>
      <c r="J43" s="75">
        <f>'Selling Price'!J54-'Cash Cost'!J43</f>
        <v>133.85241195965131</v>
      </c>
      <c r="K43" s="75">
        <f>'Selling Price'!K54-'Cash Cost'!K43</f>
        <v>131.96833387903104</v>
      </c>
      <c r="L43" s="75">
        <f>'Selling Price'!L54-'Cash Cost'!L43</f>
        <v>138.08832814737082</v>
      </c>
      <c r="M43" s="75">
        <f>'Selling Price'!M54-'Cash Cost'!M43</f>
        <v>156.97897375074558</v>
      </c>
      <c r="N43" s="75">
        <f>'Selling Price'!N54-'Cash Cost'!N43</f>
        <v>115.73018671919914</v>
      </c>
      <c r="O43" s="75">
        <f>'Selling Price'!O54-'Cash Cost'!O43</f>
        <v>135.06807297243625</v>
      </c>
      <c r="P43" s="75">
        <f>'Selling Price'!P54-'Cash Cost'!P43</f>
        <v>137.09107762944865</v>
      </c>
      <c r="Q43" s="75" t="e">
        <f>'Selling Price'!#REF!-'Cash Cost'!Q43</f>
        <v>#REF!</v>
      </c>
      <c r="R43" s="75" t="e">
        <f>'Selling Price'!#REF!-'Cash Cost'!R43</f>
        <v>#REF!</v>
      </c>
      <c r="S43" s="75" t="e">
        <f>'Selling Price'!#REF!-'Cash Cost'!S43</f>
        <v>#REF!</v>
      </c>
      <c r="T43" s="75" t="e">
        <f>'Selling Price'!#REF!-'Cash Cost'!T43</f>
        <v>#REF!</v>
      </c>
      <c r="U43" s="75" t="e">
        <f>'Selling Price'!#REF!-'Cash Cost'!U43</f>
        <v>#REF!</v>
      </c>
      <c r="V43" s="75" t="e">
        <f>'Selling Price'!#REF!-'Cash Cost'!V43</f>
        <v>#REF!</v>
      </c>
      <c r="W43" s="75" t="e">
        <f>'Selling Price'!#REF!-'Cash Cost'!W43</f>
        <v>#REF!</v>
      </c>
      <c r="X43" s="75" t="e">
        <f>'Selling Price'!#REF!-'Cash Cost'!X43</f>
        <v>#REF!</v>
      </c>
    </row>
    <row r="44" spans="1:24" s="73" customFormat="1" ht="23.5">
      <c r="A44" s="71" t="s">
        <v>5</v>
      </c>
      <c r="B44" s="72"/>
      <c r="D44" s="72"/>
    </row>
    <row r="45" spans="1:24">
      <c r="A45" s="490" t="s">
        <v>1</v>
      </c>
      <c r="B45" s="487" t="s">
        <v>98</v>
      </c>
      <c r="C45" s="487" t="s">
        <v>99</v>
      </c>
      <c r="D45" s="487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92"/>
      <c r="B46" s="488"/>
      <c r="C46" s="488"/>
      <c r="D46" s="488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75">
        <f>'Selling Price'!E58-'Cash Cost'!E47</f>
        <v>0</v>
      </c>
      <c r="F47" s="75">
        <f>'Selling Price'!F58-'Cash Cost'!F47</f>
        <v>0</v>
      </c>
      <c r="G47" s="75">
        <f>'Selling Price'!G58-'Cash Cost'!G47</f>
        <v>0</v>
      </c>
      <c r="H47" s="75">
        <f>'Selling Price'!H58-'Cash Cost'!H47</f>
        <v>0</v>
      </c>
      <c r="I47" s="75">
        <f>'Selling Price'!I58-'Cash Cost'!I47</f>
        <v>0</v>
      </c>
      <c r="J47" s="75">
        <f>'Selling Price'!J58-'Cash Cost'!J47</f>
        <v>0</v>
      </c>
      <c r="K47" s="75">
        <f>'Selling Price'!K58-'Cash Cost'!K47</f>
        <v>0</v>
      </c>
      <c r="L47" s="75">
        <f>'Selling Price'!L58-'Cash Cost'!L47</f>
        <v>0</v>
      </c>
      <c r="M47" s="75">
        <f>'Selling Price'!M58-'Cash Cost'!M47</f>
        <v>0</v>
      </c>
      <c r="N47" s="75">
        <f>'Selling Price'!N58-'Cash Cost'!N47</f>
        <v>0</v>
      </c>
      <c r="O47" s="75">
        <f>'Selling Price'!O58-'Cash Cost'!O47</f>
        <v>0</v>
      </c>
      <c r="P47" s="75">
        <f>'Selling Price'!P58-'Cash Cost'!P47</f>
        <v>0</v>
      </c>
      <c r="Q47" s="75" t="e">
        <f>'Selling Price'!#REF!-'Cash Cost'!Q47</f>
        <v>#REF!</v>
      </c>
      <c r="R47" s="75" t="e">
        <f>'Selling Price'!#REF!-'Cash Cost'!R47</f>
        <v>#REF!</v>
      </c>
      <c r="S47" s="75" t="e">
        <f>'Selling Price'!#REF!-'Cash Cost'!S47</f>
        <v>#REF!</v>
      </c>
      <c r="T47" s="75" t="e">
        <f>'Selling Price'!#REF!-'Cash Cost'!T47</f>
        <v>#REF!</v>
      </c>
      <c r="U47" s="75" t="e">
        <f>'Selling Price'!#REF!-'Cash Cost'!U47</f>
        <v>#REF!</v>
      </c>
      <c r="V47" s="75" t="e">
        <f>'Selling Price'!#REF!-'Cash Cost'!V47</f>
        <v>#REF!</v>
      </c>
      <c r="W47" s="75" t="e">
        <f>'Selling Price'!#REF!-'Cash Cost'!W47</f>
        <v>#REF!</v>
      </c>
      <c r="X47" s="75" t="e">
        <f>'Selling Price'!#REF!-'Cash Cost'!X47</f>
        <v>#REF!</v>
      </c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75">
        <f>'Selling Price'!E59-'Cash Cost'!E48</f>
        <v>437.46110292703503</v>
      </c>
      <c r="F48" s="75">
        <f>'Selling Price'!F59-'Cash Cost'!F48</f>
        <v>471.47391421773631</v>
      </c>
      <c r="G48" s="75">
        <f>'Selling Price'!G59-'Cash Cost'!G48</f>
        <v>589.11614582960783</v>
      </c>
      <c r="H48" s="75">
        <f>'Selling Price'!H59-'Cash Cost'!H48</f>
        <v>640.2577671907668</v>
      </c>
      <c r="I48" s="75">
        <f>'Selling Price'!I59-'Cash Cost'!I48</f>
        <v>564.94594441877985</v>
      </c>
      <c r="J48" s="75">
        <f>'Selling Price'!J59-'Cash Cost'!J48</f>
        <v>539.28750870668523</v>
      </c>
      <c r="K48" s="75">
        <f>'Selling Price'!K59-'Cash Cost'!K48</f>
        <v>519.94114431412083</v>
      </c>
      <c r="L48" s="75">
        <f>'Selling Price'!L59-'Cash Cost'!L48</f>
        <v>498.2665689892404</v>
      </c>
      <c r="M48" s="75">
        <f>'Selling Price'!M59-'Cash Cost'!M48</f>
        <v>509.47454802483577</v>
      </c>
      <c r="N48" s="75">
        <f>'Selling Price'!N59-'Cash Cost'!N48</f>
        <v>521.11959385261207</v>
      </c>
      <c r="O48" s="75">
        <f>'Selling Price'!O59-'Cash Cost'!O48</f>
        <v>524.00294009330332</v>
      </c>
      <c r="P48" s="75">
        <f>'Selling Price'!P59-'Cash Cost'!P48</f>
        <v>530.98379881996141</v>
      </c>
      <c r="Q48" s="75" t="e">
        <f>'Selling Price'!#REF!-'Cash Cost'!Q48</f>
        <v>#REF!</v>
      </c>
      <c r="R48" s="75" t="e">
        <f>'Selling Price'!#REF!-'Cash Cost'!R48</f>
        <v>#REF!</v>
      </c>
      <c r="S48" s="75" t="e">
        <f>'Selling Price'!#REF!-'Cash Cost'!S48</f>
        <v>#REF!</v>
      </c>
      <c r="T48" s="75" t="e">
        <f>'Selling Price'!#REF!-'Cash Cost'!T48</f>
        <v>#REF!</v>
      </c>
      <c r="U48" s="75" t="e">
        <f>'Selling Price'!#REF!-'Cash Cost'!U48</f>
        <v>#REF!</v>
      </c>
      <c r="V48" s="75" t="e">
        <f>'Selling Price'!#REF!-'Cash Cost'!V48</f>
        <v>#REF!</v>
      </c>
      <c r="W48" s="75" t="e">
        <f>'Selling Price'!#REF!-'Cash Cost'!W48</f>
        <v>#REF!</v>
      </c>
      <c r="X48" s="75" t="e">
        <f>'Selling Price'!#REF!-'Cash Cost'!X48</f>
        <v>#REF!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75">
        <f>'Selling Price'!E60-'Cash Cost'!E49</f>
        <v>-3.3772442895724453</v>
      </c>
      <c r="F49" s="75">
        <f>'Selling Price'!F60-'Cash Cost'!F49</f>
        <v>4.2484599999999091</v>
      </c>
      <c r="G49" s="75">
        <f>'Selling Price'!G60-'Cash Cost'!G49</f>
        <v>-4.9389103225806821</v>
      </c>
      <c r="H49" s="75">
        <f>'Selling Price'!H60-'Cash Cost'!H49</f>
        <v>-4.8834924776814432</v>
      </c>
      <c r="I49" s="75">
        <f>'Selling Price'!I60-'Cash Cost'!I49</f>
        <v>7.6338229124639838</v>
      </c>
      <c r="J49" s="75">
        <f>'Selling Price'!J60-'Cash Cost'!J49</f>
        <v>3.3999999999999773</v>
      </c>
      <c r="K49" s="75">
        <f>'Selling Price'!K60-'Cash Cost'!K49</f>
        <v>3.3999999999999773</v>
      </c>
      <c r="L49" s="75">
        <f>'Selling Price'!L60-'Cash Cost'!L49</f>
        <v>482.07273642052837</v>
      </c>
      <c r="M49" s="75">
        <f>'Selling Price'!M60-'Cash Cost'!M49</f>
        <v>445.73123612750589</v>
      </c>
      <c r="N49" s="75">
        <f>'Selling Price'!N60-'Cash Cost'!N49</f>
        <v>3.3999999999999773</v>
      </c>
      <c r="O49" s="75">
        <f>'Selling Price'!O60-'Cash Cost'!O49</f>
        <v>3.3999999999999773</v>
      </c>
      <c r="P49" s="75">
        <f>'Selling Price'!P60-'Cash Cost'!P49</f>
        <v>3.3999999999999773</v>
      </c>
      <c r="Q49" s="75" t="e">
        <f>'Selling Price'!#REF!-'Cash Cost'!Q49</f>
        <v>#REF!</v>
      </c>
      <c r="R49" s="75" t="e">
        <f>'Selling Price'!#REF!-'Cash Cost'!R49</f>
        <v>#REF!</v>
      </c>
      <c r="S49" s="75" t="e">
        <f>'Selling Price'!#REF!-'Cash Cost'!S49</f>
        <v>#REF!</v>
      </c>
      <c r="T49" s="75" t="e">
        <f>'Selling Price'!#REF!-'Cash Cost'!T49</f>
        <v>#REF!</v>
      </c>
      <c r="U49" s="75" t="e">
        <f>'Selling Price'!#REF!-'Cash Cost'!U49</f>
        <v>#REF!</v>
      </c>
      <c r="V49" s="75" t="e">
        <f>'Selling Price'!#REF!-'Cash Cost'!V49</f>
        <v>#REF!</v>
      </c>
      <c r="W49" s="75" t="e">
        <f>'Selling Price'!#REF!-'Cash Cost'!W49</f>
        <v>#REF!</v>
      </c>
      <c r="X49" s="75" t="e">
        <f>'Selling Price'!#REF!-'Cash Cost'!X49</f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75">
        <f>'Selling Price'!E61-'Cash Cost'!E50</f>
        <v>-352.56037097433926</v>
      </c>
      <c r="F50" s="75">
        <f>'Selling Price'!F61-'Cash Cost'!F50</f>
        <v>-363.38604578226369</v>
      </c>
      <c r="G50" s="75">
        <f>'Selling Price'!G61-'Cash Cost'!G50</f>
        <v>-362.20393417039219</v>
      </c>
      <c r="H50" s="75">
        <f>'Selling Price'!H61-'Cash Cost'!H50</f>
        <v>-363.89256324401578</v>
      </c>
      <c r="I50" s="75">
        <f>'Selling Price'!I61-'Cash Cost'!I50</f>
        <v>-354.98787849368415</v>
      </c>
      <c r="J50" s="75">
        <f>'Selling Price'!J61-'Cash Cost'!J50</f>
        <v>-351.41249129331476</v>
      </c>
      <c r="K50" s="75">
        <f>'Selling Price'!K61-'Cash Cost'!K50</f>
        <v>-353.25885568587921</v>
      </c>
      <c r="L50" s="75">
        <f>'Selling Price'!L61-'Cash Cost'!L50</f>
        <v>-367.43343101075965</v>
      </c>
      <c r="M50" s="75">
        <f>'Selling Price'!M61-'Cash Cost'!M50</f>
        <v>-351.22545197516428</v>
      </c>
      <c r="N50" s="75">
        <f>'Selling Price'!N61-'Cash Cost'!N50</f>
        <v>-392.08040614738792</v>
      </c>
      <c r="O50" s="75">
        <f>'Selling Price'!O61-'Cash Cost'!O50</f>
        <v>-396.69705990669667</v>
      </c>
      <c r="P50" s="75">
        <f>'Selling Price'!P61-'Cash Cost'!P50</f>
        <v>-394.71620118003864</v>
      </c>
      <c r="Q50" s="75" t="e">
        <f>'Selling Price'!#REF!-'Cash Cost'!Q50</f>
        <v>#REF!</v>
      </c>
      <c r="R50" s="75" t="e">
        <f>'Selling Price'!#REF!-'Cash Cost'!R50</f>
        <v>#REF!</v>
      </c>
      <c r="S50" s="75" t="e">
        <f>'Selling Price'!#REF!-'Cash Cost'!S50</f>
        <v>#REF!</v>
      </c>
      <c r="T50" s="75" t="e">
        <f>'Selling Price'!#REF!-'Cash Cost'!T50</f>
        <v>#REF!</v>
      </c>
      <c r="U50" s="75" t="e">
        <f>'Selling Price'!#REF!-'Cash Cost'!U50</f>
        <v>#REF!</v>
      </c>
      <c r="V50" s="75" t="e">
        <f>'Selling Price'!#REF!-'Cash Cost'!V50</f>
        <v>#REF!</v>
      </c>
      <c r="W50" s="75" t="e">
        <f>'Selling Price'!#REF!-'Cash Cost'!W50</f>
        <v>#REF!</v>
      </c>
      <c r="X50" s="75" t="e">
        <f>'Selling Price'!#REF!-'Cash Cost'!X50</f>
        <v>#REF!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75">
        <f>'Selling Price'!E62-'Cash Cost'!E51</f>
        <v>337.29962902566075</v>
      </c>
      <c r="F51" s="75">
        <f>'Selling Price'!F62-'Cash Cost'!F51</f>
        <v>414.77395421773628</v>
      </c>
      <c r="G51" s="75">
        <f>'Selling Price'!G62-'Cash Cost'!G51</f>
        <v>561.97606582960771</v>
      </c>
      <c r="H51" s="75">
        <f>'Selling Price'!H62-'Cash Cost'!H51</f>
        <v>471.40743675598418</v>
      </c>
      <c r="I51" s="75">
        <f>'Selling Price'!I62-'Cash Cost'!I51</f>
        <v>508.2121215063159</v>
      </c>
      <c r="J51" s="75">
        <f>'Selling Price'!J62-'Cash Cost'!J51</f>
        <v>507.46750870668524</v>
      </c>
      <c r="K51" s="75">
        <f>'Selling Price'!K62-'Cash Cost'!K51</f>
        <v>507.96114431412082</v>
      </c>
      <c r="L51" s="75">
        <f>'Selling Price'!L62-'Cash Cost'!L51</f>
        <v>510.16656898924037</v>
      </c>
      <c r="M51" s="75">
        <f>'Selling Price'!M62-'Cash Cost'!M51</f>
        <v>508.28454802483571</v>
      </c>
      <c r="N51" s="75">
        <f>'Selling Price'!N62-'Cash Cost'!N51</f>
        <v>445.10959385261214</v>
      </c>
      <c r="O51" s="75">
        <f>'Selling Price'!O62-'Cash Cost'!O51</f>
        <v>429.60294009330329</v>
      </c>
      <c r="P51" s="75">
        <f>'Selling Price'!P62-'Cash Cost'!P51</f>
        <v>417.18379881996134</v>
      </c>
      <c r="Q51" s="75" t="e">
        <f>'Selling Price'!#REF!-'Cash Cost'!Q51</f>
        <v>#REF!</v>
      </c>
      <c r="R51" s="75" t="e">
        <f>'Selling Price'!#REF!-'Cash Cost'!R51</f>
        <v>#REF!</v>
      </c>
      <c r="S51" s="75" t="e">
        <f>'Selling Price'!#REF!-'Cash Cost'!S51</f>
        <v>#REF!</v>
      </c>
      <c r="T51" s="75" t="e">
        <f>'Selling Price'!#REF!-'Cash Cost'!T51</f>
        <v>#REF!</v>
      </c>
      <c r="U51" s="75" t="e">
        <f>'Selling Price'!#REF!-'Cash Cost'!U51</f>
        <v>#REF!</v>
      </c>
      <c r="V51" s="75" t="e">
        <f>'Selling Price'!#REF!-'Cash Cost'!V51</f>
        <v>#REF!</v>
      </c>
      <c r="W51" s="75" t="e">
        <f>'Selling Price'!#REF!-'Cash Cost'!W51</f>
        <v>#REF!</v>
      </c>
      <c r="X51" s="75" t="e">
        <f>'Selling Price'!#REF!-'Cash Cost'!X51</f>
        <v>#REF!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75">
        <f>'Selling Price'!E64-'Cash Cost'!E52</f>
        <v>432.38422396066477</v>
      </c>
      <c r="F52" s="75">
        <f>'Selling Price'!F64-'Cash Cost'!F52</f>
        <v>466.8486677177363</v>
      </c>
      <c r="G52" s="75">
        <f>'Selling Price'!G64-'Cash Cost'!G52</f>
        <v>585.89438882960781</v>
      </c>
      <c r="H52" s="75">
        <f>'Selling Price'!H64-'Cash Cost'!H52</f>
        <v>636.13211327772342</v>
      </c>
      <c r="I52" s="75">
        <f>'Selling Price'!I64-'Cash Cost'!I52</f>
        <v>560.09548491393934</v>
      </c>
      <c r="J52" s="75">
        <f>'Selling Price'!J64-'Cash Cost'!J52</f>
        <v>534.80750870668521</v>
      </c>
      <c r="K52" s="75">
        <f>'Selling Price'!K64-'Cash Cost'!K52</f>
        <v>515.46114431412082</v>
      </c>
      <c r="L52" s="75">
        <f>'Selling Price'!L64-'Cash Cost'!L52</f>
        <v>493.78656898924038</v>
      </c>
      <c r="M52" s="75">
        <f>'Selling Price'!M64-'Cash Cost'!M52</f>
        <v>504.99454802483575</v>
      </c>
      <c r="N52" s="75">
        <f>'Selling Price'!N64-'Cash Cost'!N52</f>
        <v>516.63959385261205</v>
      </c>
      <c r="O52" s="75">
        <f>'Selling Price'!O64-'Cash Cost'!O52</f>
        <v>519.5229400933033</v>
      </c>
      <c r="P52" s="75">
        <f>'Selling Price'!P64-'Cash Cost'!P52</f>
        <v>526.50379881996139</v>
      </c>
      <c r="Q52" s="75" t="e">
        <f>'Selling Price'!#REF!-'Cash Cost'!Q52</f>
        <v>#REF!</v>
      </c>
      <c r="R52" s="75" t="e">
        <f>'Selling Price'!#REF!-'Cash Cost'!R52</f>
        <v>#REF!</v>
      </c>
      <c r="S52" s="75" t="e">
        <f>'Selling Price'!#REF!-'Cash Cost'!S52</f>
        <v>#REF!</v>
      </c>
      <c r="T52" s="75" t="e">
        <f>'Selling Price'!#REF!-'Cash Cost'!T52</f>
        <v>#REF!</v>
      </c>
      <c r="U52" s="75" t="e">
        <f>'Selling Price'!#REF!-'Cash Cost'!U52</f>
        <v>#REF!</v>
      </c>
      <c r="V52" s="75" t="e">
        <f>'Selling Price'!#REF!-'Cash Cost'!V52</f>
        <v>#REF!</v>
      </c>
      <c r="W52" s="75" t="e">
        <f>'Selling Price'!#REF!-'Cash Cost'!W52</f>
        <v>#REF!</v>
      </c>
      <c r="X52" s="75" t="e">
        <f>'Selling Price'!#REF!-'Cash Cost'!X52</f>
        <v>#REF!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75">
        <f>'Selling Price'!E69-'Cash Cost'!E53</f>
        <v>149.29120970255661</v>
      </c>
      <c r="F53" s="75">
        <f>'Selling Price'!F69-'Cash Cost'!F53</f>
        <v>148.68301385172248</v>
      </c>
      <c r="G53" s="75">
        <f>'Selling Price'!G69-'Cash Cost'!G53</f>
        <v>155.77220260534551</v>
      </c>
      <c r="H53" s="75">
        <f>'Selling Price'!H69-'Cash Cost'!H53</f>
        <v>143.45296557774662</v>
      </c>
      <c r="I53" s="75">
        <f>'Selling Price'!I69-'Cash Cost'!I53</f>
        <v>142.75804559504309</v>
      </c>
      <c r="J53" s="75">
        <f>'Selling Price'!J69-'Cash Cost'!J53</f>
        <v>148.28243791985625</v>
      </c>
      <c r="K53" s="75">
        <f>'Selling Price'!K69-'Cash Cost'!K53</f>
        <v>146.4360735272918</v>
      </c>
      <c r="L53" s="75">
        <f>'Selling Price'!L69-'Cash Cost'!L53</f>
        <v>152.89183054316749</v>
      </c>
      <c r="M53" s="75">
        <f>'Selling Price'!M69-'Cash Cost'!M53</f>
        <v>171.47211320286891</v>
      </c>
      <c r="N53" s="75">
        <f>'Selling Price'!N69-'Cash Cost'!N53</f>
        <v>131.09421795840132</v>
      </c>
      <c r="O53" s="75">
        <f>'Selling Price'!O69-'Cash Cost'!O53</f>
        <v>150.53033088736839</v>
      </c>
      <c r="P53" s="75">
        <f>'Selling Price'!P69-'Cash Cost'!P53</f>
        <v>152.51118961402642</v>
      </c>
      <c r="Q53" s="75" t="e">
        <f>'Selling Price'!#REF!-'Cash Cost'!Q53</f>
        <v>#REF!</v>
      </c>
      <c r="R53" s="75" t="e">
        <f>'Selling Price'!#REF!-'Cash Cost'!R53</f>
        <v>#REF!</v>
      </c>
      <c r="S53" s="75" t="e">
        <f>'Selling Price'!#REF!-'Cash Cost'!S53</f>
        <v>#REF!</v>
      </c>
      <c r="T53" s="75" t="e">
        <f>'Selling Price'!#REF!-'Cash Cost'!T53</f>
        <v>#REF!</v>
      </c>
      <c r="U53" s="75" t="e">
        <f>'Selling Price'!#REF!-'Cash Cost'!U53</f>
        <v>#REF!</v>
      </c>
      <c r="V53" s="75" t="e">
        <f>'Selling Price'!#REF!-'Cash Cost'!V53</f>
        <v>#REF!</v>
      </c>
      <c r="W53" s="75" t="e">
        <f>'Selling Price'!#REF!-'Cash Cost'!W53</f>
        <v>#REF!</v>
      </c>
      <c r="X53" s="75" t="e">
        <f>'Selling Price'!#REF!-'Cash Cost'!X53</f>
        <v>#REF!</v>
      </c>
    </row>
    <row r="54" spans="1:24">
      <c r="A54" s="74" t="s">
        <v>7</v>
      </c>
      <c r="B54" s="246" t="s">
        <v>42</v>
      </c>
      <c r="C54" s="247" t="s">
        <v>180</v>
      </c>
      <c r="D54" s="247" t="s">
        <v>107</v>
      </c>
      <c r="E54" s="75">
        <f>'Selling Price'!E70-'Cash Cost'!E54</f>
        <v>365.27480319177232</v>
      </c>
      <c r="F54" s="75">
        <f>'Selling Price'!F70-'Cash Cost'!F54</f>
        <v>404.32505738923101</v>
      </c>
      <c r="G54" s="75">
        <f>'Selling Price'!G70-'Cash Cost'!G54</f>
        <v>538.05290195170232</v>
      </c>
      <c r="H54" s="75">
        <f>'Selling Price'!H70-'Cash Cost'!H54</f>
        <v>578.89498284000808</v>
      </c>
      <c r="I54" s="75">
        <f>'Selling Price'!I70-'Cash Cost'!I54</f>
        <v>495.32795172334352</v>
      </c>
      <c r="J54" s="75">
        <f>'Selling Price'!J70-'Cash Cost'!J54</f>
        <v>473.90333892371291</v>
      </c>
      <c r="K54" s="75">
        <f>'Selling Price'!K70-'Cash Cost'!K54</f>
        <v>454.53741690016034</v>
      </c>
      <c r="L54" s="75">
        <f>'Selling Price'!L70-'Cash Cost'!L54</f>
        <v>432.8628415752799</v>
      </c>
      <c r="M54" s="75">
        <f>'Selling Price'!M70-'Cash Cost'!M54</f>
        <v>444.07082061087527</v>
      </c>
      <c r="N54" s="75">
        <f>'Selling Price'!N70-'Cash Cost'!N54</f>
        <v>455.64989823889005</v>
      </c>
      <c r="O54" s="75">
        <f>'Selling Price'!O70-'Cash Cost'!O54</f>
        <v>458.5332444795813</v>
      </c>
      <c r="P54" s="75">
        <f>'Selling Price'!P70-'Cash Cost'!P54</f>
        <v>465.51410320623933</v>
      </c>
      <c r="Q54" s="75" t="e">
        <f>'Selling Price'!#REF!-'Cash Cost'!Q54</f>
        <v>#REF!</v>
      </c>
      <c r="R54" s="75" t="e">
        <f>'Selling Price'!#REF!-'Cash Cost'!R54</f>
        <v>#REF!</v>
      </c>
      <c r="S54" s="75" t="e">
        <f>'Selling Price'!#REF!-'Cash Cost'!S54</f>
        <v>#REF!</v>
      </c>
      <c r="T54" s="75" t="e">
        <f>'Selling Price'!#REF!-'Cash Cost'!T54</f>
        <v>#REF!</v>
      </c>
      <c r="U54" s="75" t="e">
        <f>'Selling Price'!#REF!-'Cash Cost'!U54</f>
        <v>#REF!</v>
      </c>
      <c r="V54" s="75" t="e">
        <f>'Selling Price'!#REF!-'Cash Cost'!V54</f>
        <v>#REF!</v>
      </c>
      <c r="W54" s="75" t="e">
        <f>'Selling Price'!#REF!-'Cash Cost'!W54</f>
        <v>#REF!</v>
      </c>
      <c r="X54" s="75" t="e">
        <f>'Selling Price'!#REF!-'Cash Cost'!X54</f>
        <v>#REF!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75">
        <f>'Selling Price'!E71-'Cash Cost'!E55</f>
        <v>-1.9876672884773825</v>
      </c>
      <c r="F55" s="75">
        <f>'Selling Price'!F71-'Cash Cost'!F55</f>
        <v>-67.883688765493048</v>
      </c>
      <c r="G55" s="75">
        <f>'Selling Price'!G71-'Cash Cost'!G55</f>
        <v>-14.630848033312418</v>
      </c>
      <c r="H55" s="75">
        <f>'Selling Price'!H71-'Cash Cost'!H55</f>
        <v>-119.06621926551588</v>
      </c>
      <c r="I55" s="75">
        <f>'Selling Price'!I71-'Cash Cost'!I55</f>
        <v>-19.201560156015603</v>
      </c>
      <c r="J55" s="75">
        <f>'Selling Price'!J71-'Cash Cost'!J55</f>
        <v>-19.262650602409622</v>
      </c>
      <c r="K55" s="75">
        <f>'Selling Price'!K71-'Cash Cost'!K55</f>
        <v>-19.262650602409622</v>
      </c>
      <c r="L55" s="75">
        <f>'Selling Price'!L71-'Cash Cost'!L55</f>
        <v>459.33899965804733</v>
      </c>
      <c r="M55" s="75">
        <f>'Selling Price'!M71-'Cash Cost'!M55</f>
        <v>422.92576500288578</v>
      </c>
      <c r="N55" s="75">
        <f>'Selling Price'!N71-'Cash Cost'!N55</f>
        <v>-19.419896562214831</v>
      </c>
      <c r="O55" s="75">
        <f>'Selling Price'!O71-'Cash Cost'!O55</f>
        <v>-19.419896562214831</v>
      </c>
      <c r="P55" s="75">
        <f>'Selling Price'!P71-'Cash Cost'!P55</f>
        <v>-19.419896562214831</v>
      </c>
      <c r="Q55" s="75" t="e">
        <f>'Selling Price'!#REF!-'Cash Cost'!Q55</f>
        <v>#REF!</v>
      </c>
      <c r="R55" s="75" t="e">
        <f>'Selling Price'!#REF!-'Cash Cost'!R55</f>
        <v>#REF!</v>
      </c>
      <c r="S55" s="75" t="e">
        <f>'Selling Price'!#REF!-'Cash Cost'!S55</f>
        <v>#REF!</v>
      </c>
      <c r="T55" s="75" t="e">
        <f>'Selling Price'!#REF!-'Cash Cost'!T55</f>
        <v>#REF!</v>
      </c>
      <c r="U55" s="75" t="e">
        <f>'Selling Price'!#REF!-'Cash Cost'!U55</f>
        <v>#REF!</v>
      </c>
      <c r="V55" s="75" t="e">
        <f>'Selling Price'!#REF!-'Cash Cost'!V55</f>
        <v>#REF!</v>
      </c>
      <c r="W55" s="75" t="e">
        <f>'Selling Price'!#REF!-'Cash Cost'!W55</f>
        <v>#REF!</v>
      </c>
      <c r="X55" s="75" t="e">
        <f>'Selling Price'!#REF!-'Cash Cost'!X55</f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75">
        <f>'Selling Price'!E75-'Cash Cost'!E56</f>
        <v>52.206433370935997</v>
      </c>
      <c r="F56" s="75">
        <f>'Selling Price'!F75-'Cash Cost'!F56</f>
        <v>50.453270731315115</v>
      </c>
      <c r="G56" s="75">
        <f>'Selling Price'!G75-'Cash Cost'!G56</f>
        <v>56.815601905209519</v>
      </c>
      <c r="H56" s="75">
        <f>'Selling Price'!H75-'Cash Cost'!H56</f>
        <v>46.41746900435146</v>
      </c>
      <c r="I56" s="75">
        <f>'Selling Price'!I75-'Cash Cost'!I56</f>
        <v>44.964814905980177</v>
      </c>
      <c r="J56" s="75">
        <f>'Selling Price'!J75-'Cash Cost'!J56</f>
        <v>50.134412715197129</v>
      </c>
      <c r="K56" s="75">
        <f>'Selling Price'!K75-'Cash Cost'!K56</f>
        <v>48.268490691644558</v>
      </c>
      <c r="L56" s="75">
        <f>'Selling Price'!L75-'Cash Cost'!L56</f>
        <v>54.311401162489915</v>
      </c>
      <c r="M56" s="75">
        <f>'Selling Price'!M75-'Cash Cost'!M56</f>
        <v>72.475072718999684</v>
      </c>
      <c r="N56" s="75">
        <f>'Selling Price'!N75-'Cash Cost'!N56</f>
        <v>31.947430771816471</v>
      </c>
      <c r="O56" s="75">
        <f>'Selling Price'!O75-'Cash Cost'!O56</f>
        <v>51.383543700783548</v>
      </c>
      <c r="P56" s="75">
        <f>'Selling Price'!P75-'Cash Cost'!P56</f>
        <v>53.364402427441576</v>
      </c>
      <c r="Q56" s="75" t="e">
        <f>'Selling Price'!#REF!-'Cash Cost'!Q56</f>
        <v>#REF!</v>
      </c>
      <c r="R56" s="75" t="e">
        <f>'Selling Price'!#REF!-'Cash Cost'!R56</f>
        <v>#REF!</v>
      </c>
      <c r="S56" s="75" t="e">
        <f>'Selling Price'!#REF!-'Cash Cost'!S56</f>
        <v>#REF!</v>
      </c>
      <c r="T56" s="75" t="e">
        <f>'Selling Price'!#REF!-'Cash Cost'!T56</f>
        <v>#REF!</v>
      </c>
      <c r="U56" s="75" t="e">
        <f>'Selling Price'!#REF!-'Cash Cost'!U56</f>
        <v>#REF!</v>
      </c>
      <c r="V56" s="75" t="e">
        <f>'Selling Price'!#REF!-'Cash Cost'!V56</f>
        <v>#REF!</v>
      </c>
      <c r="W56" s="75" t="e">
        <f>'Selling Price'!#REF!-'Cash Cost'!W56</f>
        <v>#REF!</v>
      </c>
      <c r="X56" s="75" t="e">
        <f>'Selling Price'!#REF!-'Cash Cost'!X56</f>
        <v>#REF!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75">
        <f>'Selling Price'!E76-'Cash Cost'!E57</f>
        <v>52.206433370935997</v>
      </c>
      <c r="F57" s="75">
        <f>'Selling Price'!F76-'Cash Cost'!F57</f>
        <v>50.453270731315115</v>
      </c>
      <c r="G57" s="75">
        <f>'Selling Price'!G76-'Cash Cost'!G57</f>
        <v>56.815601905209519</v>
      </c>
      <c r="H57" s="75">
        <f>'Selling Price'!H76-'Cash Cost'!H57</f>
        <v>46.41746900435146</v>
      </c>
      <c r="I57" s="75">
        <f>'Selling Price'!I76-'Cash Cost'!I57</f>
        <v>44.964814905980177</v>
      </c>
      <c r="J57" s="75">
        <f>'Selling Price'!J76-'Cash Cost'!J57</f>
        <v>50.134412715197129</v>
      </c>
      <c r="K57" s="75">
        <f>'Selling Price'!K76-'Cash Cost'!K57</f>
        <v>48.268490691644558</v>
      </c>
      <c r="L57" s="75">
        <f>'Selling Price'!L76-'Cash Cost'!L57</f>
        <v>54.311401162489915</v>
      </c>
      <c r="M57" s="75">
        <f>'Selling Price'!M76-'Cash Cost'!M57</f>
        <v>72.475072718999684</v>
      </c>
      <c r="N57" s="75">
        <f>'Selling Price'!N76-'Cash Cost'!N57</f>
        <v>31.947430771816471</v>
      </c>
      <c r="O57" s="75">
        <f>'Selling Price'!O76-'Cash Cost'!O57</f>
        <v>51.383543700783548</v>
      </c>
      <c r="P57" s="75">
        <f>'Selling Price'!P76-'Cash Cost'!P57</f>
        <v>53.364402427441576</v>
      </c>
      <c r="Q57" s="75" t="e">
        <f>'Selling Price'!#REF!-'Cash Cost'!Q57</f>
        <v>#REF!</v>
      </c>
      <c r="R57" s="75" t="e">
        <f>'Selling Price'!#REF!-'Cash Cost'!R57</f>
        <v>#REF!</v>
      </c>
      <c r="S57" s="75" t="e">
        <f>'Selling Price'!#REF!-'Cash Cost'!S57</f>
        <v>#REF!</v>
      </c>
      <c r="T57" s="75" t="e">
        <f>'Selling Price'!#REF!-'Cash Cost'!T57</f>
        <v>#REF!</v>
      </c>
      <c r="U57" s="75" t="e">
        <f>'Selling Price'!#REF!-'Cash Cost'!U57</f>
        <v>#REF!</v>
      </c>
      <c r="V57" s="75" t="e">
        <f>'Selling Price'!#REF!-'Cash Cost'!V57</f>
        <v>#REF!</v>
      </c>
      <c r="W57" s="75" t="e">
        <f>'Selling Price'!#REF!-'Cash Cost'!W57</f>
        <v>#REF!</v>
      </c>
      <c r="X57" s="75" t="e">
        <f>'Selling Price'!#REF!-'Cash Cost'!X57</f>
        <v>#REF!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75">
        <f>'Selling Price'!E77-'Cash Cost'!E58</f>
        <v>54.905036497983417</v>
      </c>
      <c r="F58" s="75">
        <f>'Selling Price'!F77-'Cash Cost'!F58</f>
        <v>53.225238108235885</v>
      </c>
      <c r="G58" s="75">
        <f>'Selling Price'!G77-'Cash Cost'!G58</f>
        <v>59.503462629692933</v>
      </c>
      <c r="H58" s="75">
        <f>'Selling Price'!H77-'Cash Cost'!H58</f>
        <v>49.168513516813391</v>
      </c>
      <c r="I58" s="75">
        <f>'Selling Price'!I77-'Cash Cost'!I58</f>
        <v>47.648534643947983</v>
      </c>
      <c r="J58" s="75">
        <f>'Selling Price'!J77-'Cash Cost'!J58</f>
        <v>52.800510209012828</v>
      </c>
      <c r="K58" s="75">
        <f>'Selling Price'!K77-'Cash Cost'!K58</f>
        <v>50.954145816448374</v>
      </c>
      <c r="L58" s="75">
        <f>'Selling Price'!L77-'Cash Cost'!L58</f>
        <v>56.976550664196225</v>
      </c>
      <c r="M58" s="75">
        <f>'Selling Price'!M77-'Cash Cost'!M58</f>
        <v>75.119529616242801</v>
      </c>
      <c r="N58" s="75">
        <f>'Selling Price'!N77-'Cash Cost'!N58</f>
        <v>34.653694684899619</v>
      </c>
      <c r="O58" s="75">
        <f>'Selling Price'!O77-'Cash Cost'!O58</f>
        <v>54.089807613866697</v>
      </c>
      <c r="P58" s="75">
        <f>'Selling Price'!P77-'Cash Cost'!P58</f>
        <v>56.070666340524724</v>
      </c>
      <c r="Q58" s="75" t="e">
        <f>'Selling Price'!#REF!-'Cash Cost'!Q58</f>
        <v>#REF!</v>
      </c>
      <c r="R58" s="75" t="e">
        <f>'Selling Price'!#REF!-'Cash Cost'!R58</f>
        <v>#REF!</v>
      </c>
      <c r="S58" s="75" t="e">
        <f>'Selling Price'!#REF!-'Cash Cost'!S58</f>
        <v>#REF!</v>
      </c>
      <c r="T58" s="75" t="e">
        <f>'Selling Price'!#REF!-'Cash Cost'!T58</f>
        <v>#REF!</v>
      </c>
      <c r="U58" s="75" t="e">
        <f>'Selling Price'!#REF!-'Cash Cost'!U58</f>
        <v>#REF!</v>
      </c>
      <c r="V58" s="75" t="e">
        <f>'Selling Price'!#REF!-'Cash Cost'!V58</f>
        <v>#REF!</v>
      </c>
      <c r="W58" s="75" t="e">
        <f>'Selling Price'!#REF!-'Cash Cost'!W58</f>
        <v>#REF!</v>
      </c>
      <c r="X58" s="75" t="e">
        <f>'Selling Price'!#REF!-'Cash Cost'!X58</f>
        <v>#REF!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75">
        <f>'Selling Price'!E79-'Cash Cost'!E59</f>
        <v>53.39742609276027</v>
      </c>
      <c r="F59" s="75">
        <f>'Selling Price'!F79-'Cash Cost'!F59</f>
        <v>51.657785251737664</v>
      </c>
      <c r="G59" s="75">
        <f>'Selling Price'!G79-'Cash Cost'!G59</f>
        <v>58.030349412788723</v>
      </c>
      <c r="H59" s="75">
        <f>'Selling Price'!H79-'Cash Cost'!H59</f>
        <v>47.607178178621893</v>
      </c>
      <c r="I59" s="75">
        <f>'Selling Price'!I79-'Cash Cost'!I59</f>
        <v>46.164934917981327</v>
      </c>
      <c r="J59" s="75">
        <f>'Selling Price'!J79-'Cash Cost'!J59</f>
        <v>51.339231992305599</v>
      </c>
      <c r="K59" s="75">
        <f>'Selling Price'!K79-'Cash Cost'!K59</f>
        <v>49.473309968753028</v>
      </c>
      <c r="L59" s="75">
        <f>'Selling Price'!L79-'Cash Cost'!L59</f>
        <v>55.521688605757674</v>
      </c>
      <c r="M59" s="75">
        <f>'Selling Price'!M79-'Cash Cost'!M59</f>
        <v>73.690878190124295</v>
      </c>
      <c r="N59" s="75">
        <f>'Selling Price'!N79-'Cash Cost'!N59</f>
        <v>33.164345891986841</v>
      </c>
      <c r="O59" s="75">
        <f>'Selling Price'!O79-'Cash Cost'!O59</f>
        <v>52.600458820953918</v>
      </c>
      <c r="P59" s="75">
        <f>'Selling Price'!P79-'Cash Cost'!P59</f>
        <v>54.581317547611945</v>
      </c>
      <c r="Q59" s="75" t="e">
        <f>'Selling Price'!#REF!-'Cash Cost'!Q59</f>
        <v>#REF!</v>
      </c>
      <c r="R59" s="75" t="e">
        <f>'Selling Price'!#REF!-'Cash Cost'!R59</f>
        <v>#REF!</v>
      </c>
      <c r="S59" s="75" t="e">
        <f>'Selling Price'!#REF!-'Cash Cost'!S59</f>
        <v>#REF!</v>
      </c>
      <c r="T59" s="75" t="e">
        <f>'Selling Price'!#REF!-'Cash Cost'!T59</f>
        <v>#REF!</v>
      </c>
      <c r="U59" s="75" t="e">
        <f>'Selling Price'!#REF!-'Cash Cost'!U59</f>
        <v>#REF!</v>
      </c>
      <c r="V59" s="75" t="e">
        <f>'Selling Price'!#REF!-'Cash Cost'!V59</f>
        <v>#REF!</v>
      </c>
      <c r="W59" s="75" t="e">
        <f>'Selling Price'!#REF!-'Cash Cost'!W59</f>
        <v>#REF!</v>
      </c>
      <c r="X59" s="75" t="e">
        <f>'Selling Price'!#REF!-'Cash Cost'!X59</f>
        <v>#REF!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75">
        <f>'Selling Price'!E80-'Cash Cost'!E60</f>
        <v>53.39742609276027</v>
      </c>
      <c r="F60" s="75">
        <f>'Selling Price'!F80-'Cash Cost'!F60</f>
        <v>51.657785251737664</v>
      </c>
      <c r="G60" s="75">
        <f>'Selling Price'!G80-'Cash Cost'!G60</f>
        <v>58.030349412788723</v>
      </c>
      <c r="H60" s="75">
        <f>'Selling Price'!H80-'Cash Cost'!H60</f>
        <v>47.607178178621893</v>
      </c>
      <c r="I60" s="75">
        <f>'Selling Price'!I80-'Cash Cost'!I60</f>
        <v>46.164934917981327</v>
      </c>
      <c r="J60" s="75">
        <f>'Selling Price'!J80-'Cash Cost'!J60</f>
        <v>51.339231992305599</v>
      </c>
      <c r="K60" s="75">
        <f>'Selling Price'!K80-'Cash Cost'!K60</f>
        <v>49.473309968753028</v>
      </c>
      <c r="L60" s="75">
        <f>'Selling Price'!L80-'Cash Cost'!L60</f>
        <v>55.521688605757674</v>
      </c>
      <c r="M60" s="75">
        <f>'Selling Price'!M80-'Cash Cost'!M60</f>
        <v>73.690878190124295</v>
      </c>
      <c r="N60" s="75">
        <f>'Selling Price'!N80-'Cash Cost'!N60</f>
        <v>33.164345891986841</v>
      </c>
      <c r="O60" s="75">
        <f>'Selling Price'!O80-'Cash Cost'!O60</f>
        <v>52.600458820953918</v>
      </c>
      <c r="P60" s="75">
        <f>'Selling Price'!P80-'Cash Cost'!P60</f>
        <v>54.581317547611945</v>
      </c>
      <c r="Q60" s="75" t="e">
        <f>'Selling Price'!#REF!-'Cash Cost'!Q60</f>
        <v>#REF!</v>
      </c>
      <c r="R60" s="75" t="e">
        <f>'Selling Price'!#REF!-'Cash Cost'!R60</f>
        <v>#REF!</v>
      </c>
      <c r="S60" s="75" t="e">
        <f>'Selling Price'!#REF!-'Cash Cost'!S60</f>
        <v>#REF!</v>
      </c>
      <c r="T60" s="75" t="e">
        <f>'Selling Price'!#REF!-'Cash Cost'!T60</f>
        <v>#REF!</v>
      </c>
      <c r="U60" s="75" t="e">
        <f>'Selling Price'!#REF!-'Cash Cost'!U60</f>
        <v>#REF!</v>
      </c>
      <c r="V60" s="75" t="e">
        <f>'Selling Price'!#REF!-'Cash Cost'!V60</f>
        <v>#REF!</v>
      </c>
      <c r="W60" s="75" t="e">
        <f>'Selling Price'!#REF!-'Cash Cost'!W60</f>
        <v>#REF!</v>
      </c>
      <c r="X60" s="75" t="e">
        <f>'Selling Price'!#REF!-'Cash Cost'!X60</f>
        <v>#REF!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75">
        <f>'Selling Price'!E81-'Cash Cost'!E61</f>
        <v>72.155561461492482</v>
      </c>
      <c r="F61" s="75">
        <f>'Selling Price'!F81-'Cash Cost'!F61</f>
        <v>70.628888948392728</v>
      </c>
      <c r="G61" s="75">
        <f>'Selling Price'!G81-'Cash Cost'!G61</f>
        <v>77.162622657161364</v>
      </c>
      <c r="H61" s="75">
        <f>'Selling Price'!H81-'Cash Cost'!H61</f>
        <v>66.345097673381531</v>
      </c>
      <c r="I61" s="75">
        <f>'Selling Price'!I81-'Cash Cost'!I61</f>
        <v>65.066825107000284</v>
      </c>
      <c r="J61" s="75">
        <f>'Selling Price'!J81-'Cash Cost'!J61</f>
        <v>70.31513560676342</v>
      </c>
      <c r="K61" s="75">
        <f>'Selling Price'!K81-'Cash Cost'!K61</f>
        <v>68.449213583210849</v>
      </c>
      <c r="L61" s="75">
        <f>'Selling Price'!L81-'Cash Cost'!L61</f>
        <v>74.583715837225157</v>
      </c>
      <c r="M61" s="75">
        <f>'Selling Price'!M81-'Cash Cost'!M61</f>
        <v>92.839814360337073</v>
      </c>
      <c r="N61" s="75">
        <f>'Selling Price'!N81-'Cash Cost'!N61</f>
        <v>52.330759034670166</v>
      </c>
      <c r="O61" s="75">
        <f>'Selling Price'!O81-'Cash Cost'!O61</f>
        <v>71.766871963637243</v>
      </c>
      <c r="P61" s="75">
        <f>'Selling Price'!P81-'Cash Cost'!P61</f>
        <v>73.747730690295271</v>
      </c>
      <c r="Q61" s="75" t="e">
        <f>'Selling Price'!#REF!-'Cash Cost'!Q61</f>
        <v>#REF!</v>
      </c>
      <c r="R61" s="75" t="e">
        <f>'Selling Price'!#REF!-'Cash Cost'!R61</f>
        <v>#REF!</v>
      </c>
      <c r="S61" s="75" t="e">
        <f>'Selling Price'!#REF!-'Cash Cost'!S61</f>
        <v>#REF!</v>
      </c>
      <c r="T61" s="75" t="e">
        <f>'Selling Price'!#REF!-'Cash Cost'!T61</f>
        <v>#REF!</v>
      </c>
      <c r="U61" s="75" t="e">
        <f>'Selling Price'!#REF!-'Cash Cost'!U61</f>
        <v>#REF!</v>
      </c>
      <c r="V61" s="75" t="e">
        <f>'Selling Price'!#REF!-'Cash Cost'!V61</f>
        <v>#REF!</v>
      </c>
      <c r="W61" s="75" t="e">
        <f>'Selling Price'!#REF!-'Cash Cost'!W61</f>
        <v>#REF!</v>
      </c>
      <c r="X61" s="75" t="e">
        <f>'Selling Price'!#REF!-'Cash Cost'!X61</f>
        <v>#REF!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75">
        <f>'Selling Price'!E82-'Cash Cost'!E62</f>
        <v>74.854164588539902</v>
      </c>
      <c r="F62" s="75">
        <f>'Selling Price'!F82-'Cash Cost'!F62</f>
        <v>73.400856325313498</v>
      </c>
      <c r="G62" s="75">
        <f>'Selling Price'!G82-'Cash Cost'!G62</f>
        <v>79.850483381644779</v>
      </c>
      <c r="H62" s="75">
        <f>'Selling Price'!H82-'Cash Cost'!H62</f>
        <v>69.096142185843462</v>
      </c>
      <c r="I62" s="75">
        <f>'Selling Price'!I82-'Cash Cost'!I62</f>
        <v>67.75054484496809</v>
      </c>
      <c r="J62" s="75">
        <f>'Selling Price'!J82-'Cash Cost'!J62</f>
        <v>72.981233100579118</v>
      </c>
      <c r="K62" s="75">
        <f>'Selling Price'!K82-'Cash Cost'!K62</f>
        <v>71.134868708014665</v>
      </c>
      <c r="L62" s="75">
        <f>'Selling Price'!L82-'Cash Cost'!L62</f>
        <v>77.248865338931466</v>
      </c>
      <c r="M62" s="75">
        <f>'Selling Price'!M82-'Cash Cost'!M62</f>
        <v>95.48427125758019</v>
      </c>
      <c r="N62" s="75">
        <f>'Selling Price'!N82-'Cash Cost'!N62</f>
        <v>55.037022947753314</v>
      </c>
      <c r="O62" s="75">
        <f>'Selling Price'!O82-'Cash Cost'!O62</f>
        <v>74.473135876720391</v>
      </c>
      <c r="P62" s="75">
        <f>'Selling Price'!P82-'Cash Cost'!P62</f>
        <v>76.453994603378419</v>
      </c>
      <c r="Q62" s="75" t="e">
        <f>'Selling Price'!#REF!-'Cash Cost'!Q62</f>
        <v>#REF!</v>
      </c>
      <c r="R62" s="75" t="e">
        <f>'Selling Price'!#REF!-'Cash Cost'!R62</f>
        <v>#REF!</v>
      </c>
      <c r="S62" s="75" t="e">
        <f>'Selling Price'!#REF!-'Cash Cost'!S62</f>
        <v>#REF!</v>
      </c>
      <c r="T62" s="75" t="e">
        <f>'Selling Price'!#REF!-'Cash Cost'!T62</f>
        <v>#REF!</v>
      </c>
      <c r="U62" s="75" t="e">
        <f>'Selling Price'!#REF!-'Cash Cost'!U62</f>
        <v>#REF!</v>
      </c>
      <c r="V62" s="75" t="e">
        <f>'Selling Price'!#REF!-'Cash Cost'!V62</f>
        <v>#REF!</v>
      </c>
      <c r="W62" s="75" t="e">
        <f>'Selling Price'!#REF!-'Cash Cost'!W62</f>
        <v>#REF!</v>
      </c>
      <c r="X62" s="75" t="e">
        <f>'Selling Price'!#REF!-'Cash Cost'!X62</f>
        <v>#REF!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75">
        <f>'Selling Price'!E83-'Cash Cost'!E63</f>
        <v>60.24563424324981</v>
      </c>
      <c r="F63" s="75">
        <f>'Selling Price'!F83-'Cash Cost'!F63</f>
        <v>58.583743744167293</v>
      </c>
      <c r="G63" s="75">
        <f>'Selling Price'!G83-'Cash Cost'!G63</f>
        <v>65.015147581369263</v>
      </c>
      <c r="H63" s="75">
        <f>'Selling Price'!H83-'Cash Cost'!H63</f>
        <v>54.448005930677027</v>
      </c>
      <c r="I63" s="75">
        <f>'Selling Price'!I83-'Cash Cost'!I63</f>
        <v>53.065624986988269</v>
      </c>
      <c r="J63" s="75">
        <f>'Selling Price'!J83-'Cash Cost'!J63</f>
        <v>58.26694283567906</v>
      </c>
      <c r="K63" s="75">
        <f>'Selling Price'!K83-'Cash Cost'!K63</f>
        <v>56.40102081212649</v>
      </c>
      <c r="L63" s="75">
        <f>'Selling Price'!L83-'Cash Cost'!L63</f>
        <v>62.480841404547391</v>
      </c>
      <c r="M63" s="75">
        <f>'Selling Price'!M83-'Cash Cost'!M63</f>
        <v>80.68175964909085</v>
      </c>
      <c r="N63" s="75">
        <f>'Selling Price'!N83-'Cash Cost'!N63</f>
        <v>40.161607832966467</v>
      </c>
      <c r="O63" s="75">
        <f>'Selling Price'!O83-'Cash Cost'!O63</f>
        <v>59.597720761933545</v>
      </c>
      <c r="P63" s="75">
        <f>'Selling Price'!P83-'Cash Cost'!P63</f>
        <v>61.578579488591572</v>
      </c>
      <c r="Q63" s="75" t="e">
        <f>'Selling Price'!#REF!-'Cash Cost'!Q63</f>
        <v>#REF!</v>
      </c>
      <c r="R63" s="75" t="e">
        <f>'Selling Price'!#REF!-'Cash Cost'!R63</f>
        <v>#REF!</v>
      </c>
      <c r="S63" s="75" t="e">
        <f>'Selling Price'!#REF!-'Cash Cost'!S63</f>
        <v>#REF!</v>
      </c>
      <c r="T63" s="75" t="e">
        <f>'Selling Price'!#REF!-'Cash Cost'!T63</f>
        <v>#REF!</v>
      </c>
      <c r="U63" s="75" t="e">
        <f>'Selling Price'!#REF!-'Cash Cost'!U63</f>
        <v>#REF!</v>
      </c>
      <c r="V63" s="75" t="e">
        <f>'Selling Price'!#REF!-'Cash Cost'!V63</f>
        <v>#REF!</v>
      </c>
      <c r="W63" s="75" t="e">
        <f>'Selling Price'!#REF!-'Cash Cost'!W63</f>
        <v>#REF!</v>
      </c>
      <c r="X63" s="75" t="e">
        <f>'Selling Price'!#REF!-'Cash Cost'!X63</f>
        <v>#REF!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75">
        <f>'Selling Price'!E84-'Cash Cost'!E64</f>
        <v>55.779411536408816</v>
      </c>
      <c r="F64" s="75">
        <f>'Selling Price'!F84-'Cash Cost'!F64</f>
        <v>54.066814292582762</v>
      </c>
      <c r="G64" s="75">
        <f>'Selling Price'!G84-'Cash Cost'!G64</f>
        <v>60.459844427947189</v>
      </c>
      <c r="H64" s="75">
        <f>'Selling Price'!H84-'Cash Cost'!H64</f>
        <v>49.986596527162817</v>
      </c>
      <c r="I64" s="75">
        <f>'Selling Price'!I84-'Cash Cost'!I64</f>
        <v>48.565174941983742</v>
      </c>
      <c r="J64" s="75">
        <f>'Selling Price'!J84-'Cash Cost'!J64</f>
        <v>53.748870546522426</v>
      </c>
      <c r="K64" s="75">
        <f>'Selling Price'!K84-'Cash Cost'!K64</f>
        <v>51.882948522969855</v>
      </c>
      <c r="L64" s="75">
        <f>'Selling Price'!L84-'Cash Cost'!L64</f>
        <v>57.94226349229325</v>
      </c>
      <c r="M64" s="75">
        <f>'Selling Price'!M84-'Cash Cost'!M64</f>
        <v>76.122489132373516</v>
      </c>
      <c r="N64" s="75">
        <f>'Selling Price'!N84-'Cash Cost'!N64</f>
        <v>35.59817613232758</v>
      </c>
      <c r="O64" s="75">
        <f>'Selling Price'!O84-'Cash Cost'!O64</f>
        <v>55.034289061294658</v>
      </c>
      <c r="P64" s="75">
        <f>'Selling Price'!P84-'Cash Cost'!P64</f>
        <v>57.015147787952685</v>
      </c>
      <c r="Q64" s="75" t="e">
        <f>'Selling Price'!#REF!-'Cash Cost'!Q64</f>
        <v>#REF!</v>
      </c>
      <c r="R64" s="75" t="e">
        <f>'Selling Price'!#REF!-'Cash Cost'!R64</f>
        <v>#REF!</v>
      </c>
      <c r="S64" s="75" t="e">
        <f>'Selling Price'!#REF!-'Cash Cost'!S64</f>
        <v>#REF!</v>
      </c>
      <c r="T64" s="75" t="e">
        <f>'Selling Price'!#REF!-'Cash Cost'!T64</f>
        <v>#REF!</v>
      </c>
      <c r="U64" s="75" t="e">
        <f>'Selling Price'!#REF!-'Cash Cost'!U64</f>
        <v>#REF!</v>
      </c>
      <c r="V64" s="75" t="e">
        <f>'Selling Price'!#REF!-'Cash Cost'!V64</f>
        <v>#REF!</v>
      </c>
      <c r="W64" s="75" t="e">
        <f>'Selling Price'!#REF!-'Cash Cost'!W64</f>
        <v>#REF!</v>
      </c>
      <c r="X64" s="75" t="e">
        <f>'Selling Price'!#REF!-'Cash Cost'!X64</f>
        <v>#REF!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75">
        <f>'Selling Price'!E85-'Cash Cost'!E65</f>
        <v>61.138878784617987</v>
      </c>
      <c r="F65" s="75">
        <f>'Selling Price'!F85-'Cash Cost'!F65</f>
        <v>59.487129634484234</v>
      </c>
      <c r="G65" s="75">
        <f>'Selling Price'!G85-'Cash Cost'!G65</f>
        <v>65.926208212053666</v>
      </c>
      <c r="H65" s="75">
        <f>'Selling Price'!H85-'Cash Cost'!H65</f>
        <v>55.340287811379881</v>
      </c>
      <c r="I65" s="75">
        <f>'Selling Price'!I85-'Cash Cost'!I65</f>
        <v>53.965714995989174</v>
      </c>
      <c r="J65" s="75">
        <f>'Selling Price'!J85-'Cash Cost'!J65</f>
        <v>59.170557293510399</v>
      </c>
      <c r="K65" s="75">
        <f>'Selling Price'!K85-'Cash Cost'!K65</f>
        <v>57.304635269957828</v>
      </c>
      <c r="L65" s="75">
        <f>'Selling Price'!L85-'Cash Cost'!L65</f>
        <v>63.388556986998253</v>
      </c>
      <c r="M65" s="75">
        <f>'Selling Price'!M85-'Cash Cost'!M65</f>
        <v>81.593613752434351</v>
      </c>
      <c r="N65" s="75">
        <f>'Selling Price'!N85-'Cash Cost'!N65</f>
        <v>41.074294173094245</v>
      </c>
      <c r="O65" s="75">
        <f>'Selling Price'!O85-'Cash Cost'!O65</f>
        <v>60.510407102061322</v>
      </c>
      <c r="P65" s="75">
        <f>'Selling Price'!P85-'Cash Cost'!P65</f>
        <v>62.491265828719349</v>
      </c>
      <c r="Q65" s="75" t="e">
        <f>'Selling Price'!#REF!-'Cash Cost'!Q65</f>
        <v>#REF!</v>
      </c>
      <c r="R65" s="75" t="e">
        <f>'Selling Price'!#REF!-'Cash Cost'!R65</f>
        <v>#REF!</v>
      </c>
      <c r="S65" s="75" t="e">
        <f>'Selling Price'!#REF!-'Cash Cost'!S65</f>
        <v>#REF!</v>
      </c>
      <c r="T65" s="75" t="e">
        <f>'Selling Price'!#REF!-'Cash Cost'!T65</f>
        <v>#REF!</v>
      </c>
      <c r="U65" s="75" t="e">
        <f>'Selling Price'!#REF!-'Cash Cost'!U65</f>
        <v>#REF!</v>
      </c>
      <c r="V65" s="75" t="e">
        <f>'Selling Price'!#REF!-'Cash Cost'!V65</f>
        <v>#REF!</v>
      </c>
      <c r="W65" s="75" t="e">
        <f>'Selling Price'!#REF!-'Cash Cost'!W65</f>
        <v>#REF!</v>
      </c>
      <c r="X65" s="75" t="e">
        <f>'Selling Price'!#REF!-'Cash Cost'!X65</f>
        <v>#REF!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75">
        <f>'Selling Price'!E86-'Cash Cost'!E66</f>
        <v>63.837481911665407</v>
      </c>
      <c r="F66" s="75">
        <f>'Selling Price'!F86-'Cash Cost'!F66</f>
        <v>62.259097011405004</v>
      </c>
      <c r="G66" s="75">
        <f>'Selling Price'!G86-'Cash Cost'!G66</f>
        <v>68.61406893653708</v>
      </c>
      <c r="H66" s="75">
        <f>'Selling Price'!H86-'Cash Cost'!H66</f>
        <v>58.091332323841812</v>
      </c>
      <c r="I66" s="75">
        <f>'Selling Price'!I86-'Cash Cost'!I66</f>
        <v>56.64943473395698</v>
      </c>
      <c r="J66" s="75">
        <f>'Selling Price'!J86-'Cash Cost'!J66</f>
        <v>61.836654787326097</v>
      </c>
      <c r="K66" s="75">
        <f>'Selling Price'!K86-'Cash Cost'!K66</f>
        <v>59.990290394761644</v>
      </c>
      <c r="L66" s="75">
        <f>'Selling Price'!L86-'Cash Cost'!L66</f>
        <v>66.053706488704563</v>
      </c>
      <c r="M66" s="75">
        <f>'Selling Price'!M86-'Cash Cost'!M66</f>
        <v>84.238070649677468</v>
      </c>
      <c r="N66" s="75">
        <f>'Selling Price'!N86-'Cash Cost'!N66</f>
        <v>43.780558086177393</v>
      </c>
      <c r="O66" s="75">
        <f>'Selling Price'!O86-'Cash Cost'!O66</f>
        <v>63.21667101514447</v>
      </c>
      <c r="P66" s="75">
        <f>'Selling Price'!P86-'Cash Cost'!P66</f>
        <v>65.197529741802498</v>
      </c>
      <c r="Q66" s="75" t="e">
        <f>'Selling Price'!#REF!-'Cash Cost'!Q66</f>
        <v>#REF!</v>
      </c>
      <c r="R66" s="75" t="e">
        <f>'Selling Price'!#REF!-'Cash Cost'!R66</f>
        <v>#REF!</v>
      </c>
      <c r="S66" s="75" t="e">
        <f>'Selling Price'!#REF!-'Cash Cost'!S66</f>
        <v>#REF!</v>
      </c>
      <c r="T66" s="75" t="e">
        <f>'Selling Price'!#REF!-'Cash Cost'!T66</f>
        <v>#REF!</v>
      </c>
      <c r="U66" s="75" t="e">
        <f>'Selling Price'!#REF!-'Cash Cost'!U66</f>
        <v>#REF!</v>
      </c>
      <c r="V66" s="75" t="e">
        <f>'Selling Price'!#REF!-'Cash Cost'!V66</f>
        <v>#REF!</v>
      </c>
      <c r="W66" s="75" t="e">
        <f>'Selling Price'!#REF!-'Cash Cost'!W66</f>
        <v>#REF!</v>
      </c>
      <c r="X66" s="75" t="e">
        <f>'Selling Price'!#REF!-'Cash Cost'!X66</f>
        <v>#REF!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75">
        <f>'Selling Price'!E88-'Cash Cost'!E67</f>
        <v>54.588418814584543</v>
      </c>
      <c r="F67" s="75">
        <f>'Selling Price'!F88-'Cash Cost'!F67</f>
        <v>52.862299772160213</v>
      </c>
      <c r="G67" s="75">
        <f>'Selling Price'!G88-'Cash Cost'!G67</f>
        <v>59.245096920367985</v>
      </c>
      <c r="H67" s="75">
        <f>'Selling Price'!H88-'Cash Cost'!H67</f>
        <v>48.796887352892384</v>
      </c>
      <c r="I67" s="75">
        <f>'Selling Price'!I88-'Cash Cost'!I67</f>
        <v>47.365054929982591</v>
      </c>
      <c r="J67" s="75">
        <f>'Selling Price'!J88-'Cash Cost'!J67</f>
        <v>52.544051269414012</v>
      </c>
      <c r="K67" s="75">
        <f>'Selling Price'!K88-'Cash Cost'!K67</f>
        <v>50.678129245861442</v>
      </c>
      <c r="L67" s="75">
        <f>'Selling Price'!L88-'Cash Cost'!L67</f>
        <v>56.731976049025434</v>
      </c>
      <c r="M67" s="75">
        <f>'Selling Price'!M88-'Cash Cost'!M67</f>
        <v>74.906683661248906</v>
      </c>
      <c r="N67" s="75">
        <f>'Selling Price'!N88-'Cash Cost'!N67</f>
        <v>34.381261012157211</v>
      </c>
      <c r="O67" s="75">
        <f>'Selling Price'!O88-'Cash Cost'!O67</f>
        <v>53.817373941124288</v>
      </c>
      <c r="P67" s="75">
        <f>'Selling Price'!P88-'Cash Cost'!P67</f>
        <v>55.798232667782315</v>
      </c>
      <c r="Q67" s="75" t="e">
        <f>'Selling Price'!#REF!-'Cash Cost'!Q67</f>
        <v>#REF!</v>
      </c>
      <c r="R67" s="75" t="e">
        <f>'Selling Price'!#REF!-'Cash Cost'!R67</f>
        <v>#REF!</v>
      </c>
      <c r="S67" s="75" t="e">
        <f>'Selling Price'!#REF!-'Cash Cost'!S67</f>
        <v>#REF!</v>
      </c>
      <c r="T67" s="75" t="e">
        <f>'Selling Price'!#REF!-'Cash Cost'!T67</f>
        <v>#REF!</v>
      </c>
      <c r="U67" s="75" t="e">
        <f>'Selling Price'!#REF!-'Cash Cost'!U67</f>
        <v>#REF!</v>
      </c>
      <c r="V67" s="75" t="e">
        <f>'Selling Price'!#REF!-'Cash Cost'!V67</f>
        <v>#REF!</v>
      </c>
      <c r="W67" s="75" t="e">
        <f>'Selling Price'!#REF!-'Cash Cost'!W67</f>
        <v>#REF!</v>
      </c>
      <c r="X67" s="75" t="e">
        <f>'Selling Price'!#REF!-'Cash Cost'!X67</f>
        <v>#REF!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75">
        <f>'Selling Price'!E89-'Cash Cost'!E68</f>
        <v>57.287021941631963</v>
      </c>
      <c r="F68" s="75">
        <f>'Selling Price'!F89-'Cash Cost'!F68</f>
        <v>55.634267149080983</v>
      </c>
      <c r="G68" s="75">
        <f>'Selling Price'!G89-'Cash Cost'!G68</f>
        <v>61.932957644851399</v>
      </c>
      <c r="H68" s="75">
        <f>'Selling Price'!H89-'Cash Cost'!H68</f>
        <v>51.547931865354315</v>
      </c>
      <c r="I68" s="75">
        <f>'Selling Price'!I89-'Cash Cost'!I68</f>
        <v>50.048774667950397</v>
      </c>
      <c r="J68" s="75">
        <f>'Selling Price'!J89-'Cash Cost'!J68</f>
        <v>55.210148763229711</v>
      </c>
      <c r="K68" s="75">
        <f>'Selling Price'!K89-'Cash Cost'!K68</f>
        <v>53.363784370665257</v>
      </c>
      <c r="L68" s="75">
        <f>'Selling Price'!L89-'Cash Cost'!L68</f>
        <v>59.397125550731744</v>
      </c>
      <c r="M68" s="75">
        <f>'Selling Price'!M89-'Cash Cost'!M68</f>
        <v>77.551140558492023</v>
      </c>
      <c r="N68" s="75">
        <f>'Selling Price'!N89-'Cash Cost'!N68</f>
        <v>37.087524925240359</v>
      </c>
      <c r="O68" s="75">
        <f>'Selling Price'!O89-'Cash Cost'!O68</f>
        <v>56.523637854207436</v>
      </c>
      <c r="P68" s="75">
        <f>'Selling Price'!P89-'Cash Cost'!P68</f>
        <v>58.504496580865464</v>
      </c>
      <c r="Q68" s="75" t="e">
        <f>'Selling Price'!#REF!-'Cash Cost'!Q68</f>
        <v>#REF!</v>
      </c>
      <c r="R68" s="75" t="e">
        <f>'Selling Price'!#REF!-'Cash Cost'!R68</f>
        <v>#REF!</v>
      </c>
      <c r="S68" s="75" t="e">
        <f>'Selling Price'!#REF!-'Cash Cost'!S68</f>
        <v>#REF!</v>
      </c>
      <c r="T68" s="75" t="e">
        <f>'Selling Price'!#REF!-'Cash Cost'!T68</f>
        <v>#REF!</v>
      </c>
      <c r="U68" s="75" t="e">
        <f>'Selling Price'!#REF!-'Cash Cost'!U68</f>
        <v>#REF!</v>
      </c>
      <c r="V68" s="75" t="e">
        <f>'Selling Price'!#REF!-'Cash Cost'!V68</f>
        <v>#REF!</v>
      </c>
      <c r="W68" s="75" t="e">
        <f>'Selling Price'!#REF!-'Cash Cost'!W68</f>
        <v>#REF!</v>
      </c>
      <c r="X68" s="75" t="e">
        <f>'Selling Price'!#REF!-'Cash Cost'!X68</f>
        <v>#REF!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75">
        <f>'Selling Price'!E91-'Cash Cost'!E69</f>
        <v>60.24563424324981</v>
      </c>
      <c r="F69" s="75">
        <f>'Selling Price'!F91-'Cash Cost'!F69</f>
        <v>58.583743744167293</v>
      </c>
      <c r="G69" s="75">
        <f>'Selling Price'!G91-'Cash Cost'!G69</f>
        <v>65.015147581369263</v>
      </c>
      <c r="H69" s="75">
        <f>'Selling Price'!H91-'Cash Cost'!H69</f>
        <v>54.448005930677027</v>
      </c>
      <c r="I69" s="75">
        <f>'Selling Price'!I91-'Cash Cost'!I69</f>
        <v>53.065624986988269</v>
      </c>
      <c r="J69" s="75">
        <f>'Selling Price'!J91-'Cash Cost'!J69</f>
        <v>58.26694283567906</v>
      </c>
      <c r="K69" s="75">
        <f>'Selling Price'!K91-'Cash Cost'!K69</f>
        <v>56.40102081212649</v>
      </c>
      <c r="L69" s="75">
        <f>'Selling Price'!L91-'Cash Cost'!L69</f>
        <v>62.480841404547391</v>
      </c>
      <c r="M69" s="75">
        <f>'Selling Price'!M91-'Cash Cost'!M69</f>
        <v>80.68175964909085</v>
      </c>
      <c r="N69" s="75">
        <f>'Selling Price'!N91-'Cash Cost'!N69</f>
        <v>40.161607832966467</v>
      </c>
      <c r="O69" s="75">
        <f>'Selling Price'!O91-'Cash Cost'!O69</f>
        <v>59.597720761933545</v>
      </c>
      <c r="P69" s="75">
        <f>'Selling Price'!P91-'Cash Cost'!P69</f>
        <v>61.578579488591572</v>
      </c>
      <c r="Q69" s="75" t="e">
        <f>'Selling Price'!#REF!-'Cash Cost'!Q69</f>
        <v>#REF!</v>
      </c>
      <c r="R69" s="75" t="e">
        <f>'Selling Price'!#REF!-'Cash Cost'!R69</f>
        <v>#REF!</v>
      </c>
      <c r="S69" s="75" t="e">
        <f>'Selling Price'!#REF!-'Cash Cost'!S69</f>
        <v>#REF!</v>
      </c>
      <c r="T69" s="75" t="e">
        <f>'Selling Price'!#REF!-'Cash Cost'!T69</f>
        <v>#REF!</v>
      </c>
      <c r="U69" s="75" t="e">
        <f>'Selling Price'!#REF!-'Cash Cost'!U69</f>
        <v>#REF!</v>
      </c>
      <c r="V69" s="75" t="e">
        <f>'Selling Price'!#REF!-'Cash Cost'!V69</f>
        <v>#REF!</v>
      </c>
      <c r="W69" s="75" t="e">
        <f>'Selling Price'!#REF!-'Cash Cost'!W69</f>
        <v>#REF!</v>
      </c>
      <c r="X69" s="75" t="e">
        <f>'Selling Price'!#REF!-'Cash Cost'!X69</f>
        <v>#REF!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75">
        <f>'Selling Price'!E92-'Cash Cost'!E70</f>
        <v>62.94423737029723</v>
      </c>
      <c r="F70" s="75">
        <f>'Selling Price'!F92-'Cash Cost'!F70</f>
        <v>61.355711121088063</v>
      </c>
      <c r="G70" s="75">
        <f>'Selling Price'!G92-'Cash Cost'!G70</f>
        <v>67.703008305852677</v>
      </c>
      <c r="H70" s="75">
        <f>'Selling Price'!H92-'Cash Cost'!H70</f>
        <v>57.199050443138958</v>
      </c>
      <c r="I70" s="75">
        <f>'Selling Price'!I92-'Cash Cost'!I70</f>
        <v>55.749344724956075</v>
      </c>
      <c r="J70" s="75">
        <f>'Selling Price'!J92-'Cash Cost'!J70</f>
        <v>60.933040329494759</v>
      </c>
      <c r="K70" s="75">
        <f>'Selling Price'!K92-'Cash Cost'!K70</f>
        <v>59.086675936930305</v>
      </c>
      <c r="L70" s="75">
        <f>'Selling Price'!L92-'Cash Cost'!L70</f>
        <v>65.145990906253701</v>
      </c>
      <c r="M70" s="75">
        <f>'Selling Price'!M92-'Cash Cost'!M70</f>
        <v>83.326216546333967</v>
      </c>
      <c r="N70" s="75">
        <f>'Selling Price'!N92-'Cash Cost'!N70</f>
        <v>42.867871746049616</v>
      </c>
      <c r="O70" s="75">
        <f>'Selling Price'!O92-'Cash Cost'!O70</f>
        <v>62.303984675016693</v>
      </c>
      <c r="P70" s="75">
        <f>'Selling Price'!P92-'Cash Cost'!P70</f>
        <v>64.284843401674721</v>
      </c>
      <c r="Q70" s="75" t="e">
        <f>'Selling Price'!#REF!-'Cash Cost'!Q70</f>
        <v>#REF!</v>
      </c>
      <c r="R70" s="75" t="e">
        <f>'Selling Price'!#REF!-'Cash Cost'!R70</f>
        <v>#REF!</v>
      </c>
      <c r="S70" s="75" t="e">
        <f>'Selling Price'!#REF!-'Cash Cost'!S70</f>
        <v>#REF!</v>
      </c>
      <c r="T70" s="75" t="e">
        <f>'Selling Price'!#REF!-'Cash Cost'!T70</f>
        <v>#REF!</v>
      </c>
      <c r="U70" s="75" t="e">
        <f>'Selling Price'!#REF!-'Cash Cost'!U70</f>
        <v>#REF!</v>
      </c>
      <c r="V70" s="75" t="e">
        <f>'Selling Price'!#REF!-'Cash Cost'!V70</f>
        <v>#REF!</v>
      </c>
      <c r="W70" s="75" t="e">
        <f>'Selling Price'!#REF!-'Cash Cost'!W70</f>
        <v>#REF!</v>
      </c>
      <c r="X70" s="75" t="e">
        <f>'Selling Price'!#REF!-'Cash Cost'!X70</f>
        <v>#REF!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75">
        <f>'Selling Price'!E93-'Cash Cost'!E71</f>
        <v>60.24563424324981</v>
      </c>
      <c r="F71" s="75">
        <f>'Selling Price'!F93-'Cash Cost'!F71</f>
        <v>58.583743744167293</v>
      </c>
      <c r="G71" s="75">
        <f>'Selling Price'!G93-'Cash Cost'!G71</f>
        <v>65.015147581369263</v>
      </c>
      <c r="H71" s="75">
        <f>'Selling Price'!H93-'Cash Cost'!H71</f>
        <v>54.448005930677027</v>
      </c>
      <c r="I71" s="75">
        <f>'Selling Price'!I93-'Cash Cost'!I71</f>
        <v>53.065624986988269</v>
      </c>
      <c r="J71" s="75">
        <f>'Selling Price'!J93-'Cash Cost'!J71</f>
        <v>58.26694283567906</v>
      </c>
      <c r="K71" s="75">
        <f>'Selling Price'!K93-'Cash Cost'!K71</f>
        <v>56.40102081212649</v>
      </c>
      <c r="L71" s="75">
        <f>'Selling Price'!L93-'Cash Cost'!L71</f>
        <v>62.480841404547391</v>
      </c>
      <c r="M71" s="75">
        <f>'Selling Price'!M93-'Cash Cost'!M71</f>
        <v>80.68175964909085</v>
      </c>
      <c r="N71" s="75">
        <f>'Selling Price'!N93-'Cash Cost'!N71</f>
        <v>40.161607832966467</v>
      </c>
      <c r="O71" s="75">
        <f>'Selling Price'!O93-'Cash Cost'!O71</f>
        <v>59.597720761933545</v>
      </c>
      <c r="P71" s="75">
        <f>'Selling Price'!P93-'Cash Cost'!P71</f>
        <v>61.578579488591572</v>
      </c>
      <c r="Q71" s="75" t="e">
        <f>'Selling Price'!#REF!-'Cash Cost'!Q71</f>
        <v>#REF!</v>
      </c>
      <c r="R71" s="75" t="e">
        <f>'Selling Price'!#REF!-'Cash Cost'!R71</f>
        <v>#REF!</v>
      </c>
      <c r="S71" s="75" t="e">
        <f>'Selling Price'!#REF!-'Cash Cost'!S71</f>
        <v>#REF!</v>
      </c>
      <c r="T71" s="75" t="e">
        <f>'Selling Price'!#REF!-'Cash Cost'!T71</f>
        <v>#REF!</v>
      </c>
      <c r="U71" s="75" t="e">
        <f>'Selling Price'!#REF!-'Cash Cost'!U71</f>
        <v>#REF!</v>
      </c>
      <c r="V71" s="75" t="e">
        <f>'Selling Price'!#REF!-'Cash Cost'!V71</f>
        <v>#REF!</v>
      </c>
      <c r="W71" s="75" t="e">
        <f>'Selling Price'!#REF!-'Cash Cost'!W71</f>
        <v>#REF!</v>
      </c>
      <c r="X71" s="75" t="e">
        <f>'Selling Price'!#REF!-'Cash Cost'!X71</f>
        <v>#REF!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75">
        <f>'Selling Price'!E94-'Cash Cost'!E72</f>
        <v>62.94423737029723</v>
      </c>
      <c r="F72" s="75">
        <f>'Selling Price'!F94-'Cash Cost'!F72</f>
        <v>61.355711121088063</v>
      </c>
      <c r="G72" s="75">
        <f>'Selling Price'!G94-'Cash Cost'!G72</f>
        <v>67.703008305852677</v>
      </c>
      <c r="H72" s="75">
        <f>'Selling Price'!H94-'Cash Cost'!H72</f>
        <v>57.199050443138958</v>
      </c>
      <c r="I72" s="75">
        <f>'Selling Price'!I94-'Cash Cost'!I72</f>
        <v>55.749344724956075</v>
      </c>
      <c r="J72" s="75">
        <f>'Selling Price'!J94-'Cash Cost'!J72</f>
        <v>60.933040329494759</v>
      </c>
      <c r="K72" s="75">
        <f>'Selling Price'!K94-'Cash Cost'!K72</f>
        <v>59.086675936930305</v>
      </c>
      <c r="L72" s="75">
        <f>'Selling Price'!L94-'Cash Cost'!L72</f>
        <v>65.145990906253701</v>
      </c>
      <c r="M72" s="75">
        <f>'Selling Price'!M94-'Cash Cost'!M72</f>
        <v>83.326216546333967</v>
      </c>
      <c r="N72" s="75">
        <f>'Selling Price'!N94-'Cash Cost'!N72</f>
        <v>42.867871746049616</v>
      </c>
      <c r="O72" s="75">
        <f>'Selling Price'!O94-'Cash Cost'!O72</f>
        <v>62.303984675016693</v>
      </c>
      <c r="P72" s="75">
        <f>'Selling Price'!P94-'Cash Cost'!P72</f>
        <v>64.284843401674721</v>
      </c>
      <c r="Q72" s="75" t="e">
        <f>'Selling Price'!#REF!-'Cash Cost'!Q72</f>
        <v>#REF!</v>
      </c>
      <c r="R72" s="75" t="e">
        <f>'Selling Price'!#REF!-'Cash Cost'!R72</f>
        <v>#REF!</v>
      </c>
      <c r="S72" s="75" t="e">
        <f>'Selling Price'!#REF!-'Cash Cost'!S72</f>
        <v>#REF!</v>
      </c>
      <c r="T72" s="75" t="e">
        <f>'Selling Price'!#REF!-'Cash Cost'!T72</f>
        <v>#REF!</v>
      </c>
      <c r="U72" s="75" t="e">
        <f>'Selling Price'!#REF!-'Cash Cost'!U72</f>
        <v>#REF!</v>
      </c>
      <c r="V72" s="75" t="e">
        <f>'Selling Price'!#REF!-'Cash Cost'!V72</f>
        <v>#REF!</v>
      </c>
      <c r="W72" s="75" t="e">
        <f>'Selling Price'!#REF!-'Cash Cost'!W72</f>
        <v>#REF!</v>
      </c>
      <c r="X72" s="75" t="e">
        <f>'Selling Price'!#REF!-'Cash Cost'!X72</f>
        <v>#REF!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75">
        <f>'Selling Price'!E95-'Cash Cost'!E73</f>
        <v>72.155561461492482</v>
      </c>
      <c r="F73" s="75">
        <f>'Selling Price'!F95-'Cash Cost'!F73</f>
        <v>70.628888948392728</v>
      </c>
      <c r="G73" s="75">
        <f>'Selling Price'!G95-'Cash Cost'!G73</f>
        <v>77.162622657161364</v>
      </c>
      <c r="H73" s="75">
        <f>'Selling Price'!H95-'Cash Cost'!H73</f>
        <v>66.345097673381531</v>
      </c>
      <c r="I73" s="75">
        <f>'Selling Price'!I95-'Cash Cost'!I73</f>
        <v>65.066825107000284</v>
      </c>
      <c r="J73" s="75">
        <f>'Selling Price'!J95-'Cash Cost'!J73</f>
        <v>70.31513560676342</v>
      </c>
      <c r="K73" s="75">
        <f>'Selling Price'!K95-'Cash Cost'!K73</f>
        <v>68.449213583210849</v>
      </c>
      <c r="L73" s="75">
        <f>'Selling Price'!L95-'Cash Cost'!L73</f>
        <v>74.583715837225157</v>
      </c>
      <c r="M73" s="75">
        <f>'Selling Price'!M95-'Cash Cost'!M73</f>
        <v>92.839814360337073</v>
      </c>
      <c r="N73" s="75">
        <f>'Selling Price'!N95-'Cash Cost'!N73</f>
        <v>52.330759034670166</v>
      </c>
      <c r="O73" s="75">
        <f>'Selling Price'!O95-'Cash Cost'!O73</f>
        <v>71.766871963637243</v>
      </c>
      <c r="P73" s="75">
        <f>'Selling Price'!P95-'Cash Cost'!P73</f>
        <v>73.747730690295271</v>
      </c>
      <c r="Q73" s="75" t="e">
        <f>'Selling Price'!#REF!-'Cash Cost'!Q73</f>
        <v>#REF!</v>
      </c>
      <c r="R73" s="75" t="e">
        <f>'Selling Price'!#REF!-'Cash Cost'!R73</f>
        <v>#REF!</v>
      </c>
      <c r="S73" s="75" t="e">
        <f>'Selling Price'!#REF!-'Cash Cost'!S73</f>
        <v>#REF!</v>
      </c>
      <c r="T73" s="75" t="e">
        <f>'Selling Price'!#REF!-'Cash Cost'!T73</f>
        <v>#REF!</v>
      </c>
      <c r="U73" s="75" t="e">
        <f>'Selling Price'!#REF!-'Cash Cost'!U73</f>
        <v>#REF!</v>
      </c>
      <c r="V73" s="75" t="e">
        <f>'Selling Price'!#REF!-'Cash Cost'!V73</f>
        <v>#REF!</v>
      </c>
      <c r="W73" s="75" t="e">
        <f>'Selling Price'!#REF!-'Cash Cost'!W73</f>
        <v>#REF!</v>
      </c>
      <c r="X73" s="75" t="e">
        <f>'Selling Price'!#REF!-'Cash Cost'!X73</f>
        <v>#REF!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75">
        <f>'Selling Price'!E96-'Cash Cost'!E74</f>
        <v>72.155561461492482</v>
      </c>
      <c r="F74" s="75">
        <f>'Selling Price'!F96-'Cash Cost'!F74</f>
        <v>70.628888948392728</v>
      </c>
      <c r="G74" s="75">
        <f>'Selling Price'!G96-'Cash Cost'!G74</f>
        <v>77.162622657161364</v>
      </c>
      <c r="H74" s="75">
        <f>'Selling Price'!H96-'Cash Cost'!H74</f>
        <v>66.345097673381531</v>
      </c>
      <c r="I74" s="75">
        <f>'Selling Price'!I96-'Cash Cost'!I74</f>
        <v>65.066825107000284</v>
      </c>
      <c r="J74" s="75">
        <f>'Selling Price'!J96-'Cash Cost'!J74</f>
        <v>70.31513560676342</v>
      </c>
      <c r="K74" s="75">
        <f>'Selling Price'!K96-'Cash Cost'!K74</f>
        <v>68.449213583210849</v>
      </c>
      <c r="L74" s="75">
        <f>'Selling Price'!L96-'Cash Cost'!L74</f>
        <v>74.583715837225157</v>
      </c>
      <c r="M74" s="75">
        <f>'Selling Price'!M96-'Cash Cost'!M74</f>
        <v>92.839814360337073</v>
      </c>
      <c r="N74" s="75">
        <f>'Selling Price'!N96-'Cash Cost'!N74</f>
        <v>52.330759034670166</v>
      </c>
      <c r="O74" s="75">
        <f>'Selling Price'!O96-'Cash Cost'!O74</f>
        <v>71.766871963637243</v>
      </c>
      <c r="P74" s="75">
        <f>'Selling Price'!P96-'Cash Cost'!P74</f>
        <v>73.747730690295271</v>
      </c>
      <c r="Q74" s="75" t="e">
        <f>'Selling Price'!#REF!-'Cash Cost'!Q74</f>
        <v>#REF!</v>
      </c>
      <c r="R74" s="75" t="e">
        <f>'Selling Price'!#REF!-'Cash Cost'!R74</f>
        <v>#REF!</v>
      </c>
      <c r="S74" s="75" t="e">
        <f>'Selling Price'!#REF!-'Cash Cost'!S74</f>
        <v>#REF!</v>
      </c>
      <c r="T74" s="75" t="e">
        <f>'Selling Price'!#REF!-'Cash Cost'!T74</f>
        <v>#REF!</v>
      </c>
      <c r="U74" s="75" t="e">
        <f>'Selling Price'!#REF!-'Cash Cost'!U74</f>
        <v>#REF!</v>
      </c>
      <c r="V74" s="75" t="e">
        <f>'Selling Price'!#REF!-'Cash Cost'!V74</f>
        <v>#REF!</v>
      </c>
      <c r="W74" s="75" t="e">
        <f>'Selling Price'!#REF!-'Cash Cost'!W74</f>
        <v>#REF!</v>
      </c>
      <c r="X74" s="75" t="e">
        <f>'Selling Price'!#REF!-'Cash Cost'!X74</f>
        <v>#REF!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75">
        <f>'Selling Price'!E97-'Cash Cost'!E75</f>
        <v>74.854164588539902</v>
      </c>
      <c r="F75" s="75">
        <f>'Selling Price'!F97-'Cash Cost'!F75</f>
        <v>73.400856325313498</v>
      </c>
      <c r="G75" s="75">
        <f>'Selling Price'!G97-'Cash Cost'!G75</f>
        <v>79.850483381644779</v>
      </c>
      <c r="H75" s="75">
        <f>'Selling Price'!H97-'Cash Cost'!H75</f>
        <v>69.096142185843462</v>
      </c>
      <c r="I75" s="75">
        <f>'Selling Price'!I97-'Cash Cost'!I75</f>
        <v>67.75054484496809</v>
      </c>
      <c r="J75" s="75">
        <f>'Selling Price'!J97-'Cash Cost'!J75</f>
        <v>72.981233100579118</v>
      </c>
      <c r="K75" s="75">
        <f>'Selling Price'!K97-'Cash Cost'!K75</f>
        <v>71.134868708014665</v>
      </c>
      <c r="L75" s="75">
        <f>'Selling Price'!L97-'Cash Cost'!L75</f>
        <v>77.248865338931466</v>
      </c>
      <c r="M75" s="75">
        <f>'Selling Price'!M97-'Cash Cost'!M75</f>
        <v>95.48427125758019</v>
      </c>
      <c r="N75" s="75">
        <f>'Selling Price'!N97-'Cash Cost'!N75</f>
        <v>55.037022947753314</v>
      </c>
      <c r="O75" s="75">
        <f>'Selling Price'!O97-'Cash Cost'!O75</f>
        <v>74.473135876720391</v>
      </c>
      <c r="P75" s="75">
        <f>'Selling Price'!P97-'Cash Cost'!P75</f>
        <v>76.453994603378419</v>
      </c>
      <c r="Q75" s="75" t="e">
        <f>'Selling Price'!#REF!-'Cash Cost'!Q75</f>
        <v>#REF!</v>
      </c>
      <c r="R75" s="75" t="e">
        <f>'Selling Price'!#REF!-'Cash Cost'!R75</f>
        <v>#REF!</v>
      </c>
      <c r="S75" s="75" t="e">
        <f>'Selling Price'!#REF!-'Cash Cost'!S75</f>
        <v>#REF!</v>
      </c>
      <c r="T75" s="75" t="e">
        <f>'Selling Price'!#REF!-'Cash Cost'!T75</f>
        <v>#REF!</v>
      </c>
      <c r="U75" s="75" t="e">
        <f>'Selling Price'!#REF!-'Cash Cost'!U75</f>
        <v>#REF!</v>
      </c>
      <c r="V75" s="75" t="e">
        <f>'Selling Price'!#REF!-'Cash Cost'!V75</f>
        <v>#REF!</v>
      </c>
      <c r="W75" s="75" t="e">
        <f>'Selling Price'!#REF!-'Cash Cost'!W75</f>
        <v>#REF!</v>
      </c>
      <c r="X75" s="75" t="e">
        <f>'Selling Price'!#REF!-'Cash Cost'!X75</f>
        <v>#REF!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75">
        <f>'Selling Price'!E98-'Cash Cost'!E76</f>
        <v>74.854164588539902</v>
      </c>
      <c r="F76" s="75">
        <f>'Selling Price'!F98-'Cash Cost'!F76</f>
        <v>73.400856325313498</v>
      </c>
      <c r="G76" s="75">
        <f>'Selling Price'!G98-'Cash Cost'!G76</f>
        <v>79.850483381644779</v>
      </c>
      <c r="H76" s="75">
        <f>'Selling Price'!H98-'Cash Cost'!H76</f>
        <v>69.096142185843462</v>
      </c>
      <c r="I76" s="75">
        <f>'Selling Price'!I98-'Cash Cost'!I76</f>
        <v>67.75054484496809</v>
      </c>
      <c r="J76" s="75">
        <f>'Selling Price'!J98-'Cash Cost'!J76</f>
        <v>72.981233100579118</v>
      </c>
      <c r="K76" s="75">
        <f>'Selling Price'!K98-'Cash Cost'!K76</f>
        <v>71.134868708014665</v>
      </c>
      <c r="L76" s="75">
        <f>'Selling Price'!L98-'Cash Cost'!L76</f>
        <v>77.248865338931466</v>
      </c>
      <c r="M76" s="75">
        <f>'Selling Price'!M98-'Cash Cost'!M76</f>
        <v>95.48427125758019</v>
      </c>
      <c r="N76" s="75">
        <f>'Selling Price'!N98-'Cash Cost'!N76</f>
        <v>55.037022947753314</v>
      </c>
      <c r="O76" s="75">
        <f>'Selling Price'!O98-'Cash Cost'!O76</f>
        <v>74.473135876720391</v>
      </c>
      <c r="P76" s="75">
        <f>'Selling Price'!P98-'Cash Cost'!P76</f>
        <v>76.453994603378419</v>
      </c>
      <c r="Q76" s="75" t="e">
        <f>'Selling Price'!#REF!-'Cash Cost'!Q76</f>
        <v>#REF!</v>
      </c>
      <c r="R76" s="75" t="e">
        <f>'Selling Price'!#REF!-'Cash Cost'!R76</f>
        <v>#REF!</v>
      </c>
      <c r="S76" s="75" t="e">
        <f>'Selling Price'!#REF!-'Cash Cost'!S76</f>
        <v>#REF!</v>
      </c>
      <c r="T76" s="75" t="e">
        <f>'Selling Price'!#REF!-'Cash Cost'!T76</f>
        <v>#REF!</v>
      </c>
      <c r="U76" s="75" t="e">
        <f>'Selling Price'!#REF!-'Cash Cost'!U76</f>
        <v>#REF!</v>
      </c>
      <c r="V76" s="75" t="e">
        <f>'Selling Price'!#REF!-'Cash Cost'!V76</f>
        <v>#REF!</v>
      </c>
      <c r="W76" s="75" t="e">
        <f>'Selling Price'!#REF!-'Cash Cost'!W76</f>
        <v>#REF!</v>
      </c>
      <c r="X76" s="75" t="e">
        <f>'Selling Price'!#REF!-'Cash Cost'!X76</f>
        <v>#REF!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75">
        <f>'Selling Price'!E99-'Cash Cost'!E77</f>
        <v>74.854164588539902</v>
      </c>
      <c r="F77" s="75">
        <f>'Selling Price'!F99-'Cash Cost'!F77</f>
        <v>73.400856325313498</v>
      </c>
      <c r="G77" s="75">
        <f>'Selling Price'!G99-'Cash Cost'!G77</f>
        <v>79.850483381644779</v>
      </c>
      <c r="H77" s="75">
        <f>'Selling Price'!H99-'Cash Cost'!H77</f>
        <v>69.096142185843462</v>
      </c>
      <c r="I77" s="75">
        <f>'Selling Price'!I99-'Cash Cost'!I77</f>
        <v>67.75054484496809</v>
      </c>
      <c r="J77" s="75">
        <f>'Selling Price'!J99-'Cash Cost'!J77</f>
        <v>72.981233100579118</v>
      </c>
      <c r="K77" s="75">
        <f>'Selling Price'!K99-'Cash Cost'!K77</f>
        <v>71.134868708014665</v>
      </c>
      <c r="L77" s="75">
        <f>'Selling Price'!L99-'Cash Cost'!L77</f>
        <v>77.248865338931466</v>
      </c>
      <c r="M77" s="75">
        <f>'Selling Price'!M99-'Cash Cost'!M77</f>
        <v>95.48427125758019</v>
      </c>
      <c r="N77" s="75">
        <f>'Selling Price'!N99-'Cash Cost'!N77</f>
        <v>55.037022947753314</v>
      </c>
      <c r="O77" s="75">
        <f>'Selling Price'!O99-'Cash Cost'!O77</f>
        <v>74.473135876720391</v>
      </c>
      <c r="P77" s="75">
        <f>'Selling Price'!P99-'Cash Cost'!P77</f>
        <v>76.453994603378419</v>
      </c>
      <c r="Q77" s="75" t="e">
        <f>'Selling Price'!#REF!-'Cash Cost'!Q77</f>
        <v>#REF!</v>
      </c>
      <c r="R77" s="75" t="e">
        <f>'Selling Price'!#REF!-'Cash Cost'!R77</f>
        <v>#REF!</v>
      </c>
      <c r="S77" s="75" t="e">
        <f>'Selling Price'!#REF!-'Cash Cost'!S77</f>
        <v>#REF!</v>
      </c>
      <c r="T77" s="75" t="e">
        <f>'Selling Price'!#REF!-'Cash Cost'!T77</f>
        <v>#REF!</v>
      </c>
      <c r="U77" s="75" t="e">
        <f>'Selling Price'!#REF!-'Cash Cost'!U77</f>
        <v>#REF!</v>
      </c>
      <c r="V77" s="75" t="e">
        <f>'Selling Price'!#REF!-'Cash Cost'!V77</f>
        <v>#REF!</v>
      </c>
      <c r="W77" s="75" t="e">
        <f>'Selling Price'!#REF!-'Cash Cost'!W77</f>
        <v>#REF!</v>
      </c>
      <c r="X77" s="75" t="e">
        <f>'Selling Price'!#REF!-'Cash Cost'!X77</f>
        <v>#REF!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75">
        <f>'Selling Price'!E100-'Cash Cost'!E78</f>
        <v>0.8932445413682899</v>
      </c>
      <c r="F78" s="75">
        <f>'Selling Price'!F100-'Cash Cost'!F78</f>
        <v>0.90338589031694028</v>
      </c>
      <c r="G78" s="75">
        <f>'Selling Price'!G100-'Cash Cost'!G78</f>
        <v>0.91106063068434651</v>
      </c>
      <c r="H78" s="75">
        <f>'Selling Price'!H100-'Cash Cost'!H78</f>
        <v>0.89228188070285341</v>
      </c>
      <c r="I78" s="75">
        <f>'Selling Price'!I100-'Cash Cost'!I78</f>
        <v>0.90009000900090541</v>
      </c>
      <c r="J78" s="75">
        <f>'Selling Price'!J100-'Cash Cost'!J78</f>
        <v>0.90361445783139516</v>
      </c>
      <c r="K78" s="75">
        <f>'Selling Price'!K100-'Cash Cost'!K78</f>
        <v>0.90361445783139516</v>
      </c>
      <c r="L78" s="75">
        <f>'Selling Price'!L100-'Cash Cost'!L78</f>
        <v>0.9077155824509191</v>
      </c>
      <c r="M78" s="75">
        <f>'Selling Price'!M100-'Cash Cost'!M78</f>
        <v>0.91185410334344397</v>
      </c>
      <c r="N78" s="75">
        <f>'Selling Price'!N100-'Cash Cost'!N78</f>
        <v>0.91268634012783423</v>
      </c>
      <c r="O78" s="75">
        <f>'Selling Price'!O100-'Cash Cost'!O78</f>
        <v>0.91268634012783423</v>
      </c>
      <c r="P78" s="75">
        <f>'Selling Price'!P100-'Cash Cost'!P78</f>
        <v>0.91268634012783423</v>
      </c>
      <c r="Q78" s="75" t="e">
        <f>'Selling Price'!#REF!-'Cash Cost'!Q78</f>
        <v>#REF!</v>
      </c>
      <c r="R78" s="75" t="e">
        <f>'Selling Price'!#REF!-'Cash Cost'!R78</f>
        <v>#REF!</v>
      </c>
      <c r="S78" s="75" t="e">
        <f>'Selling Price'!#REF!-'Cash Cost'!S78</f>
        <v>#REF!</v>
      </c>
      <c r="T78" s="75" t="e">
        <f>'Selling Price'!#REF!-'Cash Cost'!T78</f>
        <v>#REF!</v>
      </c>
      <c r="U78" s="75" t="e">
        <f>'Selling Price'!#REF!-'Cash Cost'!U78</f>
        <v>#REF!</v>
      </c>
      <c r="V78" s="75" t="e">
        <f>'Selling Price'!#REF!-'Cash Cost'!V78</f>
        <v>#REF!</v>
      </c>
      <c r="W78" s="75" t="e">
        <f>'Selling Price'!#REF!-'Cash Cost'!W78</f>
        <v>#REF!</v>
      </c>
      <c r="X78" s="75" t="e">
        <f>'Selling Price'!#REF!-'Cash Cost'!X78</f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75">
        <f>'Selling Price'!E101-'Cash Cost'!E79</f>
        <v>3.2752299850168356</v>
      </c>
      <c r="F79" s="75">
        <f>'Selling Price'!F101-'Cash Cost'!F79</f>
        <v>3.3124149311620386</v>
      </c>
      <c r="G79" s="75">
        <f>'Selling Price'!G101-'Cash Cost'!G79</f>
        <v>3.3405556458427554</v>
      </c>
      <c r="H79" s="75">
        <f>'Selling Price'!H101-'Cash Cost'!H79</f>
        <v>3.2717002292437201</v>
      </c>
      <c r="I79" s="75">
        <f>'Selling Price'!I101-'Cash Cost'!I79</f>
        <v>3.3003300330033198</v>
      </c>
      <c r="J79" s="75">
        <f>'Selling Price'!J101-'Cash Cost'!J79</f>
        <v>3.3132530120482215</v>
      </c>
      <c r="K79" s="75">
        <f>'Selling Price'!K101-'Cash Cost'!K79</f>
        <v>3.3132530120482215</v>
      </c>
      <c r="L79" s="75">
        <f>'Selling Price'!L101-'Cash Cost'!L79</f>
        <v>3.3282904689864381</v>
      </c>
      <c r="M79" s="75">
        <f>'Selling Price'!M101-'Cash Cost'!M79</f>
        <v>3.3434650455927795</v>
      </c>
      <c r="N79" s="75">
        <f>'Selling Price'!N101-'Cash Cost'!N79</f>
        <v>3.3465165804685739</v>
      </c>
      <c r="O79" s="75">
        <f>'Selling Price'!O101-'Cash Cost'!O79</f>
        <v>3.3465165804685739</v>
      </c>
      <c r="P79" s="75">
        <f>'Selling Price'!P101-'Cash Cost'!P79</f>
        <v>3.3465165804685739</v>
      </c>
      <c r="Q79" s="75" t="e">
        <f>'Selling Price'!#REF!-'Cash Cost'!Q79</f>
        <v>#REF!</v>
      </c>
      <c r="R79" s="75" t="e">
        <f>'Selling Price'!#REF!-'Cash Cost'!R79</f>
        <v>#REF!</v>
      </c>
      <c r="S79" s="75" t="e">
        <f>'Selling Price'!#REF!-'Cash Cost'!S79</f>
        <v>#REF!</v>
      </c>
      <c r="T79" s="75" t="e">
        <f>'Selling Price'!#REF!-'Cash Cost'!T79</f>
        <v>#REF!</v>
      </c>
      <c r="U79" s="75" t="e">
        <f>'Selling Price'!#REF!-'Cash Cost'!U79</f>
        <v>#REF!</v>
      </c>
      <c r="V79" s="75" t="e">
        <f>'Selling Price'!#REF!-'Cash Cost'!V79</f>
        <v>#REF!</v>
      </c>
      <c r="W79" s="75" t="e">
        <f>'Selling Price'!#REF!-'Cash Cost'!W79</f>
        <v>#REF!</v>
      </c>
      <c r="X79" s="75" t="e">
        <f>'Selling Price'!#REF!-'Cash Cost'!X79</f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75">
        <f>'Selling Price'!E103-'Cash Cost'!E80</f>
        <v>35.134285293815879</v>
      </c>
      <c r="F80" s="75">
        <f>'Selling Price'!F103-'Cash Cost'!F80</f>
        <v>35.533178352465029</v>
      </c>
      <c r="G80" s="75">
        <f>'Selling Price'!G103-'Cash Cost'!G80</f>
        <v>35.835051473586759</v>
      </c>
      <c r="H80" s="75">
        <f>'Selling Price'!H103-'Cash Cost'!H80</f>
        <v>35.096420640978295</v>
      </c>
      <c r="I80" s="75">
        <f>'Selling Price'!I103-'Cash Cost'!I80</f>
        <v>35.403540354035385</v>
      </c>
      <c r="J80" s="75">
        <f>'Selling Price'!J103-'Cash Cost'!J80</f>
        <v>35.542168674698814</v>
      </c>
      <c r="K80" s="75">
        <f>'Selling Price'!K103-'Cash Cost'!K80</f>
        <v>35.542168674698814</v>
      </c>
      <c r="L80" s="75">
        <f>'Selling Price'!L103-'Cash Cost'!L80</f>
        <v>35.703479576399445</v>
      </c>
      <c r="M80" s="75">
        <f>'Selling Price'!M103-'Cash Cost'!M80</f>
        <v>35.866261398176221</v>
      </c>
      <c r="N80" s="75">
        <f>'Selling Price'!N103-'Cash Cost'!N80</f>
        <v>35.898996045025797</v>
      </c>
      <c r="O80" s="75">
        <f>'Selling Price'!O103-'Cash Cost'!O80</f>
        <v>35.898996045025797</v>
      </c>
      <c r="P80" s="75">
        <f>'Selling Price'!P103-'Cash Cost'!P80</f>
        <v>35.898996045025797</v>
      </c>
      <c r="Q80" s="75" t="e">
        <f>'Selling Price'!#REF!-'Cash Cost'!Q80</f>
        <v>#REF!</v>
      </c>
      <c r="R80" s="75" t="e">
        <f>'Selling Price'!#REF!-'Cash Cost'!R80</f>
        <v>#REF!</v>
      </c>
      <c r="S80" s="75" t="e">
        <f>'Selling Price'!#REF!-'Cash Cost'!S80</f>
        <v>#REF!</v>
      </c>
      <c r="T80" s="75" t="e">
        <f>'Selling Price'!#REF!-'Cash Cost'!T80</f>
        <v>#REF!</v>
      </c>
      <c r="U80" s="75" t="e">
        <f>'Selling Price'!#REF!-'Cash Cost'!U80</f>
        <v>#REF!</v>
      </c>
      <c r="V80" s="75" t="e">
        <f>'Selling Price'!#REF!-'Cash Cost'!V80</f>
        <v>#REF!</v>
      </c>
      <c r="W80" s="75" t="e">
        <f>'Selling Price'!#REF!-'Cash Cost'!W80</f>
        <v>#REF!</v>
      </c>
      <c r="X80" s="75" t="e">
        <f>'Selling Price'!#REF!-'Cash Cost'!X80</f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75">
        <f>'Selling Price'!E104-'Cash Cost'!E81</f>
        <v>30.668062586974884</v>
      </c>
      <c r="F81" s="75">
        <f>'Selling Price'!F104-'Cash Cost'!F81</f>
        <v>31.016248900880441</v>
      </c>
      <c r="G81" s="75">
        <f>'Selling Price'!G104-'Cash Cost'!G81</f>
        <v>31.279748320164686</v>
      </c>
      <c r="H81" s="75">
        <f>'Selling Price'!H104-'Cash Cost'!H81</f>
        <v>30.635011237464141</v>
      </c>
      <c r="I81" s="75">
        <f>'Selling Price'!I104-'Cash Cost'!I81</f>
        <v>30.903090309030858</v>
      </c>
      <c r="J81" s="75">
        <f>'Selling Price'!J104-'Cash Cost'!J81</f>
        <v>31.02409638554218</v>
      </c>
      <c r="K81" s="75">
        <f>'Selling Price'!K104-'Cash Cost'!K81</f>
        <v>31.02409638554218</v>
      </c>
      <c r="L81" s="75">
        <f>'Selling Price'!L104-'Cash Cost'!L81</f>
        <v>31.164901664145304</v>
      </c>
      <c r="M81" s="75">
        <f>'Selling Price'!M104-'Cash Cost'!M81</f>
        <v>31.306990881458887</v>
      </c>
      <c r="N81" s="75">
        <f>'Selling Price'!N104-'Cash Cost'!N81</f>
        <v>31.335564344386967</v>
      </c>
      <c r="O81" s="75">
        <f>'Selling Price'!O104-'Cash Cost'!O81</f>
        <v>31.335564344386967</v>
      </c>
      <c r="P81" s="75">
        <f>'Selling Price'!P104-'Cash Cost'!P81</f>
        <v>31.335564344386967</v>
      </c>
      <c r="Q81" s="75" t="e">
        <f>'Selling Price'!#REF!-'Cash Cost'!Q81</f>
        <v>#REF!</v>
      </c>
      <c r="R81" s="75" t="e">
        <f>'Selling Price'!#REF!-'Cash Cost'!R81</f>
        <v>#REF!</v>
      </c>
      <c r="S81" s="75" t="e">
        <f>'Selling Price'!#REF!-'Cash Cost'!S81</f>
        <v>#REF!</v>
      </c>
      <c r="T81" s="75" t="e">
        <f>'Selling Price'!#REF!-'Cash Cost'!T81</f>
        <v>#REF!</v>
      </c>
      <c r="U81" s="75" t="e">
        <f>'Selling Price'!#REF!-'Cash Cost'!U81</f>
        <v>#REF!</v>
      </c>
      <c r="V81" s="75" t="e">
        <f>'Selling Price'!#REF!-'Cash Cost'!V81</f>
        <v>#REF!</v>
      </c>
      <c r="W81" s="75" t="e">
        <f>'Selling Price'!#REF!-'Cash Cost'!W81</f>
        <v>#REF!</v>
      </c>
      <c r="X81" s="75" t="e">
        <f>'Selling Price'!#REF!-'Cash Cost'!X81</f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75">
        <f>'Selling Price'!E105-'Cash Cost'!E82</f>
        <v>38.111767098376504</v>
      </c>
      <c r="F82" s="75">
        <f>'Selling Price'!F105-'Cash Cost'!F82</f>
        <v>38.544464653521345</v>
      </c>
      <c r="G82" s="75">
        <f>'Selling Price'!G105-'Cash Cost'!G82</f>
        <v>38.87192024253477</v>
      </c>
      <c r="H82" s="75">
        <f>'Selling Price'!H105-'Cash Cost'!H82</f>
        <v>38.070693576654435</v>
      </c>
      <c r="I82" s="75">
        <f>'Selling Price'!I105-'Cash Cost'!I82</f>
        <v>38.403840384038403</v>
      </c>
      <c r="J82" s="75">
        <f>'Selling Price'!J105-'Cash Cost'!J82</f>
        <v>38.554216867469904</v>
      </c>
      <c r="K82" s="75">
        <f>'Selling Price'!K105-'Cash Cost'!K82</f>
        <v>38.554216867469904</v>
      </c>
      <c r="L82" s="75">
        <f>'Selling Price'!L105-'Cash Cost'!L82</f>
        <v>38.729198184568872</v>
      </c>
      <c r="M82" s="75">
        <f>'Selling Price'!M105-'Cash Cost'!M82</f>
        <v>38.905775075987776</v>
      </c>
      <c r="N82" s="75">
        <f>'Selling Price'!N105-'Cash Cost'!N82</f>
        <v>38.941283845451721</v>
      </c>
      <c r="O82" s="75">
        <f>'Selling Price'!O105-'Cash Cost'!O82</f>
        <v>38.941283845451721</v>
      </c>
      <c r="P82" s="75">
        <f>'Selling Price'!P105-'Cash Cost'!P82</f>
        <v>38.941283845451721</v>
      </c>
      <c r="Q82" s="75" t="e">
        <f>'Selling Price'!#REF!-'Cash Cost'!Q82</f>
        <v>#REF!</v>
      </c>
      <c r="R82" s="75" t="e">
        <f>'Selling Price'!#REF!-'Cash Cost'!R82</f>
        <v>#REF!</v>
      </c>
      <c r="S82" s="75" t="e">
        <f>'Selling Price'!#REF!-'Cash Cost'!S82</f>
        <v>#REF!</v>
      </c>
      <c r="T82" s="75" t="e">
        <f>'Selling Price'!#REF!-'Cash Cost'!T82</f>
        <v>#REF!</v>
      </c>
      <c r="U82" s="75" t="e">
        <f>'Selling Price'!#REF!-'Cash Cost'!U82</f>
        <v>#REF!</v>
      </c>
      <c r="V82" s="75" t="e">
        <f>'Selling Price'!#REF!-'Cash Cost'!V82</f>
        <v>#REF!</v>
      </c>
      <c r="W82" s="75" t="e">
        <f>'Selling Price'!#REF!-'Cash Cost'!W82</f>
        <v>#REF!</v>
      </c>
      <c r="X82" s="75" t="e">
        <f>'Selling Price'!#REF!-'Cash Cost'!X82</f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75">
        <f>'Selling Price'!E106-'Cash Cost'!E83</f>
        <v>55.083413384372307</v>
      </c>
      <c r="F83" s="75">
        <f>'Selling Price'!F106-'Cash Cost'!F83</f>
        <v>55.708796569542642</v>
      </c>
      <c r="G83" s="75">
        <f>'Selling Price'!G106-'Cash Cost'!G83</f>
        <v>56.182072225538604</v>
      </c>
      <c r="H83" s="75">
        <f>'Selling Price'!H106-'Cash Cost'!H83</f>
        <v>55.024049310008309</v>
      </c>
      <c r="I83" s="75">
        <f>'Selling Price'!I106-'Cash Cost'!I83</f>
        <v>55.505550555055493</v>
      </c>
      <c r="J83" s="75">
        <f>'Selling Price'!J106-'Cash Cost'!J83</f>
        <v>55.722891566265048</v>
      </c>
      <c r="K83" s="75">
        <f>'Selling Price'!K106-'Cash Cost'!K83</f>
        <v>55.722891566265048</v>
      </c>
      <c r="L83" s="75">
        <f>'Selling Price'!L106-'Cash Cost'!L83</f>
        <v>55.97579425113463</v>
      </c>
      <c r="M83" s="75">
        <f>'Selling Price'!M106-'Cash Cost'!M83</f>
        <v>56.231003039513666</v>
      </c>
      <c r="N83" s="75">
        <f>'Selling Price'!N106-'Cash Cost'!N83</f>
        <v>56.282324307879435</v>
      </c>
      <c r="O83" s="75">
        <f>'Selling Price'!O106-'Cash Cost'!O83</f>
        <v>56.282324307879435</v>
      </c>
      <c r="P83" s="75">
        <f>'Selling Price'!P106-'Cash Cost'!P83</f>
        <v>56.282324307879435</v>
      </c>
      <c r="Q83" s="75" t="e">
        <f>'Selling Price'!#REF!-'Cash Cost'!Q83</f>
        <v>#REF!</v>
      </c>
      <c r="R83" s="75" t="e">
        <f>'Selling Price'!#REF!-'Cash Cost'!R83</f>
        <v>#REF!</v>
      </c>
      <c r="S83" s="75" t="e">
        <f>'Selling Price'!#REF!-'Cash Cost'!S83</f>
        <v>#REF!</v>
      </c>
      <c r="T83" s="75" t="e">
        <f>'Selling Price'!#REF!-'Cash Cost'!T83</f>
        <v>#REF!</v>
      </c>
      <c r="U83" s="75" t="e">
        <f>'Selling Price'!#REF!-'Cash Cost'!U83</f>
        <v>#REF!</v>
      </c>
      <c r="V83" s="75" t="e">
        <f>'Selling Price'!#REF!-'Cash Cost'!V83</f>
        <v>#REF!</v>
      </c>
      <c r="W83" s="75" t="e">
        <f>'Selling Price'!#REF!-'Cash Cost'!W83</f>
        <v>#REF!</v>
      </c>
      <c r="X83" s="75" t="e">
        <f>'Selling Price'!#REF!-'Cash Cost'!X83</f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75">
        <f>'Selling Price'!E107-'Cash Cost'!E84</f>
        <v>50.617190677531312</v>
      </c>
      <c r="F84" s="75">
        <f>'Selling Price'!F107-'Cash Cost'!F84</f>
        <v>51.191867117958054</v>
      </c>
      <c r="G84" s="75">
        <f>'Selling Price'!G107-'Cash Cost'!G84</f>
        <v>51.626769072116531</v>
      </c>
      <c r="H84" s="75">
        <f>'Selling Price'!H107-'Cash Cost'!H84</f>
        <v>50.562639906494155</v>
      </c>
      <c r="I84" s="75">
        <f>'Selling Price'!I107-'Cash Cost'!I84</f>
        <v>51.005100510050966</v>
      </c>
      <c r="J84" s="75">
        <f>'Selling Price'!J107-'Cash Cost'!J84</f>
        <v>51.204819277108413</v>
      </c>
      <c r="K84" s="75">
        <f>'Selling Price'!K107-'Cash Cost'!K84</f>
        <v>51.204819277108413</v>
      </c>
      <c r="L84" s="75">
        <f>'Selling Price'!L107-'Cash Cost'!L84</f>
        <v>51.437216338880489</v>
      </c>
      <c r="M84" s="75">
        <f>'Selling Price'!M107-'Cash Cost'!M84</f>
        <v>51.671732522796333</v>
      </c>
      <c r="N84" s="75">
        <f>'Selling Price'!N107-'Cash Cost'!N84</f>
        <v>51.718892607240605</v>
      </c>
      <c r="O84" s="75">
        <f>'Selling Price'!O107-'Cash Cost'!O84</f>
        <v>51.718892607240605</v>
      </c>
      <c r="P84" s="75">
        <f>'Selling Price'!P107-'Cash Cost'!P84</f>
        <v>51.718892607240605</v>
      </c>
      <c r="Q84" s="75" t="e">
        <f>'Selling Price'!#REF!-'Cash Cost'!Q84</f>
        <v>#REF!</v>
      </c>
      <c r="R84" s="75" t="e">
        <f>'Selling Price'!#REF!-'Cash Cost'!R84</f>
        <v>#REF!</v>
      </c>
      <c r="S84" s="75" t="e">
        <f>'Selling Price'!#REF!-'Cash Cost'!S84</f>
        <v>#REF!</v>
      </c>
      <c r="T84" s="75" t="e">
        <f>'Selling Price'!#REF!-'Cash Cost'!T84</f>
        <v>#REF!</v>
      </c>
      <c r="U84" s="75" t="e">
        <f>'Selling Price'!#REF!-'Cash Cost'!U84</f>
        <v>#REF!</v>
      </c>
      <c r="V84" s="75" t="e">
        <f>'Selling Price'!#REF!-'Cash Cost'!V84</f>
        <v>#REF!</v>
      </c>
      <c r="W84" s="75" t="e">
        <f>'Selling Price'!#REF!-'Cash Cost'!W84</f>
        <v>#REF!</v>
      </c>
      <c r="X84" s="75" t="e">
        <f>'Selling Price'!#REF!-'Cash Cost'!X84</f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75" t="e">
        <f>'Selling Price'!#REF!-'Cash Cost'!E85</f>
        <v>#REF!</v>
      </c>
      <c r="F85" s="75" t="e">
        <f>'Selling Price'!#REF!-'Cash Cost'!F85</f>
        <v>#REF!</v>
      </c>
      <c r="G85" s="75" t="e">
        <f>'Selling Price'!#REF!-'Cash Cost'!G85</f>
        <v>#REF!</v>
      </c>
      <c r="H85" s="75" t="e">
        <f>'Selling Price'!#REF!-'Cash Cost'!H85</f>
        <v>#REF!</v>
      </c>
      <c r="I85" s="75" t="e">
        <f>'Selling Price'!#REF!-'Cash Cost'!I85</f>
        <v>#REF!</v>
      </c>
      <c r="J85" s="75" t="e">
        <f>'Selling Price'!#REF!-'Cash Cost'!J85</f>
        <v>#REF!</v>
      </c>
      <c r="K85" s="75" t="e">
        <f>'Selling Price'!#REF!-'Cash Cost'!K85</f>
        <v>#REF!</v>
      </c>
      <c r="L85" s="75" t="e">
        <f>'Selling Price'!#REF!-'Cash Cost'!L85</f>
        <v>#REF!</v>
      </c>
      <c r="M85" s="75" t="e">
        <f>'Selling Price'!#REF!-'Cash Cost'!M85</f>
        <v>#REF!</v>
      </c>
      <c r="N85" s="75" t="e">
        <f>'Selling Price'!#REF!-'Cash Cost'!N85</f>
        <v>#REF!</v>
      </c>
      <c r="O85" s="75" t="e">
        <f>'Selling Price'!#REF!-'Cash Cost'!O85</f>
        <v>#REF!</v>
      </c>
      <c r="P85" s="75" t="e">
        <f>'Selling Price'!#REF!-'Cash Cost'!P85</f>
        <v>#REF!</v>
      </c>
      <c r="Q85" s="75" t="e">
        <f>'Selling Price'!#REF!-'Cash Cost'!Q85</f>
        <v>#REF!</v>
      </c>
      <c r="R85" s="75" t="e">
        <f>'Selling Price'!#REF!-'Cash Cost'!R85</f>
        <v>#REF!</v>
      </c>
      <c r="S85" s="75" t="e">
        <f>'Selling Price'!#REF!-'Cash Cost'!S85</f>
        <v>#REF!</v>
      </c>
      <c r="T85" s="75" t="e">
        <f>'Selling Price'!#REF!-'Cash Cost'!T85</f>
        <v>#REF!</v>
      </c>
      <c r="U85" s="75" t="e">
        <f>'Selling Price'!#REF!-'Cash Cost'!U85</f>
        <v>#REF!</v>
      </c>
      <c r="V85" s="75" t="e">
        <f>'Selling Price'!#REF!-'Cash Cost'!V85</f>
        <v>#REF!</v>
      </c>
      <c r="W85" s="75" t="e">
        <f>'Selling Price'!#REF!-'Cash Cost'!W85</f>
        <v>#REF!</v>
      </c>
      <c r="X85" s="75" t="e">
        <f>'Selling Price'!#REF!-'Cash Cost'!X85</f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75" t="e">
        <f>'Selling Price'!#REF!-'Cash Cost'!E86</f>
        <v>#REF!</v>
      </c>
      <c r="F86" s="75" t="e">
        <f>'Selling Price'!#REF!-'Cash Cost'!F86</f>
        <v>#REF!</v>
      </c>
      <c r="G86" s="75" t="e">
        <f>'Selling Price'!#REF!-'Cash Cost'!G86</f>
        <v>#REF!</v>
      </c>
      <c r="H86" s="75" t="e">
        <f>'Selling Price'!#REF!-'Cash Cost'!H86</f>
        <v>#REF!</v>
      </c>
      <c r="I86" s="75" t="e">
        <f>'Selling Price'!#REF!-'Cash Cost'!I86</f>
        <v>#REF!</v>
      </c>
      <c r="J86" s="75" t="e">
        <f>'Selling Price'!#REF!-'Cash Cost'!J86</f>
        <v>#REF!</v>
      </c>
      <c r="K86" s="75" t="e">
        <f>'Selling Price'!#REF!-'Cash Cost'!K86</f>
        <v>#REF!</v>
      </c>
      <c r="L86" s="75" t="e">
        <f>'Selling Price'!#REF!-'Cash Cost'!L86</f>
        <v>#REF!</v>
      </c>
      <c r="M86" s="75" t="e">
        <f>'Selling Price'!#REF!-'Cash Cost'!M86</f>
        <v>#REF!</v>
      </c>
      <c r="N86" s="75" t="e">
        <f>'Selling Price'!#REF!-'Cash Cost'!N86</f>
        <v>#REF!</v>
      </c>
      <c r="O86" s="75" t="e">
        <f>'Selling Price'!#REF!-'Cash Cost'!O86</f>
        <v>#REF!</v>
      </c>
      <c r="P86" s="75" t="e">
        <f>'Selling Price'!#REF!-'Cash Cost'!P86</f>
        <v>#REF!</v>
      </c>
      <c r="Q86" s="75" t="e">
        <f>'Selling Price'!#REF!-'Cash Cost'!Q86</f>
        <v>#REF!</v>
      </c>
      <c r="R86" s="75" t="e">
        <f>'Selling Price'!#REF!-'Cash Cost'!R86</f>
        <v>#REF!</v>
      </c>
      <c r="S86" s="75" t="e">
        <f>'Selling Price'!#REF!-'Cash Cost'!S86</f>
        <v>#REF!</v>
      </c>
      <c r="T86" s="75" t="e">
        <f>'Selling Price'!#REF!-'Cash Cost'!T86</f>
        <v>#REF!</v>
      </c>
      <c r="U86" s="75" t="e">
        <f>'Selling Price'!#REF!-'Cash Cost'!U86</f>
        <v>#REF!</v>
      </c>
      <c r="V86" s="75" t="e">
        <f>'Selling Price'!#REF!-'Cash Cost'!V86</f>
        <v>#REF!</v>
      </c>
      <c r="W86" s="75" t="e">
        <f>'Selling Price'!#REF!-'Cash Cost'!W86</f>
        <v>#REF!</v>
      </c>
      <c r="X86" s="75" t="e">
        <f>'Selling Price'!#REF!-'Cash Cost'!X86</f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75">
        <f>'Selling Price'!E108-'Cash Cost'!E87</f>
        <v>44.066730707497868</v>
      </c>
      <c r="F87" s="75">
        <f>'Selling Price'!F108-'Cash Cost'!F87</f>
        <v>44.567037255634091</v>
      </c>
      <c r="G87" s="75">
        <f>'Selling Price'!G108-'Cash Cost'!G87</f>
        <v>44.945657780430906</v>
      </c>
      <c r="H87" s="75">
        <f>'Selling Price'!H108-'Cash Cost'!H87</f>
        <v>44.019239448006601</v>
      </c>
      <c r="I87" s="75">
        <f>'Selling Price'!I108-'Cash Cost'!I87</f>
        <v>44.40444044404444</v>
      </c>
      <c r="J87" s="75">
        <f>'Selling Price'!J108-'Cash Cost'!J87</f>
        <v>44.578313253012084</v>
      </c>
      <c r="K87" s="75">
        <f>'Selling Price'!K108-'Cash Cost'!K87</f>
        <v>44.578313253012084</v>
      </c>
      <c r="L87" s="75">
        <f>'Selling Price'!L108-'Cash Cost'!L87</f>
        <v>44.780635400907727</v>
      </c>
      <c r="M87" s="75">
        <f>'Selling Price'!M108-'Cash Cost'!M87</f>
        <v>44.984802431610888</v>
      </c>
      <c r="N87" s="75">
        <f>'Selling Price'!N108-'Cash Cost'!N87</f>
        <v>45.025859446303571</v>
      </c>
      <c r="O87" s="75">
        <f>'Selling Price'!O108-'Cash Cost'!O87</f>
        <v>45.025859446303571</v>
      </c>
      <c r="P87" s="75">
        <f>'Selling Price'!P108-'Cash Cost'!P87</f>
        <v>45.025859446303571</v>
      </c>
      <c r="Q87" s="75" t="e">
        <f>'Selling Price'!#REF!-'Cash Cost'!Q87</f>
        <v>#REF!</v>
      </c>
      <c r="R87" s="75" t="e">
        <f>'Selling Price'!#REF!-'Cash Cost'!R87</f>
        <v>#REF!</v>
      </c>
      <c r="S87" s="75" t="e">
        <f>'Selling Price'!#REF!-'Cash Cost'!S87</f>
        <v>#REF!</v>
      </c>
      <c r="T87" s="75" t="e">
        <f>'Selling Price'!#REF!-'Cash Cost'!T87</f>
        <v>#REF!</v>
      </c>
      <c r="U87" s="75" t="e">
        <f>'Selling Price'!#REF!-'Cash Cost'!U87</f>
        <v>#REF!</v>
      </c>
      <c r="V87" s="75" t="e">
        <f>'Selling Price'!#REF!-'Cash Cost'!V87</f>
        <v>#REF!</v>
      </c>
      <c r="W87" s="75" t="e">
        <f>'Selling Price'!#REF!-'Cash Cost'!W87</f>
        <v>#REF!</v>
      </c>
      <c r="X87" s="75" t="e">
        <f>'Selling Price'!#REF!-'Cash Cost'!X87</f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75">
        <f>'Selling Price'!E109-'Cash Cost'!E88</f>
        <v>39.600508000656873</v>
      </c>
      <c r="F88" s="75">
        <f>'Selling Price'!F109-'Cash Cost'!F88</f>
        <v>40.050107804049503</v>
      </c>
      <c r="G88" s="75">
        <f>'Selling Price'!G109-'Cash Cost'!G88</f>
        <v>40.390354627008833</v>
      </c>
      <c r="H88" s="75">
        <f>'Selling Price'!H109-'Cash Cost'!H88</f>
        <v>39.557830044492448</v>
      </c>
      <c r="I88" s="75">
        <f>'Selling Price'!I109-'Cash Cost'!I88</f>
        <v>39.903990399039913</v>
      </c>
      <c r="J88" s="75">
        <f>'Selling Price'!J109-'Cash Cost'!J88</f>
        <v>40.060240963855449</v>
      </c>
      <c r="K88" s="75">
        <f>'Selling Price'!K109-'Cash Cost'!K88</f>
        <v>40.060240963855449</v>
      </c>
      <c r="L88" s="75">
        <f>'Selling Price'!L109-'Cash Cost'!L88</f>
        <v>40.242057488653586</v>
      </c>
      <c r="M88" s="75">
        <f>'Selling Price'!M109-'Cash Cost'!M88</f>
        <v>40.425531914893554</v>
      </c>
      <c r="N88" s="75">
        <f>'Selling Price'!N109-'Cash Cost'!N88</f>
        <v>40.462427745664741</v>
      </c>
      <c r="O88" s="75">
        <f>'Selling Price'!O109-'Cash Cost'!O88</f>
        <v>40.462427745664741</v>
      </c>
      <c r="P88" s="75">
        <f>'Selling Price'!P109-'Cash Cost'!P88</f>
        <v>40.462427745664741</v>
      </c>
      <c r="Q88" s="75" t="e">
        <f>'Selling Price'!#REF!-'Cash Cost'!Q88</f>
        <v>#REF!</v>
      </c>
      <c r="R88" s="75" t="e">
        <f>'Selling Price'!#REF!-'Cash Cost'!R88</f>
        <v>#REF!</v>
      </c>
      <c r="S88" s="75" t="e">
        <f>'Selling Price'!#REF!-'Cash Cost'!S88</f>
        <v>#REF!</v>
      </c>
      <c r="T88" s="75" t="e">
        <f>'Selling Price'!#REF!-'Cash Cost'!T88</f>
        <v>#REF!</v>
      </c>
      <c r="U88" s="75" t="e">
        <f>'Selling Price'!#REF!-'Cash Cost'!U88</f>
        <v>#REF!</v>
      </c>
      <c r="V88" s="75" t="e">
        <f>'Selling Price'!#REF!-'Cash Cost'!V88</f>
        <v>#REF!</v>
      </c>
      <c r="W88" s="75" t="e">
        <f>'Selling Price'!#REF!-'Cash Cost'!W88</f>
        <v>#REF!</v>
      </c>
      <c r="X88" s="75" t="e">
        <f>'Selling Price'!#REF!-'Cash Cost'!X88</f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75">
        <f>'Selling Price'!E111-'Cash Cost'!E89</f>
        <v>37.516270737464424</v>
      </c>
      <c r="F89" s="75">
        <f>'Selling Price'!F111-'Cash Cost'!F89</f>
        <v>37.942207393310127</v>
      </c>
      <c r="G89" s="75">
        <f>'Selling Price'!G111-'Cash Cost'!G89</f>
        <v>38.264546488745168</v>
      </c>
      <c r="H89" s="75">
        <f>'Selling Price'!H111-'Cash Cost'!H89</f>
        <v>37.475838989519161</v>
      </c>
      <c r="I89" s="75">
        <f>'Selling Price'!I111-'Cash Cost'!I89</f>
        <v>37.8037803780378</v>
      </c>
      <c r="J89" s="75">
        <f>'Selling Price'!J111-'Cash Cost'!J89</f>
        <v>37.951807228915641</v>
      </c>
      <c r="K89" s="75">
        <f>'Selling Price'!K111-'Cash Cost'!K89</f>
        <v>37.951807228915641</v>
      </c>
      <c r="L89" s="75">
        <f>'Selling Price'!L111-'Cash Cost'!L89</f>
        <v>38.124054462934964</v>
      </c>
      <c r="M89" s="75">
        <f>'Selling Price'!M111-'Cash Cost'!M89</f>
        <v>38.297872340425556</v>
      </c>
      <c r="N89" s="75">
        <f>'Selling Price'!N111-'Cash Cost'!N89</f>
        <v>38.332826285366536</v>
      </c>
      <c r="O89" s="75">
        <f>'Selling Price'!O111-'Cash Cost'!O89</f>
        <v>38.332826285366536</v>
      </c>
      <c r="P89" s="75">
        <f>'Selling Price'!P111-'Cash Cost'!P89</f>
        <v>38.332826285366536</v>
      </c>
      <c r="Q89" s="75" t="e">
        <f>'Selling Price'!#REF!-'Cash Cost'!Q89</f>
        <v>#REF!</v>
      </c>
      <c r="R89" s="75" t="e">
        <f>'Selling Price'!#REF!-'Cash Cost'!R89</f>
        <v>#REF!</v>
      </c>
      <c r="S89" s="75" t="e">
        <f>'Selling Price'!#REF!-'Cash Cost'!S89</f>
        <v>#REF!</v>
      </c>
      <c r="T89" s="75" t="e">
        <f>'Selling Price'!#REF!-'Cash Cost'!T89</f>
        <v>#REF!</v>
      </c>
      <c r="U89" s="75" t="e">
        <f>'Selling Price'!#REF!-'Cash Cost'!U89</f>
        <v>#REF!</v>
      </c>
      <c r="V89" s="75" t="e">
        <f>'Selling Price'!#REF!-'Cash Cost'!V89</f>
        <v>#REF!</v>
      </c>
      <c r="W89" s="75" t="e">
        <f>'Selling Price'!#REF!-'Cash Cost'!W89</f>
        <v>#REF!</v>
      </c>
      <c r="X89" s="75" t="e">
        <f>'Selling Price'!#REF!-'Cash Cost'!X89</f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75">
        <f>'Selling Price'!E112-'Cash Cost'!E90</f>
        <v>33.050048030623429</v>
      </c>
      <c r="F90" s="75">
        <f>'Selling Price'!F112-'Cash Cost'!F90</f>
        <v>33.42527794172554</v>
      </c>
      <c r="G90" s="75">
        <f>'Selling Price'!G112-'Cash Cost'!G90</f>
        <v>33.709243335323094</v>
      </c>
      <c r="H90" s="75">
        <f>'Selling Price'!H112-'Cash Cost'!H90</f>
        <v>33.014429586005008</v>
      </c>
      <c r="I90" s="75">
        <f>'Selling Price'!I112-'Cash Cost'!I90</f>
        <v>33.303330333033273</v>
      </c>
      <c r="J90" s="75">
        <f>'Selling Price'!J112-'Cash Cost'!J90</f>
        <v>33.433734939759006</v>
      </c>
      <c r="K90" s="75">
        <f>'Selling Price'!K112-'Cash Cost'!K90</f>
        <v>33.433734939759006</v>
      </c>
      <c r="L90" s="75">
        <f>'Selling Price'!L112-'Cash Cost'!L90</f>
        <v>33.585476550680823</v>
      </c>
      <c r="M90" s="75">
        <f>'Selling Price'!M112-'Cash Cost'!M90</f>
        <v>33.738601823708223</v>
      </c>
      <c r="N90" s="75">
        <f>'Selling Price'!N112-'Cash Cost'!N90</f>
        <v>33.769394584727706</v>
      </c>
      <c r="O90" s="75">
        <f>'Selling Price'!O112-'Cash Cost'!O90</f>
        <v>33.769394584727706</v>
      </c>
      <c r="P90" s="75">
        <f>'Selling Price'!P112-'Cash Cost'!P90</f>
        <v>33.769394584727706</v>
      </c>
      <c r="Q90" s="75" t="e">
        <f>'Selling Price'!#REF!-'Cash Cost'!Q90</f>
        <v>#REF!</v>
      </c>
      <c r="R90" s="75" t="e">
        <f>'Selling Price'!#REF!-'Cash Cost'!R90</f>
        <v>#REF!</v>
      </c>
      <c r="S90" s="75" t="e">
        <f>'Selling Price'!#REF!-'Cash Cost'!S90</f>
        <v>#REF!</v>
      </c>
      <c r="T90" s="75" t="e">
        <f>'Selling Price'!#REF!-'Cash Cost'!T90</f>
        <v>#REF!</v>
      </c>
      <c r="U90" s="75" t="e">
        <f>'Selling Price'!#REF!-'Cash Cost'!U90</f>
        <v>#REF!</v>
      </c>
      <c r="V90" s="75" t="e">
        <f>'Selling Price'!#REF!-'Cash Cost'!V90</f>
        <v>#REF!</v>
      </c>
      <c r="W90" s="75" t="e">
        <f>'Selling Price'!#REF!-'Cash Cost'!W90</f>
        <v>#REF!</v>
      </c>
      <c r="X90" s="75" t="e">
        <f>'Selling Price'!#REF!-'Cash Cost'!X90</f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75">
        <f>'Selling Price'!E113-'Cash Cost'!E91</f>
        <v>43.173486166129692</v>
      </c>
      <c r="F91" s="75">
        <f>'Selling Price'!F113-'Cash Cost'!F91</f>
        <v>43.663651365317264</v>
      </c>
      <c r="G91" s="75">
        <f>'Selling Price'!G113-'Cash Cost'!G91</f>
        <v>44.034597149746446</v>
      </c>
      <c r="H91" s="75">
        <f>'Selling Price'!H113-'Cash Cost'!H91</f>
        <v>43.126957567303748</v>
      </c>
      <c r="I91" s="75">
        <f>'Selling Price'!I113-'Cash Cost'!I91</f>
        <v>43.504350435043534</v>
      </c>
      <c r="J91" s="75">
        <f>'Selling Price'!J113-'Cash Cost'!J91</f>
        <v>43.674698795180689</v>
      </c>
      <c r="K91" s="75">
        <f>'Selling Price'!K113-'Cash Cost'!K91</f>
        <v>43.674698795180689</v>
      </c>
      <c r="L91" s="75">
        <f>'Selling Price'!L113-'Cash Cost'!L91</f>
        <v>43.872919818456921</v>
      </c>
      <c r="M91" s="75">
        <f>'Selling Price'!M113-'Cash Cost'!M91</f>
        <v>44.072948328267444</v>
      </c>
      <c r="N91" s="75">
        <f>'Selling Price'!N113-'Cash Cost'!N91</f>
        <v>44.113173106175736</v>
      </c>
      <c r="O91" s="75">
        <f>'Selling Price'!O113-'Cash Cost'!O91</f>
        <v>44.113173106175736</v>
      </c>
      <c r="P91" s="75">
        <f>'Selling Price'!P113-'Cash Cost'!P91</f>
        <v>44.113173106175736</v>
      </c>
      <c r="Q91" s="75" t="e">
        <f>'Selling Price'!#REF!-'Cash Cost'!Q91</f>
        <v>#REF!</v>
      </c>
      <c r="R91" s="75" t="e">
        <f>'Selling Price'!#REF!-'Cash Cost'!R91</f>
        <v>#REF!</v>
      </c>
      <c r="S91" s="75" t="e">
        <f>'Selling Price'!#REF!-'Cash Cost'!S91</f>
        <v>#REF!</v>
      </c>
      <c r="T91" s="75" t="e">
        <f>'Selling Price'!#REF!-'Cash Cost'!T91</f>
        <v>#REF!</v>
      </c>
      <c r="U91" s="75" t="e">
        <f>'Selling Price'!#REF!-'Cash Cost'!U91</f>
        <v>#REF!</v>
      </c>
      <c r="V91" s="75" t="e">
        <f>'Selling Price'!#REF!-'Cash Cost'!V91</f>
        <v>#REF!</v>
      </c>
      <c r="W91" s="75" t="e">
        <f>'Selling Price'!#REF!-'Cash Cost'!W91</f>
        <v>#REF!</v>
      </c>
      <c r="X91" s="75" t="e">
        <f>'Selling Price'!#REF!-'Cash Cost'!X91</f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75">
        <f>'Selling Price'!E114-'Cash Cost'!E92</f>
        <v>38.707263459288697</v>
      </c>
      <c r="F92" s="75">
        <f>'Selling Price'!F114-'Cash Cost'!F92</f>
        <v>39.146721913732677</v>
      </c>
      <c r="G92" s="75">
        <f>'Selling Price'!G114-'Cash Cost'!G92</f>
        <v>39.479293996324373</v>
      </c>
      <c r="H92" s="75">
        <f>'Selling Price'!H114-'Cash Cost'!H92</f>
        <v>38.665548163789595</v>
      </c>
      <c r="I92" s="75">
        <f>'Selling Price'!I114-'Cash Cost'!I92</f>
        <v>39.003900390039007</v>
      </c>
      <c r="J92" s="75">
        <f>'Selling Price'!J114-'Cash Cost'!J92</f>
        <v>39.156626506024054</v>
      </c>
      <c r="K92" s="75">
        <f>'Selling Price'!K114-'Cash Cost'!K92</f>
        <v>39.156626506024054</v>
      </c>
      <c r="L92" s="75">
        <f>'Selling Price'!L114-'Cash Cost'!L92</f>
        <v>39.334341906202781</v>
      </c>
      <c r="M92" s="75">
        <f>'Selling Price'!M114-'Cash Cost'!M92</f>
        <v>39.51367781155011</v>
      </c>
      <c r="N92" s="75">
        <f>'Selling Price'!N114-'Cash Cost'!N92</f>
        <v>39.549741405536906</v>
      </c>
      <c r="O92" s="75">
        <f>'Selling Price'!O114-'Cash Cost'!O92</f>
        <v>39.549741405536906</v>
      </c>
      <c r="P92" s="75">
        <f>'Selling Price'!P114-'Cash Cost'!P92</f>
        <v>39.549741405536906</v>
      </c>
      <c r="Q92" s="75" t="e">
        <f>'Selling Price'!#REF!-'Cash Cost'!Q92</f>
        <v>#REF!</v>
      </c>
      <c r="R92" s="75" t="e">
        <f>'Selling Price'!#REF!-'Cash Cost'!R92</f>
        <v>#REF!</v>
      </c>
      <c r="S92" s="75" t="e">
        <f>'Selling Price'!#REF!-'Cash Cost'!S92</f>
        <v>#REF!</v>
      </c>
      <c r="T92" s="75" t="e">
        <f>'Selling Price'!#REF!-'Cash Cost'!T92</f>
        <v>#REF!</v>
      </c>
      <c r="U92" s="75" t="e">
        <f>'Selling Price'!#REF!-'Cash Cost'!U92</f>
        <v>#REF!</v>
      </c>
      <c r="V92" s="75" t="e">
        <f>'Selling Price'!#REF!-'Cash Cost'!V92</f>
        <v>#REF!</v>
      </c>
      <c r="W92" s="75" t="e">
        <f>'Selling Price'!#REF!-'Cash Cost'!W92</f>
        <v>#REF!</v>
      </c>
      <c r="X92" s="75" t="e">
        <f>'Selling Price'!#REF!-'Cash Cost'!X92</f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75">
        <f>'Selling Price'!E115-'Cash Cost'!E93</f>
        <v>43.173486166129692</v>
      </c>
      <c r="F93" s="75">
        <f>'Selling Price'!F115-'Cash Cost'!F93</f>
        <v>43.663651365317264</v>
      </c>
      <c r="G93" s="75">
        <f>'Selling Price'!G115-'Cash Cost'!G93</f>
        <v>44.034597149746446</v>
      </c>
      <c r="H93" s="75">
        <f>'Selling Price'!H115-'Cash Cost'!H93</f>
        <v>43.126957567303748</v>
      </c>
      <c r="I93" s="75">
        <f>'Selling Price'!I115-'Cash Cost'!I93</f>
        <v>43.504350435043534</v>
      </c>
      <c r="J93" s="75">
        <f>'Selling Price'!J115-'Cash Cost'!J93</f>
        <v>43.674698795180689</v>
      </c>
      <c r="K93" s="75">
        <f>'Selling Price'!K115-'Cash Cost'!K93</f>
        <v>43.674698795180689</v>
      </c>
      <c r="L93" s="75">
        <f>'Selling Price'!L115-'Cash Cost'!L93</f>
        <v>43.872919818456921</v>
      </c>
      <c r="M93" s="75">
        <f>'Selling Price'!M115-'Cash Cost'!M93</f>
        <v>44.072948328267444</v>
      </c>
      <c r="N93" s="75">
        <f>'Selling Price'!N115-'Cash Cost'!N93</f>
        <v>44.113173106175736</v>
      </c>
      <c r="O93" s="75">
        <f>'Selling Price'!O115-'Cash Cost'!O93</f>
        <v>44.113173106175736</v>
      </c>
      <c r="P93" s="75">
        <f>'Selling Price'!P115-'Cash Cost'!P93</f>
        <v>44.113173106175736</v>
      </c>
      <c r="Q93" s="75" t="e">
        <f>'Selling Price'!#REF!-'Cash Cost'!Q93</f>
        <v>#REF!</v>
      </c>
      <c r="R93" s="75" t="e">
        <f>'Selling Price'!#REF!-'Cash Cost'!R93</f>
        <v>#REF!</v>
      </c>
      <c r="S93" s="75" t="e">
        <f>'Selling Price'!#REF!-'Cash Cost'!S93</f>
        <v>#REF!</v>
      </c>
      <c r="T93" s="75" t="e">
        <f>'Selling Price'!#REF!-'Cash Cost'!T93</f>
        <v>#REF!</v>
      </c>
      <c r="U93" s="75" t="e">
        <f>'Selling Price'!#REF!-'Cash Cost'!U93</f>
        <v>#REF!</v>
      </c>
      <c r="V93" s="75" t="e">
        <f>'Selling Price'!#REF!-'Cash Cost'!V93</f>
        <v>#REF!</v>
      </c>
      <c r="W93" s="75" t="e">
        <f>'Selling Price'!#REF!-'Cash Cost'!W93</f>
        <v>#REF!</v>
      </c>
      <c r="X93" s="75" t="e">
        <f>'Selling Price'!#REF!-'Cash Cost'!X93</f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75">
        <f>'Selling Price'!E116-'Cash Cost'!E94</f>
        <v>38.707263459288697</v>
      </c>
      <c r="F94" s="75">
        <f>'Selling Price'!F116-'Cash Cost'!F94</f>
        <v>39.146721913732677</v>
      </c>
      <c r="G94" s="75">
        <f>'Selling Price'!G116-'Cash Cost'!G94</f>
        <v>39.479293996324373</v>
      </c>
      <c r="H94" s="75">
        <f>'Selling Price'!H116-'Cash Cost'!H94</f>
        <v>38.665548163789595</v>
      </c>
      <c r="I94" s="75">
        <f>'Selling Price'!I116-'Cash Cost'!I94</f>
        <v>39.003900390039007</v>
      </c>
      <c r="J94" s="75">
        <f>'Selling Price'!J116-'Cash Cost'!J94</f>
        <v>39.156626506024054</v>
      </c>
      <c r="K94" s="75">
        <f>'Selling Price'!K116-'Cash Cost'!K94</f>
        <v>39.156626506024054</v>
      </c>
      <c r="L94" s="75">
        <f>'Selling Price'!L116-'Cash Cost'!L94</f>
        <v>39.334341906202781</v>
      </c>
      <c r="M94" s="75">
        <f>'Selling Price'!M116-'Cash Cost'!M94</f>
        <v>39.51367781155011</v>
      </c>
      <c r="N94" s="75">
        <f>'Selling Price'!N116-'Cash Cost'!N94</f>
        <v>39.549741405536906</v>
      </c>
      <c r="O94" s="75">
        <f>'Selling Price'!O116-'Cash Cost'!O94</f>
        <v>39.549741405536906</v>
      </c>
      <c r="P94" s="75">
        <f>'Selling Price'!P116-'Cash Cost'!P94</f>
        <v>39.549741405536906</v>
      </c>
      <c r="Q94" s="75" t="e">
        <f>'Selling Price'!#REF!-'Cash Cost'!Q94</f>
        <v>#REF!</v>
      </c>
      <c r="R94" s="75" t="e">
        <f>'Selling Price'!#REF!-'Cash Cost'!R94</f>
        <v>#REF!</v>
      </c>
      <c r="S94" s="75" t="e">
        <f>'Selling Price'!#REF!-'Cash Cost'!S94</f>
        <v>#REF!</v>
      </c>
      <c r="T94" s="75" t="e">
        <f>'Selling Price'!#REF!-'Cash Cost'!T94</f>
        <v>#REF!</v>
      </c>
      <c r="U94" s="75" t="e">
        <f>'Selling Price'!#REF!-'Cash Cost'!U94</f>
        <v>#REF!</v>
      </c>
      <c r="V94" s="75" t="e">
        <f>'Selling Price'!#REF!-'Cash Cost'!V94</f>
        <v>#REF!</v>
      </c>
      <c r="W94" s="75" t="e">
        <f>'Selling Price'!#REF!-'Cash Cost'!W94</f>
        <v>#REF!</v>
      </c>
      <c r="X94" s="75" t="e">
        <f>'Selling Price'!#REF!-'Cash Cost'!X94</f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75">
        <f>'Selling Price'!E117-'Cash Cost'!E95</f>
        <v>55.083413384372307</v>
      </c>
      <c r="F95" s="75">
        <f>'Selling Price'!F117-'Cash Cost'!F95</f>
        <v>55.708796569542642</v>
      </c>
      <c r="G95" s="75">
        <f>'Selling Price'!G117-'Cash Cost'!G95</f>
        <v>56.182072225538604</v>
      </c>
      <c r="H95" s="75">
        <f>'Selling Price'!H117-'Cash Cost'!H95</f>
        <v>55.024049310008309</v>
      </c>
      <c r="I95" s="75">
        <f>'Selling Price'!I117-'Cash Cost'!I95</f>
        <v>55.505550555055493</v>
      </c>
      <c r="J95" s="75">
        <f>'Selling Price'!J117-'Cash Cost'!J95</f>
        <v>55.722891566265048</v>
      </c>
      <c r="K95" s="75">
        <f>'Selling Price'!K117-'Cash Cost'!K95</f>
        <v>55.722891566265048</v>
      </c>
      <c r="L95" s="75">
        <f>'Selling Price'!L117-'Cash Cost'!L95</f>
        <v>55.97579425113463</v>
      </c>
      <c r="M95" s="75">
        <f>'Selling Price'!M117-'Cash Cost'!M95</f>
        <v>56.231003039513666</v>
      </c>
      <c r="N95" s="75">
        <f>'Selling Price'!N117-'Cash Cost'!N95</f>
        <v>56.282324307879435</v>
      </c>
      <c r="O95" s="75">
        <f>'Selling Price'!O117-'Cash Cost'!O95</f>
        <v>56.282324307879435</v>
      </c>
      <c r="P95" s="75">
        <f>'Selling Price'!P117-'Cash Cost'!P95</f>
        <v>56.282324307879435</v>
      </c>
      <c r="Q95" s="75" t="e">
        <f>'Selling Price'!#REF!-'Cash Cost'!Q95</f>
        <v>#REF!</v>
      </c>
      <c r="R95" s="75" t="e">
        <f>'Selling Price'!#REF!-'Cash Cost'!R95</f>
        <v>#REF!</v>
      </c>
      <c r="S95" s="75" t="e">
        <f>'Selling Price'!#REF!-'Cash Cost'!S95</f>
        <v>#REF!</v>
      </c>
      <c r="T95" s="75" t="e">
        <f>'Selling Price'!#REF!-'Cash Cost'!T95</f>
        <v>#REF!</v>
      </c>
      <c r="U95" s="75" t="e">
        <f>'Selling Price'!#REF!-'Cash Cost'!U95</f>
        <v>#REF!</v>
      </c>
      <c r="V95" s="75" t="e">
        <f>'Selling Price'!#REF!-'Cash Cost'!V95</f>
        <v>#REF!</v>
      </c>
      <c r="W95" s="75" t="e">
        <f>'Selling Price'!#REF!-'Cash Cost'!W95</f>
        <v>#REF!</v>
      </c>
      <c r="X95" s="75" t="e">
        <f>'Selling Price'!#REF!-'Cash Cost'!X95</f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75">
        <f>'Selling Price'!E118-'Cash Cost'!E96</f>
        <v>50.617190677531312</v>
      </c>
      <c r="F96" s="75">
        <f>'Selling Price'!F118-'Cash Cost'!F96</f>
        <v>51.191867117958054</v>
      </c>
      <c r="G96" s="75">
        <f>'Selling Price'!G118-'Cash Cost'!G96</f>
        <v>51.626769072116531</v>
      </c>
      <c r="H96" s="75">
        <f>'Selling Price'!H118-'Cash Cost'!H96</f>
        <v>50.562639906494155</v>
      </c>
      <c r="I96" s="75">
        <f>'Selling Price'!I118-'Cash Cost'!I96</f>
        <v>51.005100510050966</v>
      </c>
      <c r="J96" s="75">
        <f>'Selling Price'!J118-'Cash Cost'!J96</f>
        <v>51.204819277108413</v>
      </c>
      <c r="K96" s="75">
        <f>'Selling Price'!K118-'Cash Cost'!K96</f>
        <v>51.204819277108413</v>
      </c>
      <c r="L96" s="75">
        <f>'Selling Price'!L118-'Cash Cost'!L96</f>
        <v>51.437216338880489</v>
      </c>
      <c r="M96" s="75">
        <f>'Selling Price'!M118-'Cash Cost'!M96</f>
        <v>51.671732522796333</v>
      </c>
      <c r="N96" s="75">
        <f>'Selling Price'!N118-'Cash Cost'!N96</f>
        <v>51.718892607240605</v>
      </c>
      <c r="O96" s="75">
        <f>'Selling Price'!O118-'Cash Cost'!O96</f>
        <v>51.718892607240605</v>
      </c>
      <c r="P96" s="75">
        <f>'Selling Price'!P118-'Cash Cost'!P96</f>
        <v>51.718892607240605</v>
      </c>
      <c r="Q96" s="75" t="e">
        <f>'Selling Price'!#REF!-'Cash Cost'!Q96</f>
        <v>#REF!</v>
      </c>
      <c r="R96" s="75" t="e">
        <f>'Selling Price'!#REF!-'Cash Cost'!R96</f>
        <v>#REF!</v>
      </c>
      <c r="S96" s="75" t="e">
        <f>'Selling Price'!#REF!-'Cash Cost'!S96</f>
        <v>#REF!</v>
      </c>
      <c r="T96" s="75" t="e">
        <f>'Selling Price'!#REF!-'Cash Cost'!T96</f>
        <v>#REF!</v>
      </c>
      <c r="U96" s="75" t="e">
        <f>'Selling Price'!#REF!-'Cash Cost'!U96</f>
        <v>#REF!</v>
      </c>
      <c r="V96" s="75" t="e">
        <f>'Selling Price'!#REF!-'Cash Cost'!V96</f>
        <v>#REF!</v>
      </c>
      <c r="W96" s="75" t="e">
        <f>'Selling Price'!#REF!-'Cash Cost'!W96</f>
        <v>#REF!</v>
      </c>
      <c r="X96" s="75" t="e">
        <f>'Selling Price'!#REF!-'Cash Cost'!X96</f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75">
        <f>'Selling Price'!E119-'Cash Cost'!E97</f>
        <v>50.617190677531312</v>
      </c>
      <c r="F97" s="75">
        <f>'Selling Price'!F119-'Cash Cost'!F97</f>
        <v>51.191867117958054</v>
      </c>
      <c r="G97" s="75">
        <f>'Selling Price'!G119-'Cash Cost'!G97</f>
        <v>51.626769072116531</v>
      </c>
      <c r="H97" s="75">
        <f>'Selling Price'!H119-'Cash Cost'!H97</f>
        <v>50.562639906494155</v>
      </c>
      <c r="I97" s="75">
        <f>'Selling Price'!I119-'Cash Cost'!I97</f>
        <v>51.005100510050966</v>
      </c>
      <c r="J97" s="75">
        <f>'Selling Price'!J119-'Cash Cost'!J97</f>
        <v>51.204819277108413</v>
      </c>
      <c r="K97" s="75">
        <f>'Selling Price'!K119-'Cash Cost'!K97</f>
        <v>51.204819277108413</v>
      </c>
      <c r="L97" s="75">
        <f>'Selling Price'!L119-'Cash Cost'!L97</f>
        <v>51.437216338880489</v>
      </c>
      <c r="M97" s="75">
        <f>'Selling Price'!M119-'Cash Cost'!M97</f>
        <v>51.671732522796333</v>
      </c>
      <c r="N97" s="75">
        <f>'Selling Price'!N119-'Cash Cost'!N97</f>
        <v>51.718892607240605</v>
      </c>
      <c r="O97" s="75">
        <f>'Selling Price'!O119-'Cash Cost'!O97</f>
        <v>51.718892607240605</v>
      </c>
      <c r="P97" s="75">
        <f>'Selling Price'!P119-'Cash Cost'!P97</f>
        <v>51.718892607240605</v>
      </c>
      <c r="Q97" s="75" t="e">
        <f>'Selling Price'!#REF!-'Cash Cost'!Q97</f>
        <v>#REF!</v>
      </c>
      <c r="R97" s="75" t="e">
        <f>'Selling Price'!#REF!-'Cash Cost'!R97</f>
        <v>#REF!</v>
      </c>
      <c r="S97" s="75" t="e">
        <f>'Selling Price'!#REF!-'Cash Cost'!S97</f>
        <v>#REF!</v>
      </c>
      <c r="T97" s="75" t="e">
        <f>'Selling Price'!#REF!-'Cash Cost'!T97</f>
        <v>#REF!</v>
      </c>
      <c r="U97" s="75" t="e">
        <f>'Selling Price'!#REF!-'Cash Cost'!U97</f>
        <v>#REF!</v>
      </c>
      <c r="V97" s="75" t="e">
        <f>'Selling Price'!#REF!-'Cash Cost'!V97</f>
        <v>#REF!</v>
      </c>
      <c r="W97" s="75" t="e">
        <f>'Selling Price'!#REF!-'Cash Cost'!W97</f>
        <v>#REF!</v>
      </c>
      <c r="X97" s="75" t="e">
        <f>'Selling Price'!#REF!-'Cash Cost'!X97</f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75">
        <f>'Selling Price'!E121-'Cash Cost'!E98</f>
        <v>45.891708731986569</v>
      </c>
      <c r="F98" s="75">
        <f>'Selling Price'!F121-'Cash Cost'!F98</f>
        <v>32.889831988292258</v>
      </c>
      <c r="G98" s="75">
        <f>'Selling Price'!G121-'Cash Cost'!G98</f>
        <v>25.874873639760494</v>
      </c>
      <c r="H98" s="75">
        <f>'Selling Price'!H121-'Cash Cost'!H98</f>
        <v>36.547189770920568</v>
      </c>
      <c r="I98" s="75">
        <f>'Selling Price'!I121-'Cash Cost'!I98</f>
        <v>32.148094809480881</v>
      </c>
      <c r="J98" s="75">
        <f>'Selling Price'!J121-'Cash Cost'!J98</f>
        <v>32.073493975903716</v>
      </c>
      <c r="K98" s="75">
        <f>'Selling Price'!K121-'Cash Cost'!K98</f>
        <v>32.073493975903716</v>
      </c>
      <c r="L98" s="75">
        <f>'Selling Price'!L121-'Cash Cost'!L98</f>
        <v>31.986686838124228</v>
      </c>
      <c r="M98" s="75">
        <f>'Selling Price'!M121-'Cash Cost'!M98</f>
        <v>31.899088145896599</v>
      </c>
      <c r="N98" s="75">
        <f>'Selling Price'!N121-'Cash Cost'!N98</f>
        <v>31.881472467295453</v>
      </c>
      <c r="O98" s="75">
        <f>'Selling Price'!O121-'Cash Cost'!O98</f>
        <v>31.881472467295453</v>
      </c>
      <c r="P98" s="75">
        <f>'Selling Price'!P121-'Cash Cost'!P98</f>
        <v>31.881472467295453</v>
      </c>
      <c r="Q98" s="75" t="e">
        <f>'Selling Price'!#REF!-'Cash Cost'!Q98</f>
        <v>#REF!</v>
      </c>
      <c r="R98" s="75" t="e">
        <f>'Selling Price'!#REF!-'Cash Cost'!R98</f>
        <v>#REF!</v>
      </c>
      <c r="S98" s="75" t="e">
        <f>'Selling Price'!#REF!-'Cash Cost'!S98</f>
        <v>#REF!</v>
      </c>
      <c r="T98" s="75" t="e">
        <f>'Selling Price'!#REF!-'Cash Cost'!T98</f>
        <v>#REF!</v>
      </c>
      <c r="U98" s="75" t="e">
        <f>'Selling Price'!#REF!-'Cash Cost'!U98</f>
        <v>#REF!</v>
      </c>
      <c r="V98" s="75" t="e">
        <f>'Selling Price'!#REF!-'Cash Cost'!V98</f>
        <v>#REF!</v>
      </c>
      <c r="W98" s="75" t="e">
        <f>'Selling Price'!#REF!-'Cash Cost'!W98</f>
        <v>#REF!</v>
      </c>
      <c r="X98" s="75" t="e">
        <f>'Selling Price'!#REF!-'Cash Cost'!X98</f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75">
        <f>'Selling Price'!E122-'Cash Cost'!E99</f>
        <v>68.222822266191542</v>
      </c>
      <c r="F99" s="75">
        <f>'Selling Price'!F122-'Cash Cost'!F99</f>
        <v>55.474479246214855</v>
      </c>
      <c r="G99" s="75">
        <f>'Selling Price'!G122-'Cash Cost'!G99</f>
        <v>48.651389406870862</v>
      </c>
      <c r="H99" s="75">
        <f>'Selling Price'!H122-'Cash Cost'!H99</f>
        <v>58.854236788491562</v>
      </c>
      <c r="I99" s="75">
        <f>'Selling Price'!I122-'Cash Cost'!I99</f>
        <v>54.650345034503516</v>
      </c>
      <c r="J99" s="75">
        <f>'Selling Price'!J122-'Cash Cost'!J99</f>
        <v>54.66385542168689</v>
      </c>
      <c r="K99" s="75">
        <f>'Selling Price'!K122-'Cash Cost'!K99</f>
        <v>54.66385542168689</v>
      </c>
      <c r="L99" s="75">
        <f>'Selling Price'!L122-'Cash Cost'!L99</f>
        <v>54.679576399394932</v>
      </c>
      <c r="M99" s="75">
        <f>'Selling Price'!M122-'Cash Cost'!M99</f>
        <v>54.695440729483266</v>
      </c>
      <c r="N99" s="75">
        <f>'Selling Price'!N122-'Cash Cost'!N99</f>
        <v>54.698630970489944</v>
      </c>
      <c r="O99" s="75">
        <f>'Selling Price'!O122-'Cash Cost'!O99</f>
        <v>54.698630970489944</v>
      </c>
      <c r="P99" s="75">
        <f>'Selling Price'!P122-'Cash Cost'!P99</f>
        <v>54.698630970489944</v>
      </c>
      <c r="Q99" s="75" t="e">
        <f>'Selling Price'!#REF!-'Cash Cost'!Q99</f>
        <v>#REF!</v>
      </c>
      <c r="R99" s="75" t="e">
        <f>'Selling Price'!#REF!-'Cash Cost'!R99</f>
        <v>#REF!</v>
      </c>
      <c r="S99" s="75" t="e">
        <f>'Selling Price'!#REF!-'Cash Cost'!S99</f>
        <v>#REF!</v>
      </c>
      <c r="T99" s="75" t="e">
        <f>'Selling Price'!#REF!-'Cash Cost'!T99</f>
        <v>#REF!</v>
      </c>
      <c r="U99" s="75" t="e">
        <f>'Selling Price'!#REF!-'Cash Cost'!U99</f>
        <v>#REF!</v>
      </c>
      <c r="V99" s="75" t="e">
        <f>'Selling Price'!#REF!-'Cash Cost'!V99</f>
        <v>#REF!</v>
      </c>
      <c r="W99" s="75" t="e">
        <f>'Selling Price'!#REF!-'Cash Cost'!W99</f>
        <v>#REF!</v>
      </c>
      <c r="X99" s="75" t="e">
        <f>'Selling Price'!#REF!-'Cash Cost'!X99</f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75">
        <f>'Selling Price'!E123-'Cash Cost'!E100</f>
        <v>61.672362296158099</v>
      </c>
      <c r="F100" s="75">
        <f>'Selling Price'!F123-'Cash Cost'!F100</f>
        <v>48.849649383890892</v>
      </c>
      <c r="G100" s="75">
        <f>'Selling Price'!G123-'Cash Cost'!G100</f>
        <v>41.970278115185124</v>
      </c>
      <c r="H100" s="75">
        <f>'Selling Price'!H123-'Cash Cost'!H100</f>
        <v>52.310836330004122</v>
      </c>
      <c r="I100" s="75">
        <f>'Selling Price'!I123-'Cash Cost'!I100</f>
        <v>48.049684968496877</v>
      </c>
      <c r="J100" s="75">
        <f>'Selling Price'!J123-'Cash Cost'!J100</f>
        <v>48.037349397590447</v>
      </c>
      <c r="K100" s="75">
        <f>'Selling Price'!K123-'Cash Cost'!K100</f>
        <v>48.037349397590447</v>
      </c>
      <c r="L100" s="75">
        <f>'Selling Price'!L123-'Cash Cost'!L100</f>
        <v>48.02299546142217</v>
      </c>
      <c r="M100" s="75">
        <f>'Selling Price'!M123-'Cash Cost'!M100</f>
        <v>48.008510638297935</v>
      </c>
      <c r="N100" s="75">
        <f>'Selling Price'!N123-'Cash Cost'!N100</f>
        <v>48.00559780955291</v>
      </c>
      <c r="O100" s="75">
        <f>'Selling Price'!O123-'Cash Cost'!O100</f>
        <v>48.00559780955291</v>
      </c>
      <c r="P100" s="75">
        <f>'Selling Price'!P123-'Cash Cost'!P100</f>
        <v>48.00559780955291</v>
      </c>
      <c r="Q100" s="75" t="e">
        <f>'Selling Price'!#REF!-'Cash Cost'!Q100</f>
        <v>#REF!</v>
      </c>
      <c r="R100" s="75" t="e">
        <f>'Selling Price'!#REF!-'Cash Cost'!R100</f>
        <v>#REF!</v>
      </c>
      <c r="S100" s="75" t="e">
        <f>'Selling Price'!#REF!-'Cash Cost'!S100</f>
        <v>#REF!</v>
      </c>
      <c r="T100" s="75" t="e">
        <f>'Selling Price'!#REF!-'Cash Cost'!T100</f>
        <v>#REF!</v>
      </c>
      <c r="U100" s="75" t="e">
        <f>'Selling Price'!#REF!-'Cash Cost'!U100</f>
        <v>#REF!</v>
      </c>
      <c r="V100" s="75" t="e">
        <f>'Selling Price'!#REF!-'Cash Cost'!V100</f>
        <v>#REF!</v>
      </c>
      <c r="W100" s="75" t="e">
        <f>'Selling Price'!#REF!-'Cash Cost'!W100</f>
        <v>#REF!</v>
      </c>
      <c r="X100" s="75" t="e">
        <f>'Selling Price'!#REF!-'Cash Cost'!X100</f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75">
        <f>'Selling Price'!E125-'Cash Cost'!E101</f>
        <v>2.9774818045606253</v>
      </c>
      <c r="F101" s="75">
        <f>'Selling Price'!F125-'Cash Cost'!F101</f>
        <v>3.011286301056316</v>
      </c>
      <c r="G101" s="75">
        <f>'Selling Price'!G125-'Cash Cost'!G101</f>
        <v>3.0368687689480112</v>
      </c>
      <c r="H101" s="75">
        <f>'Selling Price'!H125-'Cash Cost'!H101</f>
        <v>2.9742729356761402</v>
      </c>
      <c r="I101" s="75">
        <f>'Selling Price'!I125-'Cash Cost'!I101</f>
        <v>3.000300030003018</v>
      </c>
      <c r="J101" s="75">
        <f>'Selling Price'!J125-'Cash Cost'!J101</f>
        <v>3.0120481927710898</v>
      </c>
      <c r="K101" s="75">
        <f>'Selling Price'!K125-'Cash Cost'!K101</f>
        <v>3.0120481927710898</v>
      </c>
      <c r="L101" s="75">
        <f>'Selling Price'!L125-'Cash Cost'!L101</f>
        <v>3.0257186081694272</v>
      </c>
      <c r="M101" s="75">
        <f>'Selling Price'!M125-'Cash Cost'!M101</f>
        <v>3.0395136778115557</v>
      </c>
      <c r="N101" s="75">
        <f>'Selling Price'!N125-'Cash Cost'!N101</f>
        <v>3.0422878004259246</v>
      </c>
      <c r="O101" s="75">
        <f>'Selling Price'!O125-'Cash Cost'!O101</f>
        <v>3.0422878004259246</v>
      </c>
      <c r="P101" s="75">
        <f>'Selling Price'!P125-'Cash Cost'!P101</f>
        <v>3.0422878004259246</v>
      </c>
      <c r="Q101" s="75" t="e">
        <f>'Selling Price'!#REF!-'Cash Cost'!Q101</f>
        <v>#REF!</v>
      </c>
      <c r="R101" s="75" t="e">
        <f>'Selling Price'!#REF!-'Cash Cost'!R101</f>
        <v>#REF!</v>
      </c>
      <c r="S101" s="75" t="e">
        <f>'Selling Price'!#REF!-'Cash Cost'!S101</f>
        <v>#REF!</v>
      </c>
      <c r="T101" s="75" t="e">
        <f>'Selling Price'!#REF!-'Cash Cost'!T101</f>
        <v>#REF!</v>
      </c>
      <c r="U101" s="75" t="e">
        <f>'Selling Price'!#REF!-'Cash Cost'!U101</f>
        <v>#REF!</v>
      </c>
      <c r="V101" s="75" t="e">
        <f>'Selling Price'!#REF!-'Cash Cost'!V101</f>
        <v>#REF!</v>
      </c>
      <c r="W101" s="75" t="e">
        <f>'Selling Price'!#REF!-'Cash Cost'!W101</f>
        <v>#REF!</v>
      </c>
      <c r="X101" s="75" t="e">
        <f>'Selling Price'!#REF!-'Cash Cost'!X101</f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75">
        <f>'Selling Price'!E126-'Cash Cost'!E102</f>
        <v>52.206433370935997</v>
      </c>
      <c r="F102" s="75">
        <f>'Selling Price'!F126-'Cash Cost'!F102</f>
        <v>50.453270731315115</v>
      </c>
      <c r="G102" s="75">
        <f>'Selling Price'!G126-'Cash Cost'!G102</f>
        <v>56.815601905209519</v>
      </c>
      <c r="H102" s="75">
        <f>'Selling Price'!H126-'Cash Cost'!H102</f>
        <v>46.41746900435146</v>
      </c>
      <c r="I102" s="75">
        <f>'Selling Price'!I126-'Cash Cost'!I102</f>
        <v>44.964814905980177</v>
      </c>
      <c r="J102" s="75">
        <f>'Selling Price'!J126-'Cash Cost'!J102</f>
        <v>50.134412715197129</v>
      </c>
      <c r="K102" s="75">
        <f>'Selling Price'!K126-'Cash Cost'!K102</f>
        <v>48.268490691644558</v>
      </c>
      <c r="L102" s="75">
        <f>'Selling Price'!L126-'Cash Cost'!L102</f>
        <v>54.311401162489915</v>
      </c>
      <c r="M102" s="75">
        <f>'Selling Price'!M126-'Cash Cost'!M102</f>
        <v>72.475072718999684</v>
      </c>
      <c r="N102" s="75">
        <f>'Selling Price'!N126-'Cash Cost'!N102</f>
        <v>31.947430771816471</v>
      </c>
      <c r="O102" s="75">
        <f>'Selling Price'!O126-'Cash Cost'!O102</f>
        <v>51.383543700783548</v>
      </c>
      <c r="P102" s="75">
        <f>'Selling Price'!P126-'Cash Cost'!P102</f>
        <v>53.364402427441576</v>
      </c>
      <c r="Q102" s="75" t="e">
        <f>'Selling Price'!#REF!-'Cash Cost'!Q102</f>
        <v>#REF!</v>
      </c>
      <c r="R102" s="75" t="e">
        <f>'Selling Price'!#REF!-'Cash Cost'!R102</f>
        <v>#REF!</v>
      </c>
      <c r="S102" s="75" t="e">
        <f>'Selling Price'!#REF!-'Cash Cost'!S102</f>
        <v>#REF!</v>
      </c>
      <c r="T102" s="75" t="e">
        <f>'Selling Price'!#REF!-'Cash Cost'!T102</f>
        <v>#REF!</v>
      </c>
      <c r="U102" s="75" t="e">
        <f>'Selling Price'!#REF!-'Cash Cost'!U102</f>
        <v>#REF!</v>
      </c>
      <c r="V102" s="75" t="e">
        <f>'Selling Price'!#REF!-'Cash Cost'!V102</f>
        <v>#REF!</v>
      </c>
      <c r="W102" s="75" t="e">
        <f>'Selling Price'!#REF!-'Cash Cost'!W102</f>
        <v>#REF!</v>
      </c>
      <c r="X102" s="75" t="e">
        <f>'Selling Price'!#REF!-'Cash Cost'!X102</f>
        <v>#REF!</v>
      </c>
    </row>
    <row r="103" spans="1:24" s="73" customFormat="1" ht="23.5">
      <c r="A103" s="71" t="s">
        <v>6</v>
      </c>
      <c r="B103" s="72"/>
      <c r="D103" s="72"/>
    </row>
    <row r="104" spans="1:24">
      <c r="A104" s="490" t="s">
        <v>1</v>
      </c>
      <c r="B104" s="487" t="s">
        <v>98</v>
      </c>
      <c r="C104" s="487" t="s">
        <v>99</v>
      </c>
      <c r="D104" s="487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92"/>
      <c r="B105" s="488"/>
      <c r="C105" s="488"/>
      <c r="D105" s="488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75">
        <f>'Selling Price'!E130-'Cash Cost'!E106</f>
        <v>418.65139292622132</v>
      </c>
      <c r="F106" s="75">
        <f>'Selling Price'!F130-'Cash Cost'!F106</f>
        <v>496.56645700839573</v>
      </c>
      <c r="G106" s="75">
        <f>'Selling Price'!G130-'Cash Cost'!G106</f>
        <v>643.72561156597862</v>
      </c>
      <c r="H106" s="75">
        <f>'Selling Price'!H130-'Cash Cost'!H106</f>
        <v>553.2337716431241</v>
      </c>
      <c r="I106" s="75">
        <f>'Selling Price'!I130-'Cash Cost'!I106</f>
        <v>589.66407659905644</v>
      </c>
      <c r="J106" s="75">
        <f>'Selling Price'!J130-'Cash Cost'!J106</f>
        <v>588.76731966323973</v>
      </c>
      <c r="K106" s="75">
        <f>'Selling Price'!K130-'Cash Cost'!K106</f>
        <v>589.33638264678689</v>
      </c>
      <c r="L106" s="75">
        <f>'Selling Price'!L130-'Cash Cost'!L106</f>
        <v>592.14498073998664</v>
      </c>
      <c r="M106" s="75">
        <f>'Selling Price'!M130-'Cash Cost'!M106</f>
        <v>589.57325854002465</v>
      </c>
      <c r="N106" s="75">
        <f>'Selling Price'!N130-'Cash Cost'!N106</f>
        <v>528.12621732888692</v>
      </c>
      <c r="O106" s="75">
        <f>'Selling Price'!O130-'Cash Cost'!O106</f>
        <v>512.81601692103811</v>
      </c>
      <c r="P106" s="75">
        <f>'Selling Price'!P130-'Cash Cost'!P106</f>
        <v>500.3125837869872</v>
      </c>
      <c r="Q106" s="75" t="e">
        <f>'Selling Price'!#REF!-'Cash Cost'!Q106</f>
        <v>#REF!</v>
      </c>
      <c r="R106" s="75" t="e">
        <f>'Selling Price'!#REF!-'Cash Cost'!R106</f>
        <v>#REF!</v>
      </c>
      <c r="S106" s="75" t="e">
        <f>'Selling Price'!#REF!-'Cash Cost'!S106</f>
        <v>#REF!</v>
      </c>
      <c r="T106" s="75" t="e">
        <f>'Selling Price'!#REF!-'Cash Cost'!T106</f>
        <v>#REF!</v>
      </c>
      <c r="U106" s="75" t="e">
        <f>'Selling Price'!#REF!-'Cash Cost'!U106</f>
        <v>#REF!</v>
      </c>
      <c r="V106" s="75" t="e">
        <f>'Selling Price'!#REF!-'Cash Cost'!V106</f>
        <v>#REF!</v>
      </c>
      <c r="W106" s="75" t="e">
        <f>'Selling Price'!#REF!-'Cash Cost'!W106</f>
        <v>#REF!</v>
      </c>
      <c r="X106" s="75" t="e">
        <f>'Selling Price'!#REF!-'Cash Cost'!X106</f>
        <v>#REF!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75">
        <f>'Selling Price'!E131-'Cash Cost'!E107</f>
        <v>419.15139292622132</v>
      </c>
      <c r="F107" s="75">
        <f>'Selling Price'!F131-'Cash Cost'!F107</f>
        <v>497.06645700839573</v>
      </c>
      <c r="G107" s="75">
        <f>'Selling Price'!G131-'Cash Cost'!G107</f>
        <v>644.22561156597862</v>
      </c>
      <c r="H107" s="75">
        <f>'Selling Price'!H131-'Cash Cost'!H107</f>
        <v>553.7337716431241</v>
      </c>
      <c r="I107" s="75">
        <f>'Selling Price'!I131-'Cash Cost'!I107</f>
        <v>590.16407659905644</v>
      </c>
      <c r="J107" s="75">
        <f>'Selling Price'!J131-'Cash Cost'!J107</f>
        <v>589.26731966323973</v>
      </c>
      <c r="K107" s="75">
        <f>'Selling Price'!K131-'Cash Cost'!K107</f>
        <v>589.83638264678689</v>
      </c>
      <c r="L107" s="75">
        <f>'Selling Price'!L131-'Cash Cost'!L107</f>
        <v>592.64498073998664</v>
      </c>
      <c r="M107" s="75">
        <f>'Selling Price'!M131-'Cash Cost'!M107</f>
        <v>590.07325854002465</v>
      </c>
      <c r="N107" s="75">
        <f>'Selling Price'!N131-'Cash Cost'!N107</f>
        <v>528.62621732888692</v>
      </c>
      <c r="O107" s="75">
        <f>'Selling Price'!O131-'Cash Cost'!O107</f>
        <v>513.31601692103811</v>
      </c>
      <c r="P107" s="75">
        <f>'Selling Price'!P131-'Cash Cost'!P107</f>
        <v>500.8125837869872</v>
      </c>
      <c r="Q107" s="75" t="e">
        <f>'Selling Price'!#REF!-'Cash Cost'!Q107</f>
        <v>#REF!</v>
      </c>
      <c r="R107" s="75" t="e">
        <f>'Selling Price'!#REF!-'Cash Cost'!R107</f>
        <v>#REF!</v>
      </c>
      <c r="S107" s="75" t="e">
        <f>'Selling Price'!#REF!-'Cash Cost'!S107</f>
        <v>#REF!</v>
      </c>
      <c r="T107" s="75" t="e">
        <f>'Selling Price'!#REF!-'Cash Cost'!T107</f>
        <v>#REF!</v>
      </c>
      <c r="U107" s="75" t="e">
        <f>'Selling Price'!#REF!-'Cash Cost'!U107</f>
        <v>#REF!</v>
      </c>
      <c r="V107" s="75" t="e">
        <f>'Selling Price'!#REF!-'Cash Cost'!V107</f>
        <v>#REF!</v>
      </c>
      <c r="W107" s="75" t="e">
        <f>'Selling Price'!#REF!-'Cash Cost'!W107</f>
        <v>#REF!</v>
      </c>
      <c r="X107" s="75" t="e">
        <f>'Selling Price'!#REF!-'Cash Cost'!X107</f>
        <v>#REF!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75">
        <f>'Selling Price'!E132-'Cash Cost'!E108</f>
        <v>341.11089567537852</v>
      </c>
      <c r="F108" s="75">
        <f>'Selling Price'!F132-'Cash Cost'!F108</f>
        <v>430.26595975755293</v>
      </c>
      <c r="G108" s="75">
        <f>'Selling Price'!G132-'Cash Cost'!G108</f>
        <v>567.21511431513579</v>
      </c>
      <c r="H108" s="75">
        <f>'Selling Price'!H132-'Cash Cost'!H108</f>
        <v>473.44327439228135</v>
      </c>
      <c r="I108" s="75">
        <f>'Selling Price'!I132-'Cash Cost'!I108</f>
        <v>509.87357934821347</v>
      </c>
      <c r="J108" s="75">
        <f>'Selling Price'!J132-'Cash Cost'!J108</f>
        <v>508.97682241239693</v>
      </c>
      <c r="K108" s="75">
        <f>'Selling Price'!K132-'Cash Cost'!K108</f>
        <v>509.54588539594403</v>
      </c>
      <c r="L108" s="75">
        <f>'Selling Price'!L132-'Cash Cost'!L108</f>
        <v>512.35448348914383</v>
      </c>
      <c r="M108" s="75">
        <f>'Selling Price'!M132-'Cash Cost'!M108</f>
        <v>509.78276128918174</v>
      </c>
      <c r="N108" s="75">
        <f>'Selling Price'!N132-'Cash Cost'!N108</f>
        <v>448.33572007804401</v>
      </c>
      <c r="O108" s="75">
        <f>'Selling Price'!O132-'Cash Cost'!O108</f>
        <v>433.02551967019542</v>
      </c>
      <c r="P108" s="75">
        <f>'Selling Price'!P132-'Cash Cost'!P108</f>
        <v>420.5220865361444</v>
      </c>
      <c r="Q108" s="75" t="e">
        <f>'Selling Price'!#REF!-'Cash Cost'!Q108</f>
        <v>#REF!</v>
      </c>
      <c r="R108" s="75" t="e">
        <f>'Selling Price'!#REF!-'Cash Cost'!R108</f>
        <v>#REF!</v>
      </c>
      <c r="S108" s="75" t="e">
        <f>'Selling Price'!#REF!-'Cash Cost'!S108</f>
        <v>#REF!</v>
      </c>
      <c r="T108" s="75" t="e">
        <f>'Selling Price'!#REF!-'Cash Cost'!T108</f>
        <v>#REF!</v>
      </c>
      <c r="U108" s="75" t="e">
        <f>'Selling Price'!#REF!-'Cash Cost'!U108</f>
        <v>#REF!</v>
      </c>
      <c r="V108" s="75" t="e">
        <f>'Selling Price'!#REF!-'Cash Cost'!V108</f>
        <v>#REF!</v>
      </c>
      <c r="W108" s="75" t="e">
        <f>'Selling Price'!#REF!-'Cash Cost'!W108</f>
        <v>#REF!</v>
      </c>
      <c r="X108" s="75" t="e">
        <f>'Selling Price'!#REF!-'Cash Cost'!X108</f>
        <v>#REF!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75">
        <f>'Selling Price'!E133-'Cash Cost'!E109</f>
        <v>341.11089567537852</v>
      </c>
      <c r="F109" s="75">
        <f>'Selling Price'!F133-'Cash Cost'!F109</f>
        <v>430.26595975755293</v>
      </c>
      <c r="G109" s="75">
        <f>'Selling Price'!G133-'Cash Cost'!G109</f>
        <v>567.21511431513579</v>
      </c>
      <c r="H109" s="75">
        <f>'Selling Price'!H133-'Cash Cost'!H109</f>
        <v>473.44327439228135</v>
      </c>
      <c r="I109" s="75">
        <f>'Selling Price'!I133-'Cash Cost'!I109</f>
        <v>509.87357934821347</v>
      </c>
      <c r="J109" s="75">
        <f>'Selling Price'!J133-'Cash Cost'!J109</f>
        <v>508.97682241239693</v>
      </c>
      <c r="K109" s="75">
        <f>'Selling Price'!K133-'Cash Cost'!K109</f>
        <v>509.54588539594403</v>
      </c>
      <c r="L109" s="75">
        <f>'Selling Price'!L133-'Cash Cost'!L109</f>
        <v>512.35448348914383</v>
      </c>
      <c r="M109" s="75">
        <f>'Selling Price'!M133-'Cash Cost'!M109</f>
        <v>509.78276128918174</v>
      </c>
      <c r="N109" s="75">
        <f>'Selling Price'!N133-'Cash Cost'!N109</f>
        <v>448.33572007804401</v>
      </c>
      <c r="O109" s="75">
        <f>'Selling Price'!O133-'Cash Cost'!O109</f>
        <v>433.02551967019542</v>
      </c>
      <c r="P109" s="75">
        <f>'Selling Price'!P133-'Cash Cost'!P109</f>
        <v>420.5220865361444</v>
      </c>
      <c r="Q109" s="75" t="e">
        <f>'Selling Price'!#REF!-'Cash Cost'!Q109</f>
        <v>#REF!</v>
      </c>
      <c r="R109" s="75" t="e">
        <f>'Selling Price'!#REF!-'Cash Cost'!R109</f>
        <v>#REF!</v>
      </c>
      <c r="S109" s="75" t="e">
        <f>'Selling Price'!#REF!-'Cash Cost'!S109</f>
        <v>#REF!</v>
      </c>
      <c r="T109" s="75" t="e">
        <f>'Selling Price'!#REF!-'Cash Cost'!T109</f>
        <v>#REF!</v>
      </c>
      <c r="U109" s="75" t="e">
        <f>'Selling Price'!#REF!-'Cash Cost'!U109</f>
        <v>#REF!</v>
      </c>
      <c r="V109" s="75" t="e">
        <f>'Selling Price'!#REF!-'Cash Cost'!V109</f>
        <v>#REF!</v>
      </c>
      <c r="W109" s="75" t="e">
        <f>'Selling Price'!#REF!-'Cash Cost'!W109</f>
        <v>#REF!</v>
      </c>
      <c r="X109" s="75" t="e">
        <f>'Selling Price'!#REF!-'Cash Cost'!X109</f>
        <v>#REF!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75">
        <f>'Selling Price'!E134-'Cash Cost'!E110</f>
        <v>398.65139292622132</v>
      </c>
      <c r="F110" s="75">
        <f>'Selling Price'!F134-'Cash Cost'!F110</f>
        <v>476.56645700839573</v>
      </c>
      <c r="G110" s="75">
        <f>'Selling Price'!G134-'Cash Cost'!G110</f>
        <v>623.72561156597862</v>
      </c>
      <c r="H110" s="75">
        <f>'Selling Price'!H134-'Cash Cost'!H110</f>
        <v>533.2337716431241</v>
      </c>
      <c r="I110" s="75">
        <f>'Selling Price'!I134-'Cash Cost'!I110</f>
        <v>569.66407659905644</v>
      </c>
      <c r="J110" s="75">
        <f>'Selling Price'!J134-'Cash Cost'!J110</f>
        <v>568.76731966323973</v>
      </c>
      <c r="K110" s="75">
        <f>'Selling Price'!K134-'Cash Cost'!K110</f>
        <v>569.33638264678689</v>
      </c>
      <c r="L110" s="75">
        <f>'Selling Price'!L134-'Cash Cost'!L110</f>
        <v>572.14498073998664</v>
      </c>
      <c r="M110" s="75">
        <f>'Selling Price'!M134-'Cash Cost'!M110</f>
        <v>569.57325854002465</v>
      </c>
      <c r="N110" s="75">
        <f>'Selling Price'!N134-'Cash Cost'!N110</f>
        <v>508.12621732888692</v>
      </c>
      <c r="O110" s="75">
        <f>'Selling Price'!O134-'Cash Cost'!O110</f>
        <v>492.81601692103811</v>
      </c>
      <c r="P110" s="75">
        <f>'Selling Price'!P134-'Cash Cost'!P110</f>
        <v>480.3125837869872</v>
      </c>
      <c r="Q110" s="75" t="e">
        <f>'Selling Price'!#REF!-'Cash Cost'!Q110</f>
        <v>#REF!</v>
      </c>
      <c r="R110" s="75" t="e">
        <f>'Selling Price'!#REF!-'Cash Cost'!R110</f>
        <v>#REF!</v>
      </c>
      <c r="S110" s="75" t="e">
        <f>'Selling Price'!#REF!-'Cash Cost'!S110</f>
        <v>#REF!</v>
      </c>
      <c r="T110" s="75" t="e">
        <f>'Selling Price'!#REF!-'Cash Cost'!T110</f>
        <v>#REF!</v>
      </c>
      <c r="U110" s="75" t="e">
        <f>'Selling Price'!#REF!-'Cash Cost'!U110</f>
        <v>#REF!</v>
      </c>
      <c r="V110" s="75" t="e">
        <f>'Selling Price'!#REF!-'Cash Cost'!V110</f>
        <v>#REF!</v>
      </c>
      <c r="W110" s="75" t="e">
        <f>'Selling Price'!#REF!-'Cash Cost'!W110</f>
        <v>#REF!</v>
      </c>
      <c r="X110" s="75" t="e">
        <f>'Selling Price'!#REF!-'Cash Cost'!X110</f>
        <v>#REF!</v>
      </c>
    </row>
    <row r="111" spans="1:24" s="73" customFormat="1" ht="23.5">
      <c r="A111" s="71" t="s">
        <v>94</v>
      </c>
      <c r="B111" s="72"/>
      <c r="D111" s="72"/>
    </row>
    <row r="112" spans="1:24">
      <c r="A112" s="490" t="s">
        <v>1</v>
      </c>
      <c r="B112" s="487" t="s">
        <v>94</v>
      </c>
      <c r="C112" s="487" t="s">
        <v>99</v>
      </c>
      <c r="D112" s="487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92"/>
      <c r="B113" s="488"/>
      <c r="C113" s="488"/>
      <c r="D113" s="488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75">
        <f>'Selling Price'!E139-'Cash Cost'!E114</f>
        <v>331.15139292622132</v>
      </c>
      <c r="F114" s="75">
        <f>'Selling Price'!F139-'Cash Cost'!F114</f>
        <v>409.06645700839573</v>
      </c>
      <c r="G114" s="75">
        <f>'Selling Price'!G139-'Cash Cost'!G114</f>
        <v>556.22561156597862</v>
      </c>
      <c r="H114" s="75">
        <f>'Selling Price'!H139-'Cash Cost'!H114</f>
        <v>465.73377164312404</v>
      </c>
      <c r="I114" s="75">
        <f>'Selling Price'!I139-'Cash Cost'!I114</f>
        <v>502.16407659905639</v>
      </c>
      <c r="J114" s="75">
        <f>'Selling Price'!J139-'Cash Cost'!J114</f>
        <v>501.26731966323973</v>
      </c>
      <c r="K114" s="75">
        <f>'Selling Price'!K139-'Cash Cost'!K114</f>
        <v>501.83638264678694</v>
      </c>
      <c r="L114" s="75">
        <f>'Selling Price'!L139-'Cash Cost'!L114</f>
        <v>504.64498073998664</v>
      </c>
      <c r="M114" s="75">
        <f>'Selling Price'!M139-'Cash Cost'!M114</f>
        <v>502.07325854002465</v>
      </c>
      <c r="N114" s="75">
        <f>'Selling Price'!N139-'Cash Cost'!N114</f>
        <v>440.62621732888692</v>
      </c>
      <c r="O114" s="75">
        <f>'Selling Price'!O139-'Cash Cost'!O114</f>
        <v>425.31601692103811</v>
      </c>
      <c r="P114" s="75">
        <f>'Selling Price'!P139-'Cash Cost'!P114</f>
        <v>412.8125837869872</v>
      </c>
      <c r="Q114" s="75" t="e">
        <f>'Selling Price'!#REF!-'Cash Cost'!Q114</f>
        <v>#REF!</v>
      </c>
      <c r="R114" s="75" t="e">
        <f>'Selling Price'!#REF!-'Cash Cost'!R114</f>
        <v>#REF!</v>
      </c>
      <c r="S114" s="75" t="e">
        <f>'Selling Price'!#REF!-'Cash Cost'!S114</f>
        <v>#REF!</v>
      </c>
      <c r="T114" s="75" t="e">
        <f>'Selling Price'!#REF!-'Cash Cost'!T114</f>
        <v>#REF!</v>
      </c>
      <c r="U114" s="75" t="e">
        <f>'Selling Price'!#REF!-'Cash Cost'!U114</f>
        <v>#REF!</v>
      </c>
      <c r="V114" s="75" t="e">
        <f>'Selling Price'!#REF!-'Cash Cost'!V114</f>
        <v>#REF!</v>
      </c>
      <c r="W114" s="75" t="e">
        <f>'Selling Price'!#REF!-'Cash Cost'!W114</f>
        <v>#REF!</v>
      </c>
      <c r="X114" s="75" t="e">
        <f>'Selling Price'!#REF!-'Cash Cost'!X114</f>
        <v>#REF!</v>
      </c>
    </row>
    <row r="115" spans="1:24" s="73" customFormat="1" ht="23.5">
      <c r="A115" s="71" t="s">
        <v>155</v>
      </c>
      <c r="B115" s="72"/>
      <c r="D115" s="72"/>
    </row>
    <row r="116" spans="1:24">
      <c r="A116" s="490" t="s">
        <v>1</v>
      </c>
      <c r="B116" s="487" t="s">
        <v>155</v>
      </c>
      <c r="C116" s="487" t="s">
        <v>99</v>
      </c>
      <c r="D116" s="487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92"/>
      <c r="B117" s="488"/>
      <c r="C117" s="488"/>
      <c r="D117" s="488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75">
        <f>'Selling Price'!E143-'Cash Cost'!E118</f>
        <v>583.21</v>
      </c>
      <c r="F118" s="75">
        <f>'Selling Price'!F143-'Cash Cost'!F118</f>
        <v>583.21</v>
      </c>
      <c r="G118" s="75">
        <f>'Selling Price'!G143-'Cash Cost'!G118</f>
        <v>583.21</v>
      </c>
      <c r="H118" s="75">
        <f>'Selling Price'!H143-'Cash Cost'!H118</f>
        <v>583.21</v>
      </c>
      <c r="I118" s="75">
        <f>'Selling Price'!I143-'Cash Cost'!I118</f>
        <v>583.21</v>
      </c>
      <c r="J118" s="75">
        <f>'Selling Price'!J143-'Cash Cost'!J118</f>
        <v>583.21</v>
      </c>
      <c r="K118" s="75">
        <f>'Selling Price'!K143-'Cash Cost'!K118</f>
        <v>583.21</v>
      </c>
      <c r="L118" s="75">
        <f>'Selling Price'!L143-'Cash Cost'!L118</f>
        <v>583.21</v>
      </c>
      <c r="M118" s="75">
        <f>'Selling Price'!M143-'Cash Cost'!M118</f>
        <v>583.21</v>
      </c>
      <c r="N118" s="75">
        <f>'Selling Price'!N143-'Cash Cost'!N118</f>
        <v>583.21</v>
      </c>
      <c r="O118" s="75">
        <f>'Selling Price'!O143-'Cash Cost'!O118</f>
        <v>583.21</v>
      </c>
      <c r="P118" s="75">
        <f>'Selling Price'!P143-'Cash Cost'!P118</f>
        <v>583.21</v>
      </c>
      <c r="Q118" s="75" t="e">
        <f>'Selling Price'!#REF!-'Cash Cost'!Q118</f>
        <v>#REF!</v>
      </c>
      <c r="R118" s="75" t="e">
        <f>'Selling Price'!#REF!-'Cash Cost'!R118</f>
        <v>#REF!</v>
      </c>
      <c r="S118" s="75" t="e">
        <f>'Selling Price'!#REF!-'Cash Cost'!S118</f>
        <v>#REF!</v>
      </c>
      <c r="T118" s="75" t="e">
        <f>'Selling Price'!#REF!-'Cash Cost'!T118</f>
        <v>#REF!</v>
      </c>
      <c r="U118" s="75" t="e">
        <f>'Selling Price'!#REF!-'Cash Cost'!U118</f>
        <v>#REF!</v>
      </c>
      <c r="V118" s="75" t="e">
        <f>'Selling Price'!#REF!-'Cash Cost'!V118</f>
        <v>#REF!</v>
      </c>
      <c r="W118" s="75" t="e">
        <f>'Selling Price'!#REF!-'Cash Cost'!W118</f>
        <v>#REF!</v>
      </c>
      <c r="X118" s="75" t="e">
        <f>'Selling Price'!#REF!-'Cash Cost'!X118</f>
        <v>#REF!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75">
        <f>'Selling Price'!E144-'Cash Cost'!E119</f>
        <v>583.21</v>
      </c>
      <c r="F119" s="75">
        <f>'Selling Price'!F144-'Cash Cost'!F119</f>
        <v>583.21</v>
      </c>
      <c r="G119" s="75">
        <f>'Selling Price'!G144-'Cash Cost'!G119</f>
        <v>583.21</v>
      </c>
      <c r="H119" s="75">
        <f>'Selling Price'!H144-'Cash Cost'!H119</f>
        <v>583.21</v>
      </c>
      <c r="I119" s="75">
        <f>'Selling Price'!I144-'Cash Cost'!I119</f>
        <v>583.21</v>
      </c>
      <c r="J119" s="75">
        <f>'Selling Price'!J144-'Cash Cost'!J119</f>
        <v>583.21</v>
      </c>
      <c r="K119" s="75">
        <f>'Selling Price'!K144-'Cash Cost'!K119</f>
        <v>583.21</v>
      </c>
      <c r="L119" s="75">
        <f>'Selling Price'!L144-'Cash Cost'!L119</f>
        <v>583.21</v>
      </c>
      <c r="M119" s="75">
        <f>'Selling Price'!M144-'Cash Cost'!M119</f>
        <v>583.21</v>
      </c>
      <c r="N119" s="75">
        <f>'Selling Price'!N144-'Cash Cost'!N119</f>
        <v>583.21</v>
      </c>
      <c r="O119" s="75">
        <f>'Selling Price'!O144-'Cash Cost'!O119</f>
        <v>583.21</v>
      </c>
      <c r="P119" s="75">
        <f>'Selling Price'!P144-'Cash Cost'!P119</f>
        <v>583.21</v>
      </c>
      <c r="Q119" s="75" t="e">
        <f>'Selling Price'!#REF!-'Cash Cost'!Q119</f>
        <v>#REF!</v>
      </c>
      <c r="R119" s="75" t="e">
        <f>'Selling Price'!#REF!-'Cash Cost'!R119</f>
        <v>#REF!</v>
      </c>
      <c r="S119" s="75" t="e">
        <f>'Selling Price'!#REF!-'Cash Cost'!S119</f>
        <v>#REF!</v>
      </c>
      <c r="T119" s="75" t="e">
        <f>'Selling Price'!#REF!-'Cash Cost'!T119</f>
        <v>#REF!</v>
      </c>
      <c r="U119" s="75" t="e">
        <f>'Selling Price'!#REF!-'Cash Cost'!U119</f>
        <v>#REF!</v>
      </c>
      <c r="V119" s="75" t="e">
        <f>'Selling Price'!#REF!-'Cash Cost'!V119</f>
        <v>#REF!</v>
      </c>
      <c r="W119" s="75" t="e">
        <f>'Selling Price'!#REF!-'Cash Cost'!W119</f>
        <v>#REF!</v>
      </c>
      <c r="X119" s="75" t="e">
        <f>'Selling Price'!#REF!-'Cash Cost'!X119</f>
        <v>#REF!</v>
      </c>
    </row>
    <row r="122" spans="1:24">
      <c r="E122" s="265">
        <v>2021</v>
      </c>
      <c r="F122" s="265">
        <v>2022</v>
      </c>
      <c r="G122" s="265">
        <v>2023</v>
      </c>
      <c r="H122" s="265">
        <v>2024</v>
      </c>
      <c r="I122" s="265">
        <v>2025</v>
      </c>
      <c r="J122" s="265">
        <v>2026</v>
      </c>
      <c r="K122" s="265">
        <v>2027</v>
      </c>
      <c r="L122" s="265">
        <v>2028</v>
      </c>
      <c r="M122" s="265">
        <v>2029</v>
      </c>
      <c r="N122" s="265">
        <v>2030</v>
      </c>
      <c r="O122" s="265">
        <v>2031</v>
      </c>
      <c r="P122" s="265">
        <v>2032</v>
      </c>
      <c r="Q122" s="265">
        <v>2033</v>
      </c>
      <c r="R122" s="265">
        <v>2034</v>
      </c>
      <c r="S122" s="265">
        <v>2035</v>
      </c>
      <c r="T122" s="265">
        <v>2036</v>
      </c>
      <c r="U122" s="265">
        <v>2037</v>
      </c>
      <c r="V122" s="265">
        <v>2038</v>
      </c>
      <c r="W122" s="265">
        <v>2039</v>
      </c>
      <c r="X122" s="265">
        <v>2040</v>
      </c>
    </row>
    <row r="123" spans="1:24">
      <c r="C123" s="260" t="s">
        <v>194</v>
      </c>
      <c r="E123" s="265">
        <v>2564</v>
      </c>
      <c r="F123" s="265">
        <v>2565</v>
      </c>
      <c r="G123" s="265">
        <v>2566</v>
      </c>
      <c r="H123" s="265">
        <v>2567</v>
      </c>
      <c r="I123" s="265">
        <v>2568</v>
      </c>
      <c r="J123" s="265">
        <v>2569</v>
      </c>
      <c r="K123" s="265">
        <v>2570</v>
      </c>
      <c r="L123" s="265">
        <v>2571</v>
      </c>
      <c r="M123" s="265">
        <v>2572</v>
      </c>
      <c r="N123" s="265">
        <v>2573</v>
      </c>
      <c r="O123" s="265">
        <v>2574</v>
      </c>
      <c r="P123" s="265">
        <v>2575</v>
      </c>
      <c r="Q123" s="265">
        <v>2576</v>
      </c>
      <c r="R123" s="265">
        <v>2577</v>
      </c>
      <c r="S123" s="265">
        <v>2578</v>
      </c>
      <c r="T123" s="265">
        <v>2579</v>
      </c>
      <c r="U123" s="265">
        <v>2580</v>
      </c>
      <c r="V123" s="265">
        <v>2581</v>
      </c>
      <c r="W123" s="265">
        <v>2582</v>
      </c>
      <c r="X123" s="265">
        <v>2583</v>
      </c>
    </row>
    <row r="124" spans="1:24">
      <c r="C124" s="261" t="s">
        <v>191</v>
      </c>
      <c r="D124" s="261" t="s">
        <v>27</v>
      </c>
      <c r="E124" s="253">
        <f t="shared" ref="E124:P124" si="0">E48</f>
        <v>437.46110292703503</v>
      </c>
      <c r="F124" s="253">
        <f t="shared" si="0"/>
        <v>471.47391421773631</v>
      </c>
      <c r="G124" s="253">
        <f t="shared" si="0"/>
        <v>589.11614582960783</v>
      </c>
      <c r="H124" s="253">
        <f t="shared" si="0"/>
        <v>640.2577671907668</v>
      </c>
      <c r="I124" s="253">
        <f t="shared" si="0"/>
        <v>564.94594441877985</v>
      </c>
      <c r="J124" s="253">
        <f t="shared" si="0"/>
        <v>539.28750870668523</v>
      </c>
      <c r="K124" s="253">
        <f t="shared" si="0"/>
        <v>519.94114431412083</v>
      </c>
      <c r="L124" s="253">
        <f t="shared" si="0"/>
        <v>498.2665689892404</v>
      </c>
      <c r="M124" s="253">
        <f t="shared" si="0"/>
        <v>509.47454802483577</v>
      </c>
      <c r="N124" s="253">
        <f t="shared" si="0"/>
        <v>521.11959385261207</v>
      </c>
      <c r="O124" s="253">
        <f t="shared" si="0"/>
        <v>524.00294009330332</v>
      </c>
      <c r="P124" s="254">
        <f t="shared" si="0"/>
        <v>530.98379881996141</v>
      </c>
      <c r="Q124" s="254" t="e">
        <f t="shared" ref="Q124:X124" si="1">Q48</f>
        <v>#REF!</v>
      </c>
      <c r="R124" s="254" t="e">
        <f t="shared" si="1"/>
        <v>#REF!</v>
      </c>
      <c r="S124" s="254" t="e">
        <f t="shared" si="1"/>
        <v>#REF!</v>
      </c>
      <c r="T124" s="254" t="e">
        <f t="shared" si="1"/>
        <v>#REF!</v>
      </c>
      <c r="U124" s="254" t="e">
        <f t="shared" si="1"/>
        <v>#REF!</v>
      </c>
      <c r="V124" s="254" t="e">
        <f t="shared" si="1"/>
        <v>#REF!</v>
      </c>
      <c r="W124" s="254" t="e">
        <f t="shared" si="1"/>
        <v>#REF!</v>
      </c>
      <c r="X124" s="254" t="e">
        <f t="shared" si="1"/>
        <v>#REF!</v>
      </c>
    </row>
    <row r="125" spans="1:24">
      <c r="C125" s="262" t="s">
        <v>192</v>
      </c>
      <c r="D125" s="262" t="s">
        <v>27</v>
      </c>
      <c r="E125" s="255">
        <f t="shared" ref="E125:P125" si="2">E56</f>
        <v>52.206433370935997</v>
      </c>
      <c r="F125" s="255">
        <f t="shared" si="2"/>
        <v>50.453270731315115</v>
      </c>
      <c r="G125" s="255">
        <f t="shared" si="2"/>
        <v>56.815601905209519</v>
      </c>
      <c r="H125" s="255">
        <f t="shared" si="2"/>
        <v>46.41746900435146</v>
      </c>
      <c r="I125" s="255">
        <f t="shared" si="2"/>
        <v>44.964814905980177</v>
      </c>
      <c r="J125" s="255">
        <f t="shared" si="2"/>
        <v>50.134412715197129</v>
      </c>
      <c r="K125" s="255">
        <f t="shared" si="2"/>
        <v>48.268490691644558</v>
      </c>
      <c r="L125" s="255">
        <f t="shared" si="2"/>
        <v>54.311401162489915</v>
      </c>
      <c r="M125" s="255">
        <f t="shared" si="2"/>
        <v>72.475072718999684</v>
      </c>
      <c r="N125" s="255">
        <f t="shared" si="2"/>
        <v>31.947430771816471</v>
      </c>
      <c r="O125" s="255">
        <f t="shared" si="2"/>
        <v>51.383543700783548</v>
      </c>
      <c r="P125" s="256">
        <f t="shared" si="2"/>
        <v>53.364402427441576</v>
      </c>
      <c r="Q125" s="256" t="e">
        <f t="shared" ref="Q125:X125" si="3">Q56</f>
        <v>#REF!</v>
      </c>
      <c r="R125" s="256" t="e">
        <f t="shared" si="3"/>
        <v>#REF!</v>
      </c>
      <c r="S125" s="256" t="e">
        <f t="shared" si="3"/>
        <v>#REF!</v>
      </c>
      <c r="T125" s="256" t="e">
        <f t="shared" si="3"/>
        <v>#REF!</v>
      </c>
      <c r="U125" s="256" t="e">
        <f t="shared" si="3"/>
        <v>#REF!</v>
      </c>
      <c r="V125" s="256" t="e">
        <f t="shared" si="3"/>
        <v>#REF!</v>
      </c>
      <c r="W125" s="256" t="e">
        <f t="shared" si="3"/>
        <v>#REF!</v>
      </c>
      <c r="X125" s="256" t="e">
        <f t="shared" si="3"/>
        <v>#REF!</v>
      </c>
    </row>
    <row r="126" spans="1:24">
      <c r="C126" s="68"/>
      <c r="D126" s="68" t="s">
        <v>27</v>
      </c>
      <c r="E126" s="214">
        <f>E124-E125</f>
        <v>385.25466955609903</v>
      </c>
      <c r="F126" s="214">
        <f t="shared" ref="F126:P126" si="4">F124-F125</f>
        <v>421.02064348642119</v>
      </c>
      <c r="G126" s="214">
        <f t="shared" si="4"/>
        <v>532.30054392439831</v>
      </c>
      <c r="H126" s="214">
        <f t="shared" si="4"/>
        <v>593.84029818641534</v>
      </c>
      <c r="I126" s="214">
        <f t="shared" si="4"/>
        <v>519.98112951279973</v>
      </c>
      <c r="J126" s="214">
        <f t="shared" si="4"/>
        <v>489.1530959914881</v>
      </c>
      <c r="K126" s="214">
        <f t="shared" si="4"/>
        <v>471.67265362247628</v>
      </c>
      <c r="L126" s="214">
        <f t="shared" si="4"/>
        <v>443.95516782675048</v>
      </c>
      <c r="M126" s="214">
        <f t="shared" si="4"/>
        <v>436.99947530583609</v>
      </c>
      <c r="N126" s="214">
        <f t="shared" si="4"/>
        <v>489.1721630807956</v>
      </c>
      <c r="O126" s="214">
        <f t="shared" si="4"/>
        <v>472.61939639251977</v>
      </c>
      <c r="P126" s="214">
        <f t="shared" si="4"/>
        <v>477.61939639251983</v>
      </c>
      <c r="Q126" s="214" t="e">
        <f t="shared" ref="Q126:X126" si="5">Q124-Q125</f>
        <v>#REF!</v>
      </c>
      <c r="R126" s="214" t="e">
        <f t="shared" si="5"/>
        <v>#REF!</v>
      </c>
      <c r="S126" s="214" t="e">
        <f t="shared" si="5"/>
        <v>#REF!</v>
      </c>
      <c r="T126" s="214" t="e">
        <f t="shared" si="5"/>
        <v>#REF!</v>
      </c>
      <c r="U126" s="214" t="e">
        <f t="shared" si="5"/>
        <v>#REF!</v>
      </c>
      <c r="V126" s="214" t="e">
        <f t="shared" si="5"/>
        <v>#REF!</v>
      </c>
      <c r="W126" s="214" t="e">
        <f t="shared" si="5"/>
        <v>#REF!</v>
      </c>
      <c r="X126" s="214" t="e">
        <f t="shared" si="5"/>
        <v>#REF!</v>
      </c>
    </row>
    <row r="127" spans="1:24">
      <c r="C127" s="263" t="s">
        <v>193</v>
      </c>
      <c r="D127" s="263" t="s">
        <v>27</v>
      </c>
      <c r="E127" s="257">
        <f t="shared" ref="E127:P127" si="6">E55</f>
        <v>-1.9876672884773825</v>
      </c>
      <c r="F127" s="257">
        <f t="shared" si="6"/>
        <v>-67.883688765493048</v>
      </c>
      <c r="G127" s="257">
        <f t="shared" si="6"/>
        <v>-14.630848033312418</v>
      </c>
      <c r="H127" s="257">
        <f t="shared" si="6"/>
        <v>-119.06621926551588</v>
      </c>
      <c r="I127" s="257">
        <f t="shared" si="6"/>
        <v>-19.201560156015603</v>
      </c>
      <c r="J127" s="257">
        <f t="shared" si="6"/>
        <v>-19.262650602409622</v>
      </c>
      <c r="K127" s="257">
        <f t="shared" si="6"/>
        <v>-19.262650602409622</v>
      </c>
      <c r="L127" s="257">
        <f t="shared" si="6"/>
        <v>459.33899965804733</v>
      </c>
      <c r="M127" s="257">
        <f t="shared" si="6"/>
        <v>422.92576500288578</v>
      </c>
      <c r="N127" s="257">
        <f t="shared" si="6"/>
        <v>-19.419896562214831</v>
      </c>
      <c r="O127" s="257">
        <f t="shared" si="6"/>
        <v>-19.419896562214831</v>
      </c>
      <c r="P127" s="258">
        <f t="shared" si="6"/>
        <v>-19.419896562214831</v>
      </c>
      <c r="Q127" s="258" t="e">
        <f t="shared" ref="Q127:X127" si="7">Q55</f>
        <v>#REF!</v>
      </c>
      <c r="R127" s="258" t="e">
        <f t="shared" si="7"/>
        <v>#REF!</v>
      </c>
      <c r="S127" s="258" t="e">
        <f t="shared" si="7"/>
        <v>#REF!</v>
      </c>
      <c r="T127" s="258" t="e">
        <f t="shared" si="7"/>
        <v>#REF!</v>
      </c>
      <c r="U127" s="258" t="e">
        <f t="shared" si="7"/>
        <v>#REF!</v>
      </c>
      <c r="V127" s="258" t="e">
        <f t="shared" si="7"/>
        <v>#REF!</v>
      </c>
      <c r="W127" s="258" t="e">
        <f t="shared" si="7"/>
        <v>#REF!</v>
      </c>
      <c r="X127" s="258" t="e">
        <f t="shared" si="7"/>
        <v>#REF!</v>
      </c>
    </row>
    <row r="128" spans="1:24">
      <c r="C128" s="264" t="s">
        <v>195</v>
      </c>
      <c r="D128" s="264" t="s">
        <v>27</v>
      </c>
      <c r="E128" s="259">
        <f>E126+E127</f>
        <v>383.26700226762165</v>
      </c>
      <c r="F128" s="259">
        <f t="shared" ref="F128:P128" si="8">F126+F127</f>
        <v>353.13695472092814</v>
      </c>
      <c r="G128" s="259">
        <f t="shared" si="8"/>
        <v>517.66969589108589</v>
      </c>
      <c r="H128" s="259">
        <f t="shared" si="8"/>
        <v>474.77407892089946</v>
      </c>
      <c r="I128" s="259">
        <f t="shared" si="8"/>
        <v>500.77956935678412</v>
      </c>
      <c r="J128" s="259">
        <f t="shared" si="8"/>
        <v>469.89044538907848</v>
      </c>
      <c r="K128" s="259">
        <f t="shared" si="8"/>
        <v>452.41000302006665</v>
      </c>
      <c r="L128" s="259">
        <f t="shared" si="8"/>
        <v>903.29416748479775</v>
      </c>
      <c r="M128" s="259">
        <f t="shared" si="8"/>
        <v>859.92524030872187</v>
      </c>
      <c r="N128" s="259">
        <f t="shared" si="8"/>
        <v>469.75226651858077</v>
      </c>
      <c r="O128" s="259">
        <f t="shared" si="8"/>
        <v>453.19949983030494</v>
      </c>
      <c r="P128" s="259">
        <f t="shared" si="8"/>
        <v>458.199499830305</v>
      </c>
      <c r="Q128" s="259" t="e">
        <f t="shared" ref="Q128:X128" si="9">Q126+Q127</f>
        <v>#REF!</v>
      </c>
      <c r="R128" s="259" t="e">
        <f t="shared" si="9"/>
        <v>#REF!</v>
      </c>
      <c r="S128" s="259" t="e">
        <f t="shared" si="9"/>
        <v>#REF!</v>
      </c>
      <c r="T128" s="259" t="e">
        <f t="shared" si="9"/>
        <v>#REF!</v>
      </c>
      <c r="U128" s="259" t="e">
        <f t="shared" si="9"/>
        <v>#REF!</v>
      </c>
      <c r="V128" s="259" t="e">
        <f t="shared" si="9"/>
        <v>#REF!</v>
      </c>
      <c r="W128" s="259" t="e">
        <f t="shared" si="9"/>
        <v>#REF!</v>
      </c>
      <c r="X128" s="259" t="e">
        <f t="shared" si="9"/>
        <v>#REF!</v>
      </c>
    </row>
    <row r="129" spans="4:4">
      <c r="D129" s="69"/>
    </row>
    <row r="130" spans="4:4">
      <c r="D130" s="69"/>
    </row>
    <row r="131" spans="4:4">
      <c r="D131" s="69"/>
    </row>
    <row r="132" spans="4:4">
      <c r="D132" s="69"/>
    </row>
    <row r="133" spans="4:4">
      <c r="D133" s="69"/>
    </row>
    <row r="134" spans="4:4">
      <c r="D134" s="69"/>
    </row>
    <row r="135" spans="4:4">
      <c r="D135" s="69"/>
    </row>
    <row r="136" spans="4:4">
      <c r="D136" s="69"/>
    </row>
    <row r="137" spans="4:4">
      <c r="D137" s="69"/>
    </row>
    <row r="138" spans="4:4">
      <c r="D138" s="69"/>
    </row>
    <row r="139" spans="4:4">
      <c r="D139" s="69"/>
    </row>
  </sheetData>
  <mergeCells count="24">
    <mergeCell ref="A45:A46"/>
    <mergeCell ref="B45:B46"/>
    <mergeCell ref="C45:C46"/>
    <mergeCell ref="D45:D46"/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  <mergeCell ref="A23:A24"/>
    <mergeCell ref="B23:B24"/>
    <mergeCell ref="C23:C24"/>
    <mergeCell ref="D23:D24"/>
    <mergeCell ref="A32:A33"/>
    <mergeCell ref="B32:B33"/>
    <mergeCell ref="C32:C33"/>
    <mergeCell ref="D32:D33"/>
  </mergeCells>
  <conditionalFormatting sqref="E25:X30">
    <cfRule type="cellIs" dxfId="17" priority="10" operator="lessThan">
      <formula>0</formula>
    </cfRule>
    <cfRule type="cellIs" dxfId="16" priority="11" operator="greaterThan">
      <formula>0</formula>
    </cfRule>
    <cfRule type="cellIs" dxfId="15" priority="17" operator="greaterThan">
      <formula>0</formula>
    </cfRule>
  </conditionalFormatting>
  <conditionalFormatting sqref="E114:X114">
    <cfRule type="cellIs" dxfId="14" priority="13" operator="greaterThan">
      <formula>0</formula>
    </cfRule>
  </conditionalFormatting>
  <conditionalFormatting sqref="E106:X110">
    <cfRule type="cellIs" dxfId="13" priority="14" operator="greaterThan">
      <formula>0</formula>
    </cfRule>
  </conditionalFormatting>
  <conditionalFormatting sqref="E118:X119">
    <cfRule type="cellIs" dxfId="12" priority="12" operator="greaterThan">
      <formula>0</formula>
    </cfRule>
  </conditionalFormatting>
  <conditionalFormatting sqref="E34:X43">
    <cfRule type="cellIs" dxfId="11" priority="4" operator="lessThan">
      <formula>0</formula>
    </cfRule>
    <cfRule type="cellIs" dxfId="10" priority="5" operator="greaterThan">
      <formula>0</formula>
    </cfRule>
    <cfRule type="cellIs" dxfId="9" priority="6" operator="greaterThan">
      <formula>0</formula>
    </cfRule>
  </conditionalFormatting>
  <conditionalFormatting sqref="E47:X102">
    <cfRule type="cellIs" dxfId="8" priority="1" operator="lessThan">
      <formula>0</formula>
    </cfRule>
    <cfRule type="cellIs" dxfId="7" priority="2" operator="greater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X172"/>
  <sheetViews>
    <sheetView topLeftCell="A126" zoomScale="70" zoomScaleNormal="70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6.81640625" style="68" bestFit="1" customWidth="1"/>
    <col min="5" max="5" width="11.453125" style="69" bestFit="1" customWidth="1"/>
    <col min="6" max="6" width="10.1796875" style="69" bestFit="1" customWidth="1"/>
    <col min="7" max="7" width="8.453125" style="69" bestFit="1" customWidth="1"/>
    <col min="8" max="8" width="11" style="69" bestFit="1" customWidth="1"/>
    <col min="9" max="16" width="8.453125" style="69" bestFit="1" customWidth="1"/>
    <col min="17" max="16384" width="8.63281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5">
      <c r="A21" s="70" t="s">
        <v>41</v>
      </c>
    </row>
    <row r="22" spans="1:24" s="73" customFormat="1" ht="23.5">
      <c r="A22" s="71" t="s">
        <v>0</v>
      </c>
      <c r="B22" s="72"/>
      <c r="D22" s="72"/>
    </row>
    <row r="23" spans="1:24">
      <c r="A23" s="487" t="s">
        <v>1</v>
      </c>
      <c r="B23" s="487" t="s">
        <v>98</v>
      </c>
      <c r="C23" s="487" t="s">
        <v>99</v>
      </c>
      <c r="D23" s="487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7"/>
      <c r="B24" s="493"/>
      <c r="C24" s="493"/>
      <c r="D24" s="493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91</v>
      </c>
      <c r="B25" s="6" t="s">
        <v>95</v>
      </c>
      <c r="C25" s="6" t="s">
        <v>33</v>
      </c>
      <c r="D25" s="6" t="s">
        <v>95</v>
      </c>
      <c r="E25" s="75">
        <f>'Margin per unit (cash)'!E25*'Volume (KT)'!E25*1000*'Selling Price'!E$20/10^6</f>
        <v>102.47338173942485</v>
      </c>
      <c r="F25" s="75">
        <f>'Margin per unit (cash)'!F25*'Volume (KT)'!F25*1000*'Selling Price'!F$20/10^6</f>
        <v>71.926332072501921</v>
      </c>
      <c r="G25" s="75">
        <f>'Margin per unit (cash)'!G25*'Volume (KT)'!G25*1000*'Selling Price'!G$20/10^6</f>
        <v>111.34697229411307</v>
      </c>
      <c r="H25" s="75">
        <f>'Margin per unit (cash)'!H25*'Volume (KT)'!H25*1000*'Selling Price'!H$20/10^6</f>
        <v>146.41652988922129</v>
      </c>
      <c r="I25" s="75">
        <f>'Margin per unit (cash)'!I25*'Volume (KT)'!I25*1000*'Selling Price'!I$20/10^6</f>
        <v>165.5442786659647</v>
      </c>
      <c r="J25" s="75">
        <f>'Margin per unit (cash)'!J25*'Volume (KT)'!J25*1000*'Selling Price'!J$20/10^6</f>
        <v>147.09388943333894</v>
      </c>
      <c r="K25" s="75">
        <f>'Margin per unit (cash)'!K25*'Volume (KT)'!K25*1000*'Selling Price'!K$20/10^6</f>
        <v>142.17170093607712</v>
      </c>
      <c r="L25" s="75">
        <f>'Margin per unit (cash)'!L25*'Volume (KT)'!L25*1000*'Selling Price'!L$20/10^6</f>
        <v>123.08297156484898</v>
      </c>
      <c r="M25" s="75">
        <f>'Margin per unit (cash)'!M25*'Volume (KT)'!M25*1000*'Selling Price'!M$20/10^6</f>
        <v>129.08313993303943</v>
      </c>
      <c r="N25" s="75">
        <f>'Margin per unit (cash)'!N25*'Volume (KT)'!N25*1000*'Selling Price'!N$20/10^6</f>
        <v>86.588585216819794</v>
      </c>
      <c r="O25" s="75">
        <f>'Margin per unit (cash)'!O25*'Volume (KT)'!O25*1000*'Selling Price'!O$20/10^6</f>
        <v>81.85336399802128</v>
      </c>
      <c r="P25" s="75">
        <f>'Margin per unit (cash)'!P25*'Volume (KT)'!P25*1000*'Selling Price'!P$20/10^6</f>
        <v>113.22254989175597</v>
      </c>
      <c r="Q25" s="75" t="e">
        <f>'Margin per unit (cash)'!Q25*'Volume (KT)'!#REF!*1000*'Selling Price'!#REF!/10^6</f>
        <v>#REF!</v>
      </c>
      <c r="R25" s="75" t="e">
        <f>'Margin per unit (cash)'!R25*'Volume (KT)'!#REF!*1000*'Selling Price'!#REF!/10^6</f>
        <v>#REF!</v>
      </c>
      <c r="S25" s="75" t="e">
        <f>'Margin per unit (cash)'!S25*'Volume (KT)'!#REF!*1000*'Selling Price'!#REF!/10^6</f>
        <v>#REF!</v>
      </c>
      <c r="T25" s="75" t="e">
        <f>'Margin per unit (cash)'!T25*'Volume (KT)'!#REF!*1000*'Selling Price'!#REF!/10^6</f>
        <v>#REF!</v>
      </c>
      <c r="U25" s="75" t="e">
        <f>'Margin per unit (cash)'!U25*'Volume (KT)'!#REF!*1000*'Selling Price'!#REF!/10^6</f>
        <v>#REF!</v>
      </c>
      <c r="V25" s="75" t="e">
        <f>'Margin per unit (cash)'!V25*'Volume (KT)'!#REF!*1000*'Selling Price'!#REF!/10^6</f>
        <v>#REF!</v>
      </c>
      <c r="W25" s="75" t="e">
        <f>'Margin per unit (cash)'!W25*'Volume (KT)'!#REF!*1000*'Selling Price'!#REF!/10^6</f>
        <v>#REF!</v>
      </c>
      <c r="X25" s="75" t="e">
        <f>'Margin per unit (cash)'!X25*'Volume (KT)'!#REF!*1000*'Selling Price'!#REF!/10^6</f>
        <v>#REF!</v>
      </c>
    </row>
    <row r="26" spans="1:24">
      <c r="A26" s="74" t="s">
        <v>91</v>
      </c>
      <c r="B26" s="6" t="s">
        <v>95</v>
      </c>
      <c r="C26" s="6" t="s">
        <v>34</v>
      </c>
      <c r="D26" s="6" t="s">
        <v>95</v>
      </c>
      <c r="E26" s="75">
        <f>'Margin per unit (cash)'!E26*'Volume (KT)'!E26*1000*'Selling Price'!E$20/10^6</f>
        <v>116.65055764560167</v>
      </c>
      <c r="F26" s="75">
        <f>'Margin per unit (cash)'!F26*'Volume (KT)'!F26*1000*'Selling Price'!F$20/10^6</f>
        <v>96.299272374387527</v>
      </c>
      <c r="G26" s="75">
        <f>'Margin per unit (cash)'!G26*'Volume (KT)'!G26*1000*'Selling Price'!G$20/10^6</f>
        <v>110.62373497862424</v>
      </c>
      <c r="H26" s="75">
        <f>'Margin per unit (cash)'!H26*'Volume (KT)'!H26*1000*'Selling Price'!H$20/10^6</f>
        <v>168.14841404287449</v>
      </c>
      <c r="I26" s="75">
        <f>'Margin per unit (cash)'!I26*'Volume (KT)'!I26*1000*'Selling Price'!I$20/10^6</f>
        <v>282.19895798337416</v>
      </c>
      <c r="J26" s="75">
        <f>'Margin per unit (cash)'!J26*'Volume (KT)'!J26*1000*'Selling Price'!J$20/10^6</f>
        <v>254.07168567885691</v>
      </c>
      <c r="K26" s="75">
        <f>'Margin per unit (cash)'!K26*'Volume (KT)'!K26*1000*'Selling Price'!K$20/10^6</f>
        <v>164.10124685061783</v>
      </c>
      <c r="L26" s="75">
        <f>'Margin per unit (cash)'!L26*'Volume (KT)'!L26*1000*'Selling Price'!L$20/10^6</f>
        <v>148.24100894869011</v>
      </c>
      <c r="M26" s="75">
        <f>'Margin per unit (cash)'!M26*'Volume (KT)'!M26*1000*'Selling Price'!M$20/10^6</f>
        <v>150.4462970274281</v>
      </c>
      <c r="N26" s="75">
        <f>'Margin per unit (cash)'!N26*'Volume (KT)'!N26*1000*'Selling Price'!N$20/10^6</f>
        <v>108.89889762702083</v>
      </c>
      <c r="O26" s="75">
        <f>'Margin per unit (cash)'!O26*'Volume (KT)'!O26*1000*'Selling Price'!O$20/10^6</f>
        <v>102.19880373447157</v>
      </c>
      <c r="P26" s="75">
        <f>'Margin per unit (cash)'!P26*'Volume (KT)'!P26*1000*'Selling Price'!P$20/10^6</f>
        <v>0</v>
      </c>
      <c r="Q26" s="75" t="e">
        <f>'Margin per unit (cash)'!Q26*'Volume (KT)'!#REF!*1000*'Selling Price'!#REF!/10^6</f>
        <v>#REF!</v>
      </c>
      <c r="R26" s="75" t="e">
        <f>'Margin per unit (cash)'!R26*'Volume (KT)'!#REF!*1000*'Selling Price'!#REF!/10^6</f>
        <v>#REF!</v>
      </c>
      <c r="S26" s="75" t="e">
        <f>'Margin per unit (cash)'!S26*'Volume (KT)'!#REF!*1000*'Selling Price'!#REF!/10^6</f>
        <v>#REF!</v>
      </c>
      <c r="T26" s="75" t="e">
        <f>'Margin per unit (cash)'!T26*'Volume (KT)'!#REF!*1000*'Selling Price'!#REF!/10^6</f>
        <v>#REF!</v>
      </c>
      <c r="U26" s="75" t="e">
        <f>'Margin per unit (cash)'!U26*'Volume (KT)'!#REF!*1000*'Selling Price'!#REF!/10^6</f>
        <v>#REF!</v>
      </c>
      <c r="V26" s="75" t="e">
        <f>'Margin per unit (cash)'!V26*'Volume (KT)'!#REF!*1000*'Selling Price'!#REF!/10^6</f>
        <v>#REF!</v>
      </c>
      <c r="W26" s="75" t="e">
        <f>'Margin per unit (cash)'!W26*'Volume (KT)'!#REF!*1000*'Selling Price'!#REF!/10^6</f>
        <v>#REF!</v>
      </c>
      <c r="X26" s="75" t="e">
        <f>'Margin per unit (cash)'!X26*'Volume (KT)'!#REF!*1000*'Selling Price'!#REF!/10^6</f>
        <v>#REF!</v>
      </c>
    </row>
    <row r="27" spans="1:24">
      <c r="A27" s="74" t="s">
        <v>91</v>
      </c>
      <c r="B27" s="6" t="s">
        <v>95</v>
      </c>
      <c r="C27" s="6" t="s">
        <v>35</v>
      </c>
      <c r="D27" s="6" t="s">
        <v>95</v>
      </c>
      <c r="E27" s="75">
        <f>'Margin per unit (cash)'!E27*'Volume (KT)'!E27*1000*'Selling Price'!E$20/10^6</f>
        <v>441.17984032373607</v>
      </c>
      <c r="F27" s="75">
        <f>'Margin per unit (cash)'!F27*'Volume (KT)'!F27*1000*'Selling Price'!F$20/10^6</f>
        <v>281.36965731699598</v>
      </c>
      <c r="G27" s="75">
        <f>'Margin per unit (cash)'!G27*'Volume (KT)'!G27*1000*'Selling Price'!G$20/10^6</f>
        <v>376.44310910968289</v>
      </c>
      <c r="H27" s="75">
        <f>'Margin per unit (cash)'!H27*'Volume (KT)'!H27*1000*'Selling Price'!H$20/10^6</f>
        <v>526.23378743958756</v>
      </c>
      <c r="I27" s="75">
        <f>'Margin per unit (cash)'!I27*'Volume (KT)'!I27*1000*'Selling Price'!I$20/10^6</f>
        <v>407.11093637045531</v>
      </c>
      <c r="J27" s="75">
        <f>'Margin per unit (cash)'!J27*'Volume (KT)'!J27*1000*'Selling Price'!J$20/10^6</f>
        <v>547.3618485700174</v>
      </c>
      <c r="K27" s="75">
        <f>'Margin per unit (cash)'!K27*'Volume (KT)'!K27*1000*'Selling Price'!K$20/10^6</f>
        <v>553.47312953365861</v>
      </c>
      <c r="L27" s="75">
        <f>'Margin per unit (cash)'!L27*'Volume (KT)'!L27*1000*'Selling Price'!L$20/10^6</f>
        <v>428.42547020964651</v>
      </c>
      <c r="M27" s="75">
        <f>'Margin per unit (cash)'!M27*'Volume (KT)'!M27*1000*'Selling Price'!M$20/10^6</f>
        <v>491.10352086187169</v>
      </c>
      <c r="N27" s="75">
        <f>'Margin per unit (cash)'!N27*'Volume (KT)'!N27*1000*'Selling Price'!N$20/10^6</f>
        <v>336.81635525809975</v>
      </c>
      <c r="O27" s="75">
        <f>'Margin per unit (cash)'!O27*'Volume (KT)'!O27*1000*'Selling Price'!O$20/10^6</f>
        <v>340.22970755145008</v>
      </c>
      <c r="P27" s="75">
        <f>'Margin per unit (cash)'!P27*'Volume (KT)'!P27*1000*'Selling Price'!P$20/10^6</f>
        <v>419.98276184821174</v>
      </c>
      <c r="Q27" s="75" t="e">
        <f>'Margin per unit (cash)'!Q27*'Volume (KT)'!#REF!*1000*'Selling Price'!#REF!/10^6</f>
        <v>#REF!</v>
      </c>
      <c r="R27" s="75" t="e">
        <f>'Margin per unit (cash)'!R27*'Volume (KT)'!#REF!*1000*'Selling Price'!#REF!/10^6</f>
        <v>#REF!</v>
      </c>
      <c r="S27" s="75" t="e">
        <f>'Margin per unit (cash)'!S27*'Volume (KT)'!#REF!*1000*'Selling Price'!#REF!/10^6</f>
        <v>#REF!</v>
      </c>
      <c r="T27" s="75" t="e">
        <f>'Margin per unit (cash)'!T27*'Volume (KT)'!#REF!*1000*'Selling Price'!#REF!/10^6</f>
        <v>#REF!</v>
      </c>
      <c r="U27" s="75" t="e">
        <f>'Margin per unit (cash)'!U27*'Volume (KT)'!#REF!*1000*'Selling Price'!#REF!/10^6</f>
        <v>#REF!</v>
      </c>
      <c r="V27" s="75" t="e">
        <f>'Margin per unit (cash)'!V27*'Volume (KT)'!#REF!*1000*'Selling Price'!#REF!/10^6</f>
        <v>#REF!</v>
      </c>
      <c r="W27" s="75" t="e">
        <f>'Margin per unit (cash)'!W27*'Volume (KT)'!#REF!*1000*'Selling Price'!#REF!/10^6</f>
        <v>#REF!</v>
      </c>
      <c r="X27" s="75" t="e">
        <f>'Margin per unit (cash)'!X27*'Volume (KT)'!#REF!*1000*'Selling Price'!#REF!/10^6</f>
        <v>#REF!</v>
      </c>
    </row>
    <row r="28" spans="1:24">
      <c r="A28" s="74" t="s">
        <v>91</v>
      </c>
      <c r="B28" s="6" t="s">
        <v>95</v>
      </c>
      <c r="C28" s="6" t="s">
        <v>36</v>
      </c>
      <c r="D28" s="6" t="s">
        <v>95</v>
      </c>
      <c r="E28" s="75">
        <f>'Margin per unit (cash)'!E28*'Volume (KT)'!E28*1000*'Selling Price'!E$20/10^6</f>
        <v>0</v>
      </c>
      <c r="F28" s="75">
        <f>'Margin per unit (cash)'!F28*'Volume (KT)'!F28*1000*'Selling Price'!F$20/10^6</f>
        <v>0</v>
      </c>
      <c r="G28" s="75">
        <f>'Margin per unit (cash)'!G28*'Volume (KT)'!G28*1000*'Selling Price'!G$20/10^6</f>
        <v>0</v>
      </c>
      <c r="H28" s="75">
        <f>'Margin per unit (cash)'!H28*'Volume (KT)'!H28*1000*'Selling Price'!H$20/10^6</f>
        <v>0</v>
      </c>
      <c r="I28" s="75">
        <f>'Margin per unit (cash)'!I28*'Volume (KT)'!I28*1000*'Selling Price'!I$20/10^6</f>
        <v>0</v>
      </c>
      <c r="J28" s="75">
        <f>'Margin per unit (cash)'!J28*'Volume (KT)'!J28*1000*'Selling Price'!J$20/10^6</f>
        <v>0</v>
      </c>
      <c r="K28" s="75">
        <f>'Margin per unit (cash)'!K28*'Volume (KT)'!K28*1000*'Selling Price'!K$20/10^6</f>
        <v>0</v>
      </c>
      <c r="L28" s="75">
        <f>'Margin per unit (cash)'!L28*'Volume (KT)'!L28*1000*'Selling Price'!L$20/10^6</f>
        <v>0</v>
      </c>
      <c r="M28" s="75">
        <f>'Margin per unit (cash)'!M28*'Volume (KT)'!M28*1000*'Selling Price'!M$20/10^6</f>
        <v>0</v>
      </c>
      <c r="N28" s="75">
        <f>'Margin per unit (cash)'!N28*'Volume (KT)'!N28*1000*'Selling Price'!N$20/10^6</f>
        <v>0</v>
      </c>
      <c r="O28" s="75">
        <f>'Margin per unit (cash)'!O28*'Volume (KT)'!O28*1000*'Selling Price'!O$20/10^6</f>
        <v>0</v>
      </c>
      <c r="P28" s="75">
        <f>'Margin per unit (cash)'!P28*'Volume (KT)'!P28*1000*'Selling Price'!P$20/10^6</f>
        <v>0</v>
      </c>
      <c r="Q28" s="75" t="e">
        <f>'Margin per unit (cash)'!Q28*'Volume (KT)'!#REF!*1000*'Selling Price'!#REF!/10^6</f>
        <v>#REF!</v>
      </c>
      <c r="R28" s="75" t="e">
        <f>'Margin per unit (cash)'!R28*'Volume (KT)'!#REF!*1000*'Selling Price'!#REF!/10^6</f>
        <v>#REF!</v>
      </c>
      <c r="S28" s="75" t="e">
        <f>'Margin per unit (cash)'!S28*'Volume (KT)'!#REF!*1000*'Selling Price'!#REF!/10^6</f>
        <v>#REF!</v>
      </c>
      <c r="T28" s="75" t="e">
        <f>'Margin per unit (cash)'!T28*'Volume (KT)'!#REF!*1000*'Selling Price'!#REF!/10^6</f>
        <v>#REF!</v>
      </c>
      <c r="U28" s="75" t="e">
        <f>'Margin per unit (cash)'!U28*'Volume (KT)'!#REF!*1000*'Selling Price'!#REF!/10^6</f>
        <v>#REF!</v>
      </c>
      <c r="V28" s="75" t="e">
        <f>'Margin per unit (cash)'!V28*'Volume (KT)'!#REF!*1000*'Selling Price'!#REF!/10^6</f>
        <v>#REF!</v>
      </c>
      <c r="W28" s="75" t="e">
        <f>'Margin per unit (cash)'!W28*'Volume (KT)'!#REF!*1000*'Selling Price'!#REF!/10^6</f>
        <v>#REF!</v>
      </c>
      <c r="X28" s="75" t="e">
        <f>'Margin per unit (cash)'!X28*'Volume (KT)'!#REF!*1000*'Selling Price'!#REF!/10^6</f>
        <v>#REF!</v>
      </c>
    </row>
    <row r="29" spans="1:24">
      <c r="A29" s="74" t="s">
        <v>91</v>
      </c>
      <c r="B29" s="6" t="s">
        <v>95</v>
      </c>
      <c r="C29" s="6" t="s">
        <v>37</v>
      </c>
      <c r="D29" s="6" t="s">
        <v>95</v>
      </c>
      <c r="E29" s="75">
        <f>'Margin per unit (cash)'!E29*'Volume (KT)'!E29*1000*'Selling Price'!E$20/10^6</f>
        <v>0</v>
      </c>
      <c r="F29" s="75">
        <f>'Margin per unit (cash)'!F29*'Volume (KT)'!F29*1000*'Selling Price'!F$20/10^6</f>
        <v>0</v>
      </c>
      <c r="G29" s="75">
        <f>'Margin per unit (cash)'!G29*'Volume (KT)'!G29*1000*'Selling Price'!G$20/10^6</f>
        <v>0</v>
      </c>
      <c r="H29" s="75">
        <f>'Margin per unit (cash)'!H29*'Volume (KT)'!H29*1000*'Selling Price'!H$20/10^6</f>
        <v>0</v>
      </c>
      <c r="I29" s="75">
        <f>'Margin per unit (cash)'!I29*'Volume (KT)'!I29*1000*'Selling Price'!I$20/10^6</f>
        <v>0</v>
      </c>
      <c r="J29" s="75">
        <f>'Margin per unit (cash)'!J29*'Volume (KT)'!J29*1000*'Selling Price'!J$20/10^6</f>
        <v>0</v>
      </c>
      <c r="K29" s="75">
        <f>'Margin per unit (cash)'!K29*'Volume (KT)'!K29*1000*'Selling Price'!K$20/10^6</f>
        <v>0</v>
      </c>
      <c r="L29" s="75">
        <f>'Margin per unit (cash)'!L29*'Volume (KT)'!L29*1000*'Selling Price'!L$20/10^6</f>
        <v>0</v>
      </c>
      <c r="M29" s="75">
        <f>'Margin per unit (cash)'!M29*'Volume (KT)'!M29*1000*'Selling Price'!M$20/10^6</f>
        <v>0</v>
      </c>
      <c r="N29" s="75">
        <f>'Margin per unit (cash)'!N29*'Volume (KT)'!N29*1000*'Selling Price'!N$20/10^6</f>
        <v>0</v>
      </c>
      <c r="O29" s="75">
        <f>'Margin per unit (cash)'!O29*'Volume (KT)'!O29*1000*'Selling Price'!O$20/10^6</f>
        <v>0</v>
      </c>
      <c r="P29" s="75">
        <f>'Margin per unit (cash)'!P29*'Volume (KT)'!P29*1000*'Selling Price'!P$20/10^6</f>
        <v>0</v>
      </c>
      <c r="Q29" s="75" t="e">
        <f>'Margin per unit (cash)'!Q29*'Volume (KT)'!#REF!*1000*'Selling Price'!#REF!/10^6</f>
        <v>#REF!</v>
      </c>
      <c r="R29" s="75" t="e">
        <f>'Margin per unit (cash)'!R29*'Volume (KT)'!#REF!*1000*'Selling Price'!#REF!/10^6</f>
        <v>#REF!</v>
      </c>
      <c r="S29" s="75" t="e">
        <f>'Margin per unit (cash)'!S29*'Volume (KT)'!#REF!*1000*'Selling Price'!#REF!/10^6</f>
        <v>#REF!</v>
      </c>
      <c r="T29" s="75" t="e">
        <f>'Margin per unit (cash)'!T29*'Volume (KT)'!#REF!*1000*'Selling Price'!#REF!/10^6</f>
        <v>#REF!</v>
      </c>
      <c r="U29" s="75" t="e">
        <f>'Margin per unit (cash)'!U29*'Volume (KT)'!#REF!*1000*'Selling Price'!#REF!/10^6</f>
        <v>#REF!</v>
      </c>
      <c r="V29" s="75" t="e">
        <f>'Margin per unit (cash)'!V29*'Volume (KT)'!#REF!*1000*'Selling Price'!#REF!/10^6</f>
        <v>#REF!</v>
      </c>
      <c r="W29" s="75" t="e">
        <f>'Margin per unit (cash)'!W29*'Volume (KT)'!#REF!*1000*'Selling Price'!#REF!/10^6</f>
        <v>#REF!</v>
      </c>
      <c r="X29" s="75" t="e">
        <f>'Margin per unit (cash)'!X29*'Volume (KT)'!#REF!*1000*'Selling Price'!#REF!/10^6</f>
        <v>#REF!</v>
      </c>
    </row>
    <row r="30" spans="1:24">
      <c r="A30" s="74" t="s">
        <v>91</v>
      </c>
      <c r="B30" s="6" t="s">
        <v>95</v>
      </c>
      <c r="C30" s="6" t="s">
        <v>38</v>
      </c>
      <c r="D30" s="6" t="s">
        <v>95</v>
      </c>
      <c r="E30" s="75">
        <f>'Margin per unit (cash)'!E30*'Volume (KT)'!E30*1000*'Selling Price'!E$20/10^6</f>
        <v>21.239958030857288</v>
      </c>
      <c r="F30" s="75">
        <f>'Margin per unit (cash)'!F30*'Volume (KT)'!F30*1000*'Selling Price'!F$20/10^6</f>
        <v>17.585586263113413</v>
      </c>
      <c r="G30" s="75">
        <f>'Margin per unit (cash)'!G30*'Volume (KT)'!G30*1000*'Selling Price'!G$20/10^6</f>
        <v>21.629430959527703</v>
      </c>
      <c r="H30" s="75">
        <f>'Margin per unit (cash)'!H30*'Volume (KT)'!H30*1000*'Selling Price'!H$20/10^6</f>
        <v>25.909952264925131</v>
      </c>
      <c r="I30" s="75">
        <f>'Margin per unit (cash)'!I30*'Volume (KT)'!I30*1000*'Selling Price'!I$20/10^6</f>
        <v>27.251441753909621</v>
      </c>
      <c r="J30" s="75">
        <f>'Margin per unit (cash)'!J30*'Volume (KT)'!J30*1000*'Selling Price'!J$20/10^6</f>
        <v>25.727899003615711</v>
      </c>
      <c r="K30" s="75">
        <f>'Margin per unit (cash)'!K30*'Volume (KT)'!K30*1000*'Selling Price'!K$20/10^6</f>
        <v>25.60185929572927</v>
      </c>
      <c r="L30" s="75">
        <f>'Margin per unit (cash)'!L30*'Volume (KT)'!L30*1000*'Selling Price'!L$20/10^6</f>
        <v>23.532600997861365</v>
      </c>
      <c r="M30" s="75">
        <f>'Margin per unit (cash)'!M30*'Volume (KT)'!M30*1000*'Selling Price'!M$20/10^6</f>
        <v>23.767609390062855</v>
      </c>
      <c r="N30" s="75">
        <f>'Margin per unit (cash)'!N30*'Volume (KT)'!N30*1000*'Selling Price'!N$20/10^6</f>
        <v>19.606103605992615</v>
      </c>
      <c r="O30" s="75">
        <f>'Margin per unit (cash)'!O30*'Volume (KT)'!O30*1000*'Selling Price'!O$20/10^6</f>
        <v>18.769106022806142</v>
      </c>
      <c r="P30" s="75">
        <f>'Margin per unit (cash)'!P30*'Volume (KT)'!P30*1000*'Selling Price'!P$20/10^6</f>
        <v>20.573646931243939</v>
      </c>
      <c r="Q30" s="75" t="e">
        <f>'Margin per unit (cash)'!Q30*'Volume (KT)'!#REF!*1000*'Selling Price'!#REF!/10^6</f>
        <v>#REF!</v>
      </c>
      <c r="R30" s="75" t="e">
        <f>'Margin per unit (cash)'!R30*'Volume (KT)'!#REF!*1000*'Selling Price'!#REF!/10^6</f>
        <v>#REF!</v>
      </c>
      <c r="S30" s="75" t="e">
        <f>'Margin per unit (cash)'!S30*'Volume (KT)'!#REF!*1000*'Selling Price'!#REF!/10^6</f>
        <v>#REF!</v>
      </c>
      <c r="T30" s="75" t="e">
        <f>'Margin per unit (cash)'!T30*'Volume (KT)'!#REF!*1000*'Selling Price'!#REF!/10^6</f>
        <v>#REF!</v>
      </c>
      <c r="U30" s="75" t="e">
        <f>'Margin per unit (cash)'!U30*'Volume (KT)'!#REF!*1000*'Selling Price'!#REF!/10^6</f>
        <v>#REF!</v>
      </c>
      <c r="V30" s="75" t="e">
        <f>'Margin per unit (cash)'!V30*'Volume (KT)'!#REF!*1000*'Selling Price'!#REF!/10^6</f>
        <v>#REF!</v>
      </c>
      <c r="W30" s="75" t="e">
        <f>'Margin per unit (cash)'!W30*'Volume (KT)'!#REF!*1000*'Selling Price'!#REF!/10^6</f>
        <v>#REF!</v>
      </c>
      <c r="X30" s="75" t="e">
        <f>'Margin per unit (cash)'!X30*'Volume (KT)'!#REF!*1000*'Selling Price'!#REF!/10^6</f>
        <v>#REF!</v>
      </c>
    </row>
    <row r="31" spans="1:24" s="73" customFormat="1" ht="23.5">
      <c r="A31" s="71" t="s">
        <v>4</v>
      </c>
      <c r="B31" s="72"/>
      <c r="D31" s="72"/>
    </row>
    <row r="32" spans="1:24">
      <c r="A32" s="487" t="s">
        <v>1</v>
      </c>
      <c r="B32" s="487" t="s">
        <v>98</v>
      </c>
      <c r="C32" s="487" t="s">
        <v>99</v>
      </c>
      <c r="D32" s="487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89"/>
      <c r="B33" s="488"/>
      <c r="C33" s="488"/>
      <c r="D33" s="488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74" t="s">
        <v>91</v>
      </c>
      <c r="B34" s="90" t="s">
        <v>95</v>
      </c>
      <c r="C34" s="91" t="s">
        <v>62</v>
      </c>
      <c r="D34" s="101" t="s">
        <v>95</v>
      </c>
      <c r="E34" s="75">
        <f>'Margin per unit (cash)'!E34*'Volume (KT)'!E35*1000*'Selling Price'!E$20/10^6</f>
        <v>0</v>
      </c>
      <c r="F34" s="75">
        <f>'Margin per unit (cash)'!F34*'Volume (KT)'!F35*1000*'Selling Price'!F$20/10^6</f>
        <v>0</v>
      </c>
      <c r="G34" s="75">
        <f>'Margin per unit (cash)'!G34*'Volume (KT)'!G35*1000*'Selling Price'!G$20/10^6</f>
        <v>0</v>
      </c>
      <c r="H34" s="75">
        <f>'Margin per unit (cash)'!H34*'Volume (KT)'!H35*1000*'Selling Price'!H$20/10^6</f>
        <v>0</v>
      </c>
      <c r="I34" s="75">
        <f>'Margin per unit (cash)'!I34*'Volume (KT)'!I35*1000*'Selling Price'!I$20/10^6</f>
        <v>0</v>
      </c>
      <c r="J34" s="75">
        <f>'Margin per unit (cash)'!J34*'Volume (KT)'!J35*1000*'Selling Price'!J$20/10^6</f>
        <v>0</v>
      </c>
      <c r="K34" s="75">
        <f>'Margin per unit (cash)'!K34*'Volume (KT)'!K35*1000*'Selling Price'!K$20/10^6</f>
        <v>0</v>
      </c>
      <c r="L34" s="75">
        <f>'Margin per unit (cash)'!L34*'Volume (KT)'!L35*1000*'Selling Price'!L$20/10^6</f>
        <v>0</v>
      </c>
      <c r="M34" s="75">
        <f>'Margin per unit (cash)'!M34*'Volume (KT)'!M35*1000*'Selling Price'!M$20/10^6</f>
        <v>0</v>
      </c>
      <c r="N34" s="75">
        <f>'Margin per unit (cash)'!N34*'Volume (KT)'!N35*1000*'Selling Price'!N$20/10^6</f>
        <v>0</v>
      </c>
      <c r="O34" s="75">
        <f>'Margin per unit (cash)'!O34*'Volume (KT)'!O35*1000*'Selling Price'!O$20/10^6</f>
        <v>0</v>
      </c>
      <c r="P34" s="75">
        <f>'Margin per unit (cash)'!P34*'Volume (KT)'!P35*1000*'Selling Price'!P$20/10^6</f>
        <v>0</v>
      </c>
      <c r="Q34" s="75" t="e">
        <f>'Margin per unit (cash)'!Q34*'Volume (KT)'!#REF!*1000*'Selling Price'!#REF!/10^6</f>
        <v>#REF!</v>
      </c>
      <c r="R34" s="75" t="e">
        <f>'Margin per unit (cash)'!R34*'Volume (KT)'!#REF!*1000*'Selling Price'!#REF!/10^6</f>
        <v>#REF!</v>
      </c>
      <c r="S34" s="75" t="e">
        <f>'Margin per unit (cash)'!S34*'Volume (KT)'!#REF!*1000*'Selling Price'!#REF!/10^6</f>
        <v>#REF!</v>
      </c>
      <c r="T34" s="75" t="e">
        <f>'Margin per unit (cash)'!T34*'Volume (KT)'!#REF!*1000*'Selling Price'!#REF!/10^6</f>
        <v>#REF!</v>
      </c>
      <c r="U34" s="75" t="e">
        <f>'Margin per unit (cash)'!U34*'Volume (KT)'!#REF!*1000*'Selling Price'!#REF!/10^6</f>
        <v>#REF!</v>
      </c>
      <c r="V34" s="75" t="e">
        <f>'Margin per unit (cash)'!V34*'Volume (KT)'!#REF!*1000*'Selling Price'!#REF!/10^6</f>
        <v>#REF!</v>
      </c>
      <c r="W34" s="75" t="e">
        <f>'Margin per unit (cash)'!W34*'Volume (KT)'!#REF!*1000*'Selling Price'!#REF!/10^6</f>
        <v>#REF!</v>
      </c>
      <c r="X34" s="75" t="e">
        <f>'Margin per unit (cash)'!X34*'Volume (KT)'!#REF!*1000*'Selling Price'!#REF!/10^6</f>
        <v>#REF!</v>
      </c>
    </row>
    <row r="35" spans="1:24">
      <c r="A35" s="74" t="s">
        <v>91</v>
      </c>
      <c r="B35" s="76" t="s">
        <v>95</v>
      </c>
      <c r="C35" s="77" t="s">
        <v>92</v>
      </c>
      <c r="D35" s="94" t="s">
        <v>95</v>
      </c>
      <c r="E35" s="75">
        <f>'Margin per unit (cash)'!E35*'Volume (KT)'!E36*1000*'Selling Price'!E$20/10^6</f>
        <v>317.75978029554642</v>
      </c>
      <c r="F35" s="75">
        <f>'Margin per unit (cash)'!F35*'Volume (KT)'!F36*1000*'Selling Price'!F$20/10^6</f>
        <v>413.96967295514037</v>
      </c>
      <c r="G35" s="75">
        <f>'Margin per unit (cash)'!G35*'Volume (KT)'!G36*1000*'Selling Price'!G$20/10^6</f>
        <v>565.62510132753368</v>
      </c>
      <c r="H35" s="75">
        <f>'Margin per unit (cash)'!H35*'Volume (KT)'!H36*1000*'Selling Price'!H$20/10^6</f>
        <v>538.49840414570406</v>
      </c>
      <c r="I35" s="75">
        <f>'Margin per unit (cash)'!I35*'Volume (KT)'!I36*1000*'Selling Price'!I$20/10^6</f>
        <v>314.47564453363407</v>
      </c>
      <c r="J35" s="75">
        <f>'Margin per unit (cash)'!J35*'Volume (KT)'!J36*1000*'Selling Price'!J$20/10^6</f>
        <v>324.36624526040299</v>
      </c>
      <c r="K35" s="75">
        <f>'Margin per unit (cash)'!K35*'Volume (KT)'!K36*1000*'Selling Price'!K$20/10^6</f>
        <v>306.33246258982928</v>
      </c>
      <c r="L35" s="75">
        <f>'Margin per unit (cash)'!L35*'Volume (KT)'!L36*1000*'Selling Price'!L$20/10^6</f>
        <v>277.05999385461354</v>
      </c>
      <c r="M35" s="75">
        <f>'Margin per unit (cash)'!M35*'Volume (KT)'!M36*1000*'Selling Price'!M$20/10^6</f>
        <v>273.1525200664903</v>
      </c>
      <c r="N35" s="75">
        <f>'Margin per unit (cash)'!N35*'Volume (KT)'!N36*1000*'Selling Price'!N$20/10^6</f>
        <v>286.62491223794387</v>
      </c>
      <c r="O35" s="75">
        <f>'Margin per unit (cash)'!O35*'Volume (KT)'!O36*1000*'Selling Price'!O$20/10^6</f>
        <v>277.53853198944336</v>
      </c>
      <c r="P35" s="75">
        <f>'Margin per unit (cash)'!P35*'Volume (KT)'!P36*1000*'Selling Price'!P$20/10^6</f>
        <v>290.71104743344199</v>
      </c>
      <c r="Q35" s="75" t="e">
        <f>'Margin per unit (cash)'!Q35*'Volume (KT)'!#REF!*1000*'Selling Price'!#REF!/10^6</f>
        <v>#REF!</v>
      </c>
      <c r="R35" s="75" t="e">
        <f>'Margin per unit (cash)'!R35*'Volume (KT)'!#REF!*1000*'Selling Price'!#REF!/10^6</f>
        <v>#REF!</v>
      </c>
      <c r="S35" s="75" t="e">
        <f>'Margin per unit (cash)'!S35*'Volume (KT)'!#REF!*1000*'Selling Price'!#REF!/10^6</f>
        <v>#REF!</v>
      </c>
      <c r="T35" s="75" t="e">
        <f>'Margin per unit (cash)'!T35*'Volume (KT)'!#REF!*1000*'Selling Price'!#REF!/10^6</f>
        <v>#REF!</v>
      </c>
      <c r="U35" s="75" t="e">
        <f>'Margin per unit (cash)'!U35*'Volume (KT)'!#REF!*1000*'Selling Price'!#REF!/10^6</f>
        <v>#REF!</v>
      </c>
      <c r="V35" s="75" t="e">
        <f>'Margin per unit (cash)'!V35*'Volume (KT)'!#REF!*1000*'Selling Price'!#REF!/10^6</f>
        <v>#REF!</v>
      </c>
      <c r="W35" s="75" t="e">
        <f>'Margin per unit (cash)'!W35*'Volume (KT)'!#REF!*1000*'Selling Price'!#REF!/10^6</f>
        <v>#REF!</v>
      </c>
      <c r="X35" s="75" t="e">
        <f>'Margin per unit (cash)'!X35*'Volume (KT)'!#REF!*1000*'Selling Price'!#REF!/10^6</f>
        <v>#REF!</v>
      </c>
    </row>
    <row r="36" spans="1:24">
      <c r="A36" s="74" t="s">
        <v>91</v>
      </c>
      <c r="B36" s="123" t="s">
        <v>124</v>
      </c>
      <c r="C36" s="77" t="s">
        <v>93</v>
      </c>
      <c r="D36" s="94" t="s">
        <v>95</v>
      </c>
      <c r="E36" s="75">
        <f>'Margin per unit (cash)'!E36*'Volume (KT)'!E37*1000*'Selling Price'!E$20/10^6</f>
        <v>0</v>
      </c>
      <c r="F36" s="75">
        <f>'Margin per unit (cash)'!F36*'Volume (KT)'!F37*1000*'Selling Price'!F$20/10^6</f>
        <v>0</v>
      </c>
      <c r="G36" s="75">
        <f>'Margin per unit (cash)'!G36*'Volume (KT)'!G37*1000*'Selling Price'!G$20/10^6</f>
        <v>0</v>
      </c>
      <c r="H36" s="75">
        <f>'Margin per unit (cash)'!H36*'Volume (KT)'!H37*1000*'Selling Price'!H$20/10^6</f>
        <v>-4.3066008157598166</v>
      </c>
      <c r="I36" s="75">
        <f>'Margin per unit (cash)'!I36*'Volume (KT)'!I37*1000*'Selling Price'!I$20/10^6</f>
        <v>5.4755301655175863</v>
      </c>
      <c r="J36" s="75">
        <f>'Margin per unit (cash)'!J36*'Volume (KT)'!J37*1000*'Selling Price'!J$20/10^6</f>
        <v>1.3744799999999653</v>
      </c>
      <c r="K36" s="75">
        <f>'Margin per unit (cash)'!K36*'Volume (KT)'!K37*1000*'Selling Price'!K$20/10^6</f>
        <v>5.8697599999999612</v>
      </c>
      <c r="L36" s="75">
        <f>'Margin per unit (cash)'!L36*'Volume (KT)'!L37*1000*'Selling Price'!L$20/10^6</f>
        <v>728.41610951882194</v>
      </c>
      <c r="M36" s="75">
        <f>'Margin per unit (cash)'!M36*'Volume (KT)'!M37*1000*'Selling Price'!M$20/10^6</f>
        <v>196.2210228383243</v>
      </c>
      <c r="N36" s="75">
        <f>'Margin per unit (cash)'!N36*'Volume (KT)'!N37*1000*'Selling Price'!N$20/10^6</f>
        <v>4.7265810939999682</v>
      </c>
      <c r="O36" s="75">
        <f>'Margin per unit (cash)'!O36*'Volume (KT)'!O37*1000*'Selling Price'!O$20/10^6</f>
        <v>1.2715424167049563</v>
      </c>
      <c r="P36" s="75">
        <f>'Margin per unit (cash)'!P36*'Volume (KT)'!P37*1000*'Selling Price'!P$20/10^6</f>
        <v>0.51635411237603412</v>
      </c>
      <c r="Q36" s="75" t="e">
        <f>'Margin per unit (cash)'!Q36*'Volume (KT)'!#REF!*1000*'Selling Price'!#REF!/10^6</f>
        <v>#REF!</v>
      </c>
      <c r="R36" s="75" t="e">
        <f>'Margin per unit (cash)'!R36*'Volume (KT)'!#REF!*1000*'Selling Price'!#REF!/10^6</f>
        <v>#REF!</v>
      </c>
      <c r="S36" s="75" t="e">
        <f>'Margin per unit (cash)'!S36*'Volume (KT)'!#REF!*1000*'Selling Price'!#REF!/10^6</f>
        <v>#REF!</v>
      </c>
      <c r="T36" s="75" t="e">
        <f>'Margin per unit (cash)'!T36*'Volume (KT)'!#REF!*1000*'Selling Price'!#REF!/10^6</f>
        <v>#REF!</v>
      </c>
      <c r="U36" s="75" t="e">
        <f>'Margin per unit (cash)'!U36*'Volume (KT)'!#REF!*1000*'Selling Price'!#REF!/10^6</f>
        <v>#REF!</v>
      </c>
      <c r="V36" s="75" t="e">
        <f>'Margin per unit (cash)'!V36*'Volume (KT)'!#REF!*1000*'Selling Price'!#REF!/10^6</f>
        <v>#REF!</v>
      </c>
      <c r="W36" s="75" t="e">
        <f>'Margin per unit (cash)'!W36*'Volume (KT)'!#REF!*1000*'Selling Price'!#REF!/10^6</f>
        <v>#REF!</v>
      </c>
      <c r="X36" s="75" t="e">
        <f>'Margin per unit (cash)'!X36*'Volume (KT)'!#REF!*1000*'Selling Price'!#REF!/10^6</f>
        <v>#REF!</v>
      </c>
    </row>
    <row r="37" spans="1:24">
      <c r="A37" s="74" t="s">
        <v>91</v>
      </c>
      <c r="B37" s="78" t="s">
        <v>95</v>
      </c>
      <c r="C37" s="79" t="s">
        <v>63</v>
      </c>
      <c r="D37" s="102" t="s">
        <v>95</v>
      </c>
      <c r="E37" s="75">
        <f>'Margin per unit (cash)'!E37*'Volume (KT)'!E38*1000*'Selling Price'!E$20/10^6</f>
        <v>0</v>
      </c>
      <c r="F37" s="75">
        <f>'Margin per unit (cash)'!F37*'Volume (KT)'!F38*1000*'Selling Price'!F$20/10^6</f>
        <v>0</v>
      </c>
      <c r="G37" s="75">
        <f>'Margin per unit (cash)'!G37*'Volume (KT)'!G38*1000*'Selling Price'!G$20/10^6</f>
        <v>0</v>
      </c>
      <c r="H37" s="75">
        <f>'Margin per unit (cash)'!H37*'Volume (KT)'!H38*1000*'Selling Price'!H$20/10^6</f>
        <v>0</v>
      </c>
      <c r="I37" s="75">
        <f>'Margin per unit (cash)'!I37*'Volume (KT)'!I38*1000*'Selling Price'!I$20/10^6</f>
        <v>0</v>
      </c>
      <c r="J37" s="75">
        <f>'Margin per unit (cash)'!J37*'Volume (KT)'!J38*1000*'Selling Price'!J$20/10^6</f>
        <v>0</v>
      </c>
      <c r="K37" s="75">
        <f>'Margin per unit (cash)'!K37*'Volume (KT)'!K38*1000*'Selling Price'!K$20/10^6</f>
        <v>0</v>
      </c>
      <c r="L37" s="75">
        <f>'Margin per unit (cash)'!L37*'Volume (KT)'!L38*1000*'Selling Price'!L$20/10^6</f>
        <v>0</v>
      </c>
      <c r="M37" s="75">
        <f>'Margin per unit (cash)'!M37*'Volume (KT)'!M38*1000*'Selling Price'!M$20/10^6</f>
        <v>0</v>
      </c>
      <c r="N37" s="75">
        <f>'Margin per unit (cash)'!N37*'Volume (KT)'!N38*1000*'Selling Price'!N$20/10^6</f>
        <v>0</v>
      </c>
      <c r="O37" s="75">
        <f>'Margin per unit (cash)'!O37*'Volume (KT)'!O38*1000*'Selling Price'!O$20/10^6</f>
        <v>0</v>
      </c>
      <c r="P37" s="75">
        <f>'Margin per unit (cash)'!P37*'Volume (KT)'!P38*1000*'Selling Price'!P$20/10^6</f>
        <v>0</v>
      </c>
      <c r="Q37" s="75" t="e">
        <f>'Margin per unit (cash)'!Q37*'Volume (KT)'!#REF!*1000*'Selling Price'!#REF!/10^6</f>
        <v>#REF!</v>
      </c>
      <c r="R37" s="75" t="e">
        <f>'Margin per unit (cash)'!R37*'Volume (KT)'!#REF!*1000*'Selling Price'!#REF!/10^6</f>
        <v>#REF!</v>
      </c>
      <c r="S37" s="75" t="e">
        <f>'Margin per unit (cash)'!S37*'Volume (KT)'!#REF!*1000*'Selling Price'!#REF!/10^6</f>
        <v>#REF!</v>
      </c>
      <c r="T37" s="75" t="e">
        <f>'Margin per unit (cash)'!T37*'Volume (KT)'!#REF!*1000*'Selling Price'!#REF!/10^6</f>
        <v>#REF!</v>
      </c>
      <c r="U37" s="75" t="e">
        <f>'Margin per unit (cash)'!U37*'Volume (KT)'!#REF!*1000*'Selling Price'!#REF!/10^6</f>
        <v>#REF!</v>
      </c>
      <c r="V37" s="75" t="e">
        <f>'Margin per unit (cash)'!V37*'Volume (KT)'!#REF!*1000*'Selling Price'!#REF!/10^6</f>
        <v>#REF!</v>
      </c>
      <c r="W37" s="75" t="e">
        <f>'Margin per unit (cash)'!W37*'Volume (KT)'!#REF!*1000*'Selling Price'!#REF!/10^6</f>
        <v>#REF!</v>
      </c>
      <c r="X37" s="75" t="e">
        <f>'Margin per unit (cash)'!X37*'Volume (KT)'!#REF!*1000*'Selling Price'!#REF!/10^6</f>
        <v>#REF!</v>
      </c>
    </row>
    <row r="38" spans="1:24">
      <c r="A38" s="74" t="s">
        <v>91</v>
      </c>
      <c r="B38" s="78" t="s">
        <v>95</v>
      </c>
      <c r="C38" s="80" t="s">
        <v>84</v>
      </c>
      <c r="D38" s="102" t="s">
        <v>95</v>
      </c>
      <c r="E38" s="75">
        <f>'Margin per unit (cash)'!E38*'Volume (KT)'!E39*1000*'Selling Price'!E$20/10^6</f>
        <v>405.17608414480225</v>
      </c>
      <c r="F38" s="75">
        <f>'Margin per unit (cash)'!F38*'Volume (KT)'!F39*1000*'Selling Price'!F$20/10^6</f>
        <v>374.14989273554312</v>
      </c>
      <c r="G38" s="75">
        <f>'Margin per unit (cash)'!G38*'Volume (KT)'!G39*1000*'Selling Price'!G$20/10^6</f>
        <v>520.94390663646914</v>
      </c>
      <c r="H38" s="75">
        <f>'Margin per unit (cash)'!H38*'Volume (KT)'!H39*1000*'Selling Price'!H$20/10^6</f>
        <v>577.44309244667397</v>
      </c>
      <c r="I38" s="75">
        <f>'Margin per unit (cash)'!I38*'Volume (KT)'!I39*1000*'Selling Price'!I$20/10^6</f>
        <v>528.39514408386106</v>
      </c>
      <c r="J38" s="75">
        <f>'Margin per unit (cash)'!J38*'Volume (KT)'!J39*1000*'Selling Price'!J$20/10^6</f>
        <v>464.80483469332535</v>
      </c>
      <c r="K38" s="75">
        <f>'Margin per unit (cash)'!K38*'Volume (KT)'!K39*1000*'Selling Price'!K$20/10^6</f>
        <v>465.35402906500872</v>
      </c>
      <c r="L38" s="75">
        <f>'Margin per unit (cash)'!L38*'Volume (KT)'!L39*1000*'Selling Price'!L$20/10^6</f>
        <v>451.27792899558199</v>
      </c>
      <c r="M38" s="75">
        <f>'Margin per unit (cash)'!M38*'Volume (KT)'!M39*1000*'Selling Price'!M$20/10^6</f>
        <v>444.6587853803025</v>
      </c>
      <c r="N38" s="75">
        <f>'Margin per unit (cash)'!N38*'Volume (KT)'!N39*1000*'Selling Price'!N$20/10^6</f>
        <v>466.40298349291203</v>
      </c>
      <c r="O38" s="75">
        <f>'Margin per unit (cash)'!O38*'Volume (KT)'!O39*1000*'Selling Price'!O$20/10^6</f>
        <v>451.60233203149983</v>
      </c>
      <c r="P38" s="75">
        <f>'Margin per unit (cash)'!P38*'Volume (KT)'!P39*1000*'Selling Price'!P$20/10^6</f>
        <v>472.88166411737615</v>
      </c>
      <c r="Q38" s="75" t="e">
        <f>'Margin per unit (cash)'!Q38*'Volume (KT)'!#REF!*1000*'Selling Price'!#REF!/10^6</f>
        <v>#REF!</v>
      </c>
      <c r="R38" s="75" t="e">
        <f>'Margin per unit (cash)'!R38*'Volume (KT)'!#REF!*1000*'Selling Price'!#REF!/10^6</f>
        <v>#REF!</v>
      </c>
      <c r="S38" s="75" t="e">
        <f>'Margin per unit (cash)'!S38*'Volume (KT)'!#REF!*1000*'Selling Price'!#REF!/10^6</f>
        <v>#REF!</v>
      </c>
      <c r="T38" s="75" t="e">
        <f>'Margin per unit (cash)'!T38*'Volume (KT)'!#REF!*1000*'Selling Price'!#REF!/10^6</f>
        <v>#REF!</v>
      </c>
      <c r="U38" s="75" t="e">
        <f>'Margin per unit (cash)'!U38*'Volume (KT)'!#REF!*1000*'Selling Price'!#REF!/10^6</f>
        <v>#REF!</v>
      </c>
      <c r="V38" s="75" t="e">
        <f>'Margin per unit (cash)'!V38*'Volume (KT)'!#REF!*1000*'Selling Price'!#REF!/10^6</f>
        <v>#REF!</v>
      </c>
      <c r="W38" s="75" t="e">
        <f>'Margin per unit (cash)'!W38*'Volume (KT)'!#REF!*1000*'Selling Price'!#REF!/10^6</f>
        <v>#REF!</v>
      </c>
      <c r="X38" s="75" t="e">
        <f>'Margin per unit (cash)'!X38*'Volume (KT)'!#REF!*1000*'Selling Price'!#REF!/10^6</f>
        <v>#REF!</v>
      </c>
    </row>
    <row r="39" spans="1:24">
      <c r="A39" s="74" t="s">
        <v>91</v>
      </c>
      <c r="B39" s="122" t="s">
        <v>124</v>
      </c>
      <c r="C39" s="80" t="s">
        <v>83</v>
      </c>
      <c r="D39" s="102" t="s">
        <v>95</v>
      </c>
      <c r="E39" s="75" t="e">
        <f>'Margin per unit (cash)'!E39*'Volume (KT)'!#REF!*1000*'Selling Price'!E$20/10^6</f>
        <v>#REF!</v>
      </c>
      <c r="F39" s="75" t="e">
        <f>'Margin per unit (cash)'!F39*'Volume (KT)'!#REF!*1000*'Selling Price'!F$20/10^6</f>
        <v>#REF!</v>
      </c>
      <c r="G39" s="75" t="e">
        <f>'Margin per unit (cash)'!G39*'Volume (KT)'!#REF!*1000*'Selling Price'!G$20/10^6</f>
        <v>#REF!</v>
      </c>
      <c r="H39" s="75" t="e">
        <f>'Margin per unit (cash)'!H39*'Volume (KT)'!#REF!*1000*'Selling Price'!H$20/10^6</f>
        <v>#REF!</v>
      </c>
      <c r="I39" s="75" t="e">
        <f>'Margin per unit (cash)'!I39*'Volume (KT)'!#REF!*1000*'Selling Price'!I$20/10^6</f>
        <v>#REF!</v>
      </c>
      <c r="J39" s="75" t="e">
        <f>'Margin per unit (cash)'!J39*'Volume (KT)'!#REF!*1000*'Selling Price'!J$20/10^6</f>
        <v>#REF!</v>
      </c>
      <c r="K39" s="75" t="e">
        <f>'Margin per unit (cash)'!K39*'Volume (KT)'!#REF!*1000*'Selling Price'!K$20/10^6</f>
        <v>#REF!</v>
      </c>
      <c r="L39" s="75" t="e">
        <f>'Margin per unit (cash)'!L39*'Volume (KT)'!#REF!*1000*'Selling Price'!L$20/10^6</f>
        <v>#REF!</v>
      </c>
      <c r="M39" s="75" t="e">
        <f>'Margin per unit (cash)'!M39*'Volume (KT)'!#REF!*1000*'Selling Price'!M$20/10^6</f>
        <v>#REF!</v>
      </c>
      <c r="N39" s="75" t="e">
        <f>'Margin per unit (cash)'!N39*'Volume (KT)'!#REF!*1000*'Selling Price'!N$20/10^6</f>
        <v>#REF!</v>
      </c>
      <c r="O39" s="75" t="e">
        <f>'Margin per unit (cash)'!O39*'Volume (KT)'!#REF!*1000*'Selling Price'!O$20/10^6</f>
        <v>#REF!</v>
      </c>
      <c r="P39" s="75" t="e">
        <f>'Margin per unit (cash)'!P39*'Volume (KT)'!#REF!*1000*'Selling Price'!P$20/10^6</f>
        <v>#REF!</v>
      </c>
      <c r="Q39" s="75" t="e">
        <f>'Margin per unit (cash)'!Q39*'Volume (KT)'!#REF!*1000*'Selling Price'!#REF!/10^6</f>
        <v>#REF!</v>
      </c>
      <c r="R39" s="75" t="e">
        <f>'Margin per unit (cash)'!R39*'Volume (KT)'!#REF!*1000*'Selling Price'!#REF!/10^6</f>
        <v>#REF!</v>
      </c>
      <c r="S39" s="75" t="e">
        <f>'Margin per unit (cash)'!S39*'Volume (KT)'!#REF!*1000*'Selling Price'!#REF!/10^6</f>
        <v>#REF!</v>
      </c>
      <c r="T39" s="75" t="e">
        <f>'Margin per unit (cash)'!T39*'Volume (KT)'!#REF!*1000*'Selling Price'!#REF!/10^6</f>
        <v>#REF!</v>
      </c>
      <c r="U39" s="75" t="e">
        <f>'Margin per unit (cash)'!U39*'Volume (KT)'!#REF!*1000*'Selling Price'!#REF!/10^6</f>
        <v>#REF!</v>
      </c>
      <c r="V39" s="75" t="e">
        <f>'Margin per unit (cash)'!V39*'Volume (KT)'!#REF!*1000*'Selling Price'!#REF!/10^6</f>
        <v>#REF!</v>
      </c>
      <c r="W39" s="75" t="e">
        <f>'Margin per unit (cash)'!W39*'Volume (KT)'!#REF!*1000*'Selling Price'!#REF!/10^6</f>
        <v>#REF!</v>
      </c>
      <c r="X39" s="75" t="e">
        <f>'Margin per unit (cash)'!X39*'Volume (KT)'!#REF!*1000*'Selling Price'!#REF!/10^6</f>
        <v>#REF!</v>
      </c>
    </row>
    <row r="40" spans="1:24">
      <c r="A40" s="74" t="s">
        <v>91</v>
      </c>
      <c r="B40" s="67" t="s">
        <v>95</v>
      </c>
      <c r="C40" s="81" t="s">
        <v>64</v>
      </c>
      <c r="D40" s="103" t="s">
        <v>95</v>
      </c>
      <c r="E40" s="75">
        <f>'Margin per unit (cash)'!E40*'Volume (KT)'!E40*1000*'Selling Price'!E$20/10^6</f>
        <v>0</v>
      </c>
      <c r="F40" s="75">
        <f>'Margin per unit (cash)'!F40*'Volume (KT)'!F40*1000*'Selling Price'!F$20/10^6</f>
        <v>0</v>
      </c>
      <c r="G40" s="75">
        <f>'Margin per unit (cash)'!G40*'Volume (KT)'!G40*1000*'Selling Price'!G$20/10^6</f>
        <v>0</v>
      </c>
      <c r="H40" s="75">
        <f>'Margin per unit (cash)'!H40*'Volume (KT)'!H40*1000*'Selling Price'!H$20/10^6</f>
        <v>0</v>
      </c>
      <c r="I40" s="75">
        <f>'Margin per unit (cash)'!I40*'Volume (KT)'!I40*1000*'Selling Price'!I$20/10^6</f>
        <v>0</v>
      </c>
      <c r="J40" s="75">
        <f>'Margin per unit (cash)'!J40*'Volume (KT)'!J40*1000*'Selling Price'!J$20/10^6</f>
        <v>0</v>
      </c>
      <c r="K40" s="75">
        <f>'Margin per unit (cash)'!K40*'Volume (KT)'!K40*1000*'Selling Price'!K$20/10^6</f>
        <v>0</v>
      </c>
      <c r="L40" s="75">
        <f>'Margin per unit (cash)'!L40*'Volume (KT)'!L40*1000*'Selling Price'!L$20/10^6</f>
        <v>0</v>
      </c>
      <c r="M40" s="75">
        <f>'Margin per unit (cash)'!M40*'Volume (KT)'!M40*1000*'Selling Price'!M$20/10^6</f>
        <v>0</v>
      </c>
      <c r="N40" s="75">
        <f>'Margin per unit (cash)'!N40*'Volume (KT)'!N40*1000*'Selling Price'!N$20/10^6</f>
        <v>0</v>
      </c>
      <c r="O40" s="75">
        <f>'Margin per unit (cash)'!O40*'Volume (KT)'!O40*1000*'Selling Price'!O$20/10^6</f>
        <v>0</v>
      </c>
      <c r="P40" s="75">
        <f>'Margin per unit (cash)'!P40*'Volume (KT)'!P40*1000*'Selling Price'!P$20/10^6</f>
        <v>0</v>
      </c>
      <c r="Q40" s="75" t="e">
        <f>'Margin per unit (cash)'!Q40*'Volume (KT)'!#REF!*1000*'Selling Price'!#REF!/10^6</f>
        <v>#REF!</v>
      </c>
      <c r="R40" s="75" t="e">
        <f>'Margin per unit (cash)'!R40*'Volume (KT)'!#REF!*1000*'Selling Price'!#REF!/10^6</f>
        <v>#REF!</v>
      </c>
      <c r="S40" s="75" t="e">
        <f>'Margin per unit (cash)'!S40*'Volume (KT)'!#REF!*1000*'Selling Price'!#REF!/10^6</f>
        <v>#REF!</v>
      </c>
      <c r="T40" s="75" t="e">
        <f>'Margin per unit (cash)'!T40*'Volume (KT)'!#REF!*1000*'Selling Price'!#REF!/10^6</f>
        <v>#REF!</v>
      </c>
      <c r="U40" s="75" t="e">
        <f>'Margin per unit (cash)'!U40*'Volume (KT)'!#REF!*1000*'Selling Price'!#REF!/10^6</f>
        <v>#REF!</v>
      </c>
      <c r="V40" s="75" t="e">
        <f>'Margin per unit (cash)'!V40*'Volume (KT)'!#REF!*1000*'Selling Price'!#REF!/10^6</f>
        <v>#REF!</v>
      </c>
      <c r="W40" s="75" t="e">
        <f>'Margin per unit (cash)'!W40*'Volume (KT)'!#REF!*1000*'Selling Price'!#REF!/10^6</f>
        <v>#REF!</v>
      </c>
      <c r="X40" s="75" t="e">
        <f>'Margin per unit (cash)'!X40*'Volume (KT)'!#REF!*1000*'Selling Price'!#REF!/10^6</f>
        <v>#REF!</v>
      </c>
    </row>
    <row r="41" spans="1:24">
      <c r="A41" s="74" t="s">
        <v>91</v>
      </c>
      <c r="B41" s="67" t="s">
        <v>95</v>
      </c>
      <c r="C41" s="82" t="s">
        <v>85</v>
      </c>
      <c r="D41" s="103" t="s">
        <v>95</v>
      </c>
      <c r="E41" s="75">
        <f>'Margin per unit (cash)'!E41*'Volume (KT)'!E41*1000*'Selling Price'!E$20/10^6</f>
        <v>62.649674583354319</v>
      </c>
      <c r="F41" s="75">
        <f>'Margin per unit (cash)'!F41*'Volume (KT)'!F41*1000*'Selling Price'!F$20/10^6</f>
        <v>9.3955634559969585</v>
      </c>
      <c r="G41" s="75">
        <f>'Margin per unit (cash)'!G41*'Volume (KT)'!G41*1000*'Selling Price'!G$20/10^6</f>
        <v>55.39569143805771</v>
      </c>
      <c r="H41" s="75">
        <f>'Margin per unit (cash)'!H41*'Volume (KT)'!H41*1000*'Selling Price'!H$20/10^6</f>
        <v>94.257770616426072</v>
      </c>
      <c r="I41" s="75">
        <f>'Margin per unit (cash)'!I41*'Volume (KT)'!I41*1000*'Selling Price'!I$20/10^6</f>
        <v>74.155935488964857</v>
      </c>
      <c r="J41" s="75">
        <f>'Margin per unit (cash)'!J41*'Volume (KT)'!J41*1000*'Selling Price'!J$20/10^6</f>
        <v>83.476605083234588</v>
      </c>
      <c r="K41" s="75">
        <f>'Margin per unit (cash)'!K41*'Volume (KT)'!K41*1000*'Selling Price'!K$20/10^6</f>
        <v>88.000421040860743</v>
      </c>
      <c r="L41" s="75">
        <f>'Margin per unit (cash)'!L41*'Volume (KT)'!L41*1000*'Selling Price'!L$20/10^6</f>
        <v>75.429074295374264</v>
      </c>
      <c r="M41" s="75">
        <f>'Margin per unit (cash)'!M41*'Volume (KT)'!M41*1000*'Selling Price'!M$20/10^6</f>
        <v>76.285727756376616</v>
      </c>
      <c r="N41" s="75">
        <f>'Margin per unit (cash)'!N41*'Volume (KT)'!N41*1000*'Selling Price'!N$20/10^6</f>
        <v>52.690886273153907</v>
      </c>
      <c r="O41" s="75">
        <f>'Margin per unit (cash)'!O41*'Volume (KT)'!O41*1000*'Selling Price'!O$20/10^6</f>
        <v>49.238974673434306</v>
      </c>
      <c r="P41" s="75">
        <f>'Margin per unit (cash)'!P41*'Volume (KT)'!P41*1000*'Selling Price'!P$20/10^6</f>
        <v>50.260624750959458</v>
      </c>
      <c r="Q41" s="75" t="e">
        <f>'Margin per unit (cash)'!Q41*'Volume (KT)'!#REF!*1000*'Selling Price'!#REF!/10^6</f>
        <v>#REF!</v>
      </c>
      <c r="R41" s="75" t="e">
        <f>'Margin per unit (cash)'!R41*'Volume (KT)'!#REF!*1000*'Selling Price'!#REF!/10^6</f>
        <v>#REF!</v>
      </c>
      <c r="S41" s="75" t="e">
        <f>'Margin per unit (cash)'!S41*'Volume (KT)'!#REF!*1000*'Selling Price'!#REF!/10^6</f>
        <v>#REF!</v>
      </c>
      <c r="T41" s="75" t="e">
        <f>'Margin per unit (cash)'!T41*'Volume (KT)'!#REF!*1000*'Selling Price'!#REF!/10^6</f>
        <v>#REF!</v>
      </c>
      <c r="U41" s="75" t="e">
        <f>'Margin per unit (cash)'!U41*'Volume (KT)'!#REF!*1000*'Selling Price'!#REF!/10^6</f>
        <v>#REF!</v>
      </c>
      <c r="V41" s="75" t="e">
        <f>'Margin per unit (cash)'!V41*'Volume (KT)'!#REF!*1000*'Selling Price'!#REF!/10^6</f>
        <v>#REF!</v>
      </c>
      <c r="W41" s="75" t="e">
        <f>'Margin per unit (cash)'!W41*'Volume (KT)'!#REF!*1000*'Selling Price'!#REF!/10^6</f>
        <v>#REF!</v>
      </c>
      <c r="X41" s="75" t="e">
        <f>'Margin per unit (cash)'!X41*'Volume (KT)'!#REF!*1000*'Selling Price'!#REF!/10^6</f>
        <v>#REF!</v>
      </c>
    </row>
    <row r="42" spans="1:24" ht="15" thickBot="1">
      <c r="A42" s="74" t="s">
        <v>91</v>
      </c>
      <c r="B42" s="121" t="s">
        <v>124</v>
      </c>
      <c r="C42" s="104" t="s">
        <v>86</v>
      </c>
      <c r="D42" s="105" t="s">
        <v>95</v>
      </c>
      <c r="E42" s="75" t="e">
        <f>'Margin per unit (cash)'!E42*'Volume (KT)'!E42*1000*'Selling Price'!E$20/10^6</f>
        <v>#REF!</v>
      </c>
      <c r="F42" s="75" t="e">
        <f>'Margin per unit (cash)'!F42*'Volume (KT)'!F42*1000*'Selling Price'!F$20/10^6</f>
        <v>#REF!</v>
      </c>
      <c r="G42" s="75" t="e">
        <f>'Margin per unit (cash)'!G42*'Volume (KT)'!G42*1000*'Selling Price'!G$20/10^6</f>
        <v>#REF!</v>
      </c>
      <c r="H42" s="75" t="e">
        <f>'Margin per unit (cash)'!H42*'Volume (KT)'!H42*1000*'Selling Price'!H$20/10^6</f>
        <v>#REF!</v>
      </c>
      <c r="I42" s="75" t="e">
        <f>'Margin per unit (cash)'!I42*'Volume (KT)'!I42*1000*'Selling Price'!I$20/10^6</f>
        <v>#REF!</v>
      </c>
      <c r="J42" s="75" t="e">
        <f>'Margin per unit (cash)'!J42*'Volume (KT)'!J42*1000*'Selling Price'!J$20/10^6</f>
        <v>#REF!</v>
      </c>
      <c r="K42" s="75" t="e">
        <f>'Margin per unit (cash)'!K42*'Volume (KT)'!K42*1000*'Selling Price'!K$20/10^6</f>
        <v>#REF!</v>
      </c>
      <c r="L42" s="75" t="e">
        <f>'Margin per unit (cash)'!L42*'Volume (KT)'!L42*1000*'Selling Price'!L$20/10^6</f>
        <v>#REF!</v>
      </c>
      <c r="M42" s="75" t="e">
        <f>'Margin per unit (cash)'!M42*'Volume (KT)'!M42*1000*'Selling Price'!M$20/10^6</f>
        <v>#REF!</v>
      </c>
      <c r="N42" s="75" t="e">
        <f>'Margin per unit (cash)'!N42*'Volume (KT)'!N42*1000*'Selling Price'!N$20/10^6</f>
        <v>#REF!</v>
      </c>
      <c r="O42" s="75" t="e">
        <f>'Margin per unit (cash)'!O42*'Volume (KT)'!O42*1000*'Selling Price'!O$20/10^6</f>
        <v>#REF!</v>
      </c>
      <c r="P42" s="75" t="e">
        <f>'Margin per unit (cash)'!P42*'Volume (KT)'!P42*1000*'Selling Price'!P$20/10^6</f>
        <v>#REF!</v>
      </c>
      <c r="Q42" s="75" t="e">
        <f>'Margin per unit (cash)'!Q42*'Volume (KT)'!#REF!*1000*'Selling Price'!#REF!/10^6</f>
        <v>#REF!</v>
      </c>
      <c r="R42" s="75" t="e">
        <f>'Margin per unit (cash)'!R42*'Volume (KT)'!#REF!*1000*'Selling Price'!#REF!/10^6</f>
        <v>#REF!</v>
      </c>
      <c r="S42" s="75" t="e">
        <f>'Margin per unit (cash)'!S42*'Volume (KT)'!#REF!*1000*'Selling Price'!#REF!/10^6</f>
        <v>#REF!</v>
      </c>
      <c r="T42" s="75" t="e">
        <f>'Margin per unit (cash)'!T42*'Volume (KT)'!#REF!*1000*'Selling Price'!#REF!/10^6</f>
        <v>#REF!</v>
      </c>
      <c r="U42" s="75" t="e">
        <f>'Margin per unit (cash)'!U42*'Volume (KT)'!#REF!*1000*'Selling Price'!#REF!/10^6</f>
        <v>#REF!</v>
      </c>
      <c r="V42" s="75" t="e">
        <f>'Margin per unit (cash)'!V42*'Volume (KT)'!#REF!*1000*'Selling Price'!#REF!/10^6</f>
        <v>#REF!</v>
      </c>
      <c r="W42" s="75" t="e">
        <f>'Margin per unit (cash)'!W42*'Volume (KT)'!#REF!*1000*'Selling Price'!#REF!/10^6</f>
        <v>#REF!</v>
      </c>
      <c r="X42" s="75" t="e">
        <f>'Margin per unit (cash)'!X42*'Volume (KT)'!#REF!*1000*'Selling Price'!#REF!/10^6</f>
        <v>#REF!</v>
      </c>
    </row>
    <row r="43" spans="1:24">
      <c r="A43" s="74" t="s">
        <v>91</v>
      </c>
      <c r="B43" s="100" t="s">
        <v>95</v>
      </c>
      <c r="C43" s="100" t="s">
        <v>101</v>
      </c>
      <c r="D43" s="100" t="s">
        <v>95</v>
      </c>
      <c r="E43" s="75">
        <f>'Margin per unit (cash)'!E43*'Volume (KT)'!E54*1000*'Selling Price'!E$20/10^6</f>
        <v>2.9454102783176737</v>
      </c>
      <c r="F43" s="75">
        <f>'Margin per unit (cash)'!F43*'Volume (KT)'!F54*1000*'Selling Price'!F$20/10^6</f>
        <v>2.8926361245319696</v>
      </c>
      <c r="G43" s="75">
        <f>'Margin per unit (cash)'!G43*'Volume (KT)'!G54*1000*'Selling Price'!G$20/10^6</f>
        <v>3.1630813802055284</v>
      </c>
      <c r="H43" s="75">
        <f>'Margin per unit (cash)'!H43*'Volume (KT)'!H54*1000*'Selling Price'!H$20/10^6</f>
        <v>2.8159882121813928</v>
      </c>
      <c r="I43" s="75">
        <f>'Margin per unit (cash)'!I43*'Volume (KT)'!I54*1000*'Selling Price'!I$20/10^6</f>
        <v>2.9929314296435856</v>
      </c>
      <c r="J43" s="75">
        <f>'Margin per unit (cash)'!J43*'Volume (KT)'!J54*1000*'Selling Price'!J$20/10^6</f>
        <v>2.4441450423832336</v>
      </c>
      <c r="K43" s="75">
        <f>'Margin per unit (cash)'!K43*'Volume (KT)'!K54*1000*'Selling Price'!K$20/10^6</f>
        <v>2.4097417766311069</v>
      </c>
      <c r="L43" s="75">
        <f>'Margin per unit (cash)'!L43*'Volume (KT)'!L54*1000*'Selling Price'!L$20/10^6</f>
        <v>2.5101005848988334</v>
      </c>
      <c r="M43" s="75">
        <f>'Margin per unit (cash)'!M43*'Volume (KT)'!M54*1000*'Selling Price'!M$20/10^6</f>
        <v>2.8405345300197413</v>
      </c>
      <c r="N43" s="75">
        <f>'Margin per unit (cash)'!N43*'Volume (KT)'!N54*1000*'Selling Price'!N$20/10^6</f>
        <v>2.0922281806030414</v>
      </c>
      <c r="O43" s="75">
        <f>'Margin per unit (cash)'!O43*'Volume (KT)'!O54*1000*'Selling Price'!O$20/10^6</f>
        <v>2.4418281572321887</v>
      </c>
      <c r="P43" s="75">
        <f>'Margin per unit (cash)'!P43*'Volume (KT)'!P54*1000*'Selling Price'!P$20/10^6</f>
        <v>2.4784010469239877</v>
      </c>
      <c r="Q43" s="75" t="e">
        <f>'Margin per unit (cash)'!Q43*'Volume (KT)'!#REF!*1000*'Selling Price'!#REF!/10^6</f>
        <v>#REF!</v>
      </c>
      <c r="R43" s="75" t="e">
        <f>'Margin per unit (cash)'!R43*'Volume (KT)'!#REF!*1000*'Selling Price'!#REF!/10^6</f>
        <v>#REF!</v>
      </c>
      <c r="S43" s="75" t="e">
        <f>'Margin per unit (cash)'!S43*'Volume (KT)'!#REF!*1000*'Selling Price'!#REF!/10^6</f>
        <v>#REF!</v>
      </c>
      <c r="T43" s="75" t="e">
        <f>'Margin per unit (cash)'!T43*'Volume (KT)'!#REF!*1000*'Selling Price'!#REF!/10^6</f>
        <v>#REF!</v>
      </c>
      <c r="U43" s="75" t="e">
        <f>'Margin per unit (cash)'!U43*'Volume (KT)'!#REF!*1000*'Selling Price'!#REF!/10^6</f>
        <v>#REF!</v>
      </c>
      <c r="V43" s="75" t="e">
        <f>'Margin per unit (cash)'!V43*'Volume (KT)'!#REF!*1000*'Selling Price'!#REF!/10^6</f>
        <v>#REF!</v>
      </c>
      <c r="W43" s="75" t="e">
        <f>'Margin per unit (cash)'!W43*'Volume (KT)'!#REF!*1000*'Selling Price'!#REF!/10^6</f>
        <v>#REF!</v>
      </c>
      <c r="X43" s="75" t="e">
        <f>'Margin per unit (cash)'!X43*'Volume (KT)'!#REF!*1000*'Selling Price'!#REF!/10^6</f>
        <v>#REF!</v>
      </c>
    </row>
    <row r="44" spans="1:24" s="73" customFormat="1" ht="23.5">
      <c r="A44" s="71" t="s">
        <v>5</v>
      </c>
      <c r="B44" s="72"/>
      <c r="D44" s="72"/>
    </row>
    <row r="45" spans="1:24">
      <c r="A45" s="490" t="s">
        <v>1</v>
      </c>
      <c r="B45" s="487" t="s">
        <v>98</v>
      </c>
      <c r="C45" s="487" t="s">
        <v>99</v>
      </c>
      <c r="D45" s="487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92"/>
      <c r="B46" s="488"/>
      <c r="C46" s="488"/>
      <c r="D46" s="488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74" t="s">
        <v>91</v>
      </c>
      <c r="B47" s="90" t="s">
        <v>95</v>
      </c>
      <c r="C47" s="91" t="s">
        <v>65</v>
      </c>
      <c r="D47" s="92" t="s">
        <v>95</v>
      </c>
      <c r="E47" s="75">
        <f>'Margin per unit (cash)'!E47*'Volume (KT)'!E58*1000*'Selling Price'!E$20/10^6</f>
        <v>0</v>
      </c>
      <c r="F47" s="75">
        <f>'Margin per unit (cash)'!F47*'Volume (KT)'!F58*1000*'Selling Price'!F$20/10^6</f>
        <v>0</v>
      </c>
      <c r="G47" s="75">
        <f>'Margin per unit (cash)'!G47*'Volume (KT)'!G58*1000*'Selling Price'!G$20/10^6</f>
        <v>0</v>
      </c>
      <c r="H47" s="75">
        <f>'Margin per unit (cash)'!H47*'Volume (KT)'!H58*1000*'Selling Price'!H$20/10^6</f>
        <v>0</v>
      </c>
      <c r="I47" s="75">
        <f>'Margin per unit (cash)'!I47*'Volume (KT)'!I58*1000*'Selling Price'!I$20/10^6</f>
        <v>0</v>
      </c>
      <c r="J47" s="75">
        <f>'Margin per unit (cash)'!J47*'Volume (KT)'!J58*1000*'Selling Price'!J$20/10^6</f>
        <v>0</v>
      </c>
      <c r="K47" s="75">
        <f>'Margin per unit (cash)'!K47*'Volume (KT)'!K58*1000*'Selling Price'!K$20/10^6</f>
        <v>0</v>
      </c>
      <c r="L47" s="75">
        <f>'Margin per unit (cash)'!L47*'Volume (KT)'!L58*1000*'Selling Price'!L$20/10^6</f>
        <v>0</v>
      </c>
      <c r="M47" s="75">
        <f>'Margin per unit (cash)'!M47*'Volume (KT)'!M58*1000*'Selling Price'!M$20/10^6</f>
        <v>0</v>
      </c>
      <c r="N47" s="75">
        <f>'Margin per unit (cash)'!N47*'Volume (KT)'!N58*1000*'Selling Price'!N$20/10^6</f>
        <v>0</v>
      </c>
      <c r="O47" s="75">
        <f>'Margin per unit (cash)'!O47*'Volume (KT)'!O58*1000*'Selling Price'!O$20/10^6</f>
        <v>0</v>
      </c>
      <c r="P47" s="75">
        <f>'Margin per unit (cash)'!P47*'Volume (KT)'!P58*1000*'Selling Price'!P$20/10^6</f>
        <v>0</v>
      </c>
      <c r="Q47" s="75" t="e">
        <f>'Margin per unit (cash)'!Q47*'Volume (KT)'!#REF!*1000*'Selling Price'!#REF!/10^6</f>
        <v>#REF!</v>
      </c>
      <c r="R47" s="75" t="e">
        <f>'Margin per unit (cash)'!R47*'Volume (KT)'!#REF!*1000*'Selling Price'!#REF!/10^6</f>
        <v>#REF!</v>
      </c>
      <c r="S47" s="75" t="e">
        <f>'Margin per unit (cash)'!S47*'Volume (KT)'!#REF!*1000*'Selling Price'!#REF!/10^6</f>
        <v>#REF!</v>
      </c>
      <c r="T47" s="75" t="e">
        <f>'Margin per unit (cash)'!T47*'Volume (KT)'!#REF!*1000*'Selling Price'!#REF!/10^6</f>
        <v>#REF!</v>
      </c>
      <c r="U47" s="75" t="e">
        <f>'Margin per unit (cash)'!U47*'Volume (KT)'!#REF!*1000*'Selling Price'!#REF!/10^6</f>
        <v>#REF!</v>
      </c>
      <c r="V47" s="75" t="e">
        <f>'Margin per unit (cash)'!V47*'Volume (KT)'!#REF!*1000*'Selling Price'!#REF!/10^6</f>
        <v>#REF!</v>
      </c>
      <c r="W47" s="75" t="e">
        <f>'Margin per unit (cash)'!W47*'Volume (KT)'!#REF!*1000*'Selling Price'!#REF!/10^6</f>
        <v>#REF!</v>
      </c>
      <c r="X47" s="75" t="e">
        <f>'Margin per unit (cash)'!X47*'Volume (KT)'!#REF!*1000*'Selling Price'!#REF!/10^6</f>
        <v>#REF!</v>
      </c>
    </row>
    <row r="48" spans="1:24">
      <c r="A48" s="74" t="s">
        <v>91</v>
      </c>
      <c r="B48" s="76" t="s">
        <v>95</v>
      </c>
      <c r="C48" s="77" t="s">
        <v>81</v>
      </c>
      <c r="D48" s="94" t="s">
        <v>95</v>
      </c>
      <c r="E48" s="75">
        <f>'Margin per unit (cash)'!E48*'Volume (KT)'!E59*1000*'Selling Price'!E$20/10^6</f>
        <v>262.09430716355888</v>
      </c>
      <c r="F48" s="75">
        <f>'Margin per unit (cash)'!F48*'Volume (KT)'!F59*1000*'Selling Price'!F$20/10^6</f>
        <v>375.76546398979883</v>
      </c>
      <c r="G48" s="75">
        <f>'Margin per unit (cash)'!G48*'Volume (KT)'!G59*1000*'Selling Price'!G$20/10^6</f>
        <v>729.39493828922559</v>
      </c>
      <c r="H48" s="75">
        <f>'Margin per unit (cash)'!H48*'Volume (KT)'!H59*1000*'Selling Price'!H$20/10^6</f>
        <v>874.02018663663841</v>
      </c>
      <c r="I48" s="75">
        <f>'Margin per unit (cash)'!I48*'Volume (KT)'!I59*1000*'Selling Price'!I$20/10^6</f>
        <v>470.74120818694831</v>
      </c>
      <c r="J48" s="75">
        <f>'Margin per unit (cash)'!J48*'Volume (KT)'!J59*1000*'Selling Price'!J$20/10^6</f>
        <v>447.60863222654876</v>
      </c>
      <c r="K48" s="75">
        <f>'Margin per unit (cash)'!K48*'Volume (KT)'!K59*1000*'Selling Price'!K$20/10^6</f>
        <v>552.38547171932191</v>
      </c>
      <c r="L48" s="75">
        <f>'Margin per unit (cash)'!L48*'Volume (KT)'!L59*1000*'Selling Price'!L$20/10^6</f>
        <v>596.72394336820037</v>
      </c>
      <c r="M48" s="75">
        <f>'Margin per unit (cash)'!M48*'Volume (KT)'!M59*1000*'Selling Price'!M$20/10^6</f>
        <v>717.23368343843151</v>
      </c>
      <c r="N48" s="75">
        <f>'Margin per unit (cash)'!N48*'Volume (KT)'!N59*1000*'Selling Price'!N$20/10^6</f>
        <v>756.03154674099687</v>
      </c>
      <c r="O48" s="75">
        <f>'Margin per unit (cash)'!O48*'Volume (KT)'!O59*1000*'Selling Price'!O$20/10^6</f>
        <v>761.79564150648321</v>
      </c>
      <c r="P48" s="75">
        <f>'Margin per unit (cash)'!P48*'Volume (KT)'!P59*1000*'Selling Price'!P$20/10^6</f>
        <v>788.47481560152266</v>
      </c>
      <c r="Q48" s="75" t="e">
        <f>'Margin per unit (cash)'!Q48*'Volume (KT)'!#REF!*1000*'Selling Price'!#REF!/10^6</f>
        <v>#REF!</v>
      </c>
      <c r="R48" s="75" t="e">
        <f>'Margin per unit (cash)'!R48*'Volume (KT)'!#REF!*1000*'Selling Price'!#REF!/10^6</f>
        <v>#REF!</v>
      </c>
      <c r="S48" s="75" t="e">
        <f>'Margin per unit (cash)'!S48*'Volume (KT)'!#REF!*1000*'Selling Price'!#REF!/10^6</f>
        <v>#REF!</v>
      </c>
      <c r="T48" s="75" t="e">
        <f>'Margin per unit (cash)'!T48*'Volume (KT)'!#REF!*1000*'Selling Price'!#REF!/10^6</f>
        <v>#REF!</v>
      </c>
      <c r="U48" s="75" t="e">
        <f>'Margin per unit (cash)'!U48*'Volume (KT)'!#REF!*1000*'Selling Price'!#REF!/10^6</f>
        <v>#REF!</v>
      </c>
      <c r="V48" s="75" t="e">
        <f>'Margin per unit (cash)'!V48*'Volume (KT)'!#REF!*1000*'Selling Price'!#REF!/10^6</f>
        <v>#REF!</v>
      </c>
      <c r="W48" s="75" t="e">
        <f>'Margin per unit (cash)'!W48*'Volume (KT)'!#REF!*1000*'Selling Price'!#REF!/10^6</f>
        <v>#REF!</v>
      </c>
      <c r="X48" s="75" t="e">
        <f>'Margin per unit (cash)'!X48*'Volume (KT)'!#REF!*1000*'Selling Price'!#REF!/10^6</f>
        <v>#REF!</v>
      </c>
    </row>
    <row r="49" spans="1:24">
      <c r="A49" s="74" t="s">
        <v>91</v>
      </c>
      <c r="B49" s="123" t="s">
        <v>124</v>
      </c>
      <c r="C49" s="77" t="s">
        <v>82</v>
      </c>
      <c r="D49" s="94" t="s">
        <v>95</v>
      </c>
      <c r="E49" s="75">
        <f>'Margin per unit (cash)'!E49*'Volume (KT)'!E60*1000*'Selling Price'!E$20/10^6</f>
        <v>0</v>
      </c>
      <c r="F49" s="75">
        <f>'Margin per unit (cash)'!F49*'Volume (KT)'!F60*1000*'Selling Price'!F$20/10^6</f>
        <v>0</v>
      </c>
      <c r="G49" s="75">
        <f>'Margin per unit (cash)'!G49*'Volume (KT)'!G60*1000*'Selling Price'!G$20/10^6</f>
        <v>0</v>
      </c>
      <c r="H49" s="75">
        <f>'Margin per unit (cash)'!H49*'Volume (KT)'!H60*1000*'Selling Price'!H$20/10^6</f>
        <v>0</v>
      </c>
      <c r="I49" s="75">
        <f>'Margin per unit (cash)'!I49*'Volume (KT)'!I60*1000*'Selling Price'!I$20/10^6</f>
        <v>0</v>
      </c>
      <c r="J49" s="75">
        <f>'Margin per unit (cash)'!J49*'Volume (KT)'!J60*1000*'Selling Price'!J$20/10^6</f>
        <v>0</v>
      </c>
      <c r="K49" s="75">
        <f>'Margin per unit (cash)'!K49*'Volume (KT)'!K60*1000*'Selling Price'!K$20/10^6</f>
        <v>0</v>
      </c>
      <c r="L49" s="75">
        <f>'Margin per unit (cash)'!L49*'Volume (KT)'!L60*1000*'Selling Price'!L$20/10^6</f>
        <v>0</v>
      </c>
      <c r="M49" s="75">
        <f>'Margin per unit (cash)'!M49*'Volume (KT)'!M60*1000*'Selling Price'!M$20/10^6</f>
        <v>0</v>
      </c>
      <c r="N49" s="75">
        <f>'Margin per unit (cash)'!N49*'Volume (KT)'!N60*1000*'Selling Price'!N$20/10^6</f>
        <v>0</v>
      </c>
      <c r="O49" s="75">
        <f>'Margin per unit (cash)'!O49*'Volume (KT)'!O60*1000*'Selling Price'!O$20/10^6</f>
        <v>0</v>
      </c>
      <c r="P49" s="75">
        <f>'Margin per unit (cash)'!P49*'Volume (KT)'!P60*1000*'Selling Price'!P$20/10^6</f>
        <v>0</v>
      </c>
      <c r="Q49" s="75" t="e">
        <f>'Margin per unit (cash)'!Q49*'Volume (KT)'!#REF!*1000*'Selling Price'!#REF!/10^6</f>
        <v>#REF!</v>
      </c>
      <c r="R49" s="75" t="e">
        <f>'Margin per unit (cash)'!R49*'Volume (KT)'!#REF!*1000*'Selling Price'!#REF!/10^6</f>
        <v>#REF!</v>
      </c>
      <c r="S49" s="75" t="e">
        <f>'Margin per unit (cash)'!S49*'Volume (KT)'!#REF!*1000*'Selling Price'!#REF!/10^6</f>
        <v>#REF!</v>
      </c>
      <c r="T49" s="75" t="e">
        <f>'Margin per unit (cash)'!T49*'Volume (KT)'!#REF!*1000*'Selling Price'!#REF!/10^6</f>
        <v>#REF!</v>
      </c>
      <c r="U49" s="75" t="e">
        <f>'Margin per unit (cash)'!U49*'Volume (KT)'!#REF!*1000*'Selling Price'!#REF!/10^6</f>
        <v>#REF!</v>
      </c>
      <c r="V49" s="75" t="e">
        <f>'Margin per unit (cash)'!V49*'Volume (KT)'!#REF!*1000*'Selling Price'!#REF!/10^6</f>
        <v>#REF!</v>
      </c>
      <c r="W49" s="75" t="e">
        <f>'Margin per unit (cash)'!W49*'Volume (KT)'!#REF!*1000*'Selling Price'!#REF!/10^6</f>
        <v>#REF!</v>
      </c>
      <c r="X49" s="75" t="e">
        <f>'Margin per unit (cash)'!X49*'Volume (KT)'!#REF!*1000*'Selling Price'!#REF!/10^6</f>
        <v>#REF!</v>
      </c>
    </row>
    <row r="50" spans="1:24">
      <c r="A50" s="74" t="s">
        <v>91</v>
      </c>
      <c r="B50" s="84" t="s">
        <v>95</v>
      </c>
      <c r="C50" s="63" t="s">
        <v>102</v>
      </c>
      <c r="D50" s="95" t="s">
        <v>95</v>
      </c>
      <c r="E50" s="75">
        <f>'Margin per unit (cash)'!E50*'Volume (KT)'!E61*1000*'Selling Price'!E$20/10^6</f>
        <v>0</v>
      </c>
      <c r="F50" s="75">
        <f>'Margin per unit (cash)'!F50*'Volume (KT)'!F61*1000*'Selling Price'!F$20/10^6</f>
        <v>0</v>
      </c>
      <c r="G50" s="75">
        <f>'Margin per unit (cash)'!G50*'Volume (KT)'!G61*1000*'Selling Price'!G$20/10^6</f>
        <v>0</v>
      </c>
      <c r="H50" s="75">
        <f>'Margin per unit (cash)'!H50*'Volume (KT)'!H61*1000*'Selling Price'!H$20/10^6</f>
        <v>0</v>
      </c>
      <c r="I50" s="75">
        <f>'Margin per unit (cash)'!I50*'Volume (KT)'!I61*1000*'Selling Price'!I$20/10^6</f>
        <v>0</v>
      </c>
      <c r="J50" s="75">
        <f>'Margin per unit (cash)'!J50*'Volume (KT)'!J61*1000*'Selling Price'!J$20/10^6</f>
        <v>0</v>
      </c>
      <c r="K50" s="75">
        <f>'Margin per unit (cash)'!K50*'Volume (KT)'!K61*1000*'Selling Price'!K$20/10^6</f>
        <v>0</v>
      </c>
      <c r="L50" s="75">
        <f>'Margin per unit (cash)'!L50*'Volume (KT)'!L61*1000*'Selling Price'!L$20/10^6</f>
        <v>0</v>
      </c>
      <c r="M50" s="75">
        <f>'Margin per unit (cash)'!M50*'Volume (KT)'!M61*1000*'Selling Price'!M$20/10^6</f>
        <v>0</v>
      </c>
      <c r="N50" s="75">
        <f>'Margin per unit (cash)'!N50*'Volume (KT)'!N61*1000*'Selling Price'!N$20/10^6</f>
        <v>0</v>
      </c>
      <c r="O50" s="75">
        <f>'Margin per unit (cash)'!O50*'Volume (KT)'!O61*1000*'Selling Price'!O$20/10^6</f>
        <v>0</v>
      </c>
      <c r="P50" s="75">
        <f>'Margin per unit (cash)'!P50*'Volume (KT)'!P61*1000*'Selling Price'!P$20/10^6</f>
        <v>0</v>
      </c>
      <c r="Q50" s="75" t="e">
        <f>'Margin per unit (cash)'!Q50*'Volume (KT)'!#REF!*1000*'Selling Price'!#REF!/10^6</f>
        <v>#REF!</v>
      </c>
      <c r="R50" s="75" t="e">
        <f>'Margin per unit (cash)'!R50*'Volume (KT)'!#REF!*1000*'Selling Price'!#REF!/10^6</f>
        <v>#REF!</v>
      </c>
      <c r="S50" s="75" t="e">
        <f>'Margin per unit (cash)'!S50*'Volume (KT)'!#REF!*1000*'Selling Price'!#REF!/10^6</f>
        <v>#REF!</v>
      </c>
      <c r="T50" s="75" t="e">
        <f>'Margin per unit (cash)'!T50*'Volume (KT)'!#REF!*1000*'Selling Price'!#REF!/10^6</f>
        <v>#REF!</v>
      </c>
      <c r="U50" s="75" t="e">
        <f>'Margin per unit (cash)'!U50*'Volume (KT)'!#REF!*1000*'Selling Price'!#REF!/10^6</f>
        <v>#REF!</v>
      </c>
      <c r="V50" s="75" t="e">
        <f>'Margin per unit (cash)'!V50*'Volume (KT)'!#REF!*1000*'Selling Price'!#REF!/10^6</f>
        <v>#REF!</v>
      </c>
      <c r="W50" s="75" t="e">
        <f>'Margin per unit (cash)'!W50*'Volume (KT)'!#REF!*1000*'Selling Price'!#REF!/10^6</f>
        <v>#REF!</v>
      </c>
      <c r="X50" s="75" t="e">
        <f>'Margin per unit (cash)'!X50*'Volume (KT)'!#REF!*1000*'Selling Price'!#REF!/10^6</f>
        <v>#REF!</v>
      </c>
    </row>
    <row r="51" spans="1:24">
      <c r="A51" s="74" t="s">
        <v>91</v>
      </c>
      <c r="B51" s="84" t="s">
        <v>95</v>
      </c>
      <c r="C51" s="64" t="s">
        <v>103</v>
      </c>
      <c r="D51" s="95" t="s">
        <v>95</v>
      </c>
      <c r="E51" s="75">
        <f>'Margin per unit (cash)'!E51*'Volume (KT)'!E62*1000*'Selling Price'!E$20/10^6</f>
        <v>217.50436450604116</v>
      </c>
      <c r="F51" s="75">
        <f>'Margin per unit (cash)'!F51*'Volume (KT)'!F62*1000*'Selling Price'!F$20/10^6</f>
        <v>376.02963710796899</v>
      </c>
      <c r="G51" s="75">
        <f>'Margin per unit (cash)'!G51*'Volume (KT)'!G62*1000*'Selling Price'!G$20/10^6</f>
        <v>222.06138305710553</v>
      </c>
      <c r="H51" s="75">
        <f>'Margin per unit (cash)'!H51*'Volume (KT)'!H62*1000*'Selling Price'!H$20/10^6</f>
        <v>74.49265755597041</v>
      </c>
      <c r="I51" s="75">
        <f>'Margin per unit (cash)'!I51*'Volume (KT)'!I62*1000*'Selling Price'!I$20/10^6</f>
        <v>355.71291020591565</v>
      </c>
      <c r="J51" s="75">
        <f>'Margin per unit (cash)'!J51*'Volume (KT)'!J62*1000*'Selling Price'!J$20/10^6</f>
        <v>488.58971738279666</v>
      </c>
      <c r="K51" s="75">
        <f>'Margin per unit (cash)'!K51*'Volume (KT)'!K62*1000*'Selling Price'!K$20/10^6</f>
        <v>389.10750656105409</v>
      </c>
      <c r="L51" s="75">
        <f>'Margin per unit (cash)'!L51*'Volume (KT)'!L62*1000*'Selling Price'!L$20/10^6</f>
        <v>148.33999433664343</v>
      </c>
      <c r="M51" s="75">
        <f>'Margin per unit (cash)'!M51*'Volume (KT)'!M62*1000*'Selling Price'!M$20/10^6</f>
        <v>24.06025026572134</v>
      </c>
      <c r="N51" s="75">
        <f>'Margin per unit (cash)'!N51*'Volume (KT)'!N62*1000*'Selling Price'!N$20/10^6</f>
        <v>13.121070105758017</v>
      </c>
      <c r="O51" s="75">
        <f>'Margin per unit (cash)'!O51*'Volume (KT)'!O62*1000*'Selling Price'!O$20/10^6</f>
        <v>0</v>
      </c>
      <c r="P51" s="75">
        <f>'Margin per unit (cash)'!P51*'Volume (KT)'!P62*1000*'Selling Price'!P$20/10^6</f>
        <v>0</v>
      </c>
      <c r="Q51" s="75" t="e">
        <f>'Margin per unit (cash)'!Q51*'Volume (KT)'!#REF!*1000*'Selling Price'!#REF!/10^6</f>
        <v>#REF!</v>
      </c>
      <c r="R51" s="75" t="e">
        <f>'Margin per unit (cash)'!R51*'Volume (KT)'!#REF!*1000*'Selling Price'!#REF!/10^6</f>
        <v>#REF!</v>
      </c>
      <c r="S51" s="75" t="e">
        <f>'Margin per unit (cash)'!S51*'Volume (KT)'!#REF!*1000*'Selling Price'!#REF!/10^6</f>
        <v>#REF!</v>
      </c>
      <c r="T51" s="75" t="e">
        <f>'Margin per unit (cash)'!T51*'Volume (KT)'!#REF!*1000*'Selling Price'!#REF!/10^6</f>
        <v>#REF!</v>
      </c>
      <c r="U51" s="75" t="e">
        <f>'Margin per unit (cash)'!U51*'Volume (KT)'!#REF!*1000*'Selling Price'!#REF!/10^6</f>
        <v>#REF!</v>
      </c>
      <c r="V51" s="75" t="e">
        <f>'Margin per unit (cash)'!V51*'Volume (KT)'!#REF!*1000*'Selling Price'!#REF!/10^6</f>
        <v>#REF!</v>
      </c>
      <c r="W51" s="75" t="e">
        <f>'Margin per unit (cash)'!W51*'Volume (KT)'!#REF!*1000*'Selling Price'!#REF!/10^6</f>
        <v>#REF!</v>
      </c>
      <c r="X51" s="75" t="e">
        <f>'Margin per unit (cash)'!X51*'Volume (KT)'!#REF!*1000*'Selling Price'!#REF!/10^6</f>
        <v>#REF!</v>
      </c>
    </row>
    <row r="52" spans="1:24" ht="15" thickBot="1">
      <c r="A52" s="74" t="s">
        <v>91</v>
      </c>
      <c r="B52" s="97" t="s">
        <v>95</v>
      </c>
      <c r="C52" s="98" t="s">
        <v>104</v>
      </c>
      <c r="D52" s="99" t="s">
        <v>95</v>
      </c>
      <c r="E52" s="75">
        <f>'Margin per unit (cash)'!E52*'Volume (KT)'!E68*1000*'Selling Price'!E$20/10^6</f>
        <v>0</v>
      </c>
      <c r="F52" s="75">
        <f>'Margin per unit (cash)'!F52*'Volume (KT)'!F68*1000*'Selling Price'!F$20/10^6</f>
        <v>0</v>
      </c>
      <c r="G52" s="75">
        <f>'Margin per unit (cash)'!G52*'Volume (KT)'!G68*1000*'Selling Price'!G$20/10^6</f>
        <v>0</v>
      </c>
      <c r="H52" s="75">
        <f>'Margin per unit (cash)'!H52*'Volume (KT)'!H68*1000*'Selling Price'!H$20/10^6</f>
        <v>0</v>
      </c>
      <c r="I52" s="75">
        <f>'Margin per unit (cash)'!I52*'Volume (KT)'!I68*1000*'Selling Price'!I$20/10^6</f>
        <v>0</v>
      </c>
      <c r="J52" s="75">
        <f>'Margin per unit (cash)'!J52*'Volume (KT)'!J68*1000*'Selling Price'!J$20/10^6</f>
        <v>0</v>
      </c>
      <c r="K52" s="75">
        <f>'Margin per unit (cash)'!K52*'Volume (KT)'!K68*1000*'Selling Price'!K$20/10^6</f>
        <v>0</v>
      </c>
      <c r="L52" s="75">
        <f>'Margin per unit (cash)'!L52*'Volume (KT)'!L68*1000*'Selling Price'!L$20/10^6</f>
        <v>0</v>
      </c>
      <c r="M52" s="75">
        <f>'Margin per unit (cash)'!M52*'Volume (KT)'!M68*1000*'Selling Price'!M$20/10^6</f>
        <v>0</v>
      </c>
      <c r="N52" s="75">
        <f>'Margin per unit (cash)'!N52*'Volume (KT)'!N68*1000*'Selling Price'!N$20/10^6</f>
        <v>0</v>
      </c>
      <c r="O52" s="75">
        <f>'Margin per unit (cash)'!O52*'Volume (KT)'!O68*1000*'Selling Price'!O$20/10^6</f>
        <v>0</v>
      </c>
      <c r="P52" s="75">
        <f>'Margin per unit (cash)'!P52*'Volume (KT)'!P68*1000*'Selling Price'!P$20/10^6</f>
        <v>0</v>
      </c>
      <c r="Q52" s="75" t="e">
        <f>'Margin per unit (cash)'!Q52*'Volume (KT)'!#REF!*1000*'Selling Price'!#REF!/10^6</f>
        <v>#REF!</v>
      </c>
      <c r="R52" s="75" t="e">
        <f>'Margin per unit (cash)'!R52*'Volume (KT)'!#REF!*1000*'Selling Price'!#REF!/10^6</f>
        <v>#REF!</v>
      </c>
      <c r="S52" s="75" t="e">
        <f>'Margin per unit (cash)'!S52*'Volume (KT)'!#REF!*1000*'Selling Price'!#REF!/10^6</f>
        <v>#REF!</v>
      </c>
      <c r="T52" s="75" t="e">
        <f>'Margin per unit (cash)'!T52*'Volume (KT)'!#REF!*1000*'Selling Price'!#REF!/10^6</f>
        <v>#REF!</v>
      </c>
      <c r="U52" s="75" t="e">
        <f>'Margin per unit (cash)'!U52*'Volume (KT)'!#REF!*1000*'Selling Price'!#REF!/10^6</f>
        <v>#REF!</v>
      </c>
      <c r="V52" s="75" t="e">
        <f>'Margin per unit (cash)'!V52*'Volume (KT)'!#REF!*1000*'Selling Price'!#REF!/10^6</f>
        <v>#REF!</v>
      </c>
      <c r="W52" s="75" t="e">
        <f>'Margin per unit (cash)'!W52*'Volume (KT)'!#REF!*1000*'Selling Price'!#REF!/10^6</f>
        <v>#REF!</v>
      </c>
      <c r="X52" s="75" t="e">
        <f>'Margin per unit (cash)'!X52*'Volume (KT)'!#REF!*1000*'Selling Price'!#REF!/10^6</f>
        <v>#REF!</v>
      </c>
    </row>
    <row r="53" spans="1:24">
      <c r="A53" s="74" t="s">
        <v>91</v>
      </c>
      <c r="B53" s="88" t="s">
        <v>95</v>
      </c>
      <c r="C53" s="88" t="s">
        <v>105</v>
      </c>
      <c r="D53" s="88" t="s">
        <v>95</v>
      </c>
      <c r="E53" s="75">
        <f>'Margin per unit (cash)'!E53*'Volume (KT)'!E69*1000*'Selling Price'!E$20/10^6</f>
        <v>2.1560239284676825</v>
      </c>
      <c r="F53" s="75">
        <f>'Margin per unit (cash)'!F53*'Volume (KT)'!F69*1000*'Selling Price'!F$20/10^6</f>
        <v>2.7156387484564499</v>
      </c>
      <c r="G53" s="75">
        <f>'Margin per unit (cash)'!G53*'Volume (KT)'!G69*1000*'Selling Price'!G$20/10^6</f>
        <v>3.0776213486361121</v>
      </c>
      <c r="H53" s="75">
        <f>'Margin per unit (cash)'!H53*'Volume (KT)'!H69*1000*'Selling Price'!H$20/10^6</f>
        <v>1.9292508613724271</v>
      </c>
      <c r="I53" s="75">
        <f>'Margin per unit (cash)'!I53*'Volume (KT)'!I69*1000*'Selling Price'!I$20/10^6</f>
        <v>2.6169691128255326</v>
      </c>
      <c r="J53" s="75">
        <f>'Margin per unit (cash)'!J53*'Volume (KT)'!J69*1000*'Selling Price'!J$20/10^6</f>
        <v>2.2153396225226527</v>
      </c>
      <c r="K53" s="75">
        <f>'Margin per unit (cash)'!K53*'Volume (KT)'!K69*1000*'Selling Price'!K$20/10^6</f>
        <v>2.6739227026083485</v>
      </c>
      <c r="L53" s="75">
        <f>'Margin per unit (cash)'!L53*'Volume (KT)'!L69*1000*'Selling Price'!L$20/10^6</f>
        <v>2.2738837497532587</v>
      </c>
      <c r="M53" s="75">
        <f>'Margin per unit (cash)'!M53*'Volume (KT)'!M69*1000*'Selling Price'!M$20/10^6</f>
        <v>2.538644635968474</v>
      </c>
      <c r="N53" s="75">
        <f>'Margin per unit (cash)'!N53*'Volume (KT)'!N69*1000*'Selling Price'!N$20/10^6</f>
        <v>1.9390801249316929</v>
      </c>
      <c r="O53" s="75">
        <f>'Margin per unit (cash)'!O53*'Volume (KT)'!O69*1000*'Selling Price'!O$20/10^6</f>
        <v>2.2265693893205096</v>
      </c>
      <c r="P53" s="75">
        <f>'Margin per unit (cash)'!P53*'Volume (KT)'!P69*1000*'Selling Price'!P$20/10^6</f>
        <v>2.2558692611758722</v>
      </c>
      <c r="Q53" s="75" t="e">
        <f>'Margin per unit (cash)'!Q53*'Volume (KT)'!#REF!*1000*'Selling Price'!#REF!/10^6</f>
        <v>#REF!</v>
      </c>
      <c r="R53" s="75" t="e">
        <f>'Margin per unit (cash)'!R53*'Volume (KT)'!#REF!*1000*'Selling Price'!#REF!/10^6</f>
        <v>#REF!</v>
      </c>
      <c r="S53" s="75" t="e">
        <f>'Margin per unit (cash)'!S53*'Volume (KT)'!#REF!*1000*'Selling Price'!#REF!/10^6</f>
        <v>#REF!</v>
      </c>
      <c r="T53" s="75" t="e">
        <f>'Margin per unit (cash)'!T53*'Volume (KT)'!#REF!*1000*'Selling Price'!#REF!/10^6</f>
        <v>#REF!</v>
      </c>
      <c r="U53" s="75" t="e">
        <f>'Margin per unit (cash)'!U53*'Volume (KT)'!#REF!*1000*'Selling Price'!#REF!/10^6</f>
        <v>#REF!</v>
      </c>
      <c r="V53" s="75" t="e">
        <f>'Margin per unit (cash)'!V53*'Volume (KT)'!#REF!*1000*'Selling Price'!#REF!/10^6</f>
        <v>#REF!</v>
      </c>
      <c r="W53" s="75" t="e">
        <f>'Margin per unit (cash)'!W53*'Volume (KT)'!#REF!*1000*'Selling Price'!#REF!/10^6</f>
        <v>#REF!</v>
      </c>
      <c r="X53" s="75" t="e">
        <f>'Margin per unit (cash)'!X53*'Volume (KT)'!#REF!*1000*'Selling Price'!#REF!/10^6</f>
        <v>#REF!</v>
      </c>
    </row>
    <row r="54" spans="1:24">
      <c r="A54" s="74" t="s">
        <v>91</v>
      </c>
      <c r="B54" s="246" t="s">
        <v>42</v>
      </c>
      <c r="C54" s="247" t="s">
        <v>180</v>
      </c>
      <c r="D54" s="247" t="s">
        <v>107</v>
      </c>
      <c r="E54" s="75">
        <f>'Margin per unit (cash)'!E54*'Volume (KT)'!E70*1000*'Selling Price'!E$20/10^6</f>
        <v>0</v>
      </c>
      <c r="F54" s="75">
        <f>'Margin per unit (cash)'!F54*'Volume (KT)'!F70*1000*'Selling Price'!F$20/10^6</f>
        <v>0</v>
      </c>
      <c r="G54" s="75">
        <f>'Margin per unit (cash)'!G54*'Volume (KT)'!G70*1000*'Selling Price'!G$20/10^6</f>
        <v>0</v>
      </c>
      <c r="H54" s="75">
        <f>'Margin per unit (cash)'!H54*'Volume (KT)'!H70*1000*'Selling Price'!H$20/10^6</f>
        <v>0</v>
      </c>
      <c r="I54" s="75">
        <f>'Margin per unit (cash)'!I54*'Volume (KT)'!I70*1000*'Selling Price'!I$20/10^6</f>
        <v>0</v>
      </c>
      <c r="J54" s="75">
        <f>'Margin per unit (cash)'!J54*'Volume (KT)'!J70*1000*'Selling Price'!J$20/10^6</f>
        <v>0</v>
      </c>
      <c r="K54" s="75">
        <f>'Margin per unit (cash)'!K54*'Volume (KT)'!K70*1000*'Selling Price'!K$20/10^6</f>
        <v>0</v>
      </c>
      <c r="L54" s="75">
        <f>'Margin per unit (cash)'!L54*'Volume (KT)'!L70*1000*'Selling Price'!L$20/10^6</f>
        <v>0</v>
      </c>
      <c r="M54" s="75">
        <f>'Margin per unit (cash)'!M54*'Volume (KT)'!M70*1000*'Selling Price'!M$20/10^6</f>
        <v>0</v>
      </c>
      <c r="N54" s="75">
        <f>'Margin per unit (cash)'!N54*'Volume (KT)'!N70*1000*'Selling Price'!N$20/10^6</f>
        <v>0</v>
      </c>
      <c r="O54" s="75">
        <f>'Margin per unit (cash)'!O54*'Volume (KT)'!O70*1000*'Selling Price'!O$20/10^6</f>
        <v>0</v>
      </c>
      <c r="P54" s="75">
        <f>'Margin per unit (cash)'!P54*'Volume (KT)'!P70*1000*'Selling Price'!P$20/10^6</f>
        <v>0</v>
      </c>
      <c r="Q54" s="75" t="e">
        <f>'Margin per unit (cash)'!Q54*'Volume (KT)'!#REF!*1000*'Selling Price'!#REF!/10^6</f>
        <v>#REF!</v>
      </c>
      <c r="R54" s="75" t="e">
        <f>'Margin per unit (cash)'!R54*'Volume (KT)'!#REF!*1000*'Selling Price'!#REF!/10^6</f>
        <v>#REF!</v>
      </c>
      <c r="S54" s="75" t="e">
        <f>'Margin per unit (cash)'!S54*'Volume (KT)'!#REF!*1000*'Selling Price'!#REF!/10^6</f>
        <v>#REF!</v>
      </c>
      <c r="T54" s="75" t="e">
        <f>'Margin per unit (cash)'!T54*'Volume (KT)'!#REF!*1000*'Selling Price'!#REF!/10^6</f>
        <v>#REF!</v>
      </c>
      <c r="U54" s="75" t="e">
        <f>'Margin per unit (cash)'!U54*'Volume (KT)'!#REF!*1000*'Selling Price'!#REF!/10^6</f>
        <v>#REF!</v>
      </c>
      <c r="V54" s="75" t="e">
        <f>'Margin per unit (cash)'!V54*'Volume (KT)'!#REF!*1000*'Selling Price'!#REF!/10^6</f>
        <v>#REF!</v>
      </c>
      <c r="W54" s="75" t="e">
        <f>'Margin per unit (cash)'!W54*'Volume (KT)'!#REF!*1000*'Selling Price'!#REF!/10^6</f>
        <v>#REF!</v>
      </c>
      <c r="X54" s="75" t="e">
        <f>'Margin per unit (cash)'!X54*'Volume (KT)'!#REF!*1000*'Selling Price'!#REF!/10^6</f>
        <v>#REF!</v>
      </c>
    </row>
    <row r="55" spans="1:24">
      <c r="A55" s="74" t="s">
        <v>91</v>
      </c>
      <c r="B55" s="86" t="s">
        <v>124</v>
      </c>
      <c r="C55" s="86" t="s">
        <v>106</v>
      </c>
      <c r="D55" s="86" t="s">
        <v>107</v>
      </c>
      <c r="E55" s="75">
        <f>'Margin per unit (cash)'!E55*'Volume (KT)'!E71*1000*'Selling Price'!E$20/10^6</f>
        <v>-3.939977842559637</v>
      </c>
      <c r="F55" s="75">
        <f>'Margin per unit (cash)'!F55*'Volume (KT)'!F71*1000*'Selling Price'!F$20/10^6</f>
        <v>-121.75521234690007</v>
      </c>
      <c r="G55" s="75">
        <f>'Margin per unit (cash)'!G55*'Volume (KT)'!G71*1000*'Selling Price'!G$20/10^6</f>
        <v>-27.957352653971355</v>
      </c>
      <c r="H55" s="75">
        <f>'Margin per unit (cash)'!H55*'Volume (KT)'!H71*1000*'Selling Price'!H$20/10^6</f>
        <v>-207.93980367302964</v>
      </c>
      <c r="I55" s="75">
        <f>'Margin per unit (cash)'!I55*'Volume (KT)'!I71*1000*'Selling Price'!I$20/10^6</f>
        <v>-37.036471999787423</v>
      </c>
      <c r="J55" s="75">
        <f>'Margin per unit (cash)'!J55*'Volume (KT)'!J71*1000*'Selling Price'!J$20/10^6</f>
        <v>-39.113213171625567</v>
      </c>
      <c r="K55" s="75">
        <f>'Margin per unit (cash)'!K55*'Volume (KT)'!K71*1000*'Selling Price'!K$20/10^6</f>
        <v>-39.810993769780779</v>
      </c>
      <c r="L55" s="75">
        <f>'Margin per unit (cash)'!L55*'Volume (KT)'!L71*1000*'Selling Price'!L$20/10^6</f>
        <v>934.83917745382905</v>
      </c>
      <c r="M55" s="75">
        <f>'Margin per unit (cash)'!M55*'Volume (KT)'!M71*1000*'Selling Price'!M$20/10^6</f>
        <v>862.02342153316124</v>
      </c>
      <c r="N55" s="75">
        <f>'Margin per unit (cash)'!N55*'Volume (KT)'!N71*1000*'Selling Price'!N$20/10^6</f>
        <v>-41.65261493720066</v>
      </c>
      <c r="O55" s="75">
        <f>'Margin per unit (cash)'!O55*'Volume (KT)'!O71*1000*'Selling Price'!O$20/10^6</f>
        <v>-42.14798264272121</v>
      </c>
      <c r="P55" s="75">
        <f>'Margin per unit (cash)'!P55*'Volume (KT)'!P71*1000*'Selling Price'!P$20/10^6</f>
        <v>-42.382054225164495</v>
      </c>
      <c r="Q55" s="75" t="e">
        <f>'Margin per unit (cash)'!Q55*'Volume (KT)'!#REF!*1000*'Selling Price'!#REF!/10^6</f>
        <v>#REF!</v>
      </c>
      <c r="R55" s="75" t="e">
        <f>'Margin per unit (cash)'!R55*'Volume (KT)'!#REF!*1000*'Selling Price'!#REF!/10^6</f>
        <v>#REF!</v>
      </c>
      <c r="S55" s="75" t="e">
        <f>'Margin per unit (cash)'!S55*'Volume (KT)'!#REF!*1000*'Selling Price'!#REF!/10^6</f>
        <v>#REF!</v>
      </c>
      <c r="T55" s="75" t="e">
        <f>'Margin per unit (cash)'!T55*'Volume (KT)'!#REF!*1000*'Selling Price'!#REF!/10^6</f>
        <v>#REF!</v>
      </c>
      <c r="U55" s="75" t="e">
        <f>'Margin per unit (cash)'!U55*'Volume (KT)'!#REF!*1000*'Selling Price'!#REF!/10^6</f>
        <v>#REF!</v>
      </c>
      <c r="V55" s="75" t="e">
        <f>'Margin per unit (cash)'!V55*'Volume (KT)'!#REF!*1000*'Selling Price'!#REF!/10^6</f>
        <v>#REF!</v>
      </c>
      <c r="W55" s="75" t="e">
        <f>'Margin per unit (cash)'!W55*'Volume (KT)'!#REF!*1000*'Selling Price'!#REF!/10^6</f>
        <v>#REF!</v>
      </c>
      <c r="X55" s="75" t="e">
        <f>'Margin per unit (cash)'!X55*'Volume (KT)'!#REF!*1000*'Selling Price'!#REF!/10^6</f>
        <v>#REF!</v>
      </c>
    </row>
    <row r="56" spans="1:24">
      <c r="A56" s="74" t="s">
        <v>91</v>
      </c>
      <c r="B56" s="85" t="s">
        <v>95</v>
      </c>
      <c r="C56" s="85" t="s">
        <v>106</v>
      </c>
      <c r="D56" s="85" t="s">
        <v>107</v>
      </c>
      <c r="E56" s="75">
        <f>'Margin per unit (cash)'!E56*'Volume (KT)'!E75*1000*'Selling Price'!E$20/10^6</f>
        <v>0</v>
      </c>
      <c r="F56" s="75">
        <f>'Margin per unit (cash)'!F56*'Volume (KT)'!F75*1000*'Selling Price'!F$20/10^6</f>
        <v>0</v>
      </c>
      <c r="G56" s="75">
        <f>'Margin per unit (cash)'!G56*'Volume (KT)'!G75*1000*'Selling Price'!G$20/10^6</f>
        <v>0</v>
      </c>
      <c r="H56" s="75">
        <f>'Margin per unit (cash)'!H56*'Volume (KT)'!H75*1000*'Selling Price'!H$20/10^6</f>
        <v>0</v>
      </c>
      <c r="I56" s="75">
        <f>'Margin per unit (cash)'!I56*'Volume (KT)'!I75*1000*'Selling Price'!I$20/10^6</f>
        <v>0</v>
      </c>
      <c r="J56" s="75">
        <f>'Margin per unit (cash)'!J56*'Volume (KT)'!J75*1000*'Selling Price'!J$20/10^6</f>
        <v>0</v>
      </c>
      <c r="K56" s="75">
        <f>'Margin per unit (cash)'!K56*'Volume (KT)'!K75*1000*'Selling Price'!K$20/10^6</f>
        <v>0</v>
      </c>
      <c r="L56" s="75">
        <f>'Margin per unit (cash)'!L56*'Volume (KT)'!L75*1000*'Selling Price'!L$20/10^6</f>
        <v>0</v>
      </c>
      <c r="M56" s="75">
        <f>'Margin per unit (cash)'!M56*'Volume (KT)'!M75*1000*'Selling Price'!M$20/10^6</f>
        <v>0</v>
      </c>
      <c r="N56" s="75">
        <f>'Margin per unit (cash)'!N56*'Volume (KT)'!N75*1000*'Selling Price'!N$20/10^6</f>
        <v>0</v>
      </c>
      <c r="O56" s="75">
        <f>'Margin per unit (cash)'!O56*'Volume (KT)'!O75*1000*'Selling Price'!O$20/10^6</f>
        <v>0</v>
      </c>
      <c r="P56" s="75">
        <f>'Margin per unit (cash)'!P56*'Volume (KT)'!P75*1000*'Selling Price'!P$20/10^6</f>
        <v>0</v>
      </c>
      <c r="Q56" s="75" t="e">
        <f>'Margin per unit (cash)'!Q56*'Volume (KT)'!#REF!*1000*'Selling Price'!#REF!/10^6</f>
        <v>#REF!</v>
      </c>
      <c r="R56" s="75" t="e">
        <f>'Margin per unit (cash)'!R56*'Volume (KT)'!#REF!*1000*'Selling Price'!#REF!/10^6</f>
        <v>#REF!</v>
      </c>
      <c r="S56" s="75" t="e">
        <f>'Margin per unit (cash)'!S56*'Volume (KT)'!#REF!*1000*'Selling Price'!#REF!/10^6</f>
        <v>#REF!</v>
      </c>
      <c r="T56" s="75" t="e">
        <f>'Margin per unit (cash)'!T56*'Volume (KT)'!#REF!*1000*'Selling Price'!#REF!/10^6</f>
        <v>#REF!</v>
      </c>
      <c r="U56" s="75" t="e">
        <f>'Margin per unit (cash)'!U56*'Volume (KT)'!#REF!*1000*'Selling Price'!#REF!/10^6</f>
        <v>#REF!</v>
      </c>
      <c r="V56" s="75" t="e">
        <f>'Margin per unit (cash)'!V56*'Volume (KT)'!#REF!*1000*'Selling Price'!#REF!/10^6</f>
        <v>#REF!</v>
      </c>
      <c r="W56" s="75" t="e">
        <f>'Margin per unit (cash)'!W56*'Volume (KT)'!#REF!*1000*'Selling Price'!#REF!/10^6</f>
        <v>#REF!</v>
      </c>
      <c r="X56" s="75" t="e">
        <f>'Margin per unit (cash)'!X56*'Volume (KT)'!#REF!*1000*'Selling Price'!#REF!/10^6</f>
        <v>#REF!</v>
      </c>
    </row>
    <row r="57" spans="1:24">
      <c r="A57" s="74" t="s">
        <v>91</v>
      </c>
      <c r="B57" s="85" t="s">
        <v>95</v>
      </c>
      <c r="C57" s="85" t="s">
        <v>106</v>
      </c>
      <c r="D57" s="85" t="s">
        <v>108</v>
      </c>
      <c r="E57" s="75">
        <f>'Margin per unit (cash)'!E57*'Volume (KT)'!E76*1000*'Selling Price'!E$20/10^6</f>
        <v>102.85300070846183</v>
      </c>
      <c r="F57" s="75">
        <f>'Margin per unit (cash)'!F57*'Volume (KT)'!F76*1000*'Selling Price'!F$20/10^6</f>
        <v>84.74539377722752</v>
      </c>
      <c r="G57" s="75">
        <f>'Margin per unit (cash)'!G57*'Volume (KT)'!G76*1000*'Selling Price'!G$20/10^6</f>
        <v>113.40652098710999</v>
      </c>
      <c r="H57" s="75">
        <f>'Margin per unit (cash)'!H57*'Volume (KT)'!H76*1000*'Selling Price'!H$20/10^6</f>
        <v>87.084223473867297</v>
      </c>
      <c r="I57" s="75">
        <f>'Margin per unit (cash)'!I57*'Volume (KT)'!I76*1000*'Selling Price'!I$20/10^6</f>
        <v>81.172949174996475</v>
      </c>
      <c r="J57" s="75">
        <f>'Margin per unit (cash)'!J57*'Volume (KT)'!J76*1000*'Selling Price'!J$20/10^6</f>
        <v>89.706219319507639</v>
      </c>
      <c r="K57" s="75">
        <f>'Margin per unit (cash)'!K57*'Volume (KT)'!K76*1000*'Selling Price'!K$20/10^6</f>
        <v>86.278578650708425</v>
      </c>
      <c r="L57" s="75">
        <f>'Margin per unit (cash)'!L57*'Volume (KT)'!L76*1000*'Selling Price'!L$20/10^6</f>
        <v>96.840142560998231</v>
      </c>
      <c r="M57" s="75">
        <f>'Margin per unit (cash)'!M57*'Volume (KT)'!M76*1000*'Selling Price'!M$20/10^6</f>
        <v>128.74952262958837</v>
      </c>
      <c r="N57" s="75">
        <f>'Margin per unit (cash)'!N57*'Volume (KT)'!N76*1000*'Selling Price'!N$20/10^6</f>
        <v>58.522038274583473</v>
      </c>
      <c r="O57" s="75">
        <f>'Margin per unit (cash)'!O57*'Volume (KT)'!O76*1000*'Selling Price'!O$20/10^6</f>
        <v>95.207896747880881</v>
      </c>
      <c r="P57" s="75">
        <f>'Margin per unit (cash)'!P57*'Volume (KT)'!P76*1000*'Selling Price'!P$20/10^6</f>
        <v>101.71396537213386</v>
      </c>
      <c r="Q57" s="75" t="e">
        <f>'Margin per unit (cash)'!Q57*'Volume (KT)'!#REF!*1000*'Selling Price'!#REF!/10^6</f>
        <v>#REF!</v>
      </c>
      <c r="R57" s="75" t="e">
        <f>'Margin per unit (cash)'!R57*'Volume (KT)'!#REF!*1000*'Selling Price'!#REF!/10^6</f>
        <v>#REF!</v>
      </c>
      <c r="S57" s="75" t="e">
        <f>'Margin per unit (cash)'!S57*'Volume (KT)'!#REF!*1000*'Selling Price'!#REF!/10^6</f>
        <v>#REF!</v>
      </c>
      <c r="T57" s="75" t="e">
        <f>'Margin per unit (cash)'!T57*'Volume (KT)'!#REF!*1000*'Selling Price'!#REF!/10^6</f>
        <v>#REF!</v>
      </c>
      <c r="U57" s="75" t="e">
        <f>'Margin per unit (cash)'!U57*'Volume (KT)'!#REF!*1000*'Selling Price'!#REF!/10^6</f>
        <v>#REF!</v>
      </c>
      <c r="V57" s="75" t="e">
        <f>'Margin per unit (cash)'!V57*'Volume (KT)'!#REF!*1000*'Selling Price'!#REF!/10^6</f>
        <v>#REF!</v>
      </c>
      <c r="W57" s="75" t="e">
        <f>'Margin per unit (cash)'!W57*'Volume (KT)'!#REF!*1000*'Selling Price'!#REF!/10^6</f>
        <v>#REF!</v>
      </c>
      <c r="X57" s="75" t="e">
        <f>'Margin per unit (cash)'!X57*'Volume (KT)'!#REF!*1000*'Selling Price'!#REF!/10^6</f>
        <v>#REF!</v>
      </c>
    </row>
    <row r="58" spans="1:24">
      <c r="A58" s="74" t="s">
        <v>91</v>
      </c>
      <c r="B58" s="85" t="s">
        <v>95</v>
      </c>
      <c r="C58" s="85" t="s">
        <v>106</v>
      </c>
      <c r="D58" s="85" t="s">
        <v>109</v>
      </c>
      <c r="E58" s="75">
        <f>'Margin per unit (cash)'!E58*'Volume (KT)'!E77*1000*'Selling Price'!E$20/10^6</f>
        <v>32.786482437570662</v>
      </c>
      <c r="F58" s="75">
        <f>'Margin per unit (cash)'!F58*'Volume (KT)'!F77*1000*'Selling Price'!F$20/10^6</f>
        <v>33.901129446172135</v>
      </c>
      <c r="G58" s="75">
        <f>'Margin per unit (cash)'!G58*'Volume (KT)'!G77*1000*'Selling Price'!G$20/10^6</f>
        <v>49.278128196997059</v>
      </c>
      <c r="H58" s="75">
        <f>'Margin per unit (cash)'!H58*'Volume (KT)'!H77*1000*'Selling Price'!H$20/10^6</f>
        <v>33.723793929993768</v>
      </c>
      <c r="I58" s="75">
        <f>'Margin per unit (cash)'!I58*'Volume (KT)'!I77*1000*'Selling Price'!I$20/10^6</f>
        <v>44.467518471118019</v>
      </c>
      <c r="J58" s="75">
        <f>'Margin per unit (cash)'!J58*'Volume (KT)'!J77*1000*'Selling Price'!J$20/10^6</f>
        <v>39.967874207814347</v>
      </c>
      <c r="K58" s="75">
        <f>'Margin per unit (cash)'!K58*'Volume (KT)'!K77*1000*'Selling Price'!K$20/10^6</f>
        <v>38.164247583353301</v>
      </c>
      <c r="L58" s="75">
        <f>'Margin per unit (cash)'!L58*'Volume (KT)'!L77*1000*'Selling Price'!L$20/10^6</f>
        <v>44.817184986950096</v>
      </c>
      <c r="M58" s="75">
        <f>'Margin per unit (cash)'!M58*'Volume (KT)'!M77*1000*'Selling Price'!M$20/10^6</f>
        <v>70.930113449544933</v>
      </c>
      <c r="N58" s="75">
        <f>'Margin per unit (cash)'!N58*'Volume (KT)'!N77*1000*'Selling Price'!N$20/10^6</f>
        <v>33.796116237162941</v>
      </c>
      <c r="O58" s="75">
        <f>'Margin per unit (cash)'!O58*'Volume (KT)'!O77*1000*'Selling Price'!O$20/10^6</f>
        <v>47.435225126824854</v>
      </c>
      <c r="P58" s="75">
        <f>'Margin per unit (cash)'!P58*'Volume (KT)'!P77*1000*'Selling Price'!P$20/10^6</f>
        <v>52.895328434994468</v>
      </c>
      <c r="Q58" s="75" t="e">
        <f>'Margin per unit (cash)'!Q58*'Volume (KT)'!#REF!*1000*'Selling Price'!#REF!/10^6</f>
        <v>#REF!</v>
      </c>
      <c r="R58" s="75" t="e">
        <f>'Margin per unit (cash)'!R58*'Volume (KT)'!#REF!*1000*'Selling Price'!#REF!/10^6</f>
        <v>#REF!</v>
      </c>
      <c r="S58" s="75" t="e">
        <f>'Margin per unit (cash)'!S58*'Volume (KT)'!#REF!*1000*'Selling Price'!#REF!/10^6</f>
        <v>#REF!</v>
      </c>
      <c r="T58" s="75" t="e">
        <f>'Margin per unit (cash)'!T58*'Volume (KT)'!#REF!*1000*'Selling Price'!#REF!/10^6</f>
        <v>#REF!</v>
      </c>
      <c r="U58" s="75" t="e">
        <f>'Margin per unit (cash)'!U58*'Volume (KT)'!#REF!*1000*'Selling Price'!#REF!/10^6</f>
        <v>#REF!</v>
      </c>
      <c r="V58" s="75" t="e">
        <f>'Margin per unit (cash)'!V58*'Volume (KT)'!#REF!*1000*'Selling Price'!#REF!/10^6</f>
        <v>#REF!</v>
      </c>
      <c r="W58" s="75" t="e">
        <f>'Margin per unit (cash)'!W58*'Volume (KT)'!#REF!*1000*'Selling Price'!#REF!/10^6</f>
        <v>#REF!</v>
      </c>
      <c r="X58" s="75" t="e">
        <f>'Margin per unit (cash)'!X58*'Volume (KT)'!#REF!*1000*'Selling Price'!#REF!/10^6</f>
        <v>#REF!</v>
      </c>
    </row>
    <row r="59" spans="1:24">
      <c r="A59" s="74" t="s">
        <v>91</v>
      </c>
      <c r="B59" s="85" t="s">
        <v>95</v>
      </c>
      <c r="C59" s="85" t="s">
        <v>110</v>
      </c>
      <c r="D59" s="85" t="s">
        <v>107</v>
      </c>
      <c r="E59" s="75">
        <f>'Margin per unit (cash)'!E59*'Volume (KT)'!E79*1000*'Selling Price'!E$20/10^6</f>
        <v>0</v>
      </c>
      <c r="F59" s="75">
        <f>'Margin per unit (cash)'!F59*'Volume (KT)'!F79*1000*'Selling Price'!F$20/10^6</f>
        <v>4.3058357133420513</v>
      </c>
      <c r="G59" s="75">
        <f>'Margin per unit (cash)'!G59*'Volume (KT)'!G79*1000*'Selling Price'!G$20/10^6</f>
        <v>16.524058262153812</v>
      </c>
      <c r="H59" s="75">
        <f>'Margin per unit (cash)'!H59*'Volume (KT)'!H79*1000*'Selling Price'!H$20/10^6</f>
        <v>0</v>
      </c>
      <c r="I59" s="75">
        <f>'Margin per unit (cash)'!I59*'Volume (KT)'!I79*1000*'Selling Price'!I$20/10^6</f>
        <v>0</v>
      </c>
      <c r="J59" s="75">
        <f>'Margin per unit (cash)'!J59*'Volume (KT)'!J79*1000*'Selling Price'!J$20/10^6</f>
        <v>0</v>
      </c>
      <c r="K59" s="75">
        <f>'Margin per unit (cash)'!K59*'Volume (KT)'!K79*1000*'Selling Price'!K$20/10^6</f>
        <v>0</v>
      </c>
      <c r="L59" s="75">
        <f>'Margin per unit (cash)'!L59*'Volume (KT)'!L79*1000*'Selling Price'!L$20/10^6</f>
        <v>0</v>
      </c>
      <c r="M59" s="75">
        <f>'Margin per unit (cash)'!M59*'Volume (KT)'!M79*1000*'Selling Price'!M$20/10^6</f>
        <v>0</v>
      </c>
      <c r="N59" s="75">
        <f>'Margin per unit (cash)'!N59*'Volume (KT)'!N79*1000*'Selling Price'!N$20/10^6</f>
        <v>0</v>
      </c>
      <c r="O59" s="75">
        <f>'Margin per unit (cash)'!O59*'Volume (KT)'!O79*1000*'Selling Price'!O$20/10^6</f>
        <v>0</v>
      </c>
      <c r="P59" s="75">
        <f>'Margin per unit (cash)'!P59*'Volume (KT)'!P79*1000*'Selling Price'!P$20/10^6</f>
        <v>0</v>
      </c>
      <c r="Q59" s="75" t="e">
        <f>'Margin per unit (cash)'!Q59*'Volume (KT)'!#REF!*1000*'Selling Price'!#REF!/10^6</f>
        <v>#REF!</v>
      </c>
      <c r="R59" s="75" t="e">
        <f>'Margin per unit (cash)'!R59*'Volume (KT)'!#REF!*1000*'Selling Price'!#REF!/10^6</f>
        <v>#REF!</v>
      </c>
      <c r="S59" s="75" t="e">
        <f>'Margin per unit (cash)'!S59*'Volume (KT)'!#REF!*1000*'Selling Price'!#REF!/10^6</f>
        <v>#REF!</v>
      </c>
      <c r="T59" s="75" t="e">
        <f>'Margin per unit (cash)'!T59*'Volume (KT)'!#REF!*1000*'Selling Price'!#REF!/10^6</f>
        <v>#REF!</v>
      </c>
      <c r="U59" s="75" t="e">
        <f>'Margin per unit (cash)'!U59*'Volume (KT)'!#REF!*1000*'Selling Price'!#REF!/10^6</f>
        <v>#REF!</v>
      </c>
      <c r="V59" s="75" t="e">
        <f>'Margin per unit (cash)'!V59*'Volume (KT)'!#REF!*1000*'Selling Price'!#REF!/10^6</f>
        <v>#REF!</v>
      </c>
      <c r="W59" s="75" t="e">
        <f>'Margin per unit (cash)'!W59*'Volume (KT)'!#REF!*1000*'Selling Price'!#REF!/10^6</f>
        <v>#REF!</v>
      </c>
      <c r="X59" s="75" t="e">
        <f>'Margin per unit (cash)'!X59*'Volume (KT)'!#REF!*1000*'Selling Price'!#REF!/10^6</f>
        <v>#REF!</v>
      </c>
    </row>
    <row r="60" spans="1:24">
      <c r="A60" s="74" t="s">
        <v>91</v>
      </c>
      <c r="B60" s="85" t="s">
        <v>95</v>
      </c>
      <c r="C60" s="85" t="s">
        <v>111</v>
      </c>
      <c r="D60" s="85" t="s">
        <v>107</v>
      </c>
      <c r="E60" s="75">
        <f>'Margin per unit (cash)'!E60*'Volume (KT)'!E80*1000*'Selling Price'!E$20/10^6</f>
        <v>35.903375420787704</v>
      </c>
      <c r="F60" s="75">
        <f>'Margin per unit (cash)'!F60*'Volume (KT)'!F80*1000*'Selling Price'!F$20/10^6</f>
        <v>44.602282289598968</v>
      </c>
      <c r="G60" s="75">
        <f>'Margin per unit (cash)'!G60*'Volume (KT)'!G80*1000*'Selling Price'!G$20/10^6</f>
        <v>49.831440444853854</v>
      </c>
      <c r="H60" s="75">
        <f>'Margin per unit (cash)'!H60*'Volume (KT)'!H80*1000*'Selling Price'!H$20/10^6</f>
        <v>17.516267868273385</v>
      </c>
      <c r="I60" s="75">
        <f>'Margin per unit (cash)'!I60*'Volume (KT)'!I80*1000*'Selling Price'!I$20/10^6</f>
        <v>39.80646225963649</v>
      </c>
      <c r="J60" s="75">
        <f>'Margin per unit (cash)'!J60*'Volume (KT)'!J80*1000*'Selling Price'!J$20/10^6</f>
        <v>37.771342059566962</v>
      </c>
      <c r="K60" s="75">
        <f>'Margin per unit (cash)'!K60*'Volume (KT)'!K80*1000*'Selling Price'!K$20/10^6</f>
        <v>41.475719897109762</v>
      </c>
      <c r="L60" s="75">
        <f>'Margin per unit (cash)'!L60*'Volume (KT)'!L80*1000*'Selling Price'!L$20/10^6</f>
        <v>32.257187926614357</v>
      </c>
      <c r="M60" s="75">
        <f>'Margin per unit (cash)'!M60*'Volume (KT)'!M80*1000*'Selling Price'!M$20/10^6</f>
        <v>45.949072584209077</v>
      </c>
      <c r="N60" s="75">
        <f>'Margin per unit (cash)'!N60*'Volume (KT)'!N80*1000*'Selling Price'!N$20/10^6</f>
        <v>20.987136499355429</v>
      </c>
      <c r="O60" s="75">
        <f>'Margin per unit (cash)'!O60*'Volume (KT)'!O80*1000*'Selling Price'!O$20/10^6</f>
        <v>41.544395843509065</v>
      </c>
      <c r="P60" s="75">
        <f>'Margin per unit (cash)'!P60*'Volume (KT)'!P80*1000*'Selling Price'!P$20/10^6</f>
        <v>24.031810574796573</v>
      </c>
      <c r="Q60" s="75" t="e">
        <f>'Margin per unit (cash)'!Q60*'Volume (KT)'!#REF!*1000*'Selling Price'!#REF!/10^6</f>
        <v>#REF!</v>
      </c>
      <c r="R60" s="75" t="e">
        <f>'Margin per unit (cash)'!R60*'Volume (KT)'!#REF!*1000*'Selling Price'!#REF!/10^6</f>
        <v>#REF!</v>
      </c>
      <c r="S60" s="75" t="e">
        <f>'Margin per unit (cash)'!S60*'Volume (KT)'!#REF!*1000*'Selling Price'!#REF!/10^6</f>
        <v>#REF!</v>
      </c>
      <c r="T60" s="75" t="e">
        <f>'Margin per unit (cash)'!T60*'Volume (KT)'!#REF!*1000*'Selling Price'!#REF!/10^6</f>
        <v>#REF!</v>
      </c>
      <c r="U60" s="75" t="e">
        <f>'Margin per unit (cash)'!U60*'Volume (KT)'!#REF!*1000*'Selling Price'!#REF!/10^6</f>
        <v>#REF!</v>
      </c>
      <c r="V60" s="75" t="e">
        <f>'Margin per unit (cash)'!V60*'Volume (KT)'!#REF!*1000*'Selling Price'!#REF!/10^6</f>
        <v>#REF!</v>
      </c>
      <c r="W60" s="75" t="e">
        <f>'Margin per unit (cash)'!W60*'Volume (KT)'!#REF!*1000*'Selling Price'!#REF!/10^6</f>
        <v>#REF!</v>
      </c>
      <c r="X60" s="75" t="e">
        <f>'Margin per unit (cash)'!X60*'Volume (KT)'!#REF!*1000*'Selling Price'!#REF!/10^6</f>
        <v>#REF!</v>
      </c>
    </row>
    <row r="61" spans="1:24">
      <c r="A61" s="74" t="s">
        <v>91</v>
      </c>
      <c r="B61" s="85" t="s">
        <v>95</v>
      </c>
      <c r="C61" s="85" t="s">
        <v>112</v>
      </c>
      <c r="D61" s="85" t="s">
        <v>107</v>
      </c>
      <c r="E61" s="75">
        <f>'Margin per unit (cash)'!E61*'Volume (KT)'!E81*1000*'Selling Price'!E$20/10^6</f>
        <v>0</v>
      </c>
      <c r="F61" s="75">
        <f>'Margin per unit (cash)'!F61*'Volume (KT)'!F81*1000*'Selling Price'!F$20/10^6</f>
        <v>0</v>
      </c>
      <c r="G61" s="75">
        <f>'Margin per unit (cash)'!G61*'Volume (KT)'!G81*1000*'Selling Price'!G$20/10^6</f>
        <v>0</v>
      </c>
      <c r="H61" s="75">
        <f>'Margin per unit (cash)'!H61*'Volume (KT)'!H81*1000*'Selling Price'!H$20/10^6</f>
        <v>0</v>
      </c>
      <c r="I61" s="75">
        <f>'Margin per unit (cash)'!I61*'Volume (KT)'!I81*1000*'Selling Price'!I$20/10^6</f>
        <v>0</v>
      </c>
      <c r="J61" s="75">
        <f>'Margin per unit (cash)'!J61*'Volume (KT)'!J81*1000*'Selling Price'!J$20/10^6</f>
        <v>0</v>
      </c>
      <c r="K61" s="75">
        <f>'Margin per unit (cash)'!K61*'Volume (KT)'!K81*1000*'Selling Price'!K$20/10^6</f>
        <v>0</v>
      </c>
      <c r="L61" s="75">
        <f>'Margin per unit (cash)'!L61*'Volume (KT)'!L81*1000*'Selling Price'!L$20/10^6</f>
        <v>0</v>
      </c>
      <c r="M61" s="75">
        <f>'Margin per unit (cash)'!M61*'Volume (KT)'!M81*1000*'Selling Price'!M$20/10^6</f>
        <v>0</v>
      </c>
      <c r="N61" s="75">
        <f>'Margin per unit (cash)'!N61*'Volume (KT)'!N81*1000*'Selling Price'!N$20/10^6</f>
        <v>0</v>
      </c>
      <c r="O61" s="75">
        <f>'Margin per unit (cash)'!O61*'Volume (KT)'!O81*1000*'Selling Price'!O$20/10^6</f>
        <v>0</v>
      </c>
      <c r="P61" s="75">
        <f>'Margin per unit (cash)'!P61*'Volume (KT)'!P81*1000*'Selling Price'!P$20/10^6</f>
        <v>0</v>
      </c>
      <c r="Q61" s="75" t="e">
        <f>'Margin per unit (cash)'!Q61*'Volume (KT)'!#REF!*1000*'Selling Price'!#REF!/10^6</f>
        <v>#REF!</v>
      </c>
      <c r="R61" s="75" t="e">
        <f>'Margin per unit (cash)'!R61*'Volume (KT)'!#REF!*1000*'Selling Price'!#REF!/10^6</f>
        <v>#REF!</v>
      </c>
      <c r="S61" s="75" t="e">
        <f>'Margin per unit (cash)'!S61*'Volume (KT)'!#REF!*1000*'Selling Price'!#REF!/10^6</f>
        <v>#REF!</v>
      </c>
      <c r="T61" s="75" t="e">
        <f>'Margin per unit (cash)'!T61*'Volume (KT)'!#REF!*1000*'Selling Price'!#REF!/10^6</f>
        <v>#REF!</v>
      </c>
      <c r="U61" s="75" t="e">
        <f>'Margin per unit (cash)'!U61*'Volume (KT)'!#REF!*1000*'Selling Price'!#REF!/10^6</f>
        <v>#REF!</v>
      </c>
      <c r="V61" s="75" t="e">
        <f>'Margin per unit (cash)'!V61*'Volume (KT)'!#REF!*1000*'Selling Price'!#REF!/10^6</f>
        <v>#REF!</v>
      </c>
      <c r="W61" s="75" t="e">
        <f>'Margin per unit (cash)'!W61*'Volume (KT)'!#REF!*1000*'Selling Price'!#REF!/10^6</f>
        <v>#REF!</v>
      </c>
      <c r="X61" s="75" t="e">
        <f>'Margin per unit (cash)'!X61*'Volume (KT)'!#REF!*1000*'Selling Price'!#REF!/10^6</f>
        <v>#REF!</v>
      </c>
    </row>
    <row r="62" spans="1:24">
      <c r="A62" s="74" t="s">
        <v>91</v>
      </c>
      <c r="B62" s="85" t="s">
        <v>95</v>
      </c>
      <c r="C62" s="85" t="s">
        <v>112</v>
      </c>
      <c r="D62" s="85" t="s">
        <v>109</v>
      </c>
      <c r="E62" s="75">
        <f>'Margin per unit (cash)'!E62*'Volume (KT)'!E82*1000*'Selling Price'!E$20/10^6</f>
        <v>0</v>
      </c>
      <c r="F62" s="75">
        <f>'Margin per unit (cash)'!F62*'Volume (KT)'!F82*1000*'Selling Price'!F$20/10^6</f>
        <v>0</v>
      </c>
      <c r="G62" s="75">
        <f>'Margin per unit (cash)'!G62*'Volume (KT)'!G82*1000*'Selling Price'!G$20/10^6</f>
        <v>0</v>
      </c>
      <c r="H62" s="75">
        <f>'Margin per unit (cash)'!H62*'Volume (KT)'!H82*1000*'Selling Price'!H$20/10^6</f>
        <v>0</v>
      </c>
      <c r="I62" s="75">
        <f>'Margin per unit (cash)'!I62*'Volume (KT)'!I82*1000*'Selling Price'!I$20/10^6</f>
        <v>0</v>
      </c>
      <c r="J62" s="75">
        <f>'Margin per unit (cash)'!J62*'Volume (KT)'!J82*1000*'Selling Price'!J$20/10^6</f>
        <v>0</v>
      </c>
      <c r="K62" s="75">
        <f>'Margin per unit (cash)'!K62*'Volume (KT)'!K82*1000*'Selling Price'!K$20/10^6</f>
        <v>0</v>
      </c>
      <c r="L62" s="75">
        <f>'Margin per unit (cash)'!L62*'Volume (KT)'!L82*1000*'Selling Price'!L$20/10^6</f>
        <v>0</v>
      </c>
      <c r="M62" s="75">
        <f>'Margin per unit (cash)'!M62*'Volume (KT)'!M82*1000*'Selling Price'!M$20/10^6</f>
        <v>0</v>
      </c>
      <c r="N62" s="75">
        <f>'Margin per unit (cash)'!N62*'Volume (KT)'!N82*1000*'Selling Price'!N$20/10^6</f>
        <v>0</v>
      </c>
      <c r="O62" s="75">
        <f>'Margin per unit (cash)'!O62*'Volume (KT)'!O82*1000*'Selling Price'!O$20/10^6</f>
        <v>0</v>
      </c>
      <c r="P62" s="75">
        <f>'Margin per unit (cash)'!P62*'Volume (KT)'!P82*1000*'Selling Price'!P$20/10^6</f>
        <v>0</v>
      </c>
      <c r="Q62" s="75" t="e">
        <f>'Margin per unit (cash)'!Q62*'Volume (KT)'!#REF!*1000*'Selling Price'!#REF!/10^6</f>
        <v>#REF!</v>
      </c>
      <c r="R62" s="75" t="e">
        <f>'Margin per unit (cash)'!R62*'Volume (KT)'!#REF!*1000*'Selling Price'!#REF!/10^6</f>
        <v>#REF!</v>
      </c>
      <c r="S62" s="75" t="e">
        <f>'Margin per unit (cash)'!S62*'Volume (KT)'!#REF!*1000*'Selling Price'!#REF!/10^6</f>
        <v>#REF!</v>
      </c>
      <c r="T62" s="75" t="e">
        <f>'Margin per unit (cash)'!T62*'Volume (KT)'!#REF!*1000*'Selling Price'!#REF!/10^6</f>
        <v>#REF!</v>
      </c>
      <c r="U62" s="75" t="e">
        <f>'Margin per unit (cash)'!U62*'Volume (KT)'!#REF!*1000*'Selling Price'!#REF!/10^6</f>
        <v>#REF!</v>
      </c>
      <c r="V62" s="75" t="e">
        <f>'Margin per unit (cash)'!V62*'Volume (KT)'!#REF!*1000*'Selling Price'!#REF!/10^6</f>
        <v>#REF!</v>
      </c>
      <c r="W62" s="75" t="e">
        <f>'Margin per unit (cash)'!W62*'Volume (KT)'!#REF!*1000*'Selling Price'!#REF!/10^6</f>
        <v>#REF!</v>
      </c>
      <c r="X62" s="75" t="e">
        <f>'Margin per unit (cash)'!X62*'Volume (KT)'!#REF!*1000*'Selling Price'!#REF!/10^6</f>
        <v>#REF!</v>
      </c>
    </row>
    <row r="63" spans="1:24">
      <c r="A63" s="74" t="s">
        <v>91</v>
      </c>
      <c r="B63" s="85" t="s">
        <v>95</v>
      </c>
      <c r="C63" s="85" t="s">
        <v>113</v>
      </c>
      <c r="D63" s="85" t="s">
        <v>107</v>
      </c>
      <c r="E63" s="75">
        <f>'Margin per unit (cash)'!E63*'Volume (KT)'!E83*1000*'Selling Price'!E$20/10^6</f>
        <v>0</v>
      </c>
      <c r="F63" s="75">
        <f>'Margin per unit (cash)'!F63*'Volume (KT)'!F83*1000*'Selling Price'!F$20/10^6</f>
        <v>0</v>
      </c>
      <c r="G63" s="75">
        <f>'Margin per unit (cash)'!G63*'Volume (KT)'!G83*1000*'Selling Price'!G$20/10^6</f>
        <v>0</v>
      </c>
      <c r="H63" s="75">
        <f>'Margin per unit (cash)'!H63*'Volume (KT)'!H83*1000*'Selling Price'!H$20/10^6</f>
        <v>0</v>
      </c>
      <c r="I63" s="75">
        <f>'Margin per unit (cash)'!I63*'Volume (KT)'!I83*1000*'Selling Price'!I$20/10^6</f>
        <v>0</v>
      </c>
      <c r="J63" s="75">
        <f>'Margin per unit (cash)'!J63*'Volume (KT)'!J83*1000*'Selling Price'!J$20/10^6</f>
        <v>0</v>
      </c>
      <c r="K63" s="75">
        <f>'Margin per unit (cash)'!K63*'Volume (KT)'!K83*1000*'Selling Price'!K$20/10^6</f>
        <v>0</v>
      </c>
      <c r="L63" s="75">
        <f>'Margin per unit (cash)'!L63*'Volume (KT)'!L83*1000*'Selling Price'!L$20/10^6</f>
        <v>0</v>
      </c>
      <c r="M63" s="75">
        <f>'Margin per unit (cash)'!M63*'Volume (KT)'!M83*1000*'Selling Price'!M$20/10^6</f>
        <v>0</v>
      </c>
      <c r="N63" s="75">
        <f>'Margin per unit (cash)'!N63*'Volume (KT)'!N83*1000*'Selling Price'!N$20/10^6</f>
        <v>0</v>
      </c>
      <c r="O63" s="75">
        <f>'Margin per unit (cash)'!O63*'Volume (KT)'!O83*1000*'Selling Price'!O$20/10^6</f>
        <v>0</v>
      </c>
      <c r="P63" s="75">
        <f>'Margin per unit (cash)'!P63*'Volume (KT)'!P83*1000*'Selling Price'!P$20/10^6</f>
        <v>0</v>
      </c>
      <c r="Q63" s="75" t="e">
        <f>'Margin per unit (cash)'!Q63*'Volume (KT)'!#REF!*1000*'Selling Price'!#REF!/10^6</f>
        <v>#REF!</v>
      </c>
      <c r="R63" s="75" t="e">
        <f>'Margin per unit (cash)'!R63*'Volume (KT)'!#REF!*1000*'Selling Price'!#REF!/10^6</f>
        <v>#REF!</v>
      </c>
      <c r="S63" s="75" t="e">
        <f>'Margin per unit (cash)'!S63*'Volume (KT)'!#REF!*1000*'Selling Price'!#REF!/10^6</f>
        <v>#REF!</v>
      </c>
      <c r="T63" s="75" t="e">
        <f>'Margin per unit (cash)'!T63*'Volume (KT)'!#REF!*1000*'Selling Price'!#REF!/10^6</f>
        <v>#REF!</v>
      </c>
      <c r="U63" s="75" t="e">
        <f>'Margin per unit (cash)'!U63*'Volume (KT)'!#REF!*1000*'Selling Price'!#REF!/10^6</f>
        <v>#REF!</v>
      </c>
      <c r="V63" s="75" t="e">
        <f>'Margin per unit (cash)'!V63*'Volume (KT)'!#REF!*1000*'Selling Price'!#REF!/10^6</f>
        <v>#REF!</v>
      </c>
      <c r="W63" s="75" t="e">
        <f>'Margin per unit (cash)'!W63*'Volume (KT)'!#REF!*1000*'Selling Price'!#REF!/10^6</f>
        <v>#REF!</v>
      </c>
      <c r="X63" s="75" t="e">
        <f>'Margin per unit (cash)'!X63*'Volume (KT)'!#REF!*1000*'Selling Price'!#REF!/10^6</f>
        <v>#REF!</v>
      </c>
    </row>
    <row r="64" spans="1:24">
      <c r="A64" s="74" t="s">
        <v>91</v>
      </c>
      <c r="B64" s="85" t="s">
        <v>95</v>
      </c>
      <c r="C64" s="85" t="s">
        <v>113</v>
      </c>
      <c r="D64" s="85" t="s">
        <v>109</v>
      </c>
      <c r="E64" s="75">
        <f>'Margin per unit (cash)'!E64*'Volume (KT)'!E84*1000*'Selling Price'!E$20/10^6</f>
        <v>0</v>
      </c>
      <c r="F64" s="75">
        <f>'Margin per unit (cash)'!F64*'Volume (KT)'!F84*1000*'Selling Price'!F$20/10^6</f>
        <v>0</v>
      </c>
      <c r="G64" s="75">
        <f>'Margin per unit (cash)'!G64*'Volume (KT)'!G84*1000*'Selling Price'!G$20/10^6</f>
        <v>0</v>
      </c>
      <c r="H64" s="75">
        <f>'Margin per unit (cash)'!H64*'Volume (KT)'!H84*1000*'Selling Price'!H$20/10^6</f>
        <v>0</v>
      </c>
      <c r="I64" s="75">
        <f>'Margin per unit (cash)'!I64*'Volume (KT)'!I84*1000*'Selling Price'!I$20/10^6</f>
        <v>0</v>
      </c>
      <c r="J64" s="75">
        <f>'Margin per unit (cash)'!J64*'Volume (KT)'!J84*1000*'Selling Price'!J$20/10^6</f>
        <v>0</v>
      </c>
      <c r="K64" s="75">
        <f>'Margin per unit (cash)'!K64*'Volume (KT)'!K84*1000*'Selling Price'!K$20/10^6</f>
        <v>0</v>
      </c>
      <c r="L64" s="75">
        <f>'Margin per unit (cash)'!L64*'Volume (KT)'!L84*1000*'Selling Price'!L$20/10^6</f>
        <v>0</v>
      </c>
      <c r="M64" s="75">
        <f>'Margin per unit (cash)'!M64*'Volume (KT)'!M84*1000*'Selling Price'!M$20/10^6</f>
        <v>0</v>
      </c>
      <c r="N64" s="75">
        <f>'Margin per unit (cash)'!N64*'Volume (KT)'!N84*1000*'Selling Price'!N$20/10^6</f>
        <v>0</v>
      </c>
      <c r="O64" s="75">
        <f>'Margin per unit (cash)'!O64*'Volume (KT)'!O84*1000*'Selling Price'!O$20/10^6</f>
        <v>0</v>
      </c>
      <c r="P64" s="75">
        <f>'Margin per unit (cash)'!P64*'Volume (KT)'!P84*1000*'Selling Price'!P$20/10^6</f>
        <v>0</v>
      </c>
      <c r="Q64" s="75" t="e">
        <f>'Margin per unit (cash)'!Q64*'Volume (KT)'!#REF!*1000*'Selling Price'!#REF!/10^6</f>
        <v>#REF!</v>
      </c>
      <c r="R64" s="75" t="e">
        <f>'Margin per unit (cash)'!R64*'Volume (KT)'!#REF!*1000*'Selling Price'!#REF!/10^6</f>
        <v>#REF!</v>
      </c>
      <c r="S64" s="75" t="e">
        <f>'Margin per unit (cash)'!S64*'Volume (KT)'!#REF!*1000*'Selling Price'!#REF!/10^6</f>
        <v>#REF!</v>
      </c>
      <c r="T64" s="75" t="e">
        <f>'Margin per unit (cash)'!T64*'Volume (KT)'!#REF!*1000*'Selling Price'!#REF!/10^6</f>
        <v>#REF!</v>
      </c>
      <c r="U64" s="75" t="e">
        <f>'Margin per unit (cash)'!U64*'Volume (KT)'!#REF!*1000*'Selling Price'!#REF!/10^6</f>
        <v>#REF!</v>
      </c>
      <c r="V64" s="75" t="e">
        <f>'Margin per unit (cash)'!V64*'Volume (KT)'!#REF!*1000*'Selling Price'!#REF!/10^6</f>
        <v>#REF!</v>
      </c>
      <c r="W64" s="75" t="e">
        <f>'Margin per unit (cash)'!W64*'Volume (KT)'!#REF!*1000*'Selling Price'!#REF!/10^6</f>
        <v>#REF!</v>
      </c>
      <c r="X64" s="75" t="e">
        <f>'Margin per unit (cash)'!X64*'Volume (KT)'!#REF!*1000*'Selling Price'!#REF!/10^6</f>
        <v>#REF!</v>
      </c>
    </row>
    <row r="65" spans="1:24">
      <c r="A65" s="74" t="s">
        <v>91</v>
      </c>
      <c r="B65" s="85" t="s">
        <v>95</v>
      </c>
      <c r="C65" s="85" t="s">
        <v>114</v>
      </c>
      <c r="D65" s="85" t="s">
        <v>107</v>
      </c>
      <c r="E65" s="75">
        <f>'Margin per unit (cash)'!E65*'Volume (KT)'!E85*1000*'Selling Price'!E$20/10^6</f>
        <v>0</v>
      </c>
      <c r="F65" s="75">
        <f>'Margin per unit (cash)'!F65*'Volume (KT)'!F85*1000*'Selling Price'!F$20/10^6</f>
        <v>0</v>
      </c>
      <c r="G65" s="75">
        <f>'Margin per unit (cash)'!G65*'Volume (KT)'!G85*1000*'Selling Price'!G$20/10^6</f>
        <v>0</v>
      </c>
      <c r="H65" s="75">
        <f>'Margin per unit (cash)'!H65*'Volume (KT)'!H85*1000*'Selling Price'!H$20/10^6</f>
        <v>0</v>
      </c>
      <c r="I65" s="75">
        <f>'Margin per unit (cash)'!I65*'Volume (KT)'!I85*1000*'Selling Price'!I$20/10^6</f>
        <v>0</v>
      </c>
      <c r="J65" s="75">
        <f>'Margin per unit (cash)'!J65*'Volume (KT)'!J85*1000*'Selling Price'!J$20/10^6</f>
        <v>0</v>
      </c>
      <c r="K65" s="75">
        <f>'Margin per unit (cash)'!K65*'Volume (KT)'!K85*1000*'Selling Price'!K$20/10^6</f>
        <v>0</v>
      </c>
      <c r="L65" s="75">
        <f>'Margin per unit (cash)'!L65*'Volume (KT)'!L85*1000*'Selling Price'!L$20/10^6</f>
        <v>0</v>
      </c>
      <c r="M65" s="75">
        <f>'Margin per unit (cash)'!M65*'Volume (KT)'!M85*1000*'Selling Price'!M$20/10^6</f>
        <v>0</v>
      </c>
      <c r="N65" s="75">
        <f>'Margin per unit (cash)'!N65*'Volume (KT)'!N85*1000*'Selling Price'!N$20/10^6</f>
        <v>0</v>
      </c>
      <c r="O65" s="75">
        <f>'Margin per unit (cash)'!O65*'Volume (KT)'!O85*1000*'Selling Price'!O$20/10^6</f>
        <v>0</v>
      </c>
      <c r="P65" s="75">
        <f>'Margin per unit (cash)'!P65*'Volume (KT)'!P85*1000*'Selling Price'!P$20/10^6</f>
        <v>0</v>
      </c>
      <c r="Q65" s="75" t="e">
        <f>'Margin per unit (cash)'!Q65*'Volume (KT)'!#REF!*1000*'Selling Price'!#REF!/10^6</f>
        <v>#REF!</v>
      </c>
      <c r="R65" s="75" t="e">
        <f>'Margin per unit (cash)'!R65*'Volume (KT)'!#REF!*1000*'Selling Price'!#REF!/10^6</f>
        <v>#REF!</v>
      </c>
      <c r="S65" s="75" t="e">
        <f>'Margin per unit (cash)'!S65*'Volume (KT)'!#REF!*1000*'Selling Price'!#REF!/10^6</f>
        <v>#REF!</v>
      </c>
      <c r="T65" s="75" t="e">
        <f>'Margin per unit (cash)'!T65*'Volume (KT)'!#REF!*1000*'Selling Price'!#REF!/10^6</f>
        <v>#REF!</v>
      </c>
      <c r="U65" s="75" t="e">
        <f>'Margin per unit (cash)'!U65*'Volume (KT)'!#REF!*1000*'Selling Price'!#REF!/10^6</f>
        <v>#REF!</v>
      </c>
      <c r="V65" s="75" t="e">
        <f>'Margin per unit (cash)'!V65*'Volume (KT)'!#REF!*1000*'Selling Price'!#REF!/10^6</f>
        <v>#REF!</v>
      </c>
      <c r="W65" s="75" t="e">
        <f>'Margin per unit (cash)'!W65*'Volume (KT)'!#REF!*1000*'Selling Price'!#REF!/10^6</f>
        <v>#REF!</v>
      </c>
      <c r="X65" s="75" t="e">
        <f>'Margin per unit (cash)'!X65*'Volume (KT)'!#REF!*1000*'Selling Price'!#REF!/10^6</f>
        <v>#REF!</v>
      </c>
    </row>
    <row r="66" spans="1:24">
      <c r="A66" s="74" t="s">
        <v>91</v>
      </c>
      <c r="B66" s="85" t="s">
        <v>95</v>
      </c>
      <c r="C66" s="85" t="s">
        <v>114</v>
      </c>
      <c r="D66" s="85" t="s">
        <v>109</v>
      </c>
      <c r="E66" s="75">
        <f>'Margin per unit (cash)'!E66*'Volume (KT)'!E86*1000*'Selling Price'!E$20/10^6</f>
        <v>2.5728109631656237</v>
      </c>
      <c r="F66" s="75">
        <f>'Margin per unit (cash)'!F66*'Volume (KT)'!F86*1000*'Selling Price'!F$20/10^6</f>
        <v>2.4810299966322522</v>
      </c>
      <c r="G66" s="75">
        <f>'Margin per unit (cash)'!G66*'Volume (KT)'!G86*1000*'Selling Price'!G$20/10^6</f>
        <v>2.7112426972722274</v>
      </c>
      <c r="H66" s="75">
        <f>'Margin per unit (cash)'!H66*'Volume (KT)'!H86*1000*'Selling Price'!H$20/10^6</f>
        <v>2.3437525841172824</v>
      </c>
      <c r="I66" s="75">
        <f>'Margin per unit (cash)'!I66*'Volume (KT)'!I86*1000*'Selling Price'!I$20/10^6</f>
        <v>2.2657507916193431</v>
      </c>
      <c r="J66" s="75">
        <f>'Margin per unit (cash)'!J66*'Volume (KT)'!J86*1000*'Selling Price'!J$20/10^6</f>
        <v>3.6953584900906082</v>
      </c>
      <c r="K66" s="75">
        <f>'Margin per unit (cash)'!K66*'Volume (KT)'!K86*1000*'Selling Price'!K$20/10^6</f>
        <v>4.7800263386546078</v>
      </c>
      <c r="L66" s="75">
        <f>'Margin per unit (cash)'!L66*'Volume (KT)'!L86*1000*'Selling Price'!L$20/10^6</f>
        <v>3.9295349990130344</v>
      </c>
      <c r="M66" s="75">
        <f>'Margin per unit (cash)'!M66*'Volume (KT)'!M86*1000*'Selling Price'!M$20/10^6</f>
        <v>6.6514380584985329</v>
      </c>
      <c r="N66" s="75">
        <f>'Margin per unit (cash)'!N66*'Volume (KT)'!N86*1000*'Selling Price'!N$20/10^6</f>
        <v>5.1806409994535434</v>
      </c>
      <c r="O66" s="75">
        <f>'Margin per unit (cash)'!O66*'Volume (KT)'!O86*1000*'Selling Price'!O$20/10^6</f>
        <v>7.4805551145640754</v>
      </c>
      <c r="P66" s="75">
        <f>'Margin per unit (cash)'!P66*'Volume (KT)'!P86*1000*'Selling Price'!P$20/10^6</f>
        <v>3.8574770447034865</v>
      </c>
      <c r="Q66" s="75" t="e">
        <f>'Margin per unit (cash)'!Q66*'Volume (KT)'!#REF!*1000*'Selling Price'!#REF!/10^6</f>
        <v>#REF!</v>
      </c>
      <c r="R66" s="75" t="e">
        <f>'Margin per unit (cash)'!R66*'Volume (KT)'!#REF!*1000*'Selling Price'!#REF!/10^6</f>
        <v>#REF!</v>
      </c>
      <c r="S66" s="75" t="e">
        <f>'Margin per unit (cash)'!S66*'Volume (KT)'!#REF!*1000*'Selling Price'!#REF!/10^6</f>
        <v>#REF!</v>
      </c>
      <c r="T66" s="75" t="e">
        <f>'Margin per unit (cash)'!T66*'Volume (KT)'!#REF!*1000*'Selling Price'!#REF!/10^6</f>
        <v>#REF!</v>
      </c>
      <c r="U66" s="75" t="e">
        <f>'Margin per unit (cash)'!U66*'Volume (KT)'!#REF!*1000*'Selling Price'!#REF!/10^6</f>
        <v>#REF!</v>
      </c>
      <c r="V66" s="75" t="e">
        <f>'Margin per unit (cash)'!V66*'Volume (KT)'!#REF!*1000*'Selling Price'!#REF!/10^6</f>
        <v>#REF!</v>
      </c>
      <c r="W66" s="75" t="e">
        <f>'Margin per unit (cash)'!W66*'Volume (KT)'!#REF!*1000*'Selling Price'!#REF!/10^6</f>
        <v>#REF!</v>
      </c>
      <c r="X66" s="75" t="e">
        <f>'Margin per unit (cash)'!X66*'Volume (KT)'!#REF!*1000*'Selling Price'!#REF!/10^6</f>
        <v>#REF!</v>
      </c>
    </row>
    <row r="67" spans="1:24">
      <c r="A67" s="74" t="s">
        <v>91</v>
      </c>
      <c r="B67" s="85" t="s">
        <v>95</v>
      </c>
      <c r="C67" s="85" t="s">
        <v>115</v>
      </c>
      <c r="D67" s="85" t="s">
        <v>107</v>
      </c>
      <c r="E67" s="75">
        <f>'Margin per unit (cash)'!E67*'Volume (KT)'!E88*1000*'Selling Price'!E$20/10^6</f>
        <v>0</v>
      </c>
      <c r="F67" s="75">
        <f>'Margin per unit (cash)'!F67*'Volume (KT)'!F88*1000*'Selling Price'!F$20/10^6</f>
        <v>0</v>
      </c>
      <c r="G67" s="75">
        <f>'Margin per unit (cash)'!G67*'Volume (KT)'!G88*1000*'Selling Price'!G$20/10^6</f>
        <v>0</v>
      </c>
      <c r="H67" s="75">
        <f>'Margin per unit (cash)'!H67*'Volume (KT)'!H88*1000*'Selling Price'!H$20/10^6</f>
        <v>0</v>
      </c>
      <c r="I67" s="75">
        <f>'Margin per unit (cash)'!I67*'Volume (KT)'!I88*1000*'Selling Price'!I$20/10^6</f>
        <v>0</v>
      </c>
      <c r="J67" s="75">
        <f>'Margin per unit (cash)'!J67*'Volume (KT)'!J88*1000*'Selling Price'!J$20/10^6</f>
        <v>0</v>
      </c>
      <c r="K67" s="75">
        <f>'Margin per unit (cash)'!K67*'Volume (KT)'!K88*1000*'Selling Price'!K$20/10^6</f>
        <v>0</v>
      </c>
      <c r="L67" s="75">
        <f>'Margin per unit (cash)'!L67*'Volume (KT)'!L88*1000*'Selling Price'!L$20/10^6</f>
        <v>0</v>
      </c>
      <c r="M67" s="75">
        <f>'Margin per unit (cash)'!M67*'Volume (KT)'!M88*1000*'Selling Price'!M$20/10^6</f>
        <v>0</v>
      </c>
      <c r="N67" s="75">
        <f>'Margin per unit (cash)'!N67*'Volume (KT)'!N88*1000*'Selling Price'!N$20/10^6</f>
        <v>0</v>
      </c>
      <c r="O67" s="75">
        <f>'Margin per unit (cash)'!O67*'Volume (KT)'!O88*1000*'Selling Price'!O$20/10^6</f>
        <v>0</v>
      </c>
      <c r="P67" s="75">
        <f>'Margin per unit (cash)'!P67*'Volume (KT)'!P88*1000*'Selling Price'!P$20/10^6</f>
        <v>0</v>
      </c>
      <c r="Q67" s="75" t="e">
        <f>'Margin per unit (cash)'!Q67*'Volume (KT)'!#REF!*1000*'Selling Price'!#REF!/10^6</f>
        <v>#REF!</v>
      </c>
      <c r="R67" s="75" t="e">
        <f>'Margin per unit (cash)'!R67*'Volume (KT)'!#REF!*1000*'Selling Price'!#REF!/10^6</f>
        <v>#REF!</v>
      </c>
      <c r="S67" s="75" t="e">
        <f>'Margin per unit (cash)'!S67*'Volume (KT)'!#REF!*1000*'Selling Price'!#REF!/10^6</f>
        <v>#REF!</v>
      </c>
      <c r="T67" s="75" t="e">
        <f>'Margin per unit (cash)'!T67*'Volume (KT)'!#REF!*1000*'Selling Price'!#REF!/10^6</f>
        <v>#REF!</v>
      </c>
      <c r="U67" s="75" t="e">
        <f>'Margin per unit (cash)'!U67*'Volume (KT)'!#REF!*1000*'Selling Price'!#REF!/10^6</f>
        <v>#REF!</v>
      </c>
      <c r="V67" s="75" t="e">
        <f>'Margin per unit (cash)'!V67*'Volume (KT)'!#REF!*1000*'Selling Price'!#REF!/10^6</f>
        <v>#REF!</v>
      </c>
      <c r="W67" s="75" t="e">
        <f>'Margin per unit (cash)'!W67*'Volume (KT)'!#REF!*1000*'Selling Price'!#REF!/10^6</f>
        <v>#REF!</v>
      </c>
      <c r="X67" s="75" t="e">
        <f>'Margin per unit (cash)'!X67*'Volume (KT)'!#REF!*1000*'Selling Price'!#REF!/10^6</f>
        <v>#REF!</v>
      </c>
    </row>
    <row r="68" spans="1:24">
      <c r="A68" s="74" t="s">
        <v>91</v>
      </c>
      <c r="B68" s="85" t="s">
        <v>95</v>
      </c>
      <c r="C68" s="85" t="s">
        <v>115</v>
      </c>
      <c r="D68" s="85" t="s">
        <v>109</v>
      </c>
      <c r="E68" s="75">
        <f>'Margin per unit (cash)'!E68*'Volume (KT)'!E89*1000*'Selling Price'!E$20/10^6</f>
        <v>18.89376971523869</v>
      </c>
      <c r="F68" s="75">
        <f>'Margin per unit (cash)'!F68*'Volume (KT)'!F89*1000*'Selling Price'!F$20/10^6</f>
        <v>21.431289967445089</v>
      </c>
      <c r="G68" s="75">
        <f>'Margin per unit (cash)'!G68*'Volume (KT)'!G89*1000*'Selling Price'!G$20/10^6</f>
        <v>19.333217308450596</v>
      </c>
      <c r="H68" s="75">
        <f>'Margin per unit (cash)'!H68*'Volume (KT)'!H89*1000*'Selling Price'!H$20/10^6</f>
        <v>19.341699032290716</v>
      </c>
      <c r="I68" s="75">
        <f>'Margin per unit (cash)'!I68*'Volume (KT)'!I89*1000*'Selling Price'!I$20/10^6</f>
        <v>18.683007388447205</v>
      </c>
      <c r="J68" s="75">
        <f>'Margin per unit (cash)'!J68*'Volume (KT)'!J89*1000*'Selling Price'!J$20/10^6</f>
        <v>18.843002932295249</v>
      </c>
      <c r="K68" s="75">
        <f>'Margin per unit (cash)'!K68*'Volume (KT)'!K89*1000*'Selling Price'!K$20/10^6</f>
        <v>18.21284615057057</v>
      </c>
      <c r="L68" s="75">
        <f>'Margin per unit (cash)'!L68*'Volume (KT)'!L89*1000*'Selling Price'!L$20/10^6</f>
        <v>20.18041099436331</v>
      </c>
      <c r="M68" s="75">
        <f>'Margin per unit (cash)'!M68*'Volume (KT)'!M89*1000*'Selling Price'!M$20/10^6</f>
        <v>26.228726350568699</v>
      </c>
      <c r="N68" s="75">
        <f>'Margin per unit (cash)'!N68*'Volume (KT)'!N89*1000*'Selling Price'!N$20/10^6</f>
        <v>13.263448353904037</v>
      </c>
      <c r="O68" s="75">
        <f>'Margin per unit (cash)'!O68*'Volume (KT)'!O89*1000*'Selling Price'!O$20/10^6</f>
        <v>20.214299901793648</v>
      </c>
      <c r="P68" s="75">
        <f>'Margin per unit (cash)'!P68*'Volume (KT)'!P89*1000*'Selling Price'!P$20/10^6</f>
        <v>19.76888001086213</v>
      </c>
      <c r="Q68" s="75" t="e">
        <f>'Margin per unit (cash)'!Q68*'Volume (KT)'!#REF!*1000*'Selling Price'!#REF!/10^6</f>
        <v>#REF!</v>
      </c>
      <c r="R68" s="75" t="e">
        <f>'Margin per unit (cash)'!R68*'Volume (KT)'!#REF!*1000*'Selling Price'!#REF!/10^6</f>
        <v>#REF!</v>
      </c>
      <c r="S68" s="75" t="e">
        <f>'Margin per unit (cash)'!S68*'Volume (KT)'!#REF!*1000*'Selling Price'!#REF!/10^6</f>
        <v>#REF!</v>
      </c>
      <c r="T68" s="75" t="e">
        <f>'Margin per unit (cash)'!T68*'Volume (KT)'!#REF!*1000*'Selling Price'!#REF!/10^6</f>
        <v>#REF!</v>
      </c>
      <c r="U68" s="75" t="e">
        <f>'Margin per unit (cash)'!U68*'Volume (KT)'!#REF!*1000*'Selling Price'!#REF!/10^6</f>
        <v>#REF!</v>
      </c>
      <c r="V68" s="75" t="e">
        <f>'Margin per unit (cash)'!V68*'Volume (KT)'!#REF!*1000*'Selling Price'!#REF!/10^6</f>
        <v>#REF!</v>
      </c>
      <c r="W68" s="75" t="e">
        <f>'Margin per unit (cash)'!W68*'Volume (KT)'!#REF!*1000*'Selling Price'!#REF!/10^6</f>
        <v>#REF!</v>
      </c>
      <c r="X68" s="75" t="e">
        <f>'Margin per unit (cash)'!X68*'Volume (KT)'!#REF!*1000*'Selling Price'!#REF!/10^6</f>
        <v>#REF!</v>
      </c>
    </row>
    <row r="69" spans="1:24">
      <c r="A69" s="74" t="s">
        <v>91</v>
      </c>
      <c r="B69" s="85" t="s">
        <v>95</v>
      </c>
      <c r="C69" s="85" t="s">
        <v>116</v>
      </c>
      <c r="D69" s="85" t="s">
        <v>107</v>
      </c>
      <c r="E69" s="75">
        <f>'Margin per unit (cash)'!E69*'Volume (KT)'!E91*1000*'Selling Price'!E$20/10^6</f>
        <v>0</v>
      </c>
      <c r="F69" s="75">
        <f>'Margin per unit (cash)'!F69*'Volume (KT)'!F91*1000*'Selling Price'!F$20/10^6</f>
        <v>0</v>
      </c>
      <c r="G69" s="75">
        <f>'Margin per unit (cash)'!G69*'Volume (KT)'!G91*1000*'Selling Price'!G$20/10^6</f>
        <v>0</v>
      </c>
      <c r="H69" s="75">
        <f>'Margin per unit (cash)'!H69*'Volume (KT)'!H91*1000*'Selling Price'!H$20/10^6</f>
        <v>0</v>
      </c>
      <c r="I69" s="75">
        <f>'Margin per unit (cash)'!I69*'Volume (KT)'!I91*1000*'Selling Price'!I$20/10^6</f>
        <v>0</v>
      </c>
      <c r="J69" s="75">
        <f>'Margin per unit (cash)'!J69*'Volume (KT)'!J91*1000*'Selling Price'!J$20/10^6</f>
        <v>0</v>
      </c>
      <c r="K69" s="75">
        <f>'Margin per unit (cash)'!K69*'Volume (KT)'!K91*1000*'Selling Price'!K$20/10^6</f>
        <v>0</v>
      </c>
      <c r="L69" s="75">
        <f>'Margin per unit (cash)'!L69*'Volume (KT)'!L91*1000*'Selling Price'!L$20/10^6</f>
        <v>0</v>
      </c>
      <c r="M69" s="75">
        <f>'Margin per unit (cash)'!M69*'Volume (KT)'!M91*1000*'Selling Price'!M$20/10^6</f>
        <v>0</v>
      </c>
      <c r="N69" s="75">
        <f>'Margin per unit (cash)'!N69*'Volume (KT)'!N91*1000*'Selling Price'!N$20/10^6</f>
        <v>0</v>
      </c>
      <c r="O69" s="75">
        <f>'Margin per unit (cash)'!O69*'Volume (KT)'!O91*1000*'Selling Price'!O$20/10^6</f>
        <v>0</v>
      </c>
      <c r="P69" s="75">
        <f>'Margin per unit (cash)'!P69*'Volume (KT)'!P91*1000*'Selling Price'!P$20/10^6</f>
        <v>0</v>
      </c>
      <c r="Q69" s="75" t="e">
        <f>'Margin per unit (cash)'!Q69*'Volume (KT)'!#REF!*1000*'Selling Price'!#REF!/10^6</f>
        <v>#REF!</v>
      </c>
      <c r="R69" s="75" t="e">
        <f>'Margin per unit (cash)'!R69*'Volume (KT)'!#REF!*1000*'Selling Price'!#REF!/10^6</f>
        <v>#REF!</v>
      </c>
      <c r="S69" s="75" t="e">
        <f>'Margin per unit (cash)'!S69*'Volume (KT)'!#REF!*1000*'Selling Price'!#REF!/10^6</f>
        <v>#REF!</v>
      </c>
      <c r="T69" s="75" t="e">
        <f>'Margin per unit (cash)'!T69*'Volume (KT)'!#REF!*1000*'Selling Price'!#REF!/10^6</f>
        <v>#REF!</v>
      </c>
      <c r="U69" s="75" t="e">
        <f>'Margin per unit (cash)'!U69*'Volume (KT)'!#REF!*1000*'Selling Price'!#REF!/10^6</f>
        <v>#REF!</v>
      </c>
      <c r="V69" s="75" t="e">
        <f>'Margin per unit (cash)'!V69*'Volume (KT)'!#REF!*1000*'Selling Price'!#REF!/10^6</f>
        <v>#REF!</v>
      </c>
      <c r="W69" s="75" t="e">
        <f>'Margin per unit (cash)'!W69*'Volume (KT)'!#REF!*1000*'Selling Price'!#REF!/10^6</f>
        <v>#REF!</v>
      </c>
      <c r="X69" s="75" t="e">
        <f>'Margin per unit (cash)'!X69*'Volume (KT)'!#REF!*1000*'Selling Price'!#REF!/10^6</f>
        <v>#REF!</v>
      </c>
    </row>
    <row r="70" spans="1:24">
      <c r="A70" s="74" t="s">
        <v>91</v>
      </c>
      <c r="B70" s="85" t="s">
        <v>95</v>
      </c>
      <c r="C70" s="85" t="s">
        <v>116</v>
      </c>
      <c r="D70" s="85" t="s">
        <v>109</v>
      </c>
      <c r="E70" s="75">
        <f>'Margin per unit (cash)'!E70*'Volume (KT)'!E92*1000*'Selling Price'!E$20/10^6</f>
        <v>0</v>
      </c>
      <c r="F70" s="75">
        <f>'Margin per unit (cash)'!F70*'Volume (KT)'!F92*1000*'Selling Price'!F$20/10^6</f>
        <v>0</v>
      </c>
      <c r="G70" s="75">
        <f>'Margin per unit (cash)'!G70*'Volume (KT)'!G92*1000*'Selling Price'!G$20/10^6</f>
        <v>0</v>
      </c>
      <c r="H70" s="75">
        <f>'Margin per unit (cash)'!H70*'Volume (KT)'!H92*1000*'Selling Price'!H$20/10^6</f>
        <v>0</v>
      </c>
      <c r="I70" s="75">
        <f>'Margin per unit (cash)'!I70*'Volume (KT)'!I92*1000*'Selling Price'!I$20/10^6</f>
        <v>0</v>
      </c>
      <c r="J70" s="75">
        <f>'Margin per unit (cash)'!J70*'Volume (KT)'!J92*1000*'Selling Price'!J$20/10^6</f>
        <v>0</v>
      </c>
      <c r="K70" s="75">
        <f>'Margin per unit (cash)'!K70*'Volume (KT)'!K92*1000*'Selling Price'!K$20/10^6</f>
        <v>0</v>
      </c>
      <c r="L70" s="75">
        <f>'Margin per unit (cash)'!L70*'Volume (KT)'!L92*1000*'Selling Price'!L$20/10^6</f>
        <v>0</v>
      </c>
      <c r="M70" s="75">
        <f>'Margin per unit (cash)'!M70*'Volume (KT)'!M92*1000*'Selling Price'!M$20/10^6</f>
        <v>0</v>
      </c>
      <c r="N70" s="75">
        <f>'Margin per unit (cash)'!N70*'Volume (KT)'!N92*1000*'Selling Price'!N$20/10^6</f>
        <v>0</v>
      </c>
      <c r="O70" s="75">
        <f>'Margin per unit (cash)'!O70*'Volume (KT)'!O92*1000*'Selling Price'!O$20/10^6</f>
        <v>0</v>
      </c>
      <c r="P70" s="75">
        <f>'Margin per unit (cash)'!P70*'Volume (KT)'!P92*1000*'Selling Price'!P$20/10^6</f>
        <v>0</v>
      </c>
      <c r="Q70" s="75" t="e">
        <f>'Margin per unit (cash)'!Q70*'Volume (KT)'!#REF!*1000*'Selling Price'!#REF!/10^6</f>
        <v>#REF!</v>
      </c>
      <c r="R70" s="75" t="e">
        <f>'Margin per unit (cash)'!R70*'Volume (KT)'!#REF!*1000*'Selling Price'!#REF!/10^6</f>
        <v>#REF!</v>
      </c>
      <c r="S70" s="75" t="e">
        <f>'Margin per unit (cash)'!S70*'Volume (KT)'!#REF!*1000*'Selling Price'!#REF!/10^6</f>
        <v>#REF!</v>
      </c>
      <c r="T70" s="75" t="e">
        <f>'Margin per unit (cash)'!T70*'Volume (KT)'!#REF!*1000*'Selling Price'!#REF!/10^6</f>
        <v>#REF!</v>
      </c>
      <c r="U70" s="75" t="e">
        <f>'Margin per unit (cash)'!U70*'Volume (KT)'!#REF!*1000*'Selling Price'!#REF!/10^6</f>
        <v>#REF!</v>
      </c>
      <c r="V70" s="75" t="e">
        <f>'Margin per unit (cash)'!V70*'Volume (KT)'!#REF!*1000*'Selling Price'!#REF!/10^6</f>
        <v>#REF!</v>
      </c>
      <c r="W70" s="75" t="e">
        <f>'Margin per unit (cash)'!W70*'Volume (KT)'!#REF!*1000*'Selling Price'!#REF!/10^6</f>
        <v>#REF!</v>
      </c>
      <c r="X70" s="75" t="e">
        <f>'Margin per unit (cash)'!X70*'Volume (KT)'!#REF!*1000*'Selling Price'!#REF!/10^6</f>
        <v>#REF!</v>
      </c>
    </row>
    <row r="71" spans="1:24">
      <c r="A71" s="74" t="s">
        <v>91</v>
      </c>
      <c r="B71" s="85" t="s">
        <v>95</v>
      </c>
      <c r="C71" s="85" t="s">
        <v>117</v>
      </c>
      <c r="D71" s="85" t="s">
        <v>107</v>
      </c>
      <c r="E71" s="75">
        <f>'Margin per unit (cash)'!E71*'Volume (KT)'!E93*1000*'Selling Price'!E$20/10^6</f>
        <v>0</v>
      </c>
      <c r="F71" s="75">
        <f>'Margin per unit (cash)'!F71*'Volume (KT)'!F93*1000*'Selling Price'!F$20/10^6</f>
        <v>0</v>
      </c>
      <c r="G71" s="75">
        <f>'Margin per unit (cash)'!G71*'Volume (KT)'!G93*1000*'Selling Price'!G$20/10^6</f>
        <v>0</v>
      </c>
      <c r="H71" s="75">
        <f>'Margin per unit (cash)'!H71*'Volume (KT)'!H93*1000*'Selling Price'!H$20/10^6</f>
        <v>0</v>
      </c>
      <c r="I71" s="75">
        <f>'Margin per unit (cash)'!I71*'Volume (KT)'!I93*1000*'Selling Price'!I$20/10^6</f>
        <v>0</v>
      </c>
      <c r="J71" s="75">
        <f>'Margin per unit (cash)'!J71*'Volume (KT)'!J93*1000*'Selling Price'!J$20/10^6</f>
        <v>0</v>
      </c>
      <c r="K71" s="75">
        <f>'Margin per unit (cash)'!K71*'Volume (KT)'!K93*1000*'Selling Price'!K$20/10^6</f>
        <v>0</v>
      </c>
      <c r="L71" s="75">
        <f>'Margin per unit (cash)'!L71*'Volume (KT)'!L93*1000*'Selling Price'!L$20/10^6</f>
        <v>0</v>
      </c>
      <c r="M71" s="75">
        <f>'Margin per unit (cash)'!M71*'Volume (KT)'!M93*1000*'Selling Price'!M$20/10^6</f>
        <v>0</v>
      </c>
      <c r="N71" s="75">
        <f>'Margin per unit (cash)'!N71*'Volume (KT)'!N93*1000*'Selling Price'!N$20/10^6</f>
        <v>0</v>
      </c>
      <c r="O71" s="75">
        <f>'Margin per unit (cash)'!O71*'Volume (KT)'!O93*1000*'Selling Price'!O$20/10^6</f>
        <v>0</v>
      </c>
      <c r="P71" s="75">
        <f>'Margin per unit (cash)'!P71*'Volume (KT)'!P93*1000*'Selling Price'!P$20/10^6</f>
        <v>0</v>
      </c>
      <c r="Q71" s="75" t="e">
        <f>'Margin per unit (cash)'!Q71*'Volume (KT)'!#REF!*1000*'Selling Price'!#REF!/10^6</f>
        <v>#REF!</v>
      </c>
      <c r="R71" s="75" t="e">
        <f>'Margin per unit (cash)'!R71*'Volume (KT)'!#REF!*1000*'Selling Price'!#REF!/10^6</f>
        <v>#REF!</v>
      </c>
      <c r="S71" s="75" t="e">
        <f>'Margin per unit (cash)'!S71*'Volume (KT)'!#REF!*1000*'Selling Price'!#REF!/10^6</f>
        <v>#REF!</v>
      </c>
      <c r="T71" s="75" t="e">
        <f>'Margin per unit (cash)'!T71*'Volume (KT)'!#REF!*1000*'Selling Price'!#REF!/10^6</f>
        <v>#REF!</v>
      </c>
      <c r="U71" s="75" t="e">
        <f>'Margin per unit (cash)'!U71*'Volume (KT)'!#REF!*1000*'Selling Price'!#REF!/10^6</f>
        <v>#REF!</v>
      </c>
      <c r="V71" s="75" t="e">
        <f>'Margin per unit (cash)'!V71*'Volume (KT)'!#REF!*1000*'Selling Price'!#REF!/10^6</f>
        <v>#REF!</v>
      </c>
      <c r="W71" s="75" t="e">
        <f>'Margin per unit (cash)'!W71*'Volume (KT)'!#REF!*1000*'Selling Price'!#REF!/10^6</f>
        <v>#REF!</v>
      </c>
      <c r="X71" s="75" t="e">
        <f>'Margin per unit (cash)'!X71*'Volume (KT)'!#REF!*1000*'Selling Price'!#REF!/10^6</f>
        <v>#REF!</v>
      </c>
    </row>
    <row r="72" spans="1:24">
      <c r="A72" s="74" t="s">
        <v>91</v>
      </c>
      <c r="B72" s="85" t="s">
        <v>95</v>
      </c>
      <c r="C72" s="85" t="s">
        <v>117</v>
      </c>
      <c r="D72" s="85" t="s">
        <v>109</v>
      </c>
      <c r="E72" s="75">
        <f>'Margin per unit (cash)'!E72*'Volume (KT)'!E94*1000*'Selling Price'!E$20/10^6</f>
        <v>0</v>
      </c>
      <c r="F72" s="75">
        <f>'Margin per unit (cash)'!F72*'Volume (KT)'!F94*1000*'Selling Price'!F$20/10^6</f>
        <v>0</v>
      </c>
      <c r="G72" s="75">
        <f>'Margin per unit (cash)'!G72*'Volume (KT)'!G94*1000*'Selling Price'!G$20/10^6</f>
        <v>3.121116480150933</v>
      </c>
      <c r="H72" s="75">
        <f>'Margin per unit (cash)'!H72*'Volume (KT)'!H94*1000*'Selling Price'!H$20/10^6</f>
        <v>13.461890074017475</v>
      </c>
      <c r="I72" s="75">
        <f>'Margin per unit (cash)'!I72*'Volume (KT)'!I94*1000*'Selling Price'!I$20/10^6</f>
        <v>13.0068796177795</v>
      </c>
      <c r="J72" s="75">
        <f>'Margin per unit (cash)'!J72*'Volume (KT)'!J94*1000*'Selling Price'!J$20/10^6</f>
        <v>11.328670858059667</v>
      </c>
      <c r="K72" s="75">
        <f>'Margin per unit (cash)'!K72*'Volume (KT)'!K94*1000*'Selling Price'!K$20/10^6</f>
        <v>10.985394790194084</v>
      </c>
      <c r="L72" s="75">
        <f>'Margin per unit (cash)'!L72*'Volume (KT)'!L94*1000*'Selling Price'!L$20/10^6</f>
        <v>15.071524996161793</v>
      </c>
      <c r="M72" s="75">
        <f>'Margin per unit (cash)'!M72*'Volume (KT)'!M94*1000*'Selling Price'!M$20/10^6</f>
        <v>19.190027670620708</v>
      </c>
      <c r="N72" s="75">
        <f>'Margin per unit (cash)'!N72*'Volume (KT)'!N94*1000*'Selling Price'!N$20/10^6</f>
        <v>9.8634686100485549</v>
      </c>
      <c r="O72" s="75">
        <f>'Margin per unit (cash)'!O72*'Volume (KT)'!O94*1000*'Selling Price'!O$20/10^6</f>
        <v>14.335523833874591</v>
      </c>
      <c r="P72" s="75">
        <f>'Margin per unit (cash)'!P72*'Volume (KT)'!P94*1000*'Selling Price'!P$20/10^6</f>
        <v>14.791299618291335</v>
      </c>
      <c r="Q72" s="75" t="e">
        <f>'Margin per unit (cash)'!Q72*'Volume (KT)'!#REF!*1000*'Selling Price'!#REF!/10^6</f>
        <v>#REF!</v>
      </c>
      <c r="R72" s="75" t="e">
        <f>'Margin per unit (cash)'!R72*'Volume (KT)'!#REF!*1000*'Selling Price'!#REF!/10^6</f>
        <v>#REF!</v>
      </c>
      <c r="S72" s="75" t="e">
        <f>'Margin per unit (cash)'!S72*'Volume (KT)'!#REF!*1000*'Selling Price'!#REF!/10^6</f>
        <v>#REF!</v>
      </c>
      <c r="T72" s="75" t="e">
        <f>'Margin per unit (cash)'!T72*'Volume (KT)'!#REF!*1000*'Selling Price'!#REF!/10^6</f>
        <v>#REF!</v>
      </c>
      <c r="U72" s="75" t="e">
        <f>'Margin per unit (cash)'!U72*'Volume (KT)'!#REF!*1000*'Selling Price'!#REF!/10^6</f>
        <v>#REF!</v>
      </c>
      <c r="V72" s="75" t="e">
        <f>'Margin per unit (cash)'!V72*'Volume (KT)'!#REF!*1000*'Selling Price'!#REF!/10^6</f>
        <v>#REF!</v>
      </c>
      <c r="W72" s="75" t="e">
        <f>'Margin per unit (cash)'!W72*'Volume (KT)'!#REF!*1000*'Selling Price'!#REF!/10^6</f>
        <v>#REF!</v>
      </c>
      <c r="X72" s="75" t="e">
        <f>'Margin per unit (cash)'!X72*'Volume (KT)'!#REF!*1000*'Selling Price'!#REF!/10^6</f>
        <v>#REF!</v>
      </c>
    </row>
    <row r="73" spans="1:24">
      <c r="A73" s="74" t="s">
        <v>91</v>
      </c>
      <c r="B73" s="85" t="s">
        <v>95</v>
      </c>
      <c r="C73" s="85" t="s">
        <v>118</v>
      </c>
      <c r="D73" s="85" t="s">
        <v>107</v>
      </c>
      <c r="E73" s="75">
        <f>'Margin per unit (cash)'!E73*'Volume (KT)'!E95*1000*'Selling Price'!E$20/10^6</f>
        <v>0</v>
      </c>
      <c r="F73" s="75">
        <f>'Margin per unit (cash)'!F73*'Volume (KT)'!F95*1000*'Selling Price'!F$20/10^6</f>
        <v>0</v>
      </c>
      <c r="G73" s="75">
        <f>'Margin per unit (cash)'!G73*'Volume (KT)'!G95*1000*'Selling Price'!G$20/10^6</f>
        <v>0</v>
      </c>
      <c r="H73" s="75">
        <f>'Margin per unit (cash)'!H73*'Volume (KT)'!H95*1000*'Selling Price'!H$20/10^6</f>
        <v>0</v>
      </c>
      <c r="I73" s="75">
        <f>'Margin per unit (cash)'!I73*'Volume (KT)'!I95*1000*'Selling Price'!I$20/10^6</f>
        <v>0</v>
      </c>
      <c r="J73" s="75">
        <f>'Margin per unit (cash)'!J73*'Volume (KT)'!J95*1000*'Selling Price'!J$20/10^6</f>
        <v>0</v>
      </c>
      <c r="K73" s="75">
        <f>'Margin per unit (cash)'!K73*'Volume (KT)'!K95*1000*'Selling Price'!K$20/10^6</f>
        <v>0</v>
      </c>
      <c r="L73" s="75">
        <f>'Margin per unit (cash)'!L73*'Volume (KT)'!L95*1000*'Selling Price'!L$20/10^6</f>
        <v>0</v>
      </c>
      <c r="M73" s="75">
        <f>'Margin per unit (cash)'!M73*'Volume (KT)'!M95*1000*'Selling Price'!M$20/10^6</f>
        <v>0</v>
      </c>
      <c r="N73" s="75">
        <f>'Margin per unit (cash)'!N73*'Volume (KT)'!N95*1000*'Selling Price'!N$20/10^6</f>
        <v>0</v>
      </c>
      <c r="O73" s="75">
        <f>'Margin per unit (cash)'!O73*'Volume (KT)'!O95*1000*'Selling Price'!O$20/10^6</f>
        <v>0</v>
      </c>
      <c r="P73" s="75">
        <f>'Margin per unit (cash)'!P73*'Volume (KT)'!P95*1000*'Selling Price'!P$20/10^6</f>
        <v>0</v>
      </c>
      <c r="Q73" s="75" t="e">
        <f>'Margin per unit (cash)'!Q73*'Volume (KT)'!#REF!*1000*'Selling Price'!#REF!/10^6</f>
        <v>#REF!</v>
      </c>
      <c r="R73" s="75" t="e">
        <f>'Margin per unit (cash)'!R73*'Volume (KT)'!#REF!*1000*'Selling Price'!#REF!/10^6</f>
        <v>#REF!</v>
      </c>
      <c r="S73" s="75" t="e">
        <f>'Margin per unit (cash)'!S73*'Volume (KT)'!#REF!*1000*'Selling Price'!#REF!/10^6</f>
        <v>#REF!</v>
      </c>
      <c r="T73" s="75" t="e">
        <f>'Margin per unit (cash)'!T73*'Volume (KT)'!#REF!*1000*'Selling Price'!#REF!/10^6</f>
        <v>#REF!</v>
      </c>
      <c r="U73" s="75" t="e">
        <f>'Margin per unit (cash)'!U73*'Volume (KT)'!#REF!*1000*'Selling Price'!#REF!/10^6</f>
        <v>#REF!</v>
      </c>
      <c r="V73" s="75" t="e">
        <f>'Margin per unit (cash)'!V73*'Volume (KT)'!#REF!*1000*'Selling Price'!#REF!/10^6</f>
        <v>#REF!</v>
      </c>
      <c r="W73" s="75" t="e">
        <f>'Margin per unit (cash)'!W73*'Volume (KT)'!#REF!*1000*'Selling Price'!#REF!/10^6</f>
        <v>#REF!</v>
      </c>
      <c r="X73" s="75" t="e">
        <f>'Margin per unit (cash)'!X73*'Volume (KT)'!#REF!*1000*'Selling Price'!#REF!/10^6</f>
        <v>#REF!</v>
      </c>
    </row>
    <row r="74" spans="1:24">
      <c r="A74" s="74" t="s">
        <v>91</v>
      </c>
      <c r="B74" s="85" t="s">
        <v>95</v>
      </c>
      <c r="C74" s="85" t="s">
        <v>118</v>
      </c>
      <c r="D74" s="85" t="s">
        <v>108</v>
      </c>
      <c r="E74" s="75">
        <f>'Margin per unit (cash)'!E74*'Volume (KT)'!E96*1000*'Selling Price'!E$20/10^6</f>
        <v>0</v>
      </c>
      <c r="F74" s="75">
        <f>'Margin per unit (cash)'!F74*'Volume (KT)'!F96*1000*'Selling Price'!F$20/10^6</f>
        <v>0</v>
      </c>
      <c r="G74" s="75">
        <f>'Margin per unit (cash)'!G74*'Volume (KT)'!G96*1000*'Selling Price'!G$20/10^6</f>
        <v>0</v>
      </c>
      <c r="H74" s="75">
        <f>'Margin per unit (cash)'!H74*'Volume (KT)'!H96*1000*'Selling Price'!H$20/10^6</f>
        <v>0</v>
      </c>
      <c r="I74" s="75">
        <f>'Margin per unit (cash)'!I74*'Volume (KT)'!I96*1000*'Selling Price'!I$20/10^6</f>
        <v>0</v>
      </c>
      <c r="J74" s="75">
        <f>'Margin per unit (cash)'!J74*'Volume (KT)'!J96*1000*'Selling Price'!J$20/10^6</f>
        <v>0</v>
      </c>
      <c r="K74" s="75">
        <f>'Margin per unit (cash)'!K74*'Volume (KT)'!K96*1000*'Selling Price'!K$20/10^6</f>
        <v>0</v>
      </c>
      <c r="L74" s="75">
        <f>'Margin per unit (cash)'!L74*'Volume (KT)'!L96*1000*'Selling Price'!L$20/10^6</f>
        <v>0</v>
      </c>
      <c r="M74" s="75">
        <f>'Margin per unit (cash)'!M74*'Volume (KT)'!M96*1000*'Selling Price'!M$20/10^6</f>
        <v>0</v>
      </c>
      <c r="N74" s="75">
        <f>'Margin per unit (cash)'!N74*'Volume (KT)'!N96*1000*'Selling Price'!N$20/10^6</f>
        <v>0</v>
      </c>
      <c r="O74" s="75">
        <f>'Margin per unit (cash)'!O74*'Volume (KT)'!O96*1000*'Selling Price'!O$20/10^6</f>
        <v>0</v>
      </c>
      <c r="P74" s="75">
        <f>'Margin per unit (cash)'!P74*'Volume (KT)'!P96*1000*'Selling Price'!P$20/10^6</f>
        <v>0</v>
      </c>
      <c r="Q74" s="75" t="e">
        <f>'Margin per unit (cash)'!Q74*'Volume (KT)'!#REF!*1000*'Selling Price'!#REF!/10^6</f>
        <v>#REF!</v>
      </c>
      <c r="R74" s="75" t="e">
        <f>'Margin per unit (cash)'!R74*'Volume (KT)'!#REF!*1000*'Selling Price'!#REF!/10^6</f>
        <v>#REF!</v>
      </c>
      <c r="S74" s="75" t="e">
        <f>'Margin per unit (cash)'!S74*'Volume (KT)'!#REF!*1000*'Selling Price'!#REF!/10^6</f>
        <v>#REF!</v>
      </c>
      <c r="T74" s="75" t="e">
        <f>'Margin per unit (cash)'!T74*'Volume (KT)'!#REF!*1000*'Selling Price'!#REF!/10^6</f>
        <v>#REF!</v>
      </c>
      <c r="U74" s="75" t="e">
        <f>'Margin per unit (cash)'!U74*'Volume (KT)'!#REF!*1000*'Selling Price'!#REF!/10^6</f>
        <v>#REF!</v>
      </c>
      <c r="V74" s="75" t="e">
        <f>'Margin per unit (cash)'!V74*'Volume (KT)'!#REF!*1000*'Selling Price'!#REF!/10^6</f>
        <v>#REF!</v>
      </c>
      <c r="W74" s="75" t="e">
        <f>'Margin per unit (cash)'!W74*'Volume (KT)'!#REF!*1000*'Selling Price'!#REF!/10^6</f>
        <v>#REF!</v>
      </c>
      <c r="X74" s="75" t="e">
        <f>'Margin per unit (cash)'!X74*'Volume (KT)'!#REF!*1000*'Selling Price'!#REF!/10^6</f>
        <v>#REF!</v>
      </c>
    </row>
    <row r="75" spans="1:24">
      <c r="A75" s="74" t="s">
        <v>91</v>
      </c>
      <c r="B75" s="85" t="s">
        <v>95</v>
      </c>
      <c r="C75" s="85" t="s">
        <v>118</v>
      </c>
      <c r="D75" s="85" t="s">
        <v>109</v>
      </c>
      <c r="E75" s="75">
        <f>'Margin per unit (cash)'!E75*'Volume (KT)'!E97*1000*'Selling Price'!E$20/10^6</f>
        <v>0</v>
      </c>
      <c r="F75" s="75">
        <f>'Margin per unit (cash)'!F75*'Volume (KT)'!F97*1000*'Selling Price'!F$20/10^6</f>
        <v>0</v>
      </c>
      <c r="G75" s="75">
        <f>'Margin per unit (cash)'!G75*'Volume (KT)'!G97*1000*'Selling Price'!G$20/10^6</f>
        <v>0</v>
      </c>
      <c r="H75" s="75">
        <f>'Margin per unit (cash)'!H75*'Volume (KT)'!H97*1000*'Selling Price'!H$20/10^6</f>
        <v>0</v>
      </c>
      <c r="I75" s="75">
        <f>'Margin per unit (cash)'!I75*'Volume (KT)'!I97*1000*'Selling Price'!I$20/10^6</f>
        <v>0</v>
      </c>
      <c r="J75" s="75">
        <f>'Margin per unit (cash)'!J75*'Volume (KT)'!J97*1000*'Selling Price'!J$20/10^6</f>
        <v>0</v>
      </c>
      <c r="K75" s="75">
        <f>'Margin per unit (cash)'!K75*'Volume (KT)'!K97*1000*'Selling Price'!K$20/10^6</f>
        <v>0</v>
      </c>
      <c r="L75" s="75">
        <f>'Margin per unit (cash)'!L75*'Volume (KT)'!L97*1000*'Selling Price'!L$20/10^6</f>
        <v>0</v>
      </c>
      <c r="M75" s="75">
        <f>'Margin per unit (cash)'!M75*'Volume (KT)'!M97*1000*'Selling Price'!M$20/10^6</f>
        <v>0</v>
      </c>
      <c r="N75" s="75">
        <f>'Margin per unit (cash)'!N75*'Volume (KT)'!N97*1000*'Selling Price'!N$20/10^6</f>
        <v>0</v>
      </c>
      <c r="O75" s="75">
        <f>'Margin per unit (cash)'!O75*'Volume (KT)'!O97*1000*'Selling Price'!O$20/10^6</f>
        <v>0</v>
      </c>
      <c r="P75" s="75">
        <f>'Margin per unit (cash)'!P75*'Volume (KT)'!P97*1000*'Selling Price'!P$20/10^6</f>
        <v>0</v>
      </c>
      <c r="Q75" s="75" t="e">
        <f>'Margin per unit (cash)'!Q75*'Volume (KT)'!#REF!*1000*'Selling Price'!#REF!/10^6</f>
        <v>#REF!</v>
      </c>
      <c r="R75" s="75" t="e">
        <f>'Margin per unit (cash)'!R75*'Volume (KT)'!#REF!*1000*'Selling Price'!#REF!/10^6</f>
        <v>#REF!</v>
      </c>
      <c r="S75" s="75" t="e">
        <f>'Margin per unit (cash)'!S75*'Volume (KT)'!#REF!*1000*'Selling Price'!#REF!/10^6</f>
        <v>#REF!</v>
      </c>
      <c r="T75" s="75" t="e">
        <f>'Margin per unit (cash)'!T75*'Volume (KT)'!#REF!*1000*'Selling Price'!#REF!/10^6</f>
        <v>#REF!</v>
      </c>
      <c r="U75" s="75" t="e">
        <f>'Margin per unit (cash)'!U75*'Volume (KT)'!#REF!*1000*'Selling Price'!#REF!/10^6</f>
        <v>#REF!</v>
      </c>
      <c r="V75" s="75" t="e">
        <f>'Margin per unit (cash)'!V75*'Volume (KT)'!#REF!*1000*'Selling Price'!#REF!/10^6</f>
        <v>#REF!</v>
      </c>
      <c r="W75" s="75" t="e">
        <f>'Margin per unit (cash)'!W75*'Volume (KT)'!#REF!*1000*'Selling Price'!#REF!/10^6</f>
        <v>#REF!</v>
      </c>
      <c r="X75" s="75" t="e">
        <f>'Margin per unit (cash)'!X75*'Volume (KT)'!#REF!*1000*'Selling Price'!#REF!/10^6</f>
        <v>#REF!</v>
      </c>
    </row>
    <row r="76" spans="1:24">
      <c r="A76" s="74" t="s">
        <v>91</v>
      </c>
      <c r="B76" s="85" t="s">
        <v>95</v>
      </c>
      <c r="C76" s="85" t="s">
        <v>119</v>
      </c>
      <c r="D76" s="85" t="s">
        <v>109</v>
      </c>
      <c r="E76" s="75">
        <f>'Margin per unit (cash)'!E76*'Volume (KT)'!E98*1000*'Selling Price'!E$20/10^6</f>
        <v>0</v>
      </c>
      <c r="F76" s="75">
        <f>'Margin per unit (cash)'!F76*'Volume (KT)'!F98*1000*'Selling Price'!F$20/10^6</f>
        <v>0</v>
      </c>
      <c r="G76" s="75">
        <f>'Margin per unit (cash)'!G76*'Volume (KT)'!G98*1000*'Selling Price'!G$20/10^6</f>
        <v>0</v>
      </c>
      <c r="H76" s="75">
        <f>'Margin per unit (cash)'!H76*'Volume (KT)'!H98*1000*'Selling Price'!H$20/10^6</f>
        <v>0</v>
      </c>
      <c r="I76" s="75">
        <f>'Margin per unit (cash)'!I76*'Volume (KT)'!I98*1000*'Selling Price'!I$20/10^6</f>
        <v>0</v>
      </c>
      <c r="J76" s="75">
        <f>'Margin per unit (cash)'!J76*'Volume (KT)'!J98*1000*'Selling Price'!J$20/10^6</f>
        <v>0</v>
      </c>
      <c r="K76" s="75">
        <f>'Margin per unit (cash)'!K76*'Volume (KT)'!K98*1000*'Selling Price'!K$20/10^6</f>
        <v>0</v>
      </c>
      <c r="L76" s="75">
        <f>'Margin per unit (cash)'!L76*'Volume (KT)'!L98*1000*'Selling Price'!L$20/10^6</f>
        <v>0</v>
      </c>
      <c r="M76" s="75">
        <f>'Margin per unit (cash)'!M76*'Volume (KT)'!M98*1000*'Selling Price'!M$20/10^6</f>
        <v>0</v>
      </c>
      <c r="N76" s="75">
        <f>'Margin per unit (cash)'!N76*'Volume (KT)'!N98*1000*'Selling Price'!N$20/10^6</f>
        <v>0</v>
      </c>
      <c r="O76" s="75">
        <f>'Margin per unit (cash)'!O76*'Volume (KT)'!O98*1000*'Selling Price'!O$20/10^6</f>
        <v>0</v>
      </c>
      <c r="P76" s="75">
        <f>'Margin per unit (cash)'!P76*'Volume (KT)'!P98*1000*'Selling Price'!P$20/10^6</f>
        <v>0</v>
      </c>
      <c r="Q76" s="75" t="e">
        <f>'Margin per unit (cash)'!Q76*'Volume (KT)'!#REF!*1000*'Selling Price'!#REF!/10^6</f>
        <v>#REF!</v>
      </c>
      <c r="R76" s="75" t="e">
        <f>'Margin per unit (cash)'!R76*'Volume (KT)'!#REF!*1000*'Selling Price'!#REF!/10^6</f>
        <v>#REF!</v>
      </c>
      <c r="S76" s="75" t="e">
        <f>'Margin per unit (cash)'!S76*'Volume (KT)'!#REF!*1000*'Selling Price'!#REF!/10^6</f>
        <v>#REF!</v>
      </c>
      <c r="T76" s="75" t="e">
        <f>'Margin per unit (cash)'!T76*'Volume (KT)'!#REF!*1000*'Selling Price'!#REF!/10^6</f>
        <v>#REF!</v>
      </c>
      <c r="U76" s="75" t="e">
        <f>'Margin per unit (cash)'!U76*'Volume (KT)'!#REF!*1000*'Selling Price'!#REF!/10^6</f>
        <v>#REF!</v>
      </c>
      <c r="V76" s="75" t="e">
        <f>'Margin per unit (cash)'!V76*'Volume (KT)'!#REF!*1000*'Selling Price'!#REF!/10^6</f>
        <v>#REF!</v>
      </c>
      <c r="W76" s="75" t="e">
        <f>'Margin per unit (cash)'!W76*'Volume (KT)'!#REF!*1000*'Selling Price'!#REF!/10^6</f>
        <v>#REF!</v>
      </c>
      <c r="X76" s="75" t="e">
        <f>'Margin per unit (cash)'!X76*'Volume (KT)'!#REF!*1000*'Selling Price'!#REF!/10^6</f>
        <v>#REF!</v>
      </c>
    </row>
    <row r="77" spans="1:24">
      <c r="A77" s="74" t="s">
        <v>91</v>
      </c>
      <c r="B77" s="85" t="s">
        <v>95</v>
      </c>
      <c r="C77" s="85" t="s">
        <v>120</v>
      </c>
      <c r="D77" s="85" t="s">
        <v>109</v>
      </c>
      <c r="E77" s="75">
        <f>'Margin per unit (cash)'!E77*'Volume (KT)'!E99*1000*'Selling Price'!E$20/10^6</f>
        <v>0</v>
      </c>
      <c r="F77" s="75">
        <f>'Margin per unit (cash)'!F77*'Volume (KT)'!F99*1000*'Selling Price'!F$20/10^6</f>
        <v>0</v>
      </c>
      <c r="G77" s="75">
        <f>'Margin per unit (cash)'!G77*'Volume (KT)'!G99*1000*'Selling Price'!G$20/10^6</f>
        <v>0</v>
      </c>
      <c r="H77" s="75">
        <f>'Margin per unit (cash)'!H77*'Volume (KT)'!H99*1000*'Selling Price'!H$20/10^6</f>
        <v>0</v>
      </c>
      <c r="I77" s="75">
        <f>'Margin per unit (cash)'!I77*'Volume (KT)'!I99*1000*'Selling Price'!I$20/10^6</f>
        <v>0</v>
      </c>
      <c r="J77" s="75">
        <f>'Margin per unit (cash)'!J77*'Volume (KT)'!J99*1000*'Selling Price'!J$20/10^6</f>
        <v>0</v>
      </c>
      <c r="K77" s="75">
        <f>'Margin per unit (cash)'!K77*'Volume (KT)'!K99*1000*'Selling Price'!K$20/10^6</f>
        <v>0</v>
      </c>
      <c r="L77" s="75">
        <f>'Margin per unit (cash)'!L77*'Volume (KT)'!L99*1000*'Selling Price'!L$20/10^6</f>
        <v>0</v>
      </c>
      <c r="M77" s="75">
        <f>'Margin per unit (cash)'!M77*'Volume (KT)'!M99*1000*'Selling Price'!M$20/10^6</f>
        <v>0</v>
      </c>
      <c r="N77" s="75">
        <f>'Margin per unit (cash)'!N77*'Volume (KT)'!N99*1000*'Selling Price'!N$20/10^6</f>
        <v>0</v>
      </c>
      <c r="O77" s="75">
        <f>'Margin per unit (cash)'!O77*'Volume (KT)'!O99*1000*'Selling Price'!O$20/10^6</f>
        <v>0</v>
      </c>
      <c r="P77" s="75">
        <f>'Margin per unit (cash)'!P77*'Volume (KT)'!P99*1000*'Selling Price'!P$20/10^6</f>
        <v>0</v>
      </c>
      <c r="Q77" s="75" t="e">
        <f>'Margin per unit (cash)'!Q77*'Volume (KT)'!#REF!*1000*'Selling Price'!#REF!/10^6</f>
        <v>#REF!</v>
      </c>
      <c r="R77" s="75" t="e">
        <f>'Margin per unit (cash)'!R77*'Volume (KT)'!#REF!*1000*'Selling Price'!#REF!/10^6</f>
        <v>#REF!</v>
      </c>
      <c r="S77" s="75" t="e">
        <f>'Margin per unit (cash)'!S77*'Volume (KT)'!#REF!*1000*'Selling Price'!#REF!/10^6</f>
        <v>#REF!</v>
      </c>
      <c r="T77" s="75" t="e">
        <f>'Margin per unit (cash)'!T77*'Volume (KT)'!#REF!*1000*'Selling Price'!#REF!/10^6</f>
        <v>#REF!</v>
      </c>
      <c r="U77" s="75" t="e">
        <f>'Margin per unit (cash)'!U77*'Volume (KT)'!#REF!*1000*'Selling Price'!#REF!/10^6</f>
        <v>#REF!</v>
      </c>
      <c r="V77" s="75" t="e">
        <f>'Margin per unit (cash)'!V77*'Volume (KT)'!#REF!*1000*'Selling Price'!#REF!/10^6</f>
        <v>#REF!</v>
      </c>
      <c r="W77" s="75" t="e">
        <f>'Margin per unit (cash)'!W77*'Volume (KT)'!#REF!*1000*'Selling Price'!#REF!/10^6</f>
        <v>#REF!</v>
      </c>
      <c r="X77" s="75" t="e">
        <f>'Margin per unit (cash)'!X77*'Volume (KT)'!#REF!*1000*'Selling Price'!#REF!/10^6</f>
        <v>#REF!</v>
      </c>
    </row>
    <row r="78" spans="1:24">
      <c r="A78" s="74" t="s">
        <v>91</v>
      </c>
      <c r="B78" s="85" t="s">
        <v>116</v>
      </c>
      <c r="C78" s="85" t="s">
        <v>106</v>
      </c>
      <c r="D78" s="85" t="s">
        <v>116</v>
      </c>
      <c r="E78" s="75">
        <f>'Margin per unit (cash)'!E78*'Volume (KT)'!E100*1000*'Selling Price'!E$20/10^6</f>
        <v>0</v>
      </c>
      <c r="F78" s="75">
        <f>'Margin per unit (cash)'!F78*'Volume (KT)'!F100*1000*'Selling Price'!F$20/10^6</f>
        <v>0</v>
      </c>
      <c r="G78" s="75">
        <f>'Margin per unit (cash)'!G78*'Volume (KT)'!G100*1000*'Selling Price'!G$20/10^6</f>
        <v>0</v>
      </c>
      <c r="H78" s="75">
        <f>'Margin per unit (cash)'!H78*'Volume (KT)'!H100*1000*'Selling Price'!H$20/10^6</f>
        <v>0</v>
      </c>
      <c r="I78" s="75">
        <f>'Margin per unit (cash)'!I78*'Volume (KT)'!I100*1000*'Selling Price'!I$20/10^6</f>
        <v>0</v>
      </c>
      <c r="J78" s="75">
        <f>'Margin per unit (cash)'!J78*'Volume (KT)'!J100*1000*'Selling Price'!J$20/10^6</f>
        <v>0</v>
      </c>
      <c r="K78" s="75">
        <f>'Margin per unit (cash)'!K78*'Volume (KT)'!K100*1000*'Selling Price'!K$20/10^6</f>
        <v>0</v>
      </c>
      <c r="L78" s="75">
        <f>'Margin per unit (cash)'!L78*'Volume (KT)'!L100*1000*'Selling Price'!L$20/10^6</f>
        <v>0</v>
      </c>
      <c r="M78" s="75">
        <f>'Margin per unit (cash)'!M78*'Volume (KT)'!M100*1000*'Selling Price'!M$20/10^6</f>
        <v>0</v>
      </c>
      <c r="N78" s="75">
        <f>'Margin per unit (cash)'!N78*'Volume (KT)'!N100*1000*'Selling Price'!N$20/10^6</f>
        <v>0</v>
      </c>
      <c r="O78" s="75">
        <f>'Margin per unit (cash)'!O78*'Volume (KT)'!O100*1000*'Selling Price'!O$20/10^6</f>
        <v>0</v>
      </c>
      <c r="P78" s="75">
        <f>'Margin per unit (cash)'!P78*'Volume (KT)'!P100*1000*'Selling Price'!P$20/10^6</f>
        <v>0</v>
      </c>
      <c r="Q78" s="75" t="e">
        <f>'Margin per unit (cash)'!Q78*'Volume (KT)'!#REF!*1000*'Selling Price'!#REF!/10^6</f>
        <v>#REF!</v>
      </c>
      <c r="R78" s="75" t="e">
        <f>'Margin per unit (cash)'!R78*'Volume (KT)'!#REF!*1000*'Selling Price'!#REF!/10^6</f>
        <v>#REF!</v>
      </c>
      <c r="S78" s="75" t="e">
        <f>'Margin per unit (cash)'!S78*'Volume (KT)'!#REF!*1000*'Selling Price'!#REF!/10^6</f>
        <v>#REF!</v>
      </c>
      <c r="T78" s="75" t="e">
        <f>'Margin per unit (cash)'!T78*'Volume (KT)'!#REF!*1000*'Selling Price'!#REF!/10^6</f>
        <v>#REF!</v>
      </c>
      <c r="U78" s="75" t="e">
        <f>'Margin per unit (cash)'!U78*'Volume (KT)'!#REF!*1000*'Selling Price'!#REF!/10^6</f>
        <v>#REF!</v>
      </c>
      <c r="V78" s="75" t="e">
        <f>'Margin per unit (cash)'!V78*'Volume (KT)'!#REF!*1000*'Selling Price'!#REF!/10^6</f>
        <v>#REF!</v>
      </c>
      <c r="W78" s="75" t="e">
        <f>'Margin per unit (cash)'!W78*'Volume (KT)'!#REF!*1000*'Selling Price'!#REF!/10^6</f>
        <v>#REF!</v>
      </c>
      <c r="X78" s="75" t="e">
        <f>'Margin per unit (cash)'!X78*'Volume (KT)'!#REF!*1000*'Selling Price'!#REF!/10^6</f>
        <v>#REF!</v>
      </c>
    </row>
    <row r="79" spans="1:24">
      <c r="A79" s="74" t="s">
        <v>91</v>
      </c>
      <c r="B79" s="85" t="s">
        <v>116</v>
      </c>
      <c r="C79" s="85" t="s">
        <v>115</v>
      </c>
      <c r="D79" s="85" t="s">
        <v>116</v>
      </c>
      <c r="E79" s="75">
        <f>'Margin per unit (cash)'!E79*'Volume (KT)'!E101*1000*'Selling Price'!E$20/10^6</f>
        <v>0.13200000000000409</v>
      </c>
      <c r="F79" s="75">
        <f>'Margin per unit (cash)'!F79*'Volume (KT)'!F101*1000*'Selling Price'!F$20/10^6</f>
        <v>0</v>
      </c>
      <c r="G79" s="75">
        <f>'Margin per unit (cash)'!G79*'Volume (KT)'!G101*1000*'Selling Price'!G$20/10^6</f>
        <v>6.5999999999998449E-2</v>
      </c>
      <c r="H79" s="75">
        <f>'Margin per unit (cash)'!H79*'Volume (KT)'!H101*1000*'Selling Price'!H$20/10^6</f>
        <v>6.5999999999999601E-2</v>
      </c>
      <c r="I79" s="75">
        <f>'Margin per unit (cash)'!I79*'Volume (KT)'!I101*1000*'Selling Price'!I$20/10^6</f>
        <v>6.6000000000000378E-2</v>
      </c>
      <c r="J79" s="75">
        <f>'Margin per unit (cash)'!J79*'Volume (KT)'!J101*1000*'Selling Price'!J$20/10^6</f>
        <v>6.6000000000000586E-2</v>
      </c>
      <c r="K79" s="75">
        <f>'Margin per unit (cash)'!K79*'Volume (KT)'!K101*1000*'Selling Price'!K$20/10^6</f>
        <v>6.6000000000000586E-2</v>
      </c>
      <c r="L79" s="75">
        <f>'Margin per unit (cash)'!L79*'Volume (KT)'!L101*1000*'Selling Price'!L$20/10^6</f>
        <v>6.6000000000001044E-2</v>
      </c>
      <c r="M79" s="75">
        <f>'Margin per unit (cash)'!M79*'Volume (KT)'!M101*1000*'Selling Price'!M$20/10^6</f>
        <v>6.6000000000001474E-2</v>
      </c>
      <c r="N79" s="75">
        <f>'Margin per unit (cash)'!N79*'Volume (KT)'!N101*1000*'Selling Price'!N$20/10^6</f>
        <v>0</v>
      </c>
      <c r="O79" s="75">
        <f>'Margin per unit (cash)'!O79*'Volume (KT)'!O101*1000*'Selling Price'!O$20/10^6</f>
        <v>0</v>
      </c>
      <c r="P79" s="75">
        <f>'Margin per unit (cash)'!P79*'Volume (KT)'!P101*1000*'Selling Price'!P$20/10^6</f>
        <v>6.600000000000121E-2</v>
      </c>
      <c r="Q79" s="75" t="e">
        <f>'Margin per unit (cash)'!Q79*'Volume (KT)'!#REF!*1000*'Selling Price'!#REF!/10^6</f>
        <v>#REF!</v>
      </c>
      <c r="R79" s="75" t="e">
        <f>'Margin per unit (cash)'!R79*'Volume (KT)'!#REF!*1000*'Selling Price'!#REF!/10^6</f>
        <v>#REF!</v>
      </c>
      <c r="S79" s="75" t="e">
        <f>'Margin per unit (cash)'!S79*'Volume (KT)'!#REF!*1000*'Selling Price'!#REF!/10^6</f>
        <v>#REF!</v>
      </c>
      <c r="T79" s="75" t="e">
        <f>'Margin per unit (cash)'!T79*'Volume (KT)'!#REF!*1000*'Selling Price'!#REF!/10^6</f>
        <v>#REF!</v>
      </c>
      <c r="U79" s="75" t="e">
        <f>'Margin per unit (cash)'!U79*'Volume (KT)'!#REF!*1000*'Selling Price'!#REF!/10^6</f>
        <v>#REF!</v>
      </c>
      <c r="V79" s="75" t="e">
        <f>'Margin per unit (cash)'!V79*'Volume (KT)'!#REF!*1000*'Selling Price'!#REF!/10^6</f>
        <v>#REF!</v>
      </c>
      <c r="W79" s="75" t="e">
        <f>'Margin per unit (cash)'!W79*'Volume (KT)'!#REF!*1000*'Selling Price'!#REF!/10^6</f>
        <v>#REF!</v>
      </c>
      <c r="X79" s="75" t="e">
        <f>'Margin per unit (cash)'!X79*'Volume (KT)'!#REF!*1000*'Selling Price'!#REF!/10^6</f>
        <v>#REF!</v>
      </c>
    </row>
    <row r="80" spans="1:24">
      <c r="A80" s="74" t="s">
        <v>91</v>
      </c>
      <c r="B80" s="85" t="s">
        <v>2</v>
      </c>
      <c r="C80" s="85" t="s">
        <v>106</v>
      </c>
      <c r="D80" s="85" t="s">
        <v>107</v>
      </c>
      <c r="E80" s="75">
        <f>'Margin per unit (cash)'!E80*'Volume (KT)'!E103*1000*'Selling Price'!E$20/10^6</f>
        <v>0</v>
      </c>
      <c r="F80" s="75">
        <f>'Margin per unit (cash)'!F80*'Volume (KT)'!F103*1000*'Selling Price'!F$20/10^6</f>
        <v>0</v>
      </c>
      <c r="G80" s="75">
        <f>'Margin per unit (cash)'!G80*'Volume (KT)'!G103*1000*'Selling Price'!G$20/10^6</f>
        <v>0</v>
      </c>
      <c r="H80" s="75">
        <f>'Margin per unit (cash)'!H80*'Volume (KT)'!H103*1000*'Selling Price'!H$20/10^6</f>
        <v>0</v>
      </c>
      <c r="I80" s="75">
        <f>'Margin per unit (cash)'!I80*'Volume (KT)'!I103*1000*'Selling Price'!I$20/10^6</f>
        <v>0</v>
      </c>
      <c r="J80" s="75">
        <f>'Margin per unit (cash)'!J80*'Volume (KT)'!J103*1000*'Selling Price'!J$20/10^6</f>
        <v>0</v>
      </c>
      <c r="K80" s="75">
        <f>'Margin per unit (cash)'!K80*'Volume (KT)'!K103*1000*'Selling Price'!K$20/10^6</f>
        <v>0</v>
      </c>
      <c r="L80" s="75">
        <f>'Margin per unit (cash)'!L80*'Volume (KT)'!L103*1000*'Selling Price'!L$20/10^6</f>
        <v>0</v>
      </c>
      <c r="M80" s="75">
        <f>'Margin per unit (cash)'!M80*'Volume (KT)'!M103*1000*'Selling Price'!M$20/10^6</f>
        <v>0</v>
      </c>
      <c r="N80" s="75">
        <f>'Margin per unit (cash)'!N80*'Volume (KT)'!N103*1000*'Selling Price'!N$20/10^6</f>
        <v>0</v>
      </c>
      <c r="O80" s="75">
        <f>'Margin per unit (cash)'!O80*'Volume (KT)'!O103*1000*'Selling Price'!O$20/10^6</f>
        <v>0</v>
      </c>
      <c r="P80" s="75">
        <f>'Margin per unit (cash)'!P80*'Volume (KT)'!P103*1000*'Selling Price'!P$20/10^6</f>
        <v>0</v>
      </c>
      <c r="Q80" s="75" t="e">
        <f>'Margin per unit (cash)'!Q80*'Volume (KT)'!#REF!*1000*'Selling Price'!#REF!/10^6</f>
        <v>#REF!</v>
      </c>
      <c r="R80" s="75" t="e">
        <f>'Margin per unit (cash)'!R80*'Volume (KT)'!#REF!*1000*'Selling Price'!#REF!/10^6</f>
        <v>#REF!</v>
      </c>
      <c r="S80" s="75" t="e">
        <f>'Margin per unit (cash)'!S80*'Volume (KT)'!#REF!*1000*'Selling Price'!#REF!/10^6</f>
        <v>#REF!</v>
      </c>
      <c r="T80" s="75" t="e">
        <f>'Margin per unit (cash)'!T80*'Volume (KT)'!#REF!*1000*'Selling Price'!#REF!/10^6</f>
        <v>#REF!</v>
      </c>
      <c r="U80" s="75" t="e">
        <f>'Margin per unit (cash)'!U80*'Volume (KT)'!#REF!*1000*'Selling Price'!#REF!/10^6</f>
        <v>#REF!</v>
      </c>
      <c r="V80" s="75" t="e">
        <f>'Margin per unit (cash)'!V80*'Volume (KT)'!#REF!*1000*'Selling Price'!#REF!/10^6</f>
        <v>#REF!</v>
      </c>
      <c r="W80" s="75" t="e">
        <f>'Margin per unit (cash)'!W80*'Volume (KT)'!#REF!*1000*'Selling Price'!#REF!/10^6</f>
        <v>#REF!</v>
      </c>
      <c r="X80" s="75" t="e">
        <f>'Margin per unit (cash)'!X80*'Volume (KT)'!#REF!*1000*'Selling Price'!#REF!/10^6</f>
        <v>#REF!</v>
      </c>
    </row>
    <row r="81" spans="1:24">
      <c r="A81" s="74" t="s">
        <v>91</v>
      </c>
      <c r="B81" s="85" t="s">
        <v>2</v>
      </c>
      <c r="C81" s="85" t="s">
        <v>106</v>
      </c>
      <c r="D81" s="85" t="s">
        <v>109</v>
      </c>
      <c r="E81" s="75">
        <f>'Margin per unit (cash)'!E81*'Volume (KT)'!E104*1000*'Selling Price'!E$20/10^6</f>
        <v>0</v>
      </c>
      <c r="F81" s="75">
        <f>'Margin per unit (cash)'!F81*'Volume (KT)'!F104*1000*'Selling Price'!F$20/10^6</f>
        <v>0</v>
      </c>
      <c r="G81" s="75">
        <f>'Margin per unit (cash)'!G81*'Volume (KT)'!G104*1000*'Selling Price'!G$20/10^6</f>
        <v>0</v>
      </c>
      <c r="H81" s="75">
        <f>'Margin per unit (cash)'!H81*'Volume (KT)'!H104*1000*'Selling Price'!H$20/10^6</f>
        <v>0</v>
      </c>
      <c r="I81" s="75">
        <f>'Margin per unit (cash)'!I81*'Volume (KT)'!I104*1000*'Selling Price'!I$20/10^6</f>
        <v>0</v>
      </c>
      <c r="J81" s="75">
        <f>'Margin per unit (cash)'!J81*'Volume (KT)'!J104*1000*'Selling Price'!J$20/10^6</f>
        <v>0</v>
      </c>
      <c r="K81" s="75">
        <f>'Margin per unit (cash)'!K81*'Volume (KT)'!K104*1000*'Selling Price'!K$20/10^6</f>
        <v>0</v>
      </c>
      <c r="L81" s="75">
        <f>'Margin per unit (cash)'!L81*'Volume (KT)'!L104*1000*'Selling Price'!L$20/10^6</f>
        <v>0</v>
      </c>
      <c r="M81" s="75">
        <f>'Margin per unit (cash)'!M81*'Volume (KT)'!M104*1000*'Selling Price'!M$20/10^6</f>
        <v>0</v>
      </c>
      <c r="N81" s="75">
        <f>'Margin per unit (cash)'!N81*'Volume (KT)'!N104*1000*'Selling Price'!N$20/10^6</f>
        <v>0</v>
      </c>
      <c r="O81" s="75">
        <f>'Margin per unit (cash)'!O81*'Volume (KT)'!O104*1000*'Selling Price'!O$20/10^6</f>
        <v>0</v>
      </c>
      <c r="P81" s="75">
        <f>'Margin per unit (cash)'!P81*'Volume (KT)'!P104*1000*'Selling Price'!P$20/10^6</f>
        <v>0</v>
      </c>
      <c r="Q81" s="75" t="e">
        <f>'Margin per unit (cash)'!Q81*'Volume (KT)'!#REF!*1000*'Selling Price'!#REF!/10^6</f>
        <v>#REF!</v>
      </c>
      <c r="R81" s="75" t="e">
        <f>'Margin per unit (cash)'!R81*'Volume (KT)'!#REF!*1000*'Selling Price'!#REF!/10^6</f>
        <v>#REF!</v>
      </c>
      <c r="S81" s="75" t="e">
        <f>'Margin per unit (cash)'!S81*'Volume (KT)'!#REF!*1000*'Selling Price'!#REF!/10^6</f>
        <v>#REF!</v>
      </c>
      <c r="T81" s="75" t="e">
        <f>'Margin per unit (cash)'!T81*'Volume (KT)'!#REF!*1000*'Selling Price'!#REF!/10^6</f>
        <v>#REF!</v>
      </c>
      <c r="U81" s="75" t="e">
        <f>'Margin per unit (cash)'!U81*'Volume (KT)'!#REF!*1000*'Selling Price'!#REF!/10^6</f>
        <v>#REF!</v>
      </c>
      <c r="V81" s="75" t="e">
        <f>'Margin per unit (cash)'!V81*'Volume (KT)'!#REF!*1000*'Selling Price'!#REF!/10^6</f>
        <v>#REF!</v>
      </c>
      <c r="W81" s="75" t="e">
        <f>'Margin per unit (cash)'!W81*'Volume (KT)'!#REF!*1000*'Selling Price'!#REF!/10^6</f>
        <v>#REF!</v>
      </c>
      <c r="X81" s="75" t="e">
        <f>'Margin per unit (cash)'!X81*'Volume (KT)'!#REF!*1000*'Selling Price'!#REF!/10^6</f>
        <v>#REF!</v>
      </c>
    </row>
    <row r="82" spans="1:24">
      <c r="A82" s="74" t="s">
        <v>91</v>
      </c>
      <c r="B82" s="85" t="s">
        <v>2</v>
      </c>
      <c r="C82" s="85" t="s">
        <v>106</v>
      </c>
      <c r="D82" s="85" t="s">
        <v>121</v>
      </c>
      <c r="E82" s="75">
        <f>'Margin per unit (cash)'!E82*'Volume (KT)'!E105*1000*'Selling Price'!E$20/10^6</f>
        <v>0</v>
      </c>
      <c r="F82" s="75">
        <f>'Margin per unit (cash)'!F82*'Volume (KT)'!F105*1000*'Selling Price'!F$20/10^6</f>
        <v>0</v>
      </c>
      <c r="G82" s="75">
        <f>'Margin per unit (cash)'!G82*'Volume (KT)'!G105*1000*'Selling Price'!G$20/10^6</f>
        <v>0</v>
      </c>
      <c r="H82" s="75">
        <f>'Margin per unit (cash)'!H82*'Volume (KT)'!H105*1000*'Selling Price'!H$20/10^6</f>
        <v>0</v>
      </c>
      <c r="I82" s="75">
        <f>'Margin per unit (cash)'!I82*'Volume (KT)'!I105*1000*'Selling Price'!I$20/10^6</f>
        <v>0</v>
      </c>
      <c r="J82" s="75">
        <f>'Margin per unit (cash)'!J82*'Volume (KT)'!J105*1000*'Selling Price'!J$20/10^6</f>
        <v>0</v>
      </c>
      <c r="K82" s="75">
        <f>'Margin per unit (cash)'!K82*'Volume (KT)'!K105*1000*'Selling Price'!K$20/10^6</f>
        <v>0</v>
      </c>
      <c r="L82" s="75">
        <f>'Margin per unit (cash)'!L82*'Volume (KT)'!L105*1000*'Selling Price'!L$20/10^6</f>
        <v>0</v>
      </c>
      <c r="M82" s="75">
        <f>'Margin per unit (cash)'!M82*'Volume (KT)'!M105*1000*'Selling Price'!M$20/10^6</f>
        <v>0</v>
      </c>
      <c r="N82" s="75">
        <f>'Margin per unit (cash)'!N82*'Volume (KT)'!N105*1000*'Selling Price'!N$20/10^6</f>
        <v>0</v>
      </c>
      <c r="O82" s="75">
        <f>'Margin per unit (cash)'!O82*'Volume (KT)'!O105*1000*'Selling Price'!O$20/10^6</f>
        <v>0</v>
      </c>
      <c r="P82" s="75">
        <f>'Margin per unit (cash)'!P82*'Volume (KT)'!P105*1000*'Selling Price'!P$20/10^6</f>
        <v>0</v>
      </c>
      <c r="Q82" s="75" t="e">
        <f>'Margin per unit (cash)'!Q82*'Volume (KT)'!#REF!*1000*'Selling Price'!#REF!/10^6</f>
        <v>#REF!</v>
      </c>
      <c r="R82" s="75" t="e">
        <f>'Margin per unit (cash)'!R82*'Volume (KT)'!#REF!*1000*'Selling Price'!#REF!/10^6</f>
        <v>#REF!</v>
      </c>
      <c r="S82" s="75" t="e">
        <f>'Margin per unit (cash)'!S82*'Volume (KT)'!#REF!*1000*'Selling Price'!#REF!/10^6</f>
        <v>#REF!</v>
      </c>
      <c r="T82" s="75" t="e">
        <f>'Margin per unit (cash)'!T82*'Volume (KT)'!#REF!*1000*'Selling Price'!#REF!/10^6</f>
        <v>#REF!</v>
      </c>
      <c r="U82" s="75" t="e">
        <f>'Margin per unit (cash)'!U82*'Volume (KT)'!#REF!*1000*'Selling Price'!#REF!/10^6</f>
        <v>#REF!</v>
      </c>
      <c r="V82" s="75" t="e">
        <f>'Margin per unit (cash)'!V82*'Volume (KT)'!#REF!*1000*'Selling Price'!#REF!/10^6</f>
        <v>#REF!</v>
      </c>
      <c r="W82" s="75" t="e">
        <f>'Margin per unit (cash)'!W82*'Volume (KT)'!#REF!*1000*'Selling Price'!#REF!/10^6</f>
        <v>#REF!</v>
      </c>
      <c r="X82" s="75" t="e">
        <f>'Margin per unit (cash)'!X82*'Volume (KT)'!#REF!*1000*'Selling Price'!#REF!/10^6</f>
        <v>#REF!</v>
      </c>
    </row>
    <row r="83" spans="1:24">
      <c r="A83" s="74" t="s">
        <v>91</v>
      </c>
      <c r="B83" s="85" t="s">
        <v>2</v>
      </c>
      <c r="C83" s="85" t="s">
        <v>112</v>
      </c>
      <c r="D83" s="85" t="s">
        <v>107</v>
      </c>
      <c r="E83" s="75">
        <f>'Margin per unit (cash)'!E83*'Volume (KT)'!E106*1000*'Selling Price'!E$20/10^6</f>
        <v>0</v>
      </c>
      <c r="F83" s="75">
        <f>'Margin per unit (cash)'!F83*'Volume (KT)'!F106*1000*'Selling Price'!F$20/10^6</f>
        <v>0</v>
      </c>
      <c r="G83" s="75">
        <f>'Margin per unit (cash)'!G83*'Volume (KT)'!G106*1000*'Selling Price'!G$20/10^6</f>
        <v>0</v>
      </c>
      <c r="H83" s="75">
        <f>'Margin per unit (cash)'!H83*'Volume (KT)'!H106*1000*'Selling Price'!H$20/10^6</f>
        <v>0</v>
      </c>
      <c r="I83" s="75">
        <f>'Margin per unit (cash)'!I83*'Volume (KT)'!I106*1000*'Selling Price'!I$20/10^6</f>
        <v>0</v>
      </c>
      <c r="J83" s="75">
        <f>'Margin per unit (cash)'!J83*'Volume (KT)'!J106*1000*'Selling Price'!J$20/10^6</f>
        <v>0</v>
      </c>
      <c r="K83" s="75">
        <f>'Margin per unit (cash)'!K83*'Volume (KT)'!K106*1000*'Selling Price'!K$20/10^6</f>
        <v>0</v>
      </c>
      <c r="L83" s="75">
        <f>'Margin per unit (cash)'!L83*'Volume (KT)'!L106*1000*'Selling Price'!L$20/10^6</f>
        <v>0</v>
      </c>
      <c r="M83" s="75">
        <f>'Margin per unit (cash)'!M83*'Volume (KT)'!M106*1000*'Selling Price'!M$20/10^6</f>
        <v>0</v>
      </c>
      <c r="N83" s="75">
        <f>'Margin per unit (cash)'!N83*'Volume (KT)'!N106*1000*'Selling Price'!N$20/10^6</f>
        <v>0</v>
      </c>
      <c r="O83" s="75">
        <f>'Margin per unit (cash)'!O83*'Volume (KT)'!O106*1000*'Selling Price'!O$20/10^6</f>
        <v>0</v>
      </c>
      <c r="P83" s="75">
        <f>'Margin per unit (cash)'!P83*'Volume (KT)'!P106*1000*'Selling Price'!P$20/10^6</f>
        <v>0</v>
      </c>
      <c r="Q83" s="75" t="e">
        <f>'Margin per unit (cash)'!Q83*'Volume (KT)'!#REF!*1000*'Selling Price'!#REF!/10^6</f>
        <v>#REF!</v>
      </c>
      <c r="R83" s="75" t="e">
        <f>'Margin per unit (cash)'!R83*'Volume (KT)'!#REF!*1000*'Selling Price'!#REF!/10^6</f>
        <v>#REF!</v>
      </c>
      <c r="S83" s="75" t="e">
        <f>'Margin per unit (cash)'!S83*'Volume (KT)'!#REF!*1000*'Selling Price'!#REF!/10^6</f>
        <v>#REF!</v>
      </c>
      <c r="T83" s="75" t="e">
        <f>'Margin per unit (cash)'!T83*'Volume (KT)'!#REF!*1000*'Selling Price'!#REF!/10^6</f>
        <v>#REF!</v>
      </c>
      <c r="U83" s="75" t="e">
        <f>'Margin per unit (cash)'!U83*'Volume (KT)'!#REF!*1000*'Selling Price'!#REF!/10^6</f>
        <v>#REF!</v>
      </c>
      <c r="V83" s="75" t="e">
        <f>'Margin per unit (cash)'!V83*'Volume (KT)'!#REF!*1000*'Selling Price'!#REF!/10^6</f>
        <v>#REF!</v>
      </c>
      <c r="W83" s="75" t="e">
        <f>'Margin per unit (cash)'!W83*'Volume (KT)'!#REF!*1000*'Selling Price'!#REF!/10^6</f>
        <v>#REF!</v>
      </c>
      <c r="X83" s="75" t="e">
        <f>'Margin per unit (cash)'!X83*'Volume (KT)'!#REF!*1000*'Selling Price'!#REF!/10^6</f>
        <v>#REF!</v>
      </c>
    </row>
    <row r="84" spans="1:24">
      <c r="A84" s="74" t="s">
        <v>91</v>
      </c>
      <c r="B84" s="85" t="s">
        <v>2</v>
      </c>
      <c r="C84" s="85" t="s">
        <v>112</v>
      </c>
      <c r="D84" s="85" t="s">
        <v>109</v>
      </c>
      <c r="E84" s="75">
        <f>'Margin per unit (cash)'!E84*'Volume (KT)'!E107*1000*'Selling Price'!E$20/10^6</f>
        <v>0</v>
      </c>
      <c r="F84" s="75">
        <f>'Margin per unit (cash)'!F84*'Volume (KT)'!F107*1000*'Selling Price'!F$20/10^6</f>
        <v>0</v>
      </c>
      <c r="G84" s="75">
        <f>'Margin per unit (cash)'!G84*'Volume (KT)'!G107*1000*'Selling Price'!G$20/10^6</f>
        <v>0</v>
      </c>
      <c r="H84" s="75">
        <f>'Margin per unit (cash)'!H84*'Volume (KT)'!H107*1000*'Selling Price'!H$20/10^6</f>
        <v>0</v>
      </c>
      <c r="I84" s="75">
        <f>'Margin per unit (cash)'!I84*'Volume (KT)'!I107*1000*'Selling Price'!I$20/10^6</f>
        <v>0</v>
      </c>
      <c r="J84" s="75">
        <f>'Margin per unit (cash)'!J84*'Volume (KT)'!J107*1000*'Selling Price'!J$20/10^6</f>
        <v>0</v>
      </c>
      <c r="K84" s="75">
        <f>'Margin per unit (cash)'!K84*'Volume (KT)'!K107*1000*'Selling Price'!K$20/10^6</f>
        <v>0</v>
      </c>
      <c r="L84" s="75">
        <f>'Margin per unit (cash)'!L84*'Volume (KT)'!L107*1000*'Selling Price'!L$20/10^6</f>
        <v>0</v>
      </c>
      <c r="M84" s="75">
        <f>'Margin per unit (cash)'!M84*'Volume (KT)'!M107*1000*'Selling Price'!M$20/10^6</f>
        <v>0</v>
      </c>
      <c r="N84" s="75">
        <f>'Margin per unit (cash)'!N84*'Volume (KT)'!N107*1000*'Selling Price'!N$20/10^6</f>
        <v>0</v>
      </c>
      <c r="O84" s="75">
        <f>'Margin per unit (cash)'!O84*'Volume (KT)'!O107*1000*'Selling Price'!O$20/10^6</f>
        <v>0</v>
      </c>
      <c r="P84" s="75">
        <f>'Margin per unit (cash)'!P84*'Volume (KT)'!P107*1000*'Selling Price'!P$20/10^6</f>
        <v>0</v>
      </c>
      <c r="Q84" s="75" t="e">
        <f>'Margin per unit (cash)'!Q84*'Volume (KT)'!#REF!*1000*'Selling Price'!#REF!/10^6</f>
        <v>#REF!</v>
      </c>
      <c r="R84" s="75" t="e">
        <f>'Margin per unit (cash)'!R84*'Volume (KT)'!#REF!*1000*'Selling Price'!#REF!/10^6</f>
        <v>#REF!</v>
      </c>
      <c r="S84" s="75" t="e">
        <f>'Margin per unit (cash)'!S84*'Volume (KT)'!#REF!*1000*'Selling Price'!#REF!/10^6</f>
        <v>#REF!</v>
      </c>
      <c r="T84" s="75" t="e">
        <f>'Margin per unit (cash)'!T84*'Volume (KT)'!#REF!*1000*'Selling Price'!#REF!/10^6</f>
        <v>#REF!</v>
      </c>
      <c r="U84" s="75" t="e">
        <f>'Margin per unit (cash)'!U84*'Volume (KT)'!#REF!*1000*'Selling Price'!#REF!/10^6</f>
        <v>#REF!</v>
      </c>
      <c r="V84" s="75" t="e">
        <f>'Margin per unit (cash)'!V84*'Volume (KT)'!#REF!*1000*'Selling Price'!#REF!/10^6</f>
        <v>#REF!</v>
      </c>
      <c r="W84" s="75" t="e">
        <f>'Margin per unit (cash)'!W84*'Volume (KT)'!#REF!*1000*'Selling Price'!#REF!/10^6</f>
        <v>#REF!</v>
      </c>
      <c r="X84" s="75" t="e">
        <f>'Margin per unit (cash)'!X84*'Volume (KT)'!#REF!*1000*'Selling Price'!#REF!/10^6</f>
        <v>#REF!</v>
      </c>
    </row>
    <row r="85" spans="1:24">
      <c r="A85" s="74" t="s">
        <v>91</v>
      </c>
      <c r="B85" s="85" t="s">
        <v>2</v>
      </c>
      <c r="C85" s="85" t="s">
        <v>113</v>
      </c>
      <c r="D85" s="85" t="s">
        <v>107</v>
      </c>
      <c r="E85" s="75" t="e">
        <f>'Margin per unit (cash)'!E85*'Volume (KT)'!#REF!*1000*'Selling Price'!E$20/10^6</f>
        <v>#REF!</v>
      </c>
      <c r="F85" s="75" t="e">
        <f>'Margin per unit (cash)'!F85*'Volume (KT)'!#REF!*1000*'Selling Price'!F$20/10^6</f>
        <v>#REF!</v>
      </c>
      <c r="G85" s="75" t="e">
        <f>'Margin per unit (cash)'!G85*'Volume (KT)'!#REF!*1000*'Selling Price'!G$20/10^6</f>
        <v>#REF!</v>
      </c>
      <c r="H85" s="75" t="e">
        <f>'Margin per unit (cash)'!H85*'Volume (KT)'!#REF!*1000*'Selling Price'!H$20/10^6</f>
        <v>#REF!</v>
      </c>
      <c r="I85" s="75" t="e">
        <f>'Margin per unit (cash)'!I85*'Volume (KT)'!#REF!*1000*'Selling Price'!I$20/10^6</f>
        <v>#REF!</v>
      </c>
      <c r="J85" s="75" t="e">
        <f>'Margin per unit (cash)'!J85*'Volume (KT)'!#REF!*1000*'Selling Price'!J$20/10^6</f>
        <v>#REF!</v>
      </c>
      <c r="K85" s="75" t="e">
        <f>'Margin per unit (cash)'!K85*'Volume (KT)'!#REF!*1000*'Selling Price'!K$20/10^6</f>
        <v>#REF!</v>
      </c>
      <c r="L85" s="75" t="e">
        <f>'Margin per unit (cash)'!L85*'Volume (KT)'!#REF!*1000*'Selling Price'!L$20/10^6</f>
        <v>#REF!</v>
      </c>
      <c r="M85" s="75" t="e">
        <f>'Margin per unit (cash)'!M85*'Volume (KT)'!#REF!*1000*'Selling Price'!M$20/10^6</f>
        <v>#REF!</v>
      </c>
      <c r="N85" s="75" t="e">
        <f>'Margin per unit (cash)'!N85*'Volume (KT)'!#REF!*1000*'Selling Price'!N$20/10^6</f>
        <v>#REF!</v>
      </c>
      <c r="O85" s="75" t="e">
        <f>'Margin per unit (cash)'!O85*'Volume (KT)'!#REF!*1000*'Selling Price'!O$20/10^6</f>
        <v>#REF!</v>
      </c>
      <c r="P85" s="75" t="e">
        <f>'Margin per unit (cash)'!P85*'Volume (KT)'!#REF!*1000*'Selling Price'!P$20/10^6</f>
        <v>#REF!</v>
      </c>
      <c r="Q85" s="75" t="e">
        <f>'Margin per unit (cash)'!Q85*'Volume (KT)'!#REF!*1000*'Selling Price'!#REF!/10^6</f>
        <v>#REF!</v>
      </c>
      <c r="R85" s="75" t="e">
        <f>'Margin per unit (cash)'!R85*'Volume (KT)'!#REF!*1000*'Selling Price'!#REF!/10^6</f>
        <v>#REF!</v>
      </c>
      <c r="S85" s="75" t="e">
        <f>'Margin per unit (cash)'!S85*'Volume (KT)'!#REF!*1000*'Selling Price'!#REF!/10^6</f>
        <v>#REF!</v>
      </c>
      <c r="T85" s="75" t="e">
        <f>'Margin per unit (cash)'!T85*'Volume (KT)'!#REF!*1000*'Selling Price'!#REF!/10^6</f>
        <v>#REF!</v>
      </c>
      <c r="U85" s="75" t="e">
        <f>'Margin per unit (cash)'!U85*'Volume (KT)'!#REF!*1000*'Selling Price'!#REF!/10^6</f>
        <v>#REF!</v>
      </c>
      <c r="V85" s="75" t="e">
        <f>'Margin per unit (cash)'!V85*'Volume (KT)'!#REF!*1000*'Selling Price'!#REF!/10^6</f>
        <v>#REF!</v>
      </c>
      <c r="W85" s="75" t="e">
        <f>'Margin per unit (cash)'!W85*'Volume (KT)'!#REF!*1000*'Selling Price'!#REF!/10^6</f>
        <v>#REF!</v>
      </c>
      <c r="X85" s="75" t="e">
        <f>'Margin per unit (cash)'!X85*'Volume (KT)'!#REF!*1000*'Selling Price'!#REF!/10^6</f>
        <v>#REF!</v>
      </c>
    </row>
    <row r="86" spans="1:24">
      <c r="A86" s="74" t="s">
        <v>91</v>
      </c>
      <c r="B86" s="85" t="s">
        <v>2</v>
      </c>
      <c r="C86" s="85" t="s">
        <v>113</v>
      </c>
      <c r="D86" s="85" t="s">
        <v>109</v>
      </c>
      <c r="E86" s="75" t="e">
        <f>'Margin per unit (cash)'!E86*'Volume (KT)'!#REF!*1000*'Selling Price'!E$20/10^6</f>
        <v>#REF!</v>
      </c>
      <c r="F86" s="75" t="e">
        <f>'Margin per unit (cash)'!F86*'Volume (KT)'!#REF!*1000*'Selling Price'!F$20/10^6</f>
        <v>#REF!</v>
      </c>
      <c r="G86" s="75" t="e">
        <f>'Margin per unit (cash)'!G86*'Volume (KT)'!#REF!*1000*'Selling Price'!G$20/10^6</f>
        <v>#REF!</v>
      </c>
      <c r="H86" s="75" t="e">
        <f>'Margin per unit (cash)'!H86*'Volume (KT)'!#REF!*1000*'Selling Price'!H$20/10^6</f>
        <v>#REF!</v>
      </c>
      <c r="I86" s="75" t="e">
        <f>'Margin per unit (cash)'!I86*'Volume (KT)'!#REF!*1000*'Selling Price'!I$20/10^6</f>
        <v>#REF!</v>
      </c>
      <c r="J86" s="75" t="e">
        <f>'Margin per unit (cash)'!J86*'Volume (KT)'!#REF!*1000*'Selling Price'!J$20/10^6</f>
        <v>#REF!</v>
      </c>
      <c r="K86" s="75" t="e">
        <f>'Margin per unit (cash)'!K86*'Volume (KT)'!#REF!*1000*'Selling Price'!K$20/10^6</f>
        <v>#REF!</v>
      </c>
      <c r="L86" s="75" t="e">
        <f>'Margin per unit (cash)'!L86*'Volume (KT)'!#REF!*1000*'Selling Price'!L$20/10^6</f>
        <v>#REF!</v>
      </c>
      <c r="M86" s="75" t="e">
        <f>'Margin per unit (cash)'!M86*'Volume (KT)'!#REF!*1000*'Selling Price'!M$20/10^6</f>
        <v>#REF!</v>
      </c>
      <c r="N86" s="75" t="e">
        <f>'Margin per unit (cash)'!N86*'Volume (KT)'!#REF!*1000*'Selling Price'!N$20/10^6</f>
        <v>#REF!</v>
      </c>
      <c r="O86" s="75" t="e">
        <f>'Margin per unit (cash)'!O86*'Volume (KT)'!#REF!*1000*'Selling Price'!O$20/10^6</f>
        <v>#REF!</v>
      </c>
      <c r="P86" s="75" t="e">
        <f>'Margin per unit (cash)'!P86*'Volume (KT)'!#REF!*1000*'Selling Price'!P$20/10^6</f>
        <v>#REF!</v>
      </c>
      <c r="Q86" s="75" t="e">
        <f>'Margin per unit (cash)'!Q86*'Volume (KT)'!#REF!*1000*'Selling Price'!#REF!/10^6</f>
        <v>#REF!</v>
      </c>
      <c r="R86" s="75" t="e">
        <f>'Margin per unit (cash)'!R86*'Volume (KT)'!#REF!*1000*'Selling Price'!#REF!/10^6</f>
        <v>#REF!</v>
      </c>
      <c r="S86" s="75" t="e">
        <f>'Margin per unit (cash)'!S86*'Volume (KT)'!#REF!*1000*'Selling Price'!#REF!/10^6</f>
        <v>#REF!</v>
      </c>
      <c r="T86" s="75" t="e">
        <f>'Margin per unit (cash)'!T86*'Volume (KT)'!#REF!*1000*'Selling Price'!#REF!/10^6</f>
        <v>#REF!</v>
      </c>
      <c r="U86" s="75" t="e">
        <f>'Margin per unit (cash)'!U86*'Volume (KT)'!#REF!*1000*'Selling Price'!#REF!/10^6</f>
        <v>#REF!</v>
      </c>
      <c r="V86" s="75" t="e">
        <f>'Margin per unit (cash)'!V86*'Volume (KT)'!#REF!*1000*'Selling Price'!#REF!/10^6</f>
        <v>#REF!</v>
      </c>
      <c r="W86" s="75" t="e">
        <f>'Margin per unit (cash)'!W86*'Volume (KT)'!#REF!*1000*'Selling Price'!#REF!/10^6</f>
        <v>#REF!</v>
      </c>
      <c r="X86" s="75" t="e">
        <f>'Margin per unit (cash)'!X86*'Volume (KT)'!#REF!*1000*'Selling Price'!#REF!/10^6</f>
        <v>#REF!</v>
      </c>
    </row>
    <row r="87" spans="1:24">
      <c r="A87" s="74" t="s">
        <v>91</v>
      </c>
      <c r="B87" s="85" t="s">
        <v>2</v>
      </c>
      <c r="C87" s="85" t="s">
        <v>114</v>
      </c>
      <c r="D87" s="85" t="s">
        <v>107</v>
      </c>
      <c r="E87" s="75">
        <f>'Margin per unit (cash)'!E87*'Volume (KT)'!E108*1000*'Selling Price'!E$20/10^6</f>
        <v>0</v>
      </c>
      <c r="F87" s="75">
        <f>'Margin per unit (cash)'!F87*'Volume (KT)'!F108*1000*'Selling Price'!F$20/10^6</f>
        <v>0</v>
      </c>
      <c r="G87" s="75">
        <f>'Margin per unit (cash)'!G87*'Volume (KT)'!G108*1000*'Selling Price'!G$20/10^6</f>
        <v>0</v>
      </c>
      <c r="H87" s="75">
        <f>'Margin per unit (cash)'!H87*'Volume (KT)'!H108*1000*'Selling Price'!H$20/10^6</f>
        <v>0</v>
      </c>
      <c r="I87" s="75">
        <f>'Margin per unit (cash)'!I87*'Volume (KT)'!I108*1000*'Selling Price'!I$20/10^6</f>
        <v>0</v>
      </c>
      <c r="J87" s="75">
        <f>'Margin per unit (cash)'!J87*'Volume (KT)'!J108*1000*'Selling Price'!J$20/10^6</f>
        <v>0</v>
      </c>
      <c r="K87" s="75">
        <f>'Margin per unit (cash)'!K87*'Volume (KT)'!K108*1000*'Selling Price'!K$20/10^6</f>
        <v>0</v>
      </c>
      <c r="L87" s="75">
        <f>'Margin per unit (cash)'!L87*'Volume (KT)'!L108*1000*'Selling Price'!L$20/10^6</f>
        <v>0</v>
      </c>
      <c r="M87" s="75">
        <f>'Margin per unit (cash)'!M87*'Volume (KT)'!M108*1000*'Selling Price'!M$20/10^6</f>
        <v>0</v>
      </c>
      <c r="N87" s="75">
        <f>'Margin per unit (cash)'!N87*'Volume (KT)'!N108*1000*'Selling Price'!N$20/10^6</f>
        <v>0</v>
      </c>
      <c r="O87" s="75">
        <f>'Margin per unit (cash)'!O87*'Volume (KT)'!O108*1000*'Selling Price'!O$20/10^6</f>
        <v>0</v>
      </c>
      <c r="P87" s="75">
        <f>'Margin per unit (cash)'!P87*'Volume (KT)'!P108*1000*'Selling Price'!P$20/10^6</f>
        <v>0</v>
      </c>
      <c r="Q87" s="75" t="e">
        <f>'Margin per unit (cash)'!Q87*'Volume (KT)'!#REF!*1000*'Selling Price'!#REF!/10^6</f>
        <v>#REF!</v>
      </c>
      <c r="R87" s="75" t="e">
        <f>'Margin per unit (cash)'!R87*'Volume (KT)'!#REF!*1000*'Selling Price'!#REF!/10^6</f>
        <v>#REF!</v>
      </c>
      <c r="S87" s="75" t="e">
        <f>'Margin per unit (cash)'!S87*'Volume (KT)'!#REF!*1000*'Selling Price'!#REF!/10^6</f>
        <v>#REF!</v>
      </c>
      <c r="T87" s="75" t="e">
        <f>'Margin per unit (cash)'!T87*'Volume (KT)'!#REF!*1000*'Selling Price'!#REF!/10^6</f>
        <v>#REF!</v>
      </c>
      <c r="U87" s="75" t="e">
        <f>'Margin per unit (cash)'!U87*'Volume (KT)'!#REF!*1000*'Selling Price'!#REF!/10^6</f>
        <v>#REF!</v>
      </c>
      <c r="V87" s="75" t="e">
        <f>'Margin per unit (cash)'!V87*'Volume (KT)'!#REF!*1000*'Selling Price'!#REF!/10^6</f>
        <v>#REF!</v>
      </c>
      <c r="W87" s="75" t="e">
        <f>'Margin per unit (cash)'!W87*'Volume (KT)'!#REF!*1000*'Selling Price'!#REF!/10^6</f>
        <v>#REF!</v>
      </c>
      <c r="X87" s="75" t="e">
        <f>'Margin per unit (cash)'!X87*'Volume (KT)'!#REF!*1000*'Selling Price'!#REF!/10^6</f>
        <v>#REF!</v>
      </c>
    </row>
    <row r="88" spans="1:24">
      <c r="A88" s="74" t="s">
        <v>91</v>
      </c>
      <c r="B88" s="85" t="s">
        <v>2</v>
      </c>
      <c r="C88" s="85" t="s">
        <v>114</v>
      </c>
      <c r="D88" s="85" t="s">
        <v>109</v>
      </c>
      <c r="E88" s="75">
        <f>'Margin per unit (cash)'!E88*'Volume (KT)'!E109*1000*'Selling Price'!E$20/10^6</f>
        <v>0</v>
      </c>
      <c r="F88" s="75">
        <f>'Margin per unit (cash)'!F88*'Volume (KT)'!F109*1000*'Selling Price'!F$20/10^6</f>
        <v>0</v>
      </c>
      <c r="G88" s="75">
        <f>'Margin per unit (cash)'!G88*'Volume (KT)'!G109*1000*'Selling Price'!G$20/10^6</f>
        <v>0</v>
      </c>
      <c r="H88" s="75">
        <f>'Margin per unit (cash)'!H88*'Volume (KT)'!H109*1000*'Selling Price'!H$20/10^6</f>
        <v>0</v>
      </c>
      <c r="I88" s="75">
        <f>'Margin per unit (cash)'!I88*'Volume (KT)'!I109*1000*'Selling Price'!I$20/10^6</f>
        <v>0</v>
      </c>
      <c r="J88" s="75">
        <f>'Margin per unit (cash)'!J88*'Volume (KT)'!J109*1000*'Selling Price'!J$20/10^6</f>
        <v>0</v>
      </c>
      <c r="K88" s="75">
        <f>'Margin per unit (cash)'!K88*'Volume (KT)'!K109*1000*'Selling Price'!K$20/10^6</f>
        <v>0</v>
      </c>
      <c r="L88" s="75">
        <f>'Margin per unit (cash)'!L88*'Volume (KT)'!L109*1000*'Selling Price'!L$20/10^6</f>
        <v>0</v>
      </c>
      <c r="M88" s="75">
        <f>'Margin per unit (cash)'!M88*'Volume (KT)'!M109*1000*'Selling Price'!M$20/10^6</f>
        <v>0</v>
      </c>
      <c r="N88" s="75">
        <f>'Margin per unit (cash)'!N88*'Volume (KT)'!N109*1000*'Selling Price'!N$20/10^6</f>
        <v>0</v>
      </c>
      <c r="O88" s="75">
        <f>'Margin per unit (cash)'!O88*'Volume (KT)'!O109*1000*'Selling Price'!O$20/10^6</f>
        <v>0</v>
      </c>
      <c r="P88" s="75">
        <f>'Margin per unit (cash)'!P88*'Volume (KT)'!P109*1000*'Selling Price'!P$20/10^6</f>
        <v>0</v>
      </c>
      <c r="Q88" s="75" t="e">
        <f>'Margin per unit (cash)'!Q88*'Volume (KT)'!#REF!*1000*'Selling Price'!#REF!/10^6</f>
        <v>#REF!</v>
      </c>
      <c r="R88" s="75" t="e">
        <f>'Margin per unit (cash)'!R88*'Volume (KT)'!#REF!*1000*'Selling Price'!#REF!/10^6</f>
        <v>#REF!</v>
      </c>
      <c r="S88" s="75" t="e">
        <f>'Margin per unit (cash)'!S88*'Volume (KT)'!#REF!*1000*'Selling Price'!#REF!/10^6</f>
        <v>#REF!</v>
      </c>
      <c r="T88" s="75" t="e">
        <f>'Margin per unit (cash)'!T88*'Volume (KT)'!#REF!*1000*'Selling Price'!#REF!/10^6</f>
        <v>#REF!</v>
      </c>
      <c r="U88" s="75" t="e">
        <f>'Margin per unit (cash)'!U88*'Volume (KT)'!#REF!*1000*'Selling Price'!#REF!/10^6</f>
        <v>#REF!</v>
      </c>
      <c r="V88" s="75" t="e">
        <f>'Margin per unit (cash)'!V88*'Volume (KT)'!#REF!*1000*'Selling Price'!#REF!/10^6</f>
        <v>#REF!</v>
      </c>
      <c r="W88" s="75" t="e">
        <f>'Margin per unit (cash)'!W88*'Volume (KT)'!#REF!*1000*'Selling Price'!#REF!/10^6</f>
        <v>#REF!</v>
      </c>
      <c r="X88" s="75" t="e">
        <f>'Margin per unit (cash)'!X88*'Volume (KT)'!#REF!*1000*'Selling Price'!#REF!/10^6</f>
        <v>#REF!</v>
      </c>
    </row>
    <row r="89" spans="1:24">
      <c r="A89" s="74" t="s">
        <v>91</v>
      </c>
      <c r="B89" s="85" t="s">
        <v>2</v>
      </c>
      <c r="C89" s="85" t="s">
        <v>115</v>
      </c>
      <c r="D89" s="85" t="s">
        <v>107</v>
      </c>
      <c r="E89" s="75">
        <f>'Margin per unit (cash)'!E89*'Volume (KT)'!E111*1000*'Selling Price'!E$20/10^6</f>
        <v>0</v>
      </c>
      <c r="F89" s="75">
        <f>'Margin per unit (cash)'!F89*'Volume (KT)'!F111*1000*'Selling Price'!F$20/10^6</f>
        <v>0</v>
      </c>
      <c r="G89" s="75">
        <f>'Margin per unit (cash)'!G89*'Volume (KT)'!G111*1000*'Selling Price'!G$20/10^6</f>
        <v>0</v>
      </c>
      <c r="H89" s="75">
        <f>'Margin per unit (cash)'!H89*'Volume (KT)'!H111*1000*'Selling Price'!H$20/10^6</f>
        <v>0</v>
      </c>
      <c r="I89" s="75">
        <f>'Margin per unit (cash)'!I89*'Volume (KT)'!I111*1000*'Selling Price'!I$20/10^6</f>
        <v>0</v>
      </c>
      <c r="J89" s="75">
        <f>'Margin per unit (cash)'!J89*'Volume (KT)'!J111*1000*'Selling Price'!J$20/10^6</f>
        <v>0</v>
      </c>
      <c r="K89" s="75">
        <f>'Margin per unit (cash)'!K89*'Volume (KT)'!K111*1000*'Selling Price'!K$20/10^6</f>
        <v>0</v>
      </c>
      <c r="L89" s="75">
        <f>'Margin per unit (cash)'!L89*'Volume (KT)'!L111*1000*'Selling Price'!L$20/10^6</f>
        <v>0</v>
      </c>
      <c r="M89" s="75">
        <f>'Margin per unit (cash)'!M89*'Volume (KT)'!M111*1000*'Selling Price'!M$20/10^6</f>
        <v>0</v>
      </c>
      <c r="N89" s="75">
        <f>'Margin per unit (cash)'!N89*'Volume (KT)'!N111*1000*'Selling Price'!N$20/10^6</f>
        <v>0</v>
      </c>
      <c r="O89" s="75">
        <f>'Margin per unit (cash)'!O89*'Volume (KT)'!O111*1000*'Selling Price'!O$20/10^6</f>
        <v>0</v>
      </c>
      <c r="P89" s="75">
        <f>'Margin per unit (cash)'!P89*'Volume (KT)'!P111*1000*'Selling Price'!P$20/10^6</f>
        <v>0</v>
      </c>
      <c r="Q89" s="75" t="e">
        <f>'Margin per unit (cash)'!Q89*'Volume (KT)'!#REF!*1000*'Selling Price'!#REF!/10^6</f>
        <v>#REF!</v>
      </c>
      <c r="R89" s="75" t="e">
        <f>'Margin per unit (cash)'!R89*'Volume (KT)'!#REF!*1000*'Selling Price'!#REF!/10^6</f>
        <v>#REF!</v>
      </c>
      <c r="S89" s="75" t="e">
        <f>'Margin per unit (cash)'!S89*'Volume (KT)'!#REF!*1000*'Selling Price'!#REF!/10^6</f>
        <v>#REF!</v>
      </c>
      <c r="T89" s="75" t="e">
        <f>'Margin per unit (cash)'!T89*'Volume (KT)'!#REF!*1000*'Selling Price'!#REF!/10^6</f>
        <v>#REF!</v>
      </c>
      <c r="U89" s="75" t="e">
        <f>'Margin per unit (cash)'!U89*'Volume (KT)'!#REF!*1000*'Selling Price'!#REF!/10^6</f>
        <v>#REF!</v>
      </c>
      <c r="V89" s="75" t="e">
        <f>'Margin per unit (cash)'!V89*'Volume (KT)'!#REF!*1000*'Selling Price'!#REF!/10^6</f>
        <v>#REF!</v>
      </c>
      <c r="W89" s="75" t="e">
        <f>'Margin per unit (cash)'!W89*'Volume (KT)'!#REF!*1000*'Selling Price'!#REF!/10^6</f>
        <v>#REF!</v>
      </c>
      <c r="X89" s="75" t="e">
        <f>'Margin per unit (cash)'!X89*'Volume (KT)'!#REF!*1000*'Selling Price'!#REF!/10^6</f>
        <v>#REF!</v>
      </c>
    </row>
    <row r="90" spans="1:24">
      <c r="A90" s="74" t="s">
        <v>91</v>
      </c>
      <c r="B90" s="85" t="s">
        <v>2</v>
      </c>
      <c r="C90" s="85" t="s">
        <v>115</v>
      </c>
      <c r="D90" s="85" t="s">
        <v>109</v>
      </c>
      <c r="E90" s="75">
        <f>'Margin per unit (cash)'!E90*'Volume (KT)'!E112*1000*'Selling Price'!E$20/10^6</f>
        <v>0</v>
      </c>
      <c r="F90" s="75">
        <f>'Margin per unit (cash)'!F90*'Volume (KT)'!F112*1000*'Selling Price'!F$20/10^6</f>
        <v>0</v>
      </c>
      <c r="G90" s="75">
        <f>'Margin per unit (cash)'!G90*'Volume (KT)'!G112*1000*'Selling Price'!G$20/10^6</f>
        <v>0</v>
      </c>
      <c r="H90" s="75">
        <f>'Margin per unit (cash)'!H90*'Volume (KT)'!H112*1000*'Selling Price'!H$20/10^6</f>
        <v>0</v>
      </c>
      <c r="I90" s="75">
        <f>'Margin per unit (cash)'!I90*'Volume (KT)'!I112*1000*'Selling Price'!I$20/10^6</f>
        <v>0</v>
      </c>
      <c r="J90" s="75">
        <f>'Margin per unit (cash)'!J90*'Volume (KT)'!J112*1000*'Selling Price'!J$20/10^6</f>
        <v>0</v>
      </c>
      <c r="K90" s="75">
        <f>'Margin per unit (cash)'!K90*'Volume (KT)'!K112*1000*'Selling Price'!K$20/10^6</f>
        <v>0</v>
      </c>
      <c r="L90" s="75">
        <f>'Margin per unit (cash)'!L90*'Volume (KT)'!L112*1000*'Selling Price'!L$20/10^6</f>
        <v>0</v>
      </c>
      <c r="M90" s="75">
        <f>'Margin per unit (cash)'!M90*'Volume (KT)'!M112*1000*'Selling Price'!M$20/10^6</f>
        <v>0</v>
      </c>
      <c r="N90" s="75">
        <f>'Margin per unit (cash)'!N90*'Volume (KT)'!N112*1000*'Selling Price'!N$20/10^6</f>
        <v>0</v>
      </c>
      <c r="O90" s="75">
        <f>'Margin per unit (cash)'!O90*'Volume (KT)'!O112*1000*'Selling Price'!O$20/10^6</f>
        <v>0</v>
      </c>
      <c r="P90" s="75">
        <f>'Margin per unit (cash)'!P90*'Volume (KT)'!P112*1000*'Selling Price'!P$20/10^6</f>
        <v>0</v>
      </c>
      <c r="Q90" s="75" t="e">
        <f>'Margin per unit (cash)'!Q90*'Volume (KT)'!#REF!*1000*'Selling Price'!#REF!/10^6</f>
        <v>#REF!</v>
      </c>
      <c r="R90" s="75" t="e">
        <f>'Margin per unit (cash)'!R90*'Volume (KT)'!#REF!*1000*'Selling Price'!#REF!/10^6</f>
        <v>#REF!</v>
      </c>
      <c r="S90" s="75" t="e">
        <f>'Margin per unit (cash)'!S90*'Volume (KT)'!#REF!*1000*'Selling Price'!#REF!/10^6</f>
        <v>#REF!</v>
      </c>
      <c r="T90" s="75" t="e">
        <f>'Margin per unit (cash)'!T90*'Volume (KT)'!#REF!*1000*'Selling Price'!#REF!/10^6</f>
        <v>#REF!</v>
      </c>
      <c r="U90" s="75" t="e">
        <f>'Margin per unit (cash)'!U90*'Volume (KT)'!#REF!*1000*'Selling Price'!#REF!/10^6</f>
        <v>#REF!</v>
      </c>
      <c r="V90" s="75" t="e">
        <f>'Margin per unit (cash)'!V90*'Volume (KT)'!#REF!*1000*'Selling Price'!#REF!/10^6</f>
        <v>#REF!</v>
      </c>
      <c r="W90" s="75" t="e">
        <f>'Margin per unit (cash)'!W90*'Volume (KT)'!#REF!*1000*'Selling Price'!#REF!/10^6</f>
        <v>#REF!</v>
      </c>
      <c r="X90" s="75" t="e">
        <f>'Margin per unit (cash)'!X90*'Volume (KT)'!#REF!*1000*'Selling Price'!#REF!/10^6</f>
        <v>#REF!</v>
      </c>
    </row>
    <row r="91" spans="1:24">
      <c r="A91" s="74" t="s">
        <v>91</v>
      </c>
      <c r="B91" s="85" t="s">
        <v>2</v>
      </c>
      <c r="C91" s="85" t="s">
        <v>116</v>
      </c>
      <c r="D91" s="85" t="s">
        <v>107</v>
      </c>
      <c r="E91" s="75">
        <f>'Margin per unit (cash)'!E91*'Volume (KT)'!E113*1000*'Selling Price'!E$20/10^6</f>
        <v>0</v>
      </c>
      <c r="F91" s="75">
        <f>'Margin per unit (cash)'!F91*'Volume (KT)'!F113*1000*'Selling Price'!F$20/10^6</f>
        <v>0</v>
      </c>
      <c r="G91" s="75">
        <f>'Margin per unit (cash)'!G91*'Volume (KT)'!G113*1000*'Selling Price'!G$20/10^6</f>
        <v>0</v>
      </c>
      <c r="H91" s="75">
        <f>'Margin per unit (cash)'!H91*'Volume (KT)'!H113*1000*'Selling Price'!H$20/10^6</f>
        <v>0</v>
      </c>
      <c r="I91" s="75">
        <f>'Margin per unit (cash)'!I91*'Volume (KT)'!I113*1000*'Selling Price'!I$20/10^6</f>
        <v>0</v>
      </c>
      <c r="J91" s="75">
        <f>'Margin per unit (cash)'!J91*'Volume (KT)'!J113*1000*'Selling Price'!J$20/10^6</f>
        <v>0</v>
      </c>
      <c r="K91" s="75">
        <f>'Margin per unit (cash)'!K91*'Volume (KT)'!K113*1000*'Selling Price'!K$20/10^6</f>
        <v>0</v>
      </c>
      <c r="L91" s="75">
        <f>'Margin per unit (cash)'!L91*'Volume (KT)'!L113*1000*'Selling Price'!L$20/10^6</f>
        <v>0</v>
      </c>
      <c r="M91" s="75">
        <f>'Margin per unit (cash)'!M91*'Volume (KT)'!M113*1000*'Selling Price'!M$20/10^6</f>
        <v>0</v>
      </c>
      <c r="N91" s="75">
        <f>'Margin per unit (cash)'!N91*'Volume (KT)'!N113*1000*'Selling Price'!N$20/10^6</f>
        <v>0</v>
      </c>
      <c r="O91" s="75">
        <f>'Margin per unit (cash)'!O91*'Volume (KT)'!O113*1000*'Selling Price'!O$20/10^6</f>
        <v>0</v>
      </c>
      <c r="P91" s="75">
        <f>'Margin per unit (cash)'!P91*'Volume (KT)'!P113*1000*'Selling Price'!P$20/10^6</f>
        <v>0</v>
      </c>
      <c r="Q91" s="75" t="e">
        <f>'Margin per unit (cash)'!Q91*'Volume (KT)'!#REF!*1000*'Selling Price'!#REF!/10^6</f>
        <v>#REF!</v>
      </c>
      <c r="R91" s="75" t="e">
        <f>'Margin per unit (cash)'!R91*'Volume (KT)'!#REF!*1000*'Selling Price'!#REF!/10^6</f>
        <v>#REF!</v>
      </c>
      <c r="S91" s="75" t="e">
        <f>'Margin per unit (cash)'!S91*'Volume (KT)'!#REF!*1000*'Selling Price'!#REF!/10^6</f>
        <v>#REF!</v>
      </c>
      <c r="T91" s="75" t="e">
        <f>'Margin per unit (cash)'!T91*'Volume (KT)'!#REF!*1000*'Selling Price'!#REF!/10^6</f>
        <v>#REF!</v>
      </c>
      <c r="U91" s="75" t="e">
        <f>'Margin per unit (cash)'!U91*'Volume (KT)'!#REF!*1000*'Selling Price'!#REF!/10^6</f>
        <v>#REF!</v>
      </c>
      <c r="V91" s="75" t="e">
        <f>'Margin per unit (cash)'!V91*'Volume (KT)'!#REF!*1000*'Selling Price'!#REF!/10^6</f>
        <v>#REF!</v>
      </c>
      <c r="W91" s="75" t="e">
        <f>'Margin per unit (cash)'!W91*'Volume (KT)'!#REF!*1000*'Selling Price'!#REF!/10^6</f>
        <v>#REF!</v>
      </c>
      <c r="X91" s="75" t="e">
        <f>'Margin per unit (cash)'!X91*'Volume (KT)'!#REF!*1000*'Selling Price'!#REF!/10^6</f>
        <v>#REF!</v>
      </c>
    </row>
    <row r="92" spans="1:24">
      <c r="A92" s="74" t="s">
        <v>91</v>
      </c>
      <c r="B92" s="85" t="s">
        <v>2</v>
      </c>
      <c r="C92" s="85" t="s">
        <v>116</v>
      </c>
      <c r="D92" s="85" t="s">
        <v>109</v>
      </c>
      <c r="E92" s="75">
        <f>'Margin per unit (cash)'!E92*'Volume (KT)'!E114*1000*'Selling Price'!E$20/10^6</f>
        <v>0</v>
      </c>
      <c r="F92" s="75">
        <f>'Margin per unit (cash)'!F92*'Volume (KT)'!F114*1000*'Selling Price'!F$20/10^6</f>
        <v>0</v>
      </c>
      <c r="G92" s="75">
        <f>'Margin per unit (cash)'!G92*'Volume (KT)'!G114*1000*'Selling Price'!G$20/10^6</f>
        <v>0</v>
      </c>
      <c r="H92" s="75">
        <f>'Margin per unit (cash)'!H92*'Volume (KT)'!H114*1000*'Selling Price'!H$20/10^6</f>
        <v>0</v>
      </c>
      <c r="I92" s="75">
        <f>'Margin per unit (cash)'!I92*'Volume (KT)'!I114*1000*'Selling Price'!I$20/10^6</f>
        <v>0</v>
      </c>
      <c r="J92" s="75">
        <f>'Margin per unit (cash)'!J92*'Volume (KT)'!J114*1000*'Selling Price'!J$20/10^6</f>
        <v>0</v>
      </c>
      <c r="K92" s="75">
        <f>'Margin per unit (cash)'!K92*'Volume (KT)'!K114*1000*'Selling Price'!K$20/10^6</f>
        <v>0</v>
      </c>
      <c r="L92" s="75">
        <f>'Margin per unit (cash)'!L92*'Volume (KT)'!L114*1000*'Selling Price'!L$20/10^6</f>
        <v>0</v>
      </c>
      <c r="M92" s="75">
        <f>'Margin per unit (cash)'!M92*'Volume (KT)'!M114*1000*'Selling Price'!M$20/10^6</f>
        <v>0</v>
      </c>
      <c r="N92" s="75">
        <f>'Margin per unit (cash)'!N92*'Volume (KT)'!N114*1000*'Selling Price'!N$20/10^6</f>
        <v>0</v>
      </c>
      <c r="O92" s="75">
        <f>'Margin per unit (cash)'!O92*'Volume (KT)'!O114*1000*'Selling Price'!O$20/10^6</f>
        <v>0</v>
      </c>
      <c r="P92" s="75">
        <f>'Margin per unit (cash)'!P92*'Volume (KT)'!P114*1000*'Selling Price'!P$20/10^6</f>
        <v>0</v>
      </c>
      <c r="Q92" s="75" t="e">
        <f>'Margin per unit (cash)'!Q92*'Volume (KT)'!#REF!*1000*'Selling Price'!#REF!/10^6</f>
        <v>#REF!</v>
      </c>
      <c r="R92" s="75" t="e">
        <f>'Margin per unit (cash)'!R92*'Volume (KT)'!#REF!*1000*'Selling Price'!#REF!/10^6</f>
        <v>#REF!</v>
      </c>
      <c r="S92" s="75" t="e">
        <f>'Margin per unit (cash)'!S92*'Volume (KT)'!#REF!*1000*'Selling Price'!#REF!/10^6</f>
        <v>#REF!</v>
      </c>
      <c r="T92" s="75" t="e">
        <f>'Margin per unit (cash)'!T92*'Volume (KT)'!#REF!*1000*'Selling Price'!#REF!/10^6</f>
        <v>#REF!</v>
      </c>
      <c r="U92" s="75" t="e">
        <f>'Margin per unit (cash)'!U92*'Volume (KT)'!#REF!*1000*'Selling Price'!#REF!/10^6</f>
        <v>#REF!</v>
      </c>
      <c r="V92" s="75" t="e">
        <f>'Margin per unit (cash)'!V92*'Volume (KT)'!#REF!*1000*'Selling Price'!#REF!/10^6</f>
        <v>#REF!</v>
      </c>
      <c r="W92" s="75" t="e">
        <f>'Margin per unit (cash)'!W92*'Volume (KT)'!#REF!*1000*'Selling Price'!#REF!/10^6</f>
        <v>#REF!</v>
      </c>
      <c r="X92" s="75" t="e">
        <f>'Margin per unit (cash)'!X92*'Volume (KT)'!#REF!*1000*'Selling Price'!#REF!/10^6</f>
        <v>#REF!</v>
      </c>
    </row>
    <row r="93" spans="1:24">
      <c r="A93" s="74" t="s">
        <v>91</v>
      </c>
      <c r="B93" s="85" t="s">
        <v>2</v>
      </c>
      <c r="C93" s="85" t="s">
        <v>117</v>
      </c>
      <c r="D93" s="85" t="s">
        <v>107</v>
      </c>
      <c r="E93" s="75">
        <f>'Margin per unit (cash)'!E93*'Volume (KT)'!E115*1000*'Selling Price'!E$20/10^6</f>
        <v>0</v>
      </c>
      <c r="F93" s="75">
        <f>'Margin per unit (cash)'!F93*'Volume (KT)'!F115*1000*'Selling Price'!F$20/10^6</f>
        <v>0</v>
      </c>
      <c r="G93" s="75">
        <f>'Margin per unit (cash)'!G93*'Volume (KT)'!G115*1000*'Selling Price'!G$20/10^6</f>
        <v>0</v>
      </c>
      <c r="H93" s="75">
        <f>'Margin per unit (cash)'!H93*'Volume (KT)'!H115*1000*'Selling Price'!H$20/10^6</f>
        <v>0</v>
      </c>
      <c r="I93" s="75">
        <f>'Margin per unit (cash)'!I93*'Volume (KT)'!I115*1000*'Selling Price'!I$20/10^6</f>
        <v>0</v>
      </c>
      <c r="J93" s="75">
        <f>'Margin per unit (cash)'!J93*'Volume (KT)'!J115*1000*'Selling Price'!J$20/10^6</f>
        <v>0</v>
      </c>
      <c r="K93" s="75">
        <f>'Margin per unit (cash)'!K93*'Volume (KT)'!K115*1000*'Selling Price'!K$20/10^6</f>
        <v>0</v>
      </c>
      <c r="L93" s="75">
        <f>'Margin per unit (cash)'!L93*'Volume (KT)'!L115*1000*'Selling Price'!L$20/10^6</f>
        <v>0</v>
      </c>
      <c r="M93" s="75">
        <f>'Margin per unit (cash)'!M93*'Volume (KT)'!M115*1000*'Selling Price'!M$20/10^6</f>
        <v>0</v>
      </c>
      <c r="N93" s="75">
        <f>'Margin per unit (cash)'!N93*'Volume (KT)'!N115*1000*'Selling Price'!N$20/10^6</f>
        <v>0</v>
      </c>
      <c r="O93" s="75">
        <f>'Margin per unit (cash)'!O93*'Volume (KT)'!O115*1000*'Selling Price'!O$20/10^6</f>
        <v>0</v>
      </c>
      <c r="P93" s="75">
        <f>'Margin per unit (cash)'!P93*'Volume (KT)'!P115*1000*'Selling Price'!P$20/10^6</f>
        <v>0</v>
      </c>
      <c r="Q93" s="75" t="e">
        <f>'Margin per unit (cash)'!Q93*'Volume (KT)'!#REF!*1000*'Selling Price'!#REF!/10^6</f>
        <v>#REF!</v>
      </c>
      <c r="R93" s="75" t="e">
        <f>'Margin per unit (cash)'!R93*'Volume (KT)'!#REF!*1000*'Selling Price'!#REF!/10^6</f>
        <v>#REF!</v>
      </c>
      <c r="S93" s="75" t="e">
        <f>'Margin per unit (cash)'!S93*'Volume (KT)'!#REF!*1000*'Selling Price'!#REF!/10^6</f>
        <v>#REF!</v>
      </c>
      <c r="T93" s="75" t="e">
        <f>'Margin per unit (cash)'!T93*'Volume (KT)'!#REF!*1000*'Selling Price'!#REF!/10^6</f>
        <v>#REF!</v>
      </c>
      <c r="U93" s="75" t="e">
        <f>'Margin per unit (cash)'!U93*'Volume (KT)'!#REF!*1000*'Selling Price'!#REF!/10^6</f>
        <v>#REF!</v>
      </c>
      <c r="V93" s="75" t="e">
        <f>'Margin per unit (cash)'!V93*'Volume (KT)'!#REF!*1000*'Selling Price'!#REF!/10^6</f>
        <v>#REF!</v>
      </c>
      <c r="W93" s="75" t="e">
        <f>'Margin per unit (cash)'!W93*'Volume (KT)'!#REF!*1000*'Selling Price'!#REF!/10^6</f>
        <v>#REF!</v>
      </c>
      <c r="X93" s="75" t="e">
        <f>'Margin per unit (cash)'!X93*'Volume (KT)'!#REF!*1000*'Selling Price'!#REF!/10^6</f>
        <v>#REF!</v>
      </c>
    </row>
    <row r="94" spans="1:24">
      <c r="A94" s="74" t="s">
        <v>91</v>
      </c>
      <c r="B94" s="85" t="s">
        <v>2</v>
      </c>
      <c r="C94" s="85" t="s">
        <v>117</v>
      </c>
      <c r="D94" s="85" t="s">
        <v>109</v>
      </c>
      <c r="E94" s="75">
        <f>'Margin per unit (cash)'!E94*'Volume (KT)'!E116*1000*'Selling Price'!E$20/10^6</f>
        <v>0</v>
      </c>
      <c r="F94" s="75">
        <f>'Margin per unit (cash)'!F94*'Volume (KT)'!F116*1000*'Selling Price'!F$20/10^6</f>
        <v>0</v>
      </c>
      <c r="G94" s="75">
        <f>'Margin per unit (cash)'!G94*'Volume (KT)'!G116*1000*'Selling Price'!G$20/10^6</f>
        <v>0</v>
      </c>
      <c r="H94" s="75">
        <f>'Margin per unit (cash)'!H94*'Volume (KT)'!H116*1000*'Selling Price'!H$20/10^6</f>
        <v>0</v>
      </c>
      <c r="I94" s="75">
        <f>'Margin per unit (cash)'!I94*'Volume (KT)'!I116*1000*'Selling Price'!I$20/10^6</f>
        <v>0</v>
      </c>
      <c r="J94" s="75">
        <f>'Margin per unit (cash)'!J94*'Volume (KT)'!J116*1000*'Selling Price'!J$20/10^6</f>
        <v>0</v>
      </c>
      <c r="K94" s="75">
        <f>'Margin per unit (cash)'!K94*'Volume (KT)'!K116*1000*'Selling Price'!K$20/10^6</f>
        <v>0</v>
      </c>
      <c r="L94" s="75">
        <f>'Margin per unit (cash)'!L94*'Volume (KT)'!L116*1000*'Selling Price'!L$20/10^6</f>
        <v>0</v>
      </c>
      <c r="M94" s="75">
        <f>'Margin per unit (cash)'!M94*'Volume (KT)'!M116*1000*'Selling Price'!M$20/10^6</f>
        <v>0</v>
      </c>
      <c r="N94" s="75">
        <f>'Margin per unit (cash)'!N94*'Volume (KT)'!N116*1000*'Selling Price'!N$20/10^6</f>
        <v>0</v>
      </c>
      <c r="O94" s="75">
        <f>'Margin per unit (cash)'!O94*'Volume (KT)'!O116*1000*'Selling Price'!O$20/10^6</f>
        <v>0</v>
      </c>
      <c r="P94" s="75">
        <f>'Margin per unit (cash)'!P94*'Volume (KT)'!P116*1000*'Selling Price'!P$20/10^6</f>
        <v>0</v>
      </c>
      <c r="Q94" s="75" t="e">
        <f>'Margin per unit (cash)'!Q94*'Volume (KT)'!#REF!*1000*'Selling Price'!#REF!/10^6</f>
        <v>#REF!</v>
      </c>
      <c r="R94" s="75" t="e">
        <f>'Margin per unit (cash)'!R94*'Volume (KT)'!#REF!*1000*'Selling Price'!#REF!/10^6</f>
        <v>#REF!</v>
      </c>
      <c r="S94" s="75" t="e">
        <f>'Margin per unit (cash)'!S94*'Volume (KT)'!#REF!*1000*'Selling Price'!#REF!/10^6</f>
        <v>#REF!</v>
      </c>
      <c r="T94" s="75" t="e">
        <f>'Margin per unit (cash)'!T94*'Volume (KT)'!#REF!*1000*'Selling Price'!#REF!/10^6</f>
        <v>#REF!</v>
      </c>
      <c r="U94" s="75" t="e">
        <f>'Margin per unit (cash)'!U94*'Volume (KT)'!#REF!*1000*'Selling Price'!#REF!/10^6</f>
        <v>#REF!</v>
      </c>
      <c r="V94" s="75" t="e">
        <f>'Margin per unit (cash)'!V94*'Volume (KT)'!#REF!*1000*'Selling Price'!#REF!/10^6</f>
        <v>#REF!</v>
      </c>
      <c r="W94" s="75" t="e">
        <f>'Margin per unit (cash)'!W94*'Volume (KT)'!#REF!*1000*'Selling Price'!#REF!/10^6</f>
        <v>#REF!</v>
      </c>
      <c r="X94" s="75" t="e">
        <f>'Margin per unit (cash)'!X94*'Volume (KT)'!#REF!*1000*'Selling Price'!#REF!/10^6</f>
        <v>#REF!</v>
      </c>
    </row>
    <row r="95" spans="1:24">
      <c r="A95" s="74" t="s">
        <v>91</v>
      </c>
      <c r="B95" s="85" t="s">
        <v>2</v>
      </c>
      <c r="C95" s="85" t="s">
        <v>118</v>
      </c>
      <c r="D95" s="85" t="s">
        <v>107</v>
      </c>
      <c r="E95" s="75">
        <f>'Margin per unit (cash)'!E95*'Volume (KT)'!E117*1000*'Selling Price'!E$20/10^6</f>
        <v>0</v>
      </c>
      <c r="F95" s="75">
        <f>'Margin per unit (cash)'!F95*'Volume (KT)'!F117*1000*'Selling Price'!F$20/10^6</f>
        <v>0</v>
      </c>
      <c r="G95" s="75">
        <f>'Margin per unit (cash)'!G95*'Volume (KT)'!G117*1000*'Selling Price'!G$20/10^6</f>
        <v>0</v>
      </c>
      <c r="H95" s="75">
        <f>'Margin per unit (cash)'!H95*'Volume (KT)'!H117*1000*'Selling Price'!H$20/10^6</f>
        <v>0</v>
      </c>
      <c r="I95" s="75">
        <f>'Margin per unit (cash)'!I95*'Volume (KT)'!I117*1000*'Selling Price'!I$20/10^6</f>
        <v>0</v>
      </c>
      <c r="J95" s="75">
        <f>'Margin per unit (cash)'!J95*'Volume (KT)'!J117*1000*'Selling Price'!J$20/10^6</f>
        <v>0</v>
      </c>
      <c r="K95" s="75">
        <f>'Margin per unit (cash)'!K95*'Volume (KT)'!K117*1000*'Selling Price'!K$20/10^6</f>
        <v>0</v>
      </c>
      <c r="L95" s="75">
        <f>'Margin per unit (cash)'!L95*'Volume (KT)'!L117*1000*'Selling Price'!L$20/10^6</f>
        <v>0</v>
      </c>
      <c r="M95" s="75">
        <f>'Margin per unit (cash)'!M95*'Volume (KT)'!M117*1000*'Selling Price'!M$20/10^6</f>
        <v>0</v>
      </c>
      <c r="N95" s="75">
        <f>'Margin per unit (cash)'!N95*'Volume (KT)'!N117*1000*'Selling Price'!N$20/10^6</f>
        <v>0</v>
      </c>
      <c r="O95" s="75">
        <f>'Margin per unit (cash)'!O95*'Volume (KT)'!O117*1000*'Selling Price'!O$20/10^6</f>
        <v>0</v>
      </c>
      <c r="P95" s="75">
        <f>'Margin per unit (cash)'!P95*'Volume (KT)'!P117*1000*'Selling Price'!P$20/10^6</f>
        <v>0</v>
      </c>
      <c r="Q95" s="75" t="e">
        <f>'Margin per unit (cash)'!Q95*'Volume (KT)'!#REF!*1000*'Selling Price'!#REF!/10^6</f>
        <v>#REF!</v>
      </c>
      <c r="R95" s="75" t="e">
        <f>'Margin per unit (cash)'!R95*'Volume (KT)'!#REF!*1000*'Selling Price'!#REF!/10^6</f>
        <v>#REF!</v>
      </c>
      <c r="S95" s="75" t="e">
        <f>'Margin per unit (cash)'!S95*'Volume (KT)'!#REF!*1000*'Selling Price'!#REF!/10^6</f>
        <v>#REF!</v>
      </c>
      <c r="T95" s="75" t="e">
        <f>'Margin per unit (cash)'!T95*'Volume (KT)'!#REF!*1000*'Selling Price'!#REF!/10^6</f>
        <v>#REF!</v>
      </c>
      <c r="U95" s="75" t="e">
        <f>'Margin per unit (cash)'!U95*'Volume (KT)'!#REF!*1000*'Selling Price'!#REF!/10^6</f>
        <v>#REF!</v>
      </c>
      <c r="V95" s="75" t="e">
        <f>'Margin per unit (cash)'!V95*'Volume (KT)'!#REF!*1000*'Selling Price'!#REF!/10^6</f>
        <v>#REF!</v>
      </c>
      <c r="W95" s="75" t="e">
        <f>'Margin per unit (cash)'!W95*'Volume (KT)'!#REF!*1000*'Selling Price'!#REF!/10^6</f>
        <v>#REF!</v>
      </c>
      <c r="X95" s="75" t="e">
        <f>'Margin per unit (cash)'!X95*'Volume (KT)'!#REF!*1000*'Selling Price'!#REF!/10^6</f>
        <v>#REF!</v>
      </c>
    </row>
    <row r="96" spans="1:24">
      <c r="A96" s="74" t="s">
        <v>91</v>
      </c>
      <c r="B96" s="85" t="s">
        <v>2</v>
      </c>
      <c r="C96" s="85" t="s">
        <v>118</v>
      </c>
      <c r="D96" s="85" t="s">
        <v>109</v>
      </c>
      <c r="E96" s="75">
        <f>'Margin per unit (cash)'!E96*'Volume (KT)'!E118*1000*'Selling Price'!E$20/10^6</f>
        <v>0</v>
      </c>
      <c r="F96" s="75">
        <f>'Margin per unit (cash)'!F96*'Volume (KT)'!F118*1000*'Selling Price'!F$20/10^6</f>
        <v>0</v>
      </c>
      <c r="G96" s="75">
        <f>'Margin per unit (cash)'!G96*'Volume (KT)'!G118*1000*'Selling Price'!G$20/10^6</f>
        <v>0</v>
      </c>
      <c r="H96" s="75">
        <f>'Margin per unit (cash)'!H96*'Volume (KT)'!H118*1000*'Selling Price'!H$20/10^6</f>
        <v>0</v>
      </c>
      <c r="I96" s="75">
        <f>'Margin per unit (cash)'!I96*'Volume (KT)'!I118*1000*'Selling Price'!I$20/10^6</f>
        <v>0</v>
      </c>
      <c r="J96" s="75">
        <f>'Margin per unit (cash)'!J96*'Volume (KT)'!J118*1000*'Selling Price'!J$20/10^6</f>
        <v>0</v>
      </c>
      <c r="K96" s="75">
        <f>'Margin per unit (cash)'!K96*'Volume (KT)'!K118*1000*'Selling Price'!K$20/10^6</f>
        <v>0</v>
      </c>
      <c r="L96" s="75">
        <f>'Margin per unit (cash)'!L96*'Volume (KT)'!L118*1000*'Selling Price'!L$20/10^6</f>
        <v>0</v>
      </c>
      <c r="M96" s="75">
        <f>'Margin per unit (cash)'!M96*'Volume (KT)'!M118*1000*'Selling Price'!M$20/10^6</f>
        <v>0</v>
      </c>
      <c r="N96" s="75">
        <f>'Margin per unit (cash)'!N96*'Volume (KT)'!N118*1000*'Selling Price'!N$20/10^6</f>
        <v>0</v>
      </c>
      <c r="O96" s="75">
        <f>'Margin per unit (cash)'!O96*'Volume (KT)'!O118*1000*'Selling Price'!O$20/10^6</f>
        <v>0</v>
      </c>
      <c r="P96" s="75">
        <f>'Margin per unit (cash)'!P96*'Volume (KT)'!P118*1000*'Selling Price'!P$20/10^6</f>
        <v>0</v>
      </c>
      <c r="Q96" s="75" t="e">
        <f>'Margin per unit (cash)'!Q96*'Volume (KT)'!#REF!*1000*'Selling Price'!#REF!/10^6</f>
        <v>#REF!</v>
      </c>
      <c r="R96" s="75" t="e">
        <f>'Margin per unit (cash)'!R96*'Volume (KT)'!#REF!*1000*'Selling Price'!#REF!/10^6</f>
        <v>#REF!</v>
      </c>
      <c r="S96" s="75" t="e">
        <f>'Margin per unit (cash)'!S96*'Volume (KT)'!#REF!*1000*'Selling Price'!#REF!/10^6</f>
        <v>#REF!</v>
      </c>
      <c r="T96" s="75" t="e">
        <f>'Margin per unit (cash)'!T96*'Volume (KT)'!#REF!*1000*'Selling Price'!#REF!/10^6</f>
        <v>#REF!</v>
      </c>
      <c r="U96" s="75" t="e">
        <f>'Margin per unit (cash)'!U96*'Volume (KT)'!#REF!*1000*'Selling Price'!#REF!/10^6</f>
        <v>#REF!</v>
      </c>
      <c r="V96" s="75" t="e">
        <f>'Margin per unit (cash)'!V96*'Volume (KT)'!#REF!*1000*'Selling Price'!#REF!/10^6</f>
        <v>#REF!</v>
      </c>
      <c r="W96" s="75" t="e">
        <f>'Margin per unit (cash)'!W96*'Volume (KT)'!#REF!*1000*'Selling Price'!#REF!/10^6</f>
        <v>#REF!</v>
      </c>
      <c r="X96" s="75" t="e">
        <f>'Margin per unit (cash)'!X96*'Volume (KT)'!#REF!*1000*'Selling Price'!#REF!/10^6</f>
        <v>#REF!</v>
      </c>
    </row>
    <row r="97" spans="1:24">
      <c r="A97" s="74" t="s">
        <v>91</v>
      </c>
      <c r="B97" s="85" t="s">
        <v>2</v>
      </c>
      <c r="C97" s="85" t="s">
        <v>120</v>
      </c>
      <c r="D97" s="85" t="s">
        <v>109</v>
      </c>
      <c r="E97" s="75">
        <f>'Margin per unit (cash)'!E97*'Volume (KT)'!E119*1000*'Selling Price'!E$20/10^6</f>
        <v>0</v>
      </c>
      <c r="F97" s="75">
        <f>'Margin per unit (cash)'!F97*'Volume (KT)'!F119*1000*'Selling Price'!F$20/10^6</f>
        <v>0</v>
      </c>
      <c r="G97" s="75">
        <f>'Margin per unit (cash)'!G97*'Volume (KT)'!G119*1000*'Selling Price'!G$20/10^6</f>
        <v>0</v>
      </c>
      <c r="H97" s="75">
        <f>'Margin per unit (cash)'!H97*'Volume (KT)'!H119*1000*'Selling Price'!H$20/10^6</f>
        <v>0</v>
      </c>
      <c r="I97" s="75">
        <f>'Margin per unit (cash)'!I97*'Volume (KT)'!I119*1000*'Selling Price'!I$20/10^6</f>
        <v>0</v>
      </c>
      <c r="J97" s="75">
        <f>'Margin per unit (cash)'!J97*'Volume (KT)'!J119*1000*'Selling Price'!J$20/10^6</f>
        <v>0</v>
      </c>
      <c r="K97" s="75">
        <f>'Margin per unit (cash)'!K97*'Volume (KT)'!K119*1000*'Selling Price'!K$20/10^6</f>
        <v>0</v>
      </c>
      <c r="L97" s="75">
        <f>'Margin per unit (cash)'!L97*'Volume (KT)'!L119*1000*'Selling Price'!L$20/10^6</f>
        <v>0</v>
      </c>
      <c r="M97" s="75">
        <f>'Margin per unit (cash)'!M97*'Volume (KT)'!M119*1000*'Selling Price'!M$20/10^6</f>
        <v>0</v>
      </c>
      <c r="N97" s="75">
        <f>'Margin per unit (cash)'!N97*'Volume (KT)'!N119*1000*'Selling Price'!N$20/10^6</f>
        <v>0</v>
      </c>
      <c r="O97" s="75">
        <f>'Margin per unit (cash)'!O97*'Volume (KT)'!O119*1000*'Selling Price'!O$20/10^6</f>
        <v>0</v>
      </c>
      <c r="P97" s="75">
        <f>'Margin per unit (cash)'!P97*'Volume (KT)'!P119*1000*'Selling Price'!P$20/10^6</f>
        <v>0</v>
      </c>
      <c r="Q97" s="75" t="e">
        <f>'Margin per unit (cash)'!Q97*'Volume (KT)'!#REF!*1000*'Selling Price'!#REF!/10^6</f>
        <v>#REF!</v>
      </c>
      <c r="R97" s="75" t="e">
        <f>'Margin per unit (cash)'!R97*'Volume (KT)'!#REF!*1000*'Selling Price'!#REF!/10^6</f>
        <v>#REF!</v>
      </c>
      <c r="S97" s="75" t="e">
        <f>'Margin per unit (cash)'!S97*'Volume (KT)'!#REF!*1000*'Selling Price'!#REF!/10^6</f>
        <v>#REF!</v>
      </c>
      <c r="T97" s="75" t="e">
        <f>'Margin per unit (cash)'!T97*'Volume (KT)'!#REF!*1000*'Selling Price'!#REF!/10^6</f>
        <v>#REF!</v>
      </c>
      <c r="U97" s="75" t="e">
        <f>'Margin per unit (cash)'!U97*'Volume (KT)'!#REF!*1000*'Selling Price'!#REF!/10^6</f>
        <v>#REF!</v>
      </c>
      <c r="V97" s="75" t="e">
        <f>'Margin per unit (cash)'!V97*'Volume (KT)'!#REF!*1000*'Selling Price'!#REF!/10^6</f>
        <v>#REF!</v>
      </c>
      <c r="W97" s="75" t="e">
        <f>'Margin per unit (cash)'!W97*'Volume (KT)'!#REF!*1000*'Selling Price'!#REF!/10^6</f>
        <v>#REF!</v>
      </c>
      <c r="X97" s="75" t="e">
        <f>'Margin per unit (cash)'!X97*'Volume (KT)'!#REF!*1000*'Selling Price'!#REF!/10^6</f>
        <v>#REF!</v>
      </c>
    </row>
    <row r="98" spans="1:24">
      <c r="A98" s="74" t="s">
        <v>91</v>
      </c>
      <c r="B98" s="85" t="s">
        <v>87</v>
      </c>
      <c r="C98" s="85" t="s">
        <v>106</v>
      </c>
      <c r="D98" s="85" t="s">
        <v>89</v>
      </c>
      <c r="E98" s="75">
        <f>'Margin per unit (cash)'!E98*'Volume (KT)'!E121*1000*'Selling Price'!E$20/10^6</f>
        <v>4.1614902024446305</v>
      </c>
      <c r="F98" s="75">
        <f>'Margin per unit (cash)'!F98*'Volume (KT)'!F121*1000*'Selling Price'!F$20/10^6</f>
        <v>0.76455308762000351</v>
      </c>
      <c r="G98" s="75">
        <f>'Margin per unit (cash)'!G98*'Volume (KT)'!G121*1000*'Selling Price'!G$20/10^6</f>
        <v>0.16188470314630951</v>
      </c>
      <c r="H98" s="75">
        <f>'Margin per unit (cash)'!H98*'Volume (KT)'!H121*1000*'Selling Price'!H$20/10^6</f>
        <v>1.7202881775090848</v>
      </c>
      <c r="I98" s="75">
        <f>'Margin per unit (cash)'!I98*'Volume (KT)'!I121*1000*'Selling Price'!I$20/10^6</f>
        <v>2.142991999999996</v>
      </c>
      <c r="J98" s="75">
        <f>'Margin per unit (cash)'!J98*'Volume (KT)'!J121*1000*'Selling Price'!J$20/10^6</f>
        <v>2.1296800000000071</v>
      </c>
      <c r="K98" s="75">
        <f>'Margin per unit (cash)'!K98*'Volume (KT)'!K121*1000*'Selling Price'!K$20/10^6</f>
        <v>2.1296800000000071</v>
      </c>
      <c r="L98" s="75">
        <f>'Margin per unit (cash)'!L98*'Volume (KT)'!L121*1000*'Selling Price'!L$20/10^6</f>
        <v>2.1143200000000113</v>
      </c>
      <c r="M98" s="75">
        <f>'Margin per unit (cash)'!M98*'Volume (KT)'!M121*1000*'Selling Price'!M$20/10^6</f>
        <v>2.0989599999999964</v>
      </c>
      <c r="N98" s="75">
        <f>'Margin per unit (cash)'!N98*'Volume (KT)'!N121*1000*'Selling Price'!N$20/10^6</f>
        <v>2.0958880000000031</v>
      </c>
      <c r="O98" s="75">
        <f>'Margin per unit (cash)'!O98*'Volume (KT)'!O121*1000*'Selling Price'!O$20/10^6</f>
        <v>2.0958880000000031</v>
      </c>
      <c r="P98" s="75">
        <f>'Margin per unit (cash)'!P98*'Volume (KT)'!P121*1000*'Selling Price'!P$20/10^6</f>
        <v>2.0958880000000031</v>
      </c>
      <c r="Q98" s="75" t="e">
        <f>'Margin per unit (cash)'!Q98*'Volume (KT)'!#REF!*1000*'Selling Price'!#REF!/10^6</f>
        <v>#REF!</v>
      </c>
      <c r="R98" s="75" t="e">
        <f>'Margin per unit (cash)'!R98*'Volume (KT)'!#REF!*1000*'Selling Price'!#REF!/10^6</f>
        <v>#REF!</v>
      </c>
      <c r="S98" s="75" t="e">
        <f>'Margin per unit (cash)'!S98*'Volume (KT)'!#REF!*1000*'Selling Price'!#REF!/10^6</f>
        <v>#REF!</v>
      </c>
      <c r="T98" s="75" t="e">
        <f>'Margin per unit (cash)'!T98*'Volume (KT)'!#REF!*1000*'Selling Price'!#REF!/10^6</f>
        <v>#REF!</v>
      </c>
      <c r="U98" s="75" t="e">
        <f>'Margin per unit (cash)'!U98*'Volume (KT)'!#REF!*1000*'Selling Price'!#REF!/10^6</f>
        <v>#REF!</v>
      </c>
      <c r="V98" s="75" t="e">
        <f>'Margin per unit (cash)'!V98*'Volume (KT)'!#REF!*1000*'Selling Price'!#REF!/10^6</f>
        <v>#REF!</v>
      </c>
      <c r="W98" s="75" t="e">
        <f>'Margin per unit (cash)'!W98*'Volume (KT)'!#REF!*1000*'Selling Price'!#REF!/10^6</f>
        <v>#REF!</v>
      </c>
      <c r="X98" s="75" t="e">
        <f>'Margin per unit (cash)'!X98*'Volume (KT)'!#REF!*1000*'Selling Price'!#REF!/10^6</f>
        <v>#REF!</v>
      </c>
    </row>
    <row r="99" spans="1:24">
      <c r="A99" s="74" t="s">
        <v>91</v>
      </c>
      <c r="B99" s="85" t="s">
        <v>87</v>
      </c>
      <c r="C99" s="85" t="s">
        <v>114</v>
      </c>
      <c r="D99" s="85" t="s">
        <v>89</v>
      </c>
      <c r="E99" s="75">
        <f>'Margin per unit (cash)'!E99*'Volume (KT)'!E122*1000*'Selling Price'!E$20/10^6</f>
        <v>0</v>
      </c>
      <c r="F99" s="75">
        <f>'Margin per unit (cash)'!F99*'Volume (KT)'!F122*1000*'Selling Price'!F$20/10^6</f>
        <v>0</v>
      </c>
      <c r="G99" s="75">
        <f>'Margin per unit (cash)'!G99*'Volume (KT)'!G122*1000*'Selling Price'!G$20/10^6</f>
        <v>0</v>
      </c>
      <c r="H99" s="75">
        <f>'Margin per unit (cash)'!H99*'Volume (KT)'!H122*1000*'Selling Price'!H$20/10^6</f>
        <v>2.3745327235792173</v>
      </c>
      <c r="I99" s="75">
        <f>'Margin per unit (cash)'!I99*'Volume (KT)'!I122*1000*'Selling Price'!I$20/10^6</f>
        <v>1.092897600000001</v>
      </c>
      <c r="J99" s="75">
        <f>'Margin per unit (cash)'!J99*'Volume (KT)'!J122*1000*'Selling Price'!J$20/10^6</f>
        <v>0</v>
      </c>
      <c r="K99" s="75">
        <f>'Margin per unit (cash)'!K99*'Volume (KT)'!K122*1000*'Selling Price'!K$20/10^6</f>
        <v>0</v>
      </c>
      <c r="L99" s="75">
        <f>'Margin per unit (cash)'!L99*'Volume (KT)'!L122*1000*'Selling Price'!L$20/10^6</f>
        <v>0</v>
      </c>
      <c r="M99" s="75">
        <f>'Margin per unit (cash)'!M99*'Volume (KT)'!M122*1000*'Selling Price'!M$20/10^6</f>
        <v>0</v>
      </c>
      <c r="N99" s="75">
        <f>'Margin per unit (cash)'!N99*'Volume (KT)'!N122*1000*'Selling Price'!N$20/10^6</f>
        <v>0</v>
      </c>
      <c r="O99" s="75">
        <f>'Margin per unit (cash)'!O99*'Volume (KT)'!O122*1000*'Selling Price'!O$20/10^6</f>
        <v>0</v>
      </c>
      <c r="P99" s="75">
        <f>'Margin per unit (cash)'!P99*'Volume (KT)'!P122*1000*'Selling Price'!P$20/10^6</f>
        <v>0</v>
      </c>
      <c r="Q99" s="75" t="e">
        <f>'Margin per unit (cash)'!Q99*'Volume (KT)'!#REF!*1000*'Selling Price'!#REF!/10^6</f>
        <v>#REF!</v>
      </c>
      <c r="R99" s="75" t="e">
        <f>'Margin per unit (cash)'!R99*'Volume (KT)'!#REF!*1000*'Selling Price'!#REF!/10^6</f>
        <v>#REF!</v>
      </c>
      <c r="S99" s="75" t="e">
        <f>'Margin per unit (cash)'!S99*'Volume (KT)'!#REF!*1000*'Selling Price'!#REF!/10^6</f>
        <v>#REF!</v>
      </c>
      <c r="T99" s="75" t="e">
        <f>'Margin per unit (cash)'!T99*'Volume (KT)'!#REF!*1000*'Selling Price'!#REF!/10^6</f>
        <v>#REF!</v>
      </c>
      <c r="U99" s="75" t="e">
        <f>'Margin per unit (cash)'!U99*'Volume (KT)'!#REF!*1000*'Selling Price'!#REF!/10^6</f>
        <v>#REF!</v>
      </c>
      <c r="V99" s="75" t="e">
        <f>'Margin per unit (cash)'!V99*'Volume (KT)'!#REF!*1000*'Selling Price'!#REF!/10^6</f>
        <v>#REF!</v>
      </c>
      <c r="W99" s="75" t="e">
        <f>'Margin per unit (cash)'!W99*'Volume (KT)'!#REF!*1000*'Selling Price'!#REF!/10^6</f>
        <v>#REF!</v>
      </c>
      <c r="X99" s="75" t="e">
        <f>'Margin per unit (cash)'!X99*'Volume (KT)'!#REF!*1000*'Selling Price'!#REF!/10^6</f>
        <v>#REF!</v>
      </c>
    </row>
    <row r="100" spans="1:24">
      <c r="A100" s="74" t="s">
        <v>91</v>
      </c>
      <c r="B100" s="85" t="s">
        <v>87</v>
      </c>
      <c r="C100" s="85" t="s">
        <v>115</v>
      </c>
      <c r="D100" s="85" t="s">
        <v>89</v>
      </c>
      <c r="E100" s="75">
        <f>'Margin per unit (cash)'!E100*'Volume (KT)'!E123*1000*'Selling Price'!E$20/10^6</f>
        <v>5.3439350823359808</v>
      </c>
      <c r="F100" s="75">
        <f>'Margin per unit (cash)'!F100*'Volume (KT)'!F123*1000*'Selling Price'!F$20/10^6</f>
        <v>5.0613223333920114</v>
      </c>
      <c r="G100" s="75">
        <f>'Margin per unit (cash)'!G100*'Volume (KT)'!G123*1000*'Selling Price'!G$20/10^6</f>
        <v>7.380012183164701</v>
      </c>
      <c r="H100" s="75">
        <f>'Margin per unit (cash)'!H100*'Volume (KT)'!H123*1000*'Selling Price'!H$20/10^6</f>
        <v>7.6506811229746665</v>
      </c>
      <c r="I100" s="75">
        <f>'Margin per unit (cash)'!I100*'Volume (KT)'!I123*1000*'Selling Price'!I$20/10^6</f>
        <v>6.2458344000000041</v>
      </c>
      <c r="J100" s="75">
        <f>'Margin per unit (cash)'!J100*'Volume (KT)'!J123*1000*'Selling Price'!J$20/10^6</f>
        <v>6.5707408000000118</v>
      </c>
      <c r="K100" s="75">
        <f>'Margin per unit (cash)'!K100*'Volume (KT)'!K123*1000*'Selling Price'!K$20/10^6</f>
        <v>6.5707408000000118</v>
      </c>
      <c r="L100" s="75">
        <f>'Margin per unit (cash)'!L100*'Volume (KT)'!L123*1000*'Selling Price'!L$20/10^6</f>
        <v>6.5390992000000105</v>
      </c>
      <c r="M100" s="75">
        <f>'Margin per unit (cash)'!M100*'Volume (KT)'!M123*1000*'Selling Price'!M$20/10^6</f>
        <v>6.5074576000000084</v>
      </c>
      <c r="N100" s="75">
        <f>'Margin per unit (cash)'!N100*'Volume (KT)'!N123*1000*'Selling Price'!N$20/10^6</f>
        <v>6.5011292800000167</v>
      </c>
      <c r="O100" s="75">
        <f>'Margin per unit (cash)'!O100*'Volume (KT)'!O123*1000*'Selling Price'!O$20/10^6</f>
        <v>6.5011292800000167</v>
      </c>
      <c r="P100" s="75">
        <f>'Margin per unit (cash)'!P100*'Volume (KT)'!P123*1000*'Selling Price'!P$20/10^6</f>
        <v>6.5011292800000167</v>
      </c>
      <c r="Q100" s="75" t="e">
        <f>'Margin per unit (cash)'!Q100*'Volume (KT)'!#REF!*1000*'Selling Price'!#REF!/10^6</f>
        <v>#REF!</v>
      </c>
      <c r="R100" s="75" t="e">
        <f>'Margin per unit (cash)'!R100*'Volume (KT)'!#REF!*1000*'Selling Price'!#REF!/10^6</f>
        <v>#REF!</v>
      </c>
      <c r="S100" s="75" t="e">
        <f>'Margin per unit (cash)'!S100*'Volume (KT)'!#REF!*1000*'Selling Price'!#REF!/10^6</f>
        <v>#REF!</v>
      </c>
      <c r="T100" s="75" t="e">
        <f>'Margin per unit (cash)'!T100*'Volume (KT)'!#REF!*1000*'Selling Price'!#REF!/10^6</f>
        <v>#REF!</v>
      </c>
      <c r="U100" s="75" t="e">
        <f>'Margin per unit (cash)'!U100*'Volume (KT)'!#REF!*1000*'Selling Price'!#REF!/10^6</f>
        <v>#REF!</v>
      </c>
      <c r="V100" s="75" t="e">
        <f>'Margin per unit (cash)'!V100*'Volume (KT)'!#REF!*1000*'Selling Price'!#REF!/10^6</f>
        <v>#REF!</v>
      </c>
      <c r="W100" s="75" t="e">
        <f>'Margin per unit (cash)'!W100*'Volume (KT)'!#REF!*1000*'Selling Price'!#REF!/10^6</f>
        <v>#REF!</v>
      </c>
      <c r="X100" s="75" t="e">
        <f>'Margin per unit (cash)'!X100*'Volume (KT)'!#REF!*1000*'Selling Price'!#REF!/10^6</f>
        <v>#REF!</v>
      </c>
    </row>
    <row r="101" spans="1:24">
      <c r="A101" s="74" t="s">
        <v>91</v>
      </c>
      <c r="B101" s="85" t="s">
        <v>122</v>
      </c>
      <c r="C101" s="85" t="s">
        <v>106</v>
      </c>
      <c r="D101" s="85" t="s">
        <v>123</v>
      </c>
      <c r="E101" s="75">
        <f>'Margin per unit (cash)'!E101*'Volume (KT)'!E125*1000*'Selling Price'!E$20/10^6</f>
        <v>0.55129999999999224</v>
      </c>
      <c r="F101" s="75">
        <f>'Margin per unit (cash)'!F101*'Volume (KT)'!F125*1000*'Selling Price'!F$20/10^6</f>
        <v>0.51899999999999291</v>
      </c>
      <c r="G101" s="75">
        <f>'Margin per unit (cash)'!G101*'Volume (KT)'!G125*1000*'Selling Price'!G$20/10^6</f>
        <v>0.57599999999999618</v>
      </c>
      <c r="H101" s="75">
        <f>'Margin per unit (cash)'!H101*'Volume (KT)'!H125*1000*'Selling Price'!H$20/10^6</f>
        <v>0.39000000000000168</v>
      </c>
      <c r="I101" s="75">
        <f>'Margin per unit (cash)'!I101*'Volume (KT)'!I125*1000*'Selling Price'!I$20/10^6</f>
        <v>0.55800000000000327</v>
      </c>
      <c r="J101" s="75">
        <f>'Margin per unit (cash)'!J101*'Volume (KT)'!J125*1000*'Selling Price'!J$20/10^6</f>
        <v>0.54000000000000103</v>
      </c>
      <c r="K101" s="75">
        <f>'Margin per unit (cash)'!K101*'Volume (KT)'!K125*1000*'Selling Price'!K$20/10^6</f>
        <v>0.55800000000000105</v>
      </c>
      <c r="L101" s="75">
        <f>'Margin per unit (cash)'!L101*'Volume (KT)'!L125*1000*'Selling Price'!L$20/10^6</f>
        <v>0.55799999999999739</v>
      </c>
      <c r="M101" s="75">
        <f>'Margin per unit (cash)'!M101*'Volume (KT)'!M125*1000*'Selling Price'!M$20/10^6</f>
        <v>0.54000000000000103</v>
      </c>
      <c r="N101" s="75">
        <f>'Margin per unit (cash)'!N101*'Volume (KT)'!N125*1000*'Selling Price'!N$20/10^6</f>
        <v>0.55800000000000072</v>
      </c>
      <c r="O101" s="75">
        <f>'Margin per unit (cash)'!O101*'Volume (KT)'!O125*1000*'Selling Price'!O$20/10^6</f>
        <v>0.5400000000000007</v>
      </c>
      <c r="P101" s="75">
        <f>'Margin per unit (cash)'!P101*'Volume (KT)'!P125*1000*'Selling Price'!P$20/10^6</f>
        <v>0.55800000000000072</v>
      </c>
      <c r="Q101" s="75" t="e">
        <f>'Margin per unit (cash)'!Q101*'Volume (KT)'!#REF!*1000*'Selling Price'!#REF!/10^6</f>
        <v>#REF!</v>
      </c>
      <c r="R101" s="75" t="e">
        <f>'Margin per unit (cash)'!R101*'Volume (KT)'!#REF!*1000*'Selling Price'!#REF!/10^6</f>
        <v>#REF!</v>
      </c>
      <c r="S101" s="75" t="e">
        <f>'Margin per unit (cash)'!S101*'Volume (KT)'!#REF!*1000*'Selling Price'!#REF!/10^6</f>
        <v>#REF!</v>
      </c>
      <c r="T101" s="75" t="e">
        <f>'Margin per unit (cash)'!T101*'Volume (KT)'!#REF!*1000*'Selling Price'!#REF!/10^6</f>
        <v>#REF!</v>
      </c>
      <c r="U101" s="75" t="e">
        <f>'Margin per unit (cash)'!U101*'Volume (KT)'!#REF!*1000*'Selling Price'!#REF!/10^6</f>
        <v>#REF!</v>
      </c>
      <c r="V101" s="75" t="e">
        <f>'Margin per unit (cash)'!V101*'Volume (KT)'!#REF!*1000*'Selling Price'!#REF!/10^6</f>
        <v>#REF!</v>
      </c>
      <c r="W101" s="75" t="e">
        <f>'Margin per unit (cash)'!W101*'Volume (KT)'!#REF!*1000*'Selling Price'!#REF!/10^6</f>
        <v>#REF!</v>
      </c>
      <c r="X101" s="75" t="e">
        <f>'Margin per unit (cash)'!X101*'Volume (KT)'!#REF!*1000*'Selling Price'!#REF!/10^6</f>
        <v>#REF!</v>
      </c>
    </row>
    <row r="102" spans="1:24">
      <c r="A102" s="74" t="s">
        <v>91</v>
      </c>
      <c r="B102" s="85" t="s">
        <v>96</v>
      </c>
      <c r="C102" s="85" t="s">
        <v>106</v>
      </c>
      <c r="D102" s="85" t="s">
        <v>96</v>
      </c>
      <c r="E102" s="75">
        <f>'Margin per unit (cash)'!E102*'Volume (KT)'!E126*1000*'Selling Price'!E$20/10^6</f>
        <v>31.560757121587336</v>
      </c>
      <c r="F102" s="75">
        <f>'Margin per unit (cash)'!F102*'Volume (KT)'!F126*1000*'Selling Price'!F$20/10^6</f>
        <v>26.8075583320609</v>
      </c>
      <c r="G102" s="75">
        <f>'Margin per unit (cash)'!G102*'Volume (KT)'!G126*1000*'Selling Price'!G$20/10^6</f>
        <v>25.25662727224201</v>
      </c>
      <c r="H102" s="75">
        <f>'Margin per unit (cash)'!H102*'Volume (KT)'!H126*1000*'Selling Price'!H$20/10^6</f>
        <v>21.849025224543613</v>
      </c>
      <c r="I102" s="75">
        <f>'Margin per unit (cash)'!I102*'Volume (KT)'!I126*1000*'Selling Price'!I$20/10^6</f>
        <v>11.628542238117307</v>
      </c>
      <c r="J102" s="75">
        <f>'Margin per unit (cash)'!J102*'Volume (KT)'!J126*1000*'Selling Price'!J$20/10^6</f>
        <v>11.984130015440723</v>
      </c>
      <c r="K102" s="75">
        <f>'Margin per unit (cash)'!K102*'Volume (KT)'!K126*1000*'Selling Price'!K$20/10^6</f>
        <v>11.92270334876174</v>
      </c>
      <c r="L102" s="75">
        <f>'Margin per unit (cash)'!L102*'Volume (KT)'!L126*1000*'Selling Price'!L$20/10^6</f>
        <v>11.128949212205807</v>
      </c>
      <c r="M102" s="75">
        <f>'Margin per unit (cash)'!M102*'Volume (KT)'!M126*1000*'Selling Price'!M$20/10^6</f>
        <v>3.0878367107293405</v>
      </c>
      <c r="N102" s="75">
        <f>'Margin per unit (cash)'!N102*'Volume (KT)'!N126*1000*'Selling Price'!N$20/10^6</f>
        <v>0.34653697632497044</v>
      </c>
      <c r="O102" s="75">
        <f>'Margin per unit (cash)'!O102*'Volume (KT)'!O126*1000*'Selling Price'!O$20/10^6</f>
        <v>5.6123391014285673</v>
      </c>
      <c r="P102" s="75">
        <f>'Margin per unit (cash)'!P102*'Volume (KT)'!P126*1000*'Selling Price'!P$20/10^6</f>
        <v>2.2715438405880555</v>
      </c>
      <c r="Q102" s="75" t="e">
        <f>'Margin per unit (cash)'!Q102*'Volume (KT)'!#REF!*1000*'Selling Price'!#REF!/10^6</f>
        <v>#REF!</v>
      </c>
      <c r="R102" s="75" t="e">
        <f>'Margin per unit (cash)'!R102*'Volume (KT)'!#REF!*1000*'Selling Price'!#REF!/10^6</f>
        <v>#REF!</v>
      </c>
      <c r="S102" s="75" t="e">
        <f>'Margin per unit (cash)'!S102*'Volume (KT)'!#REF!*1000*'Selling Price'!#REF!/10^6</f>
        <v>#REF!</v>
      </c>
      <c r="T102" s="75" t="e">
        <f>'Margin per unit (cash)'!T102*'Volume (KT)'!#REF!*1000*'Selling Price'!#REF!/10^6</f>
        <v>#REF!</v>
      </c>
      <c r="U102" s="75" t="e">
        <f>'Margin per unit (cash)'!U102*'Volume (KT)'!#REF!*1000*'Selling Price'!#REF!/10^6</f>
        <v>#REF!</v>
      </c>
      <c r="V102" s="75" t="e">
        <f>'Margin per unit (cash)'!V102*'Volume (KT)'!#REF!*1000*'Selling Price'!#REF!/10^6</f>
        <v>#REF!</v>
      </c>
      <c r="W102" s="75" t="e">
        <f>'Margin per unit (cash)'!W102*'Volume (KT)'!#REF!*1000*'Selling Price'!#REF!/10^6</f>
        <v>#REF!</v>
      </c>
      <c r="X102" s="75" t="e">
        <f>'Margin per unit (cash)'!X102*'Volume (KT)'!#REF!*1000*'Selling Price'!#REF!/10^6</f>
        <v>#REF!</v>
      </c>
    </row>
    <row r="103" spans="1:24" s="73" customFormat="1" ht="23.5">
      <c r="A103" s="71" t="s">
        <v>6</v>
      </c>
      <c r="B103" s="72"/>
      <c r="D103" s="72"/>
    </row>
    <row r="104" spans="1:24">
      <c r="A104" s="490" t="s">
        <v>1</v>
      </c>
      <c r="B104" s="487" t="s">
        <v>98</v>
      </c>
      <c r="C104" s="487" t="s">
        <v>99</v>
      </c>
      <c r="D104" s="487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92"/>
      <c r="B105" s="488"/>
      <c r="C105" s="488"/>
      <c r="D105" s="488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74" t="s">
        <v>91</v>
      </c>
      <c r="B106" s="107" t="s">
        <v>95</v>
      </c>
      <c r="C106" s="107" t="s">
        <v>2</v>
      </c>
      <c r="D106" s="108" t="s">
        <v>95</v>
      </c>
      <c r="E106" s="75">
        <f>'Margin per unit (cash)'!E106*'Volume (KT)'!E130*1000*'Selling Price'!E$20/10^6</f>
        <v>196.84820548657953</v>
      </c>
      <c r="F106" s="75">
        <f>'Margin per unit (cash)'!F106*'Volume (KT)'!F130*1000*'Selling Price'!F$20/10^6</f>
        <v>288.57810679105836</v>
      </c>
      <c r="G106" s="75">
        <f>'Margin per unit (cash)'!G106*'Volume (KT)'!G130*1000*'Selling Price'!G$20/10^6</f>
        <v>423.94035471540286</v>
      </c>
      <c r="H106" s="75">
        <f>'Margin per unit (cash)'!H106*'Volume (KT)'!H130*1000*'Selling Price'!H$20/10^6</f>
        <v>325.51118250194492</v>
      </c>
      <c r="I106" s="75">
        <f>'Margin per unit (cash)'!I106*'Volume (KT)'!I130*1000*'Selling Price'!I$20/10^6</f>
        <v>324.28281060526808</v>
      </c>
      <c r="J106" s="75">
        <f>'Margin per unit (cash)'!J106*'Volume (KT)'!J130*1000*'Selling Price'!J$20/10^6</f>
        <v>371.39442524357162</v>
      </c>
      <c r="K106" s="75">
        <f>'Margin per unit (cash)'!K106*'Volume (KT)'!K130*1000*'Selling Price'!K$20/10^6</f>
        <v>371.75339017359317</v>
      </c>
      <c r="L106" s="75">
        <f>'Margin per unit (cash)'!L106*'Volume (KT)'!L130*1000*'Selling Price'!L$20/10^6</f>
        <v>391.40783226913112</v>
      </c>
      <c r="M106" s="75">
        <f>'Margin per unit (cash)'!M106*'Volume (KT)'!M130*1000*'Selling Price'!M$20/10^6</f>
        <v>417.03464442828636</v>
      </c>
      <c r="N106" s="75">
        <f>'Margin per unit (cash)'!N106*'Volume (KT)'!N130*1000*'Selling Price'!N$20/10^6</f>
        <v>460.02698223541358</v>
      </c>
      <c r="O106" s="75">
        <f>'Margin per unit (cash)'!O106*'Volume (KT)'!O130*1000*'Selling Price'!O$20/10^6</f>
        <v>421.40656190486305</v>
      </c>
      <c r="P106" s="75">
        <f>'Margin per unit (cash)'!P106*'Volume (KT)'!P130*1000*'Selling Price'!P$20/10^6</f>
        <v>411.13186572695673</v>
      </c>
      <c r="Q106" s="75" t="e">
        <f>'Margin per unit (cash)'!Q106*'Volume (KT)'!#REF!*1000*'Selling Price'!#REF!/10^6</f>
        <v>#REF!</v>
      </c>
      <c r="R106" s="75" t="e">
        <f>'Margin per unit (cash)'!R106*'Volume (KT)'!#REF!*1000*'Selling Price'!#REF!/10^6</f>
        <v>#REF!</v>
      </c>
      <c r="S106" s="75" t="e">
        <f>'Margin per unit (cash)'!S106*'Volume (KT)'!#REF!*1000*'Selling Price'!#REF!/10^6</f>
        <v>#REF!</v>
      </c>
      <c r="T106" s="75" t="e">
        <f>'Margin per unit (cash)'!T106*'Volume (KT)'!#REF!*1000*'Selling Price'!#REF!/10^6</f>
        <v>#REF!</v>
      </c>
      <c r="U106" s="75" t="e">
        <f>'Margin per unit (cash)'!U106*'Volume (KT)'!#REF!*1000*'Selling Price'!#REF!/10^6</f>
        <v>#REF!</v>
      </c>
      <c r="V106" s="75" t="e">
        <f>'Margin per unit (cash)'!V106*'Volume (KT)'!#REF!*1000*'Selling Price'!#REF!/10^6</f>
        <v>#REF!</v>
      </c>
      <c r="W106" s="75" t="e">
        <f>'Margin per unit (cash)'!W106*'Volume (KT)'!#REF!*1000*'Selling Price'!#REF!/10^6</f>
        <v>#REF!</v>
      </c>
      <c r="X106" s="75" t="e">
        <f>'Margin per unit (cash)'!X106*'Volume (KT)'!#REF!*1000*'Selling Price'!#REF!/10^6</f>
        <v>#REF!</v>
      </c>
    </row>
    <row r="107" spans="1:24" ht="15" thickBot="1">
      <c r="A107" s="74" t="s">
        <v>91</v>
      </c>
      <c r="B107" s="109" t="s">
        <v>95</v>
      </c>
      <c r="C107" s="109" t="s">
        <v>3</v>
      </c>
      <c r="D107" s="110" t="s">
        <v>95</v>
      </c>
      <c r="E107" s="75">
        <f>'Margin per unit (cash)'!E107*'Volume (KT)'!E131*1000*'Selling Price'!E$20/10^6</f>
        <v>362.60512364698229</v>
      </c>
      <c r="F107" s="75">
        <f>'Margin per unit (cash)'!F107*'Volume (KT)'!F131*1000*'Selling Price'!F$20/10^6</f>
        <v>336.93642869149045</v>
      </c>
      <c r="G107" s="75">
        <f>'Margin per unit (cash)'!G107*'Volume (KT)'!G131*1000*'Selling Price'!G$20/10^6</f>
        <v>552.60272233832245</v>
      </c>
      <c r="H107" s="75">
        <f>'Margin per unit (cash)'!H107*'Volume (KT)'!H131*1000*'Selling Price'!H$20/10^6</f>
        <v>373.98733220959252</v>
      </c>
      <c r="I107" s="75">
        <f>'Margin per unit (cash)'!I107*'Volume (KT)'!I131*1000*'Selling Price'!I$20/10^6</f>
        <v>557.01196841586307</v>
      </c>
      <c r="J107" s="75">
        <f>'Margin per unit (cash)'!J107*'Volume (KT)'!J131*1000*'Selling Price'!J$20/10^6</f>
        <v>507.09045633228305</v>
      </c>
      <c r="K107" s="75">
        <f>'Margin per unit (cash)'!K107*'Volume (KT)'!K131*1000*'Selling Price'!K$20/10^6</f>
        <v>482.20115206497684</v>
      </c>
      <c r="L107" s="75">
        <f>'Margin per unit (cash)'!L107*'Volume (KT)'!L131*1000*'Selling Price'!L$20/10^6</f>
        <v>418.84662486215495</v>
      </c>
      <c r="M107" s="75">
        <f>'Margin per unit (cash)'!M107*'Volume (KT)'!M131*1000*'Selling Price'!M$20/10^6</f>
        <v>402.5564740309278</v>
      </c>
      <c r="N107" s="75">
        <f>'Margin per unit (cash)'!N107*'Volume (KT)'!N131*1000*'Selling Price'!N$20/10^6</f>
        <v>292.74990052914143</v>
      </c>
      <c r="O107" s="75">
        <f>'Margin per unit (cash)'!O107*'Volume (KT)'!O131*1000*'Selling Price'!O$20/10^6</f>
        <v>306.13822300807345</v>
      </c>
      <c r="P107" s="75">
        <f>'Margin per unit (cash)'!P107*'Volume (KT)'!P131*1000*'Selling Price'!P$20/10^6</f>
        <v>277.34688383071062</v>
      </c>
      <c r="Q107" s="75" t="e">
        <f>'Margin per unit (cash)'!Q107*'Volume (KT)'!#REF!*1000*'Selling Price'!#REF!/10^6</f>
        <v>#REF!</v>
      </c>
      <c r="R107" s="75" t="e">
        <f>'Margin per unit (cash)'!R107*'Volume (KT)'!#REF!*1000*'Selling Price'!#REF!/10^6</f>
        <v>#REF!</v>
      </c>
      <c r="S107" s="75" t="e">
        <f>'Margin per unit (cash)'!S107*'Volume (KT)'!#REF!*1000*'Selling Price'!#REF!/10^6</f>
        <v>#REF!</v>
      </c>
      <c r="T107" s="75" t="e">
        <f>'Margin per unit (cash)'!T107*'Volume (KT)'!#REF!*1000*'Selling Price'!#REF!/10^6</f>
        <v>#REF!</v>
      </c>
      <c r="U107" s="75" t="e">
        <f>'Margin per unit (cash)'!U107*'Volume (KT)'!#REF!*1000*'Selling Price'!#REF!/10^6</f>
        <v>#REF!</v>
      </c>
      <c r="V107" s="75" t="e">
        <f>'Margin per unit (cash)'!V107*'Volume (KT)'!#REF!*1000*'Selling Price'!#REF!/10^6</f>
        <v>#REF!</v>
      </c>
      <c r="W107" s="75" t="e">
        <f>'Margin per unit (cash)'!W107*'Volume (KT)'!#REF!*1000*'Selling Price'!#REF!/10^6</f>
        <v>#REF!</v>
      </c>
      <c r="X107" s="75" t="e">
        <f>'Margin per unit (cash)'!X107*'Volume (KT)'!#REF!*1000*'Selling Price'!#REF!/10^6</f>
        <v>#REF!</v>
      </c>
    </row>
    <row r="108" spans="1:24">
      <c r="A108" s="74" t="s">
        <v>91</v>
      </c>
      <c r="B108" s="106" t="s">
        <v>95</v>
      </c>
      <c r="C108" s="106" t="s">
        <v>42</v>
      </c>
      <c r="D108" s="106" t="s">
        <v>126</v>
      </c>
      <c r="E108" s="75">
        <f>'Margin per unit (cash)'!E108*'Volume (KT)'!E132*1000*'Selling Price'!E$20/10^6</f>
        <v>0</v>
      </c>
      <c r="F108" s="75">
        <f>'Margin per unit (cash)'!F108*'Volume (KT)'!F132*1000*'Selling Price'!F$20/10^6</f>
        <v>17.146132917615279</v>
      </c>
      <c r="G108" s="75">
        <f>'Margin per unit (cash)'!G108*'Volume (KT)'!G132*1000*'Selling Price'!G$20/10^6</f>
        <v>0</v>
      </c>
      <c r="H108" s="75">
        <f>'Margin per unit (cash)'!H108*'Volume (KT)'!H132*1000*'Selling Price'!H$20/10^6</f>
        <v>17.509744838300165</v>
      </c>
      <c r="I108" s="75">
        <f>'Margin per unit (cash)'!I108*'Volume (KT)'!I132*1000*'Selling Price'!I$20/10^6</f>
        <v>10.196451839805572</v>
      </c>
      <c r="J108" s="75">
        <f>'Margin per unit (cash)'!J108*'Volume (KT)'!J132*1000*'Selling Price'!J$20/10^6</f>
        <v>0</v>
      </c>
      <c r="K108" s="75">
        <f>'Margin per unit (cash)'!K108*'Volume (KT)'!K132*1000*'Selling Price'!K$20/10^6</f>
        <v>0</v>
      </c>
      <c r="L108" s="75">
        <f>'Margin per unit (cash)'!L108*'Volume (KT)'!L132*1000*'Selling Price'!L$20/10^6</f>
        <v>0</v>
      </c>
      <c r="M108" s="75">
        <f>'Margin per unit (cash)'!M108*'Volume (KT)'!M132*1000*'Selling Price'!M$20/10^6</f>
        <v>0</v>
      </c>
      <c r="N108" s="75">
        <f>'Margin per unit (cash)'!N108*'Volume (KT)'!N132*1000*'Selling Price'!N$20/10^6</f>
        <v>0</v>
      </c>
      <c r="O108" s="75">
        <f>'Margin per unit (cash)'!O108*'Volume (KT)'!O132*1000*'Selling Price'!O$20/10^6</f>
        <v>0</v>
      </c>
      <c r="P108" s="75">
        <f>'Margin per unit (cash)'!P108*'Volume (KT)'!P132*1000*'Selling Price'!P$20/10^6</f>
        <v>0</v>
      </c>
      <c r="Q108" s="75" t="e">
        <f>'Margin per unit (cash)'!Q108*'Volume (KT)'!#REF!*1000*'Selling Price'!#REF!/10^6</f>
        <v>#REF!</v>
      </c>
      <c r="R108" s="75" t="e">
        <f>'Margin per unit (cash)'!R108*'Volume (KT)'!#REF!*1000*'Selling Price'!#REF!/10^6</f>
        <v>#REF!</v>
      </c>
      <c r="S108" s="75" t="e">
        <f>'Margin per unit (cash)'!S108*'Volume (KT)'!#REF!*1000*'Selling Price'!#REF!/10^6</f>
        <v>#REF!</v>
      </c>
      <c r="T108" s="75" t="e">
        <f>'Margin per unit (cash)'!T108*'Volume (KT)'!#REF!*1000*'Selling Price'!#REF!/10^6</f>
        <v>#REF!</v>
      </c>
      <c r="U108" s="75" t="e">
        <f>'Margin per unit (cash)'!U108*'Volume (KT)'!#REF!*1000*'Selling Price'!#REF!/10^6</f>
        <v>#REF!</v>
      </c>
      <c r="V108" s="75" t="e">
        <f>'Margin per unit (cash)'!V108*'Volume (KT)'!#REF!*1000*'Selling Price'!#REF!/10^6</f>
        <v>#REF!</v>
      </c>
      <c r="W108" s="75" t="e">
        <f>'Margin per unit (cash)'!W108*'Volume (KT)'!#REF!*1000*'Selling Price'!#REF!/10^6</f>
        <v>#REF!</v>
      </c>
      <c r="X108" s="75" t="e">
        <f>'Margin per unit (cash)'!X108*'Volume (KT)'!#REF!*1000*'Selling Price'!#REF!/10^6</f>
        <v>#REF!</v>
      </c>
    </row>
    <row r="109" spans="1:24">
      <c r="A109" s="74" t="s">
        <v>91</v>
      </c>
      <c r="B109" s="83" t="s">
        <v>96</v>
      </c>
      <c r="C109" s="83" t="s">
        <v>42</v>
      </c>
      <c r="D109" s="83" t="s">
        <v>96</v>
      </c>
      <c r="E109" s="75">
        <f>'Margin per unit (cash)'!E109*'Volume (KT)'!E133*1000*'Selling Price'!E$20/10^6</f>
        <v>0</v>
      </c>
      <c r="F109" s="75">
        <f>'Margin per unit (cash)'!F109*'Volume (KT)'!F133*1000*'Selling Price'!F$20/10^6</f>
        <v>0</v>
      </c>
      <c r="G109" s="75">
        <f>'Margin per unit (cash)'!G109*'Volume (KT)'!G133*1000*'Selling Price'!G$20/10^6</f>
        <v>0</v>
      </c>
      <c r="H109" s="75">
        <f>'Margin per unit (cash)'!H109*'Volume (KT)'!H133*1000*'Selling Price'!H$20/10^6</f>
        <v>0</v>
      </c>
      <c r="I109" s="75">
        <f>'Margin per unit (cash)'!I109*'Volume (KT)'!I133*1000*'Selling Price'!I$20/10^6</f>
        <v>0</v>
      </c>
      <c r="J109" s="75">
        <f>'Margin per unit (cash)'!J109*'Volume (KT)'!J133*1000*'Selling Price'!J$20/10^6</f>
        <v>0</v>
      </c>
      <c r="K109" s="75">
        <f>'Margin per unit (cash)'!K109*'Volume (KT)'!K133*1000*'Selling Price'!K$20/10^6</f>
        <v>0</v>
      </c>
      <c r="L109" s="75">
        <f>'Margin per unit (cash)'!L109*'Volume (KT)'!L133*1000*'Selling Price'!L$20/10^6</f>
        <v>0</v>
      </c>
      <c r="M109" s="75">
        <f>'Margin per unit (cash)'!M109*'Volume (KT)'!M133*1000*'Selling Price'!M$20/10^6</f>
        <v>0</v>
      </c>
      <c r="N109" s="75">
        <f>'Margin per unit (cash)'!N109*'Volume (KT)'!N133*1000*'Selling Price'!N$20/10^6</f>
        <v>0</v>
      </c>
      <c r="O109" s="75">
        <f>'Margin per unit (cash)'!O109*'Volume (KT)'!O133*1000*'Selling Price'!O$20/10^6</f>
        <v>0</v>
      </c>
      <c r="P109" s="75">
        <f>'Margin per unit (cash)'!P109*'Volume (KT)'!P133*1000*'Selling Price'!P$20/10^6</f>
        <v>0</v>
      </c>
      <c r="Q109" s="75" t="e">
        <f>'Margin per unit (cash)'!Q109*'Volume (KT)'!#REF!*1000*'Selling Price'!#REF!/10^6</f>
        <v>#REF!</v>
      </c>
      <c r="R109" s="75" t="e">
        <f>'Margin per unit (cash)'!R109*'Volume (KT)'!#REF!*1000*'Selling Price'!#REF!/10^6</f>
        <v>#REF!</v>
      </c>
      <c r="S109" s="75" t="e">
        <f>'Margin per unit (cash)'!S109*'Volume (KT)'!#REF!*1000*'Selling Price'!#REF!/10^6</f>
        <v>#REF!</v>
      </c>
      <c r="T109" s="75" t="e">
        <f>'Margin per unit (cash)'!T109*'Volume (KT)'!#REF!*1000*'Selling Price'!#REF!/10^6</f>
        <v>#REF!</v>
      </c>
      <c r="U109" s="75" t="e">
        <f>'Margin per unit (cash)'!U109*'Volume (KT)'!#REF!*1000*'Selling Price'!#REF!/10^6</f>
        <v>#REF!</v>
      </c>
      <c r="V109" s="75" t="e">
        <f>'Margin per unit (cash)'!V109*'Volume (KT)'!#REF!*1000*'Selling Price'!#REF!/10^6</f>
        <v>#REF!</v>
      </c>
      <c r="W109" s="75" t="e">
        <f>'Margin per unit (cash)'!W109*'Volume (KT)'!#REF!*1000*'Selling Price'!#REF!/10^6</f>
        <v>#REF!</v>
      </c>
      <c r="X109" s="75" t="e">
        <f>'Margin per unit (cash)'!X109*'Volume (KT)'!#REF!*1000*'Selling Price'!#REF!/10^6</f>
        <v>#REF!</v>
      </c>
    </row>
    <row r="110" spans="1:24">
      <c r="A110" s="74" t="s">
        <v>91</v>
      </c>
      <c r="B110" s="83" t="s">
        <v>96</v>
      </c>
      <c r="C110" s="83" t="s">
        <v>87</v>
      </c>
      <c r="D110" s="83" t="s">
        <v>96</v>
      </c>
      <c r="E110" s="75">
        <f>'Margin per unit (cash)'!E110*'Volume (KT)'!E134*1000*'Selling Price'!E$20/10^6</f>
        <v>32.968772082433262</v>
      </c>
      <c r="F110" s="75">
        <f>'Margin per unit (cash)'!F110*'Volume (KT)'!F134*1000*'Selling Price'!F$20/10^6</f>
        <v>58.454948803397315</v>
      </c>
      <c r="G110" s="75">
        <f>'Margin per unit (cash)'!G110*'Volume (KT)'!G134*1000*'Selling Price'!G$20/10^6</f>
        <v>75.860799203323182</v>
      </c>
      <c r="H110" s="75">
        <f>'Margin per unit (cash)'!H110*'Volume (KT)'!H134*1000*'Selling Price'!H$20/10^6</f>
        <v>44.146413852753668</v>
      </c>
      <c r="I110" s="75">
        <f>'Margin per unit (cash)'!I110*'Volume (KT)'!I134*1000*'Selling Price'!I$20/10^6</f>
        <v>23.376675802254915</v>
      </c>
      <c r="J110" s="75">
        <f>'Margin per unit (cash)'!J110*'Volume (KT)'!J134*1000*'Selling Price'!J$20/10^6</f>
        <v>23.248841955783444</v>
      </c>
      <c r="K110" s="75">
        <f>'Margin per unit (cash)'!K110*'Volume (KT)'!K134*1000*'Selling Price'!K$20/10^6</f>
        <v>46.544205766497676</v>
      </c>
      <c r="L110" s="75">
        <f>'Margin per unit (cash)'!L110*'Volume (KT)'!L134*1000*'Selling Price'!L$20/10^6</f>
        <v>23.281242954487716</v>
      </c>
      <c r="M110" s="75">
        <f>'Margin per unit (cash)'!M110*'Volume (KT)'!M134*1000*'Selling Price'!M$20/10^6</f>
        <v>0</v>
      </c>
      <c r="N110" s="75">
        <f>'Margin per unit (cash)'!N110*'Volume (KT)'!N134*1000*'Selling Price'!N$20/10^6</f>
        <v>0</v>
      </c>
      <c r="O110" s="75">
        <f>'Margin per unit (cash)'!O110*'Volume (KT)'!O134*1000*'Selling Price'!O$20/10^6</f>
        <v>19.944039480690694</v>
      </c>
      <c r="P110" s="75">
        <f>'Margin per unit (cash)'!P110*'Volume (KT)'!P134*1000*'Selling Price'!P$20/10^6</f>
        <v>0</v>
      </c>
      <c r="Q110" s="75" t="e">
        <f>'Margin per unit (cash)'!Q110*'Volume (KT)'!#REF!*1000*'Selling Price'!#REF!/10^6</f>
        <v>#REF!</v>
      </c>
      <c r="R110" s="75" t="e">
        <f>'Margin per unit (cash)'!R110*'Volume (KT)'!#REF!*1000*'Selling Price'!#REF!/10^6</f>
        <v>#REF!</v>
      </c>
      <c r="S110" s="75" t="e">
        <f>'Margin per unit (cash)'!S110*'Volume (KT)'!#REF!*1000*'Selling Price'!#REF!/10^6</f>
        <v>#REF!</v>
      </c>
      <c r="T110" s="75" t="e">
        <f>'Margin per unit (cash)'!T110*'Volume (KT)'!#REF!*1000*'Selling Price'!#REF!/10^6</f>
        <v>#REF!</v>
      </c>
      <c r="U110" s="75" t="e">
        <f>'Margin per unit (cash)'!U110*'Volume (KT)'!#REF!*1000*'Selling Price'!#REF!/10^6</f>
        <v>#REF!</v>
      </c>
      <c r="V110" s="75" t="e">
        <f>'Margin per unit (cash)'!V110*'Volume (KT)'!#REF!*1000*'Selling Price'!#REF!/10^6</f>
        <v>#REF!</v>
      </c>
      <c r="W110" s="75" t="e">
        <f>'Margin per unit (cash)'!W110*'Volume (KT)'!#REF!*1000*'Selling Price'!#REF!/10^6</f>
        <v>#REF!</v>
      </c>
      <c r="X110" s="75" t="e">
        <f>'Margin per unit (cash)'!X110*'Volume (KT)'!#REF!*1000*'Selling Price'!#REF!/10^6</f>
        <v>#REF!</v>
      </c>
    </row>
    <row r="111" spans="1:24" s="73" customFormat="1" ht="23.5">
      <c r="A111" s="71" t="s">
        <v>94</v>
      </c>
      <c r="B111" s="72"/>
      <c r="D111" s="72"/>
    </row>
    <row r="112" spans="1:24">
      <c r="A112" s="490" t="s">
        <v>1</v>
      </c>
      <c r="B112" s="487" t="s">
        <v>94</v>
      </c>
      <c r="C112" s="487" t="s">
        <v>99</v>
      </c>
      <c r="D112" s="487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92"/>
      <c r="B113" s="488"/>
      <c r="C113" s="488"/>
      <c r="D113" s="488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74" t="s">
        <v>91</v>
      </c>
      <c r="B114" s="112" t="s">
        <v>95</v>
      </c>
      <c r="C114" s="112" t="s">
        <v>3</v>
      </c>
      <c r="D114" s="113" t="s">
        <v>95</v>
      </c>
      <c r="E114" s="75">
        <f>'Margin per unit (cash)'!E114*'Volume (KT)'!E139*1000*'Selling Price'!E$20/10^6</f>
        <v>49.647988302006496</v>
      </c>
      <c r="F114" s="75">
        <f>'Margin per unit (cash)'!F114*'Volume (KT)'!F139*1000*'Selling Price'!F$20/10^6</f>
        <v>54.772472284659841</v>
      </c>
      <c r="G114" s="75">
        <f>'Margin per unit (cash)'!G114*'Volume (KT)'!G139*1000*'Selling Price'!G$20/10^6</f>
        <v>81.76155504047793</v>
      </c>
      <c r="H114" s="75">
        <f>'Margin per unit (cash)'!H114*'Volume (KT)'!H139*1000*'Selling Price'!H$20/10^6</f>
        <v>67.645772160480107</v>
      </c>
      <c r="I114" s="75">
        <f>'Margin per unit (cash)'!I114*'Volume (KT)'!I139*1000*'Selling Price'!I$20/10^6</f>
        <v>74.7145423964798</v>
      </c>
      <c r="J114" s="75">
        <f>'Margin per unit (cash)'!J114*'Volume (KT)'!J139*1000*'Selling Price'!J$20/10^6</f>
        <v>71.893764055380515</v>
      </c>
      <c r="K114" s="75">
        <f>'Margin per unit (cash)'!K114*'Volume (KT)'!K139*1000*'Selling Price'!K$20/10^6</f>
        <v>74.374560722890536</v>
      </c>
      <c r="L114" s="75">
        <f>'Margin per unit (cash)'!L114*'Volume (KT)'!L139*1000*'Selling Price'!L$20/10^6</f>
        <v>74.452898162470092</v>
      </c>
      <c r="M114" s="75">
        <f>'Margin per unit (cash)'!M114*'Volume (KT)'!M139*1000*'Selling Price'!M$20/10^6</f>
        <v>71.358668089776614</v>
      </c>
      <c r="N114" s="75">
        <f>'Margin per unit (cash)'!N114*'Volume (KT)'!N139*1000*'Selling Price'!N$20/10^6</f>
        <v>64.653825120712696</v>
      </c>
      <c r="O114" s="75">
        <f>'Margin per unit (cash)'!O114*'Volume (KT)'!O139*1000*'Selling Price'!O$20/10^6</f>
        <v>60.394193897160335</v>
      </c>
      <c r="P114" s="75">
        <f>'Margin per unit (cash)'!P114*'Volume (KT)'!P139*1000*'Selling Price'!P$20/10^6</f>
        <v>60.572683944205387</v>
      </c>
      <c r="Q114" s="75" t="e">
        <f>'Margin per unit (cash)'!Q114*'Volume (KT)'!#REF!*1000*'Selling Price'!#REF!/10^6</f>
        <v>#REF!</v>
      </c>
      <c r="R114" s="75" t="e">
        <f>'Margin per unit (cash)'!R114*'Volume (KT)'!#REF!*1000*'Selling Price'!#REF!/10^6</f>
        <v>#REF!</v>
      </c>
      <c r="S114" s="75" t="e">
        <f>'Margin per unit (cash)'!S114*'Volume (KT)'!#REF!*1000*'Selling Price'!#REF!/10^6</f>
        <v>#REF!</v>
      </c>
      <c r="T114" s="75" t="e">
        <f>'Margin per unit (cash)'!T114*'Volume (KT)'!#REF!*1000*'Selling Price'!#REF!/10^6</f>
        <v>#REF!</v>
      </c>
      <c r="U114" s="75" t="e">
        <f>'Margin per unit (cash)'!U114*'Volume (KT)'!#REF!*1000*'Selling Price'!#REF!/10^6</f>
        <v>#REF!</v>
      </c>
      <c r="V114" s="75" t="e">
        <f>'Margin per unit (cash)'!V114*'Volume (KT)'!#REF!*1000*'Selling Price'!#REF!/10^6</f>
        <v>#REF!</v>
      </c>
      <c r="W114" s="75" t="e">
        <f>'Margin per unit (cash)'!W114*'Volume (KT)'!#REF!*1000*'Selling Price'!#REF!/10^6</f>
        <v>#REF!</v>
      </c>
      <c r="X114" s="75" t="e">
        <f>'Margin per unit (cash)'!X114*'Volume (KT)'!#REF!*1000*'Selling Price'!#REF!/10^6</f>
        <v>#REF!</v>
      </c>
    </row>
    <row r="115" spans="1:24" s="73" customFormat="1" ht="23.5">
      <c r="A115" s="71" t="s">
        <v>155</v>
      </c>
      <c r="B115" s="72"/>
      <c r="D115" s="72"/>
    </row>
    <row r="116" spans="1:24">
      <c r="A116" s="490" t="s">
        <v>1</v>
      </c>
      <c r="B116" s="487" t="s">
        <v>155</v>
      </c>
      <c r="C116" s="487" t="s">
        <v>99</v>
      </c>
      <c r="D116" s="487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92"/>
      <c r="B117" s="488"/>
      <c r="C117" s="488"/>
      <c r="D117" s="488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74" t="s">
        <v>91</v>
      </c>
      <c r="B118" s="112" t="s">
        <v>95</v>
      </c>
      <c r="C118" s="112" t="s">
        <v>156</v>
      </c>
      <c r="D118" s="113" t="s">
        <v>95</v>
      </c>
      <c r="E118" s="75">
        <f>'Margin per unit (cash)'!E118*'Volume (KT)'!E143*1000/10^6</f>
        <v>17.496300000000005</v>
      </c>
      <c r="F118" s="75">
        <f>'Margin per unit (cash)'!F118*'Volume (KT)'!F143*1000/10^6</f>
        <v>17.496300000000005</v>
      </c>
      <c r="G118" s="75">
        <f>'Margin per unit (cash)'!G118*'Volume (KT)'!G143*1000/10^6</f>
        <v>17.496300000000005</v>
      </c>
      <c r="H118" s="75">
        <f>'Margin per unit (cash)'!H118*'Volume (KT)'!H143*1000/10^6</f>
        <v>17.496300000000005</v>
      </c>
      <c r="I118" s="75">
        <f>'Margin per unit (cash)'!I118*'Volume (KT)'!I143*1000/10^6</f>
        <v>17.496300000000005</v>
      </c>
      <c r="J118" s="75">
        <f>'Margin per unit (cash)'!J118*'Volume (KT)'!J143*1000/10^6</f>
        <v>17.496300000000005</v>
      </c>
      <c r="K118" s="75">
        <f>'Margin per unit (cash)'!K118*'Volume (KT)'!K143*1000/10^6</f>
        <v>17.496300000000005</v>
      </c>
      <c r="L118" s="75">
        <f>'Margin per unit (cash)'!L118*'Volume (KT)'!L143*1000/10^6</f>
        <v>17.496300000000005</v>
      </c>
      <c r="M118" s="75">
        <f>'Margin per unit (cash)'!M118*'Volume (KT)'!M143*1000/10^6</f>
        <v>17.496300000000005</v>
      </c>
      <c r="N118" s="75">
        <f>'Margin per unit (cash)'!N118*'Volume (KT)'!N143*1000/10^6</f>
        <v>17.496300000000005</v>
      </c>
      <c r="O118" s="75">
        <f>'Margin per unit (cash)'!O118*'Volume (KT)'!O143*1000/10^6</f>
        <v>17.496300000000005</v>
      </c>
      <c r="P118" s="75">
        <f>'Margin per unit (cash)'!P118*'Volume (KT)'!P143*1000/10^6</f>
        <v>17.496300000000005</v>
      </c>
      <c r="Q118" s="75" t="e">
        <f>'Margin per unit (cash)'!Q118*'Volume (KT)'!#REF!*1000/10^6</f>
        <v>#REF!</v>
      </c>
      <c r="R118" s="75" t="e">
        <f>'Margin per unit (cash)'!R118*'Volume (KT)'!#REF!*1000/10^6</f>
        <v>#REF!</v>
      </c>
      <c r="S118" s="75" t="e">
        <f>'Margin per unit (cash)'!S118*'Volume (KT)'!#REF!*1000/10^6</f>
        <v>#REF!</v>
      </c>
      <c r="T118" s="75" t="e">
        <f>'Margin per unit (cash)'!T118*'Volume (KT)'!#REF!*1000/10^6</f>
        <v>#REF!</v>
      </c>
      <c r="U118" s="75" t="e">
        <f>'Margin per unit (cash)'!U118*'Volume (KT)'!#REF!*1000/10^6</f>
        <v>#REF!</v>
      </c>
      <c r="V118" s="75" t="e">
        <f>'Margin per unit (cash)'!V118*'Volume (KT)'!#REF!*1000/10^6</f>
        <v>#REF!</v>
      </c>
      <c r="W118" s="75" t="e">
        <f>'Margin per unit (cash)'!W118*'Volume (KT)'!#REF!*1000/10^6</f>
        <v>#REF!</v>
      </c>
      <c r="X118" s="75" t="e">
        <f>'Margin per unit (cash)'!X118*'Volume (KT)'!#REF!*1000/10^6</f>
        <v>#REF!</v>
      </c>
    </row>
    <row r="119" spans="1:24" ht="15" thickBot="1">
      <c r="A119" s="74" t="s">
        <v>91</v>
      </c>
      <c r="B119" s="112" t="s">
        <v>95</v>
      </c>
      <c r="C119" s="112" t="s">
        <v>157</v>
      </c>
      <c r="D119" s="113" t="s">
        <v>95</v>
      </c>
      <c r="E119" s="75">
        <f>'Margin per unit (cash)'!E119*'Volume (KT)'!E144*1000/10^6</f>
        <v>8.7481500000000025</v>
      </c>
      <c r="F119" s="75">
        <f>'Margin per unit (cash)'!F119*'Volume (KT)'!F144*1000/10^6</f>
        <v>8.7481500000000025</v>
      </c>
      <c r="G119" s="75">
        <f>'Margin per unit (cash)'!G119*'Volume (KT)'!G144*1000/10^6</f>
        <v>8.7481500000000025</v>
      </c>
      <c r="H119" s="75">
        <f>'Margin per unit (cash)'!H119*'Volume (KT)'!H144*1000/10^6</f>
        <v>8.7481500000000025</v>
      </c>
      <c r="I119" s="75">
        <f>'Margin per unit (cash)'!I119*'Volume (KT)'!I144*1000/10^6</f>
        <v>8.7481500000000025</v>
      </c>
      <c r="J119" s="75">
        <f>'Margin per unit (cash)'!J119*'Volume (KT)'!J144*1000/10^6</f>
        <v>8.7481500000000025</v>
      </c>
      <c r="K119" s="75">
        <f>'Margin per unit (cash)'!K119*'Volume (KT)'!K144*1000/10^6</f>
        <v>8.7481500000000025</v>
      </c>
      <c r="L119" s="75">
        <f>'Margin per unit (cash)'!L119*'Volume (KT)'!L144*1000/10^6</f>
        <v>8.7481500000000025</v>
      </c>
      <c r="M119" s="75">
        <f>'Margin per unit (cash)'!M119*'Volume (KT)'!M144*1000/10^6</f>
        <v>8.7481500000000025</v>
      </c>
      <c r="N119" s="75">
        <f>'Margin per unit (cash)'!N119*'Volume (KT)'!N144*1000/10^6</f>
        <v>8.7481500000000025</v>
      </c>
      <c r="O119" s="75">
        <f>'Margin per unit (cash)'!O119*'Volume (KT)'!O144*1000/10^6</f>
        <v>8.7481500000000025</v>
      </c>
      <c r="P119" s="75">
        <f>'Margin per unit (cash)'!P119*'Volume (KT)'!P144*1000/10^6</f>
        <v>8.7481500000000025</v>
      </c>
      <c r="Q119" s="75" t="e">
        <f>'Margin per unit (cash)'!Q119*'Volume (KT)'!#REF!*1000/10^6</f>
        <v>#REF!</v>
      </c>
      <c r="R119" s="75" t="e">
        <f>'Margin per unit (cash)'!R119*'Volume (KT)'!#REF!*1000/10^6</f>
        <v>#REF!</v>
      </c>
      <c r="S119" s="75" t="e">
        <f>'Margin per unit (cash)'!S119*'Volume (KT)'!#REF!*1000/10^6</f>
        <v>#REF!</v>
      </c>
      <c r="T119" s="75" t="e">
        <f>'Margin per unit (cash)'!T119*'Volume (KT)'!#REF!*1000/10^6</f>
        <v>#REF!</v>
      </c>
      <c r="U119" s="75" t="e">
        <f>'Margin per unit (cash)'!U119*'Volume (KT)'!#REF!*1000/10^6</f>
        <v>#REF!</v>
      </c>
      <c r="V119" s="75" t="e">
        <f>'Margin per unit (cash)'!V119*'Volume (KT)'!#REF!*1000/10^6</f>
        <v>#REF!</v>
      </c>
      <c r="W119" s="75" t="e">
        <f>'Margin per unit (cash)'!W119*'Volume (KT)'!#REF!*1000/10^6</f>
        <v>#REF!</v>
      </c>
      <c r="X119" s="75" t="e">
        <f>'Margin per unit (cash)'!X119*'Volume (KT)'!#REF!*1000/10^6</f>
        <v>#REF!</v>
      </c>
    </row>
    <row r="121" spans="1:24">
      <c r="A121" s="490" t="s">
        <v>127</v>
      </c>
      <c r="B121" s="490"/>
      <c r="C121" s="490"/>
      <c r="D121" s="490"/>
      <c r="E121" s="265">
        <v>2021</v>
      </c>
      <c r="F121" s="265">
        <v>2022</v>
      </c>
      <c r="G121" s="265">
        <v>2023</v>
      </c>
      <c r="H121" s="265">
        <v>2024</v>
      </c>
      <c r="I121" s="265">
        <v>2025</v>
      </c>
      <c r="J121" s="265">
        <v>2026</v>
      </c>
      <c r="K121" s="265">
        <v>2027</v>
      </c>
      <c r="L121" s="265">
        <v>2028</v>
      </c>
      <c r="M121" s="265">
        <v>2029</v>
      </c>
      <c r="N121" s="265">
        <v>2030</v>
      </c>
      <c r="O121" s="265">
        <v>2031</v>
      </c>
      <c r="P121" s="265">
        <v>2032</v>
      </c>
      <c r="Q121" s="265">
        <v>2033</v>
      </c>
      <c r="R121" s="265">
        <v>2034</v>
      </c>
      <c r="S121" s="265">
        <v>2035</v>
      </c>
      <c r="T121" s="265">
        <v>2036</v>
      </c>
      <c r="U121" s="265">
        <v>2037</v>
      </c>
      <c r="V121" s="265">
        <v>2038</v>
      </c>
      <c r="W121" s="265">
        <v>2039</v>
      </c>
      <c r="X121" s="265">
        <v>2040</v>
      </c>
    </row>
    <row r="122" spans="1:24">
      <c r="A122" s="490"/>
      <c r="B122" s="490"/>
      <c r="C122" s="490"/>
      <c r="D122" s="490"/>
      <c r="E122" s="265">
        <v>2564</v>
      </c>
      <c r="F122" s="265">
        <v>2565</v>
      </c>
      <c r="G122" s="265">
        <v>2566</v>
      </c>
      <c r="H122" s="265">
        <v>2567</v>
      </c>
      <c r="I122" s="265">
        <v>2568</v>
      </c>
      <c r="J122" s="265">
        <v>2569</v>
      </c>
      <c r="K122" s="265">
        <v>2570</v>
      </c>
      <c r="L122" s="265">
        <v>2571</v>
      </c>
      <c r="M122" s="265">
        <v>2572</v>
      </c>
      <c r="N122" s="265">
        <v>2573</v>
      </c>
      <c r="O122" s="265">
        <v>2574</v>
      </c>
      <c r="P122" s="265">
        <v>2575</v>
      </c>
      <c r="Q122" s="265">
        <v>2576</v>
      </c>
      <c r="R122" s="265">
        <v>2577</v>
      </c>
      <c r="S122" s="265">
        <v>2578</v>
      </c>
      <c r="T122" s="265">
        <v>2579</v>
      </c>
      <c r="U122" s="265">
        <v>2580</v>
      </c>
      <c r="V122" s="265">
        <v>2581</v>
      </c>
      <c r="W122" s="265">
        <v>2582</v>
      </c>
      <c r="X122" s="265">
        <v>2583</v>
      </c>
    </row>
    <row r="123" spans="1:24">
      <c r="A123" s="490"/>
      <c r="B123" s="490"/>
      <c r="C123" s="490"/>
      <c r="D123" s="490"/>
      <c r="E123" s="114">
        <f t="shared" ref="E123:M123" si="0">SUM(E25:E30)</f>
        <v>681.54373773961993</v>
      </c>
      <c r="F123" s="114">
        <f t="shared" si="0"/>
        <v>467.18084802699889</v>
      </c>
      <c r="G123" s="114">
        <f t="shared" si="0"/>
        <v>620.0432473419479</v>
      </c>
      <c r="H123" s="114">
        <f t="shared" si="0"/>
        <v>866.70868363660838</v>
      </c>
      <c r="I123" s="114">
        <f t="shared" si="0"/>
        <v>882.10561477370379</v>
      </c>
      <c r="J123" s="114">
        <f t="shared" si="0"/>
        <v>974.2553226858289</v>
      </c>
      <c r="K123" s="114">
        <f t="shared" si="0"/>
        <v>885.34793661608285</v>
      </c>
      <c r="L123" s="114">
        <f t="shared" si="0"/>
        <v>723.28205172104697</v>
      </c>
      <c r="M123" s="114">
        <f t="shared" si="0"/>
        <v>794.40056721240205</v>
      </c>
      <c r="N123" s="114">
        <f t="shared" ref="N123:X123" si="1">SUM(N25:N30)</f>
        <v>551.90994170793294</v>
      </c>
      <c r="O123" s="114">
        <f t="shared" si="1"/>
        <v>543.05098130674901</v>
      </c>
      <c r="P123" s="114">
        <f t="shared" si="1"/>
        <v>553.77895867121163</v>
      </c>
      <c r="Q123" s="114" t="e">
        <f t="shared" si="1"/>
        <v>#REF!</v>
      </c>
      <c r="R123" s="114" t="e">
        <f t="shared" si="1"/>
        <v>#REF!</v>
      </c>
      <c r="S123" s="114" t="e">
        <f t="shared" si="1"/>
        <v>#REF!</v>
      </c>
      <c r="T123" s="114" t="e">
        <f t="shared" si="1"/>
        <v>#REF!</v>
      </c>
      <c r="U123" s="114" t="e">
        <f t="shared" si="1"/>
        <v>#REF!</v>
      </c>
      <c r="V123" s="114" t="e">
        <f t="shared" si="1"/>
        <v>#REF!</v>
      </c>
      <c r="W123" s="114" t="e">
        <f t="shared" si="1"/>
        <v>#REF!</v>
      </c>
      <c r="X123" s="114" t="e">
        <f t="shared" si="1"/>
        <v>#REF!</v>
      </c>
    </row>
    <row r="124" spans="1:24">
      <c r="A124" s="490" t="s">
        <v>128</v>
      </c>
      <c r="B124" s="490"/>
      <c r="C124" s="490"/>
      <c r="D124" s="490"/>
      <c r="E124" s="265">
        <v>2021</v>
      </c>
      <c r="F124" s="265">
        <v>2022</v>
      </c>
      <c r="G124" s="265">
        <v>2023</v>
      </c>
      <c r="H124" s="265">
        <v>2024</v>
      </c>
      <c r="I124" s="265">
        <v>2025</v>
      </c>
      <c r="J124" s="265">
        <v>2026</v>
      </c>
      <c r="K124" s="265">
        <v>2027</v>
      </c>
      <c r="L124" s="265">
        <v>2028</v>
      </c>
      <c r="M124" s="265">
        <v>2029</v>
      </c>
      <c r="N124" s="265">
        <v>2030</v>
      </c>
      <c r="O124" s="265">
        <v>2031</v>
      </c>
      <c r="P124" s="265">
        <v>2032</v>
      </c>
      <c r="Q124" s="265">
        <v>2033</v>
      </c>
      <c r="R124" s="265">
        <v>2034</v>
      </c>
      <c r="S124" s="265">
        <v>2035</v>
      </c>
      <c r="T124" s="265">
        <v>2036</v>
      </c>
      <c r="U124" s="265">
        <v>2037</v>
      </c>
      <c r="V124" s="265">
        <v>2038</v>
      </c>
      <c r="W124" s="265">
        <v>2039</v>
      </c>
      <c r="X124" s="265">
        <v>2040</v>
      </c>
    </row>
    <row r="125" spans="1:24">
      <c r="A125" s="490"/>
      <c r="B125" s="490"/>
      <c r="C125" s="490"/>
      <c r="D125" s="490"/>
      <c r="E125" s="265">
        <v>2564</v>
      </c>
      <c r="F125" s="265">
        <v>2565</v>
      </c>
      <c r="G125" s="265">
        <v>2566</v>
      </c>
      <c r="H125" s="265">
        <v>2567</v>
      </c>
      <c r="I125" s="265">
        <v>2568</v>
      </c>
      <c r="J125" s="265">
        <v>2569</v>
      </c>
      <c r="K125" s="265">
        <v>2570</v>
      </c>
      <c r="L125" s="265">
        <v>2571</v>
      </c>
      <c r="M125" s="265">
        <v>2572</v>
      </c>
      <c r="N125" s="265">
        <v>2573</v>
      </c>
      <c r="O125" s="265">
        <v>2574</v>
      </c>
      <c r="P125" s="265">
        <v>2575</v>
      </c>
      <c r="Q125" s="265">
        <v>2576</v>
      </c>
      <c r="R125" s="265">
        <v>2577</v>
      </c>
      <c r="S125" s="265">
        <v>2578</v>
      </c>
      <c r="T125" s="265">
        <v>2579</v>
      </c>
      <c r="U125" s="265">
        <v>2580</v>
      </c>
      <c r="V125" s="265">
        <v>2581</v>
      </c>
      <c r="W125" s="265">
        <v>2582</v>
      </c>
      <c r="X125" s="265">
        <v>2583</v>
      </c>
    </row>
    <row r="126" spans="1:24">
      <c r="A126" s="490"/>
      <c r="B126" s="490"/>
      <c r="C126" s="490"/>
      <c r="D126" s="490"/>
      <c r="E126" s="114" t="e">
        <f t="shared" ref="E126:M126" si="2">SUM(E34:E43)</f>
        <v>#REF!</v>
      </c>
      <c r="F126" s="114" t="e">
        <f t="shared" si="2"/>
        <v>#REF!</v>
      </c>
      <c r="G126" s="114" t="e">
        <f t="shared" si="2"/>
        <v>#REF!</v>
      </c>
      <c r="H126" s="114" t="e">
        <f t="shared" si="2"/>
        <v>#REF!</v>
      </c>
      <c r="I126" s="114" t="e">
        <f t="shared" si="2"/>
        <v>#REF!</v>
      </c>
      <c r="J126" s="114" t="e">
        <f t="shared" si="2"/>
        <v>#REF!</v>
      </c>
      <c r="K126" s="114" t="e">
        <f t="shared" si="2"/>
        <v>#REF!</v>
      </c>
      <c r="L126" s="114" t="e">
        <f t="shared" si="2"/>
        <v>#REF!</v>
      </c>
      <c r="M126" s="114" t="e">
        <f t="shared" si="2"/>
        <v>#REF!</v>
      </c>
      <c r="N126" s="114" t="e">
        <f t="shared" ref="N126:X126" si="3">SUM(N34:N43)</f>
        <v>#REF!</v>
      </c>
      <c r="O126" s="114" t="e">
        <f t="shared" si="3"/>
        <v>#REF!</v>
      </c>
      <c r="P126" s="114" t="e">
        <f t="shared" si="3"/>
        <v>#REF!</v>
      </c>
      <c r="Q126" s="114" t="e">
        <f t="shared" si="3"/>
        <v>#REF!</v>
      </c>
      <c r="R126" s="114" t="e">
        <f t="shared" si="3"/>
        <v>#REF!</v>
      </c>
      <c r="S126" s="114" t="e">
        <f t="shared" si="3"/>
        <v>#REF!</v>
      </c>
      <c r="T126" s="114" t="e">
        <f t="shared" si="3"/>
        <v>#REF!</v>
      </c>
      <c r="U126" s="114" t="e">
        <f t="shared" si="3"/>
        <v>#REF!</v>
      </c>
      <c r="V126" s="114" t="e">
        <f t="shared" si="3"/>
        <v>#REF!</v>
      </c>
      <c r="W126" s="114" t="e">
        <f t="shared" si="3"/>
        <v>#REF!</v>
      </c>
      <c r="X126" s="114" t="e">
        <f t="shared" si="3"/>
        <v>#REF!</v>
      </c>
    </row>
    <row r="127" spans="1:24">
      <c r="A127" s="490" t="s">
        <v>152</v>
      </c>
      <c r="B127" s="490"/>
      <c r="C127" s="490"/>
      <c r="D127" s="490"/>
      <c r="E127" s="265">
        <v>2021</v>
      </c>
      <c r="F127" s="265">
        <v>2022</v>
      </c>
      <c r="G127" s="265">
        <v>2023</v>
      </c>
      <c r="H127" s="265">
        <v>2024</v>
      </c>
      <c r="I127" s="265">
        <v>2025</v>
      </c>
      <c r="J127" s="265">
        <v>2026</v>
      </c>
      <c r="K127" s="265">
        <v>2027</v>
      </c>
      <c r="L127" s="265">
        <v>2028</v>
      </c>
      <c r="M127" s="265">
        <v>2029</v>
      </c>
      <c r="N127" s="265">
        <v>2030</v>
      </c>
      <c r="O127" s="265">
        <v>2031</v>
      </c>
      <c r="P127" s="265">
        <v>2032</v>
      </c>
      <c r="Q127" s="265">
        <v>2033</v>
      </c>
      <c r="R127" s="265">
        <v>2034</v>
      </c>
      <c r="S127" s="265">
        <v>2035</v>
      </c>
      <c r="T127" s="265">
        <v>2036</v>
      </c>
      <c r="U127" s="265">
        <v>2037</v>
      </c>
      <c r="V127" s="265">
        <v>2038</v>
      </c>
      <c r="W127" s="265">
        <v>2039</v>
      </c>
      <c r="X127" s="265">
        <v>2040</v>
      </c>
    </row>
    <row r="128" spans="1:24">
      <c r="A128" s="490"/>
      <c r="B128" s="490"/>
      <c r="C128" s="490"/>
      <c r="D128" s="490"/>
      <c r="E128" s="265">
        <v>2564</v>
      </c>
      <c r="F128" s="265">
        <v>2565</v>
      </c>
      <c r="G128" s="265">
        <v>2566</v>
      </c>
      <c r="H128" s="265">
        <v>2567</v>
      </c>
      <c r="I128" s="265">
        <v>2568</v>
      </c>
      <c r="J128" s="265">
        <v>2569</v>
      </c>
      <c r="K128" s="265">
        <v>2570</v>
      </c>
      <c r="L128" s="265">
        <v>2571</v>
      </c>
      <c r="M128" s="265">
        <v>2572</v>
      </c>
      <c r="N128" s="265">
        <v>2573</v>
      </c>
      <c r="O128" s="265">
        <v>2574</v>
      </c>
      <c r="P128" s="265">
        <v>2575</v>
      </c>
      <c r="Q128" s="265">
        <v>2576</v>
      </c>
      <c r="R128" s="265">
        <v>2577</v>
      </c>
      <c r="S128" s="265">
        <v>2578</v>
      </c>
      <c r="T128" s="265">
        <v>2579</v>
      </c>
      <c r="U128" s="265">
        <v>2580</v>
      </c>
      <c r="V128" s="265">
        <v>2581</v>
      </c>
      <c r="W128" s="265">
        <v>2582</v>
      </c>
      <c r="X128" s="265">
        <v>2583</v>
      </c>
    </row>
    <row r="129" spans="1:24">
      <c r="A129" s="490"/>
      <c r="B129" s="490"/>
      <c r="C129" s="490"/>
      <c r="D129" s="490"/>
      <c r="E129" s="114" t="e">
        <f t="shared" ref="E129:M129" si="4">SUM(E47:E102)</f>
        <v>#REF!</v>
      </c>
      <c r="F129" s="114" t="e">
        <f t="shared" si="4"/>
        <v>#REF!</v>
      </c>
      <c r="G129" s="114" t="e">
        <f t="shared" si="4"/>
        <v>#REF!</v>
      </c>
      <c r="H129" s="114" t="e">
        <f t="shared" si="4"/>
        <v>#REF!</v>
      </c>
      <c r="I129" s="114" t="e">
        <f t="shared" si="4"/>
        <v>#REF!</v>
      </c>
      <c r="J129" s="114" t="e">
        <f t="shared" si="4"/>
        <v>#REF!</v>
      </c>
      <c r="K129" s="114" t="e">
        <f t="shared" si="4"/>
        <v>#REF!</v>
      </c>
      <c r="L129" s="114" t="e">
        <f t="shared" si="4"/>
        <v>#REF!</v>
      </c>
      <c r="M129" s="114" t="e">
        <f t="shared" si="4"/>
        <v>#REF!</v>
      </c>
      <c r="N129" s="114" t="e">
        <f t="shared" ref="N129:X129" si="5">SUM(N47:N102)</f>
        <v>#REF!</v>
      </c>
      <c r="O129" s="114" t="e">
        <f t="shared" si="5"/>
        <v>#REF!</v>
      </c>
      <c r="P129" s="114" t="e">
        <f t="shared" si="5"/>
        <v>#REF!</v>
      </c>
      <c r="Q129" s="114" t="e">
        <f t="shared" si="5"/>
        <v>#REF!</v>
      </c>
      <c r="R129" s="114" t="e">
        <f t="shared" si="5"/>
        <v>#REF!</v>
      </c>
      <c r="S129" s="114" t="e">
        <f t="shared" si="5"/>
        <v>#REF!</v>
      </c>
      <c r="T129" s="114" t="e">
        <f t="shared" si="5"/>
        <v>#REF!</v>
      </c>
      <c r="U129" s="114" t="e">
        <f t="shared" si="5"/>
        <v>#REF!</v>
      </c>
      <c r="V129" s="114" t="e">
        <f t="shared" si="5"/>
        <v>#REF!</v>
      </c>
      <c r="W129" s="114" t="e">
        <f t="shared" si="5"/>
        <v>#REF!</v>
      </c>
      <c r="X129" s="114" t="e">
        <f t="shared" si="5"/>
        <v>#REF!</v>
      </c>
    </row>
    <row r="130" spans="1:24">
      <c r="A130" s="490" t="s">
        <v>129</v>
      </c>
      <c r="B130" s="490"/>
      <c r="C130" s="490"/>
      <c r="D130" s="490"/>
      <c r="E130" s="265">
        <v>2021</v>
      </c>
      <c r="F130" s="265">
        <v>2022</v>
      </c>
      <c r="G130" s="265">
        <v>2023</v>
      </c>
      <c r="H130" s="265">
        <v>2024</v>
      </c>
      <c r="I130" s="265">
        <v>2025</v>
      </c>
      <c r="J130" s="265">
        <v>2026</v>
      </c>
      <c r="K130" s="265">
        <v>2027</v>
      </c>
      <c r="L130" s="265">
        <v>2028</v>
      </c>
      <c r="M130" s="265">
        <v>2029</v>
      </c>
      <c r="N130" s="265">
        <v>2030</v>
      </c>
      <c r="O130" s="265">
        <v>2031</v>
      </c>
      <c r="P130" s="265">
        <v>2032</v>
      </c>
      <c r="Q130" s="265">
        <v>2033</v>
      </c>
      <c r="R130" s="265">
        <v>2034</v>
      </c>
      <c r="S130" s="265">
        <v>2035</v>
      </c>
      <c r="T130" s="265">
        <v>2036</v>
      </c>
      <c r="U130" s="265">
        <v>2037</v>
      </c>
      <c r="V130" s="265">
        <v>2038</v>
      </c>
      <c r="W130" s="265">
        <v>2039</v>
      </c>
      <c r="X130" s="265">
        <v>2040</v>
      </c>
    </row>
    <row r="131" spans="1:24">
      <c r="A131" s="490"/>
      <c r="B131" s="490"/>
      <c r="C131" s="490"/>
      <c r="D131" s="490"/>
      <c r="E131" s="265">
        <v>2564</v>
      </c>
      <c r="F131" s="265">
        <v>2565</v>
      </c>
      <c r="G131" s="265">
        <v>2566</v>
      </c>
      <c r="H131" s="265">
        <v>2567</v>
      </c>
      <c r="I131" s="265">
        <v>2568</v>
      </c>
      <c r="J131" s="265">
        <v>2569</v>
      </c>
      <c r="K131" s="265">
        <v>2570</v>
      </c>
      <c r="L131" s="265">
        <v>2571</v>
      </c>
      <c r="M131" s="265">
        <v>2572</v>
      </c>
      <c r="N131" s="265">
        <v>2573</v>
      </c>
      <c r="O131" s="265">
        <v>2574</v>
      </c>
      <c r="P131" s="265">
        <v>2575</v>
      </c>
      <c r="Q131" s="265">
        <v>2576</v>
      </c>
      <c r="R131" s="265">
        <v>2577</v>
      </c>
      <c r="S131" s="265">
        <v>2578</v>
      </c>
      <c r="T131" s="265">
        <v>2579</v>
      </c>
      <c r="U131" s="265">
        <v>2580</v>
      </c>
      <c r="V131" s="265">
        <v>2581</v>
      </c>
      <c r="W131" s="265">
        <v>2582</v>
      </c>
      <c r="X131" s="265">
        <v>2583</v>
      </c>
    </row>
    <row r="132" spans="1:24">
      <c r="A132" s="490"/>
      <c r="B132" s="490"/>
      <c r="C132" s="490"/>
      <c r="D132" s="490"/>
      <c r="E132" s="114">
        <f t="shared" ref="E132:M132" si="6">SUM(E106:E110)</f>
        <v>592.4221012159951</v>
      </c>
      <c r="F132" s="114">
        <f t="shared" si="6"/>
        <v>701.11561720356144</v>
      </c>
      <c r="G132" s="114">
        <f t="shared" si="6"/>
        <v>1052.4038762570485</v>
      </c>
      <c r="H132" s="114">
        <f t="shared" si="6"/>
        <v>761.15467340259124</v>
      </c>
      <c r="I132" s="114">
        <f t="shared" si="6"/>
        <v>914.86790666319166</v>
      </c>
      <c r="J132" s="114">
        <f t="shared" si="6"/>
        <v>901.73372353163802</v>
      </c>
      <c r="K132" s="114">
        <f t="shared" si="6"/>
        <v>900.49874800506768</v>
      </c>
      <c r="L132" s="114">
        <f t="shared" si="6"/>
        <v>833.53570008577378</v>
      </c>
      <c r="M132" s="114">
        <f t="shared" si="6"/>
        <v>819.59111845921416</v>
      </c>
      <c r="N132" s="114">
        <f t="shared" ref="N132:X132" si="7">SUM(N106:N110)</f>
        <v>752.77688276455501</v>
      </c>
      <c r="O132" s="114">
        <f t="shared" si="7"/>
        <v>747.48882439362717</v>
      </c>
      <c r="P132" s="114">
        <f t="shared" si="7"/>
        <v>688.47874955766736</v>
      </c>
      <c r="Q132" s="114" t="e">
        <f t="shared" si="7"/>
        <v>#REF!</v>
      </c>
      <c r="R132" s="114" t="e">
        <f t="shared" si="7"/>
        <v>#REF!</v>
      </c>
      <c r="S132" s="114" t="e">
        <f t="shared" si="7"/>
        <v>#REF!</v>
      </c>
      <c r="T132" s="114" t="e">
        <f t="shared" si="7"/>
        <v>#REF!</v>
      </c>
      <c r="U132" s="114" t="e">
        <f t="shared" si="7"/>
        <v>#REF!</v>
      </c>
      <c r="V132" s="114" t="e">
        <f t="shared" si="7"/>
        <v>#REF!</v>
      </c>
      <c r="W132" s="114" t="e">
        <f t="shared" si="7"/>
        <v>#REF!</v>
      </c>
      <c r="X132" s="114" t="e">
        <f t="shared" si="7"/>
        <v>#REF!</v>
      </c>
    </row>
    <row r="133" spans="1:24">
      <c r="E133" s="214" t="e">
        <f t="shared" ref="E133:M133" si="8">E129-E143</f>
        <v>#REF!</v>
      </c>
      <c r="F133" s="214" t="e">
        <f t="shared" si="8"/>
        <v>#REF!</v>
      </c>
      <c r="G133" s="214" t="e">
        <f t="shared" si="8"/>
        <v>#REF!</v>
      </c>
      <c r="H133" s="214" t="e">
        <f t="shared" si="8"/>
        <v>#REF!</v>
      </c>
      <c r="I133" s="214" t="e">
        <f t="shared" si="8"/>
        <v>#REF!</v>
      </c>
      <c r="J133" s="214" t="e">
        <f t="shared" si="8"/>
        <v>#REF!</v>
      </c>
      <c r="K133" s="214" t="e">
        <f t="shared" si="8"/>
        <v>#REF!</v>
      </c>
      <c r="L133" s="214" t="e">
        <f t="shared" si="8"/>
        <v>#REF!</v>
      </c>
      <c r="M133" s="214" t="e">
        <f t="shared" si="8"/>
        <v>#REF!</v>
      </c>
      <c r="N133" s="214" t="e">
        <f t="shared" ref="N133:X133" si="9">N129-N143</f>
        <v>#REF!</v>
      </c>
      <c r="O133" s="214" t="e">
        <f t="shared" si="9"/>
        <v>#REF!</v>
      </c>
      <c r="P133" s="214" t="e">
        <f t="shared" si="9"/>
        <v>#REF!</v>
      </c>
      <c r="Q133" s="214" t="e">
        <f t="shared" si="9"/>
        <v>#REF!</v>
      </c>
      <c r="R133" s="214" t="e">
        <f t="shared" si="9"/>
        <v>#REF!</v>
      </c>
      <c r="S133" s="214" t="e">
        <f t="shared" si="9"/>
        <v>#REF!</v>
      </c>
      <c r="T133" s="214" t="e">
        <f t="shared" si="9"/>
        <v>#REF!</v>
      </c>
      <c r="U133" s="214" t="e">
        <f t="shared" si="9"/>
        <v>#REF!</v>
      </c>
      <c r="V133" s="214" t="e">
        <f t="shared" si="9"/>
        <v>#REF!</v>
      </c>
      <c r="W133" s="214" t="e">
        <f t="shared" si="9"/>
        <v>#REF!</v>
      </c>
      <c r="X133" s="214" t="e">
        <f t="shared" si="9"/>
        <v>#REF!</v>
      </c>
    </row>
    <row r="134" spans="1:24">
      <c r="E134" s="214" t="e">
        <f t="shared" ref="E134:M134" si="10">E137+E140</f>
        <v>#REF!</v>
      </c>
      <c r="F134" s="214" t="e">
        <f t="shared" si="10"/>
        <v>#REF!</v>
      </c>
      <c r="G134" s="214" t="e">
        <f t="shared" si="10"/>
        <v>#REF!</v>
      </c>
      <c r="H134" s="214" t="e">
        <f t="shared" si="10"/>
        <v>#REF!</v>
      </c>
      <c r="I134" s="214" t="e">
        <f t="shared" si="10"/>
        <v>#REF!</v>
      </c>
      <c r="J134" s="214" t="e">
        <f t="shared" si="10"/>
        <v>#REF!</v>
      </c>
      <c r="K134" s="214" t="e">
        <f t="shared" si="10"/>
        <v>#REF!</v>
      </c>
      <c r="L134" s="214" t="e">
        <f t="shared" si="10"/>
        <v>#REF!</v>
      </c>
      <c r="M134" s="214" t="e">
        <f t="shared" si="10"/>
        <v>#REF!</v>
      </c>
      <c r="N134" s="214" t="e">
        <f t="shared" ref="N134:X134" si="11">N137+N140</f>
        <v>#REF!</v>
      </c>
      <c r="O134" s="214" t="e">
        <f t="shared" si="11"/>
        <v>#REF!</v>
      </c>
      <c r="P134" s="214" t="e">
        <f t="shared" si="11"/>
        <v>#REF!</v>
      </c>
      <c r="Q134" s="214" t="e">
        <f t="shared" si="11"/>
        <v>#REF!</v>
      </c>
      <c r="R134" s="214" t="e">
        <f t="shared" si="11"/>
        <v>#REF!</v>
      </c>
      <c r="S134" s="214" t="e">
        <f t="shared" si="11"/>
        <v>#REF!</v>
      </c>
      <c r="T134" s="214" t="e">
        <f t="shared" si="11"/>
        <v>#REF!</v>
      </c>
      <c r="U134" s="214" t="e">
        <f t="shared" si="11"/>
        <v>#REF!</v>
      </c>
      <c r="V134" s="214" t="e">
        <f t="shared" si="11"/>
        <v>#REF!</v>
      </c>
      <c r="W134" s="214" t="e">
        <f t="shared" si="11"/>
        <v>#REF!</v>
      </c>
      <c r="X134" s="214" t="e">
        <f t="shared" si="11"/>
        <v>#REF!</v>
      </c>
    </row>
    <row r="135" spans="1:24">
      <c r="A135" s="490" t="s">
        <v>132</v>
      </c>
      <c r="B135" s="490"/>
      <c r="C135" s="490"/>
      <c r="D135" s="490"/>
      <c r="E135" s="265">
        <v>2021</v>
      </c>
      <c r="F135" s="265">
        <v>2022</v>
      </c>
      <c r="G135" s="265">
        <v>2023</v>
      </c>
      <c r="H135" s="265">
        <v>2024</v>
      </c>
      <c r="I135" s="265">
        <v>2025</v>
      </c>
      <c r="J135" s="265">
        <v>2026</v>
      </c>
      <c r="K135" s="265">
        <v>2027</v>
      </c>
      <c r="L135" s="265">
        <v>2028</v>
      </c>
      <c r="M135" s="265">
        <v>2029</v>
      </c>
      <c r="N135" s="265">
        <v>2030</v>
      </c>
      <c r="O135" s="265">
        <v>2031</v>
      </c>
      <c r="P135" s="265">
        <v>2032</v>
      </c>
      <c r="Q135" s="265">
        <v>2033</v>
      </c>
      <c r="R135" s="265">
        <v>2034</v>
      </c>
      <c r="S135" s="265">
        <v>2035</v>
      </c>
      <c r="T135" s="265">
        <v>2036</v>
      </c>
      <c r="U135" s="265">
        <v>2037</v>
      </c>
      <c r="V135" s="265">
        <v>2038</v>
      </c>
      <c r="W135" s="265">
        <v>2039</v>
      </c>
      <c r="X135" s="265">
        <v>2040</v>
      </c>
    </row>
    <row r="136" spans="1:24">
      <c r="A136" s="490"/>
      <c r="B136" s="490"/>
      <c r="C136" s="490"/>
      <c r="D136" s="490"/>
      <c r="E136" s="265">
        <v>2564</v>
      </c>
      <c r="F136" s="265">
        <v>2565</v>
      </c>
      <c r="G136" s="265">
        <v>2566</v>
      </c>
      <c r="H136" s="265">
        <v>2567</v>
      </c>
      <c r="I136" s="265">
        <v>2568</v>
      </c>
      <c r="J136" s="265">
        <v>2569</v>
      </c>
      <c r="K136" s="265">
        <v>2570</v>
      </c>
      <c r="L136" s="265">
        <v>2571</v>
      </c>
      <c r="M136" s="265">
        <v>2572</v>
      </c>
      <c r="N136" s="265">
        <v>2573</v>
      </c>
      <c r="O136" s="265">
        <v>2574</v>
      </c>
      <c r="P136" s="265">
        <v>2575</v>
      </c>
      <c r="Q136" s="265">
        <v>2576</v>
      </c>
      <c r="R136" s="265">
        <v>2577</v>
      </c>
      <c r="S136" s="265">
        <v>2578</v>
      </c>
      <c r="T136" s="265">
        <v>2579</v>
      </c>
      <c r="U136" s="265">
        <v>2580</v>
      </c>
      <c r="V136" s="265">
        <v>2581</v>
      </c>
      <c r="W136" s="265">
        <v>2582</v>
      </c>
      <c r="X136" s="265">
        <v>2583</v>
      </c>
    </row>
    <row r="137" spans="1:24">
      <c r="A137" s="490"/>
      <c r="B137" s="490"/>
      <c r="C137" s="490"/>
      <c r="D137" s="490"/>
      <c r="E137" s="114" t="e">
        <f t="shared" ref="E137:M137" si="12">SUM(E114,E106:E110,E47:E102,E34:E43,E25:E30)-E140-E143</f>
        <v>#REF!</v>
      </c>
      <c r="F137" s="114" t="e">
        <f t="shared" si="12"/>
        <v>#REF!</v>
      </c>
      <c r="G137" s="114" t="e">
        <f t="shared" si="12"/>
        <v>#REF!</v>
      </c>
      <c r="H137" s="114" t="e">
        <f t="shared" si="12"/>
        <v>#REF!</v>
      </c>
      <c r="I137" s="114" t="e">
        <f t="shared" si="12"/>
        <v>#REF!</v>
      </c>
      <c r="J137" s="114" t="e">
        <f t="shared" si="12"/>
        <v>#REF!</v>
      </c>
      <c r="K137" s="114" t="e">
        <f t="shared" si="12"/>
        <v>#REF!</v>
      </c>
      <c r="L137" s="114" t="e">
        <f t="shared" si="12"/>
        <v>#REF!</v>
      </c>
      <c r="M137" s="114" t="e">
        <f t="shared" si="12"/>
        <v>#REF!</v>
      </c>
      <c r="N137" s="114" t="e">
        <f t="shared" ref="N137:X137" si="13">SUM(N114,N106:N110,N47:N102,N34:N43,N25:N30)-N140-N143</f>
        <v>#REF!</v>
      </c>
      <c r="O137" s="114" t="e">
        <f t="shared" si="13"/>
        <v>#REF!</v>
      </c>
      <c r="P137" s="114" t="e">
        <f t="shared" si="13"/>
        <v>#REF!</v>
      </c>
      <c r="Q137" s="114" t="e">
        <f t="shared" si="13"/>
        <v>#REF!</v>
      </c>
      <c r="R137" s="114" t="e">
        <f t="shared" si="13"/>
        <v>#REF!</v>
      </c>
      <c r="S137" s="114" t="e">
        <f t="shared" si="13"/>
        <v>#REF!</v>
      </c>
      <c r="T137" s="114" t="e">
        <f t="shared" si="13"/>
        <v>#REF!</v>
      </c>
      <c r="U137" s="114" t="e">
        <f t="shared" si="13"/>
        <v>#REF!</v>
      </c>
      <c r="V137" s="114" t="e">
        <f t="shared" si="13"/>
        <v>#REF!</v>
      </c>
      <c r="W137" s="114" t="e">
        <f t="shared" si="13"/>
        <v>#REF!</v>
      </c>
      <c r="X137" s="114" t="e">
        <f t="shared" si="13"/>
        <v>#REF!</v>
      </c>
    </row>
    <row r="138" spans="1:24">
      <c r="A138" s="490" t="s">
        <v>131</v>
      </c>
      <c r="B138" s="490"/>
      <c r="C138" s="490"/>
      <c r="D138" s="490"/>
      <c r="E138" s="265">
        <v>2021</v>
      </c>
      <c r="F138" s="265">
        <v>2022</v>
      </c>
      <c r="G138" s="265">
        <v>2023</v>
      </c>
      <c r="H138" s="265">
        <v>2024</v>
      </c>
      <c r="I138" s="265">
        <v>2025</v>
      </c>
      <c r="J138" s="265">
        <v>2026</v>
      </c>
      <c r="K138" s="265">
        <v>2027</v>
      </c>
      <c r="L138" s="265">
        <v>2028</v>
      </c>
      <c r="M138" s="265">
        <v>2029</v>
      </c>
      <c r="N138" s="265">
        <v>2030</v>
      </c>
      <c r="O138" s="265">
        <v>2031</v>
      </c>
      <c r="P138" s="265">
        <v>2032</v>
      </c>
      <c r="Q138" s="265">
        <v>2033</v>
      </c>
      <c r="R138" s="265">
        <v>2034</v>
      </c>
      <c r="S138" s="265">
        <v>2035</v>
      </c>
      <c r="T138" s="265">
        <v>2036</v>
      </c>
      <c r="U138" s="265">
        <v>2037</v>
      </c>
      <c r="V138" s="265">
        <v>2038</v>
      </c>
      <c r="W138" s="265">
        <v>2039</v>
      </c>
      <c r="X138" s="265">
        <v>2040</v>
      </c>
    </row>
    <row r="139" spans="1:24">
      <c r="A139" s="490"/>
      <c r="B139" s="490"/>
      <c r="C139" s="490"/>
      <c r="D139" s="490"/>
      <c r="E139" s="265">
        <v>2564</v>
      </c>
      <c r="F139" s="265">
        <v>2565</v>
      </c>
      <c r="G139" s="265">
        <v>2566</v>
      </c>
      <c r="H139" s="265">
        <v>2567</v>
      </c>
      <c r="I139" s="265">
        <v>2568</v>
      </c>
      <c r="J139" s="265">
        <v>2569</v>
      </c>
      <c r="K139" s="265">
        <v>2570</v>
      </c>
      <c r="L139" s="265">
        <v>2571</v>
      </c>
      <c r="M139" s="265">
        <v>2572</v>
      </c>
      <c r="N139" s="265">
        <v>2573</v>
      </c>
      <c r="O139" s="265">
        <v>2574</v>
      </c>
      <c r="P139" s="265">
        <v>2575</v>
      </c>
      <c r="Q139" s="265">
        <v>2576</v>
      </c>
      <c r="R139" s="265">
        <v>2577</v>
      </c>
      <c r="S139" s="265">
        <v>2578</v>
      </c>
      <c r="T139" s="265">
        <v>2579</v>
      </c>
      <c r="U139" s="265">
        <v>2580</v>
      </c>
      <c r="V139" s="265">
        <v>2581</v>
      </c>
      <c r="W139" s="265">
        <v>2582</v>
      </c>
      <c r="X139" s="265">
        <v>2583</v>
      </c>
    </row>
    <row r="140" spans="1:24">
      <c r="A140" s="490"/>
      <c r="B140" s="490"/>
      <c r="C140" s="490"/>
      <c r="D140" s="490"/>
      <c r="E140" s="114">
        <f t="shared" ref="E140:M140" si="14">SUM(E110,E109,E102)</f>
        <v>64.529529204020605</v>
      </c>
      <c r="F140" s="114">
        <f t="shared" si="14"/>
        <v>85.262507135458208</v>
      </c>
      <c r="G140" s="114">
        <f t="shared" si="14"/>
        <v>101.1174264755652</v>
      </c>
      <c r="H140" s="114">
        <f t="shared" si="14"/>
        <v>65.995439077297277</v>
      </c>
      <c r="I140" s="114">
        <f t="shared" si="14"/>
        <v>35.00521804037222</v>
      </c>
      <c r="J140" s="114">
        <f t="shared" si="14"/>
        <v>35.232971971224167</v>
      </c>
      <c r="K140" s="114">
        <f t="shared" si="14"/>
        <v>58.466909115259412</v>
      </c>
      <c r="L140" s="114">
        <f t="shared" si="14"/>
        <v>34.41019216669352</v>
      </c>
      <c r="M140" s="114">
        <f t="shared" si="14"/>
        <v>3.0878367107293405</v>
      </c>
      <c r="N140" s="114">
        <f t="shared" ref="N140:X140" si="15">SUM(N110,N109,N102)</f>
        <v>0.34653697632497044</v>
      </c>
      <c r="O140" s="114">
        <f t="shared" si="15"/>
        <v>25.556378582119262</v>
      </c>
      <c r="P140" s="114">
        <f t="shared" si="15"/>
        <v>2.2715438405880555</v>
      </c>
      <c r="Q140" s="114" t="e">
        <f t="shared" si="15"/>
        <v>#REF!</v>
      </c>
      <c r="R140" s="114" t="e">
        <f t="shared" si="15"/>
        <v>#REF!</v>
      </c>
      <c r="S140" s="114" t="e">
        <f t="shared" si="15"/>
        <v>#REF!</v>
      </c>
      <c r="T140" s="114" t="e">
        <f t="shared" si="15"/>
        <v>#REF!</v>
      </c>
      <c r="U140" s="114" t="e">
        <f t="shared" si="15"/>
        <v>#REF!</v>
      </c>
      <c r="V140" s="114" t="e">
        <f t="shared" si="15"/>
        <v>#REF!</v>
      </c>
      <c r="W140" s="114" t="e">
        <f t="shared" si="15"/>
        <v>#REF!</v>
      </c>
      <c r="X140" s="114" t="e">
        <f t="shared" si="15"/>
        <v>#REF!</v>
      </c>
    </row>
    <row r="141" spans="1:24">
      <c r="A141" s="490" t="s">
        <v>130</v>
      </c>
      <c r="B141" s="490"/>
      <c r="C141" s="490"/>
      <c r="D141" s="490"/>
      <c r="E141" s="265">
        <v>2021</v>
      </c>
      <c r="F141" s="265">
        <v>2022</v>
      </c>
      <c r="G141" s="265">
        <v>2023</v>
      </c>
      <c r="H141" s="265">
        <v>2024</v>
      </c>
      <c r="I141" s="265">
        <v>2025</v>
      </c>
      <c r="J141" s="265">
        <v>2026</v>
      </c>
      <c r="K141" s="265">
        <v>2027</v>
      </c>
      <c r="L141" s="265">
        <v>2028</v>
      </c>
      <c r="M141" s="265">
        <v>2029</v>
      </c>
      <c r="N141" s="265">
        <v>2030</v>
      </c>
      <c r="O141" s="265">
        <v>2031</v>
      </c>
      <c r="P141" s="265">
        <v>2032</v>
      </c>
      <c r="Q141" s="265">
        <v>2033</v>
      </c>
      <c r="R141" s="265">
        <v>2034</v>
      </c>
      <c r="S141" s="265">
        <v>2035</v>
      </c>
      <c r="T141" s="265">
        <v>2036</v>
      </c>
      <c r="U141" s="265">
        <v>2037</v>
      </c>
      <c r="V141" s="265">
        <v>2038</v>
      </c>
      <c r="W141" s="265">
        <v>2039</v>
      </c>
      <c r="X141" s="265">
        <v>2040</v>
      </c>
    </row>
    <row r="142" spans="1:24">
      <c r="A142" s="490"/>
      <c r="B142" s="490"/>
      <c r="C142" s="490"/>
      <c r="D142" s="490"/>
      <c r="E142" s="265">
        <v>2564</v>
      </c>
      <c r="F142" s="265">
        <v>2565</v>
      </c>
      <c r="G142" s="265">
        <v>2566</v>
      </c>
      <c r="H142" s="265">
        <v>2567</v>
      </c>
      <c r="I142" s="265">
        <v>2568</v>
      </c>
      <c r="J142" s="265">
        <v>2569</v>
      </c>
      <c r="K142" s="265">
        <v>2570</v>
      </c>
      <c r="L142" s="265">
        <v>2571</v>
      </c>
      <c r="M142" s="265">
        <v>2572</v>
      </c>
      <c r="N142" s="265">
        <v>2573</v>
      </c>
      <c r="O142" s="265">
        <v>2574</v>
      </c>
      <c r="P142" s="265">
        <v>2575</v>
      </c>
      <c r="Q142" s="265">
        <v>2576</v>
      </c>
      <c r="R142" s="265">
        <v>2577</v>
      </c>
      <c r="S142" s="265">
        <v>2578</v>
      </c>
      <c r="T142" s="265">
        <v>2579</v>
      </c>
      <c r="U142" s="265">
        <v>2580</v>
      </c>
      <c r="V142" s="265">
        <v>2581</v>
      </c>
      <c r="W142" s="265">
        <v>2582</v>
      </c>
      <c r="X142" s="265">
        <v>2583</v>
      </c>
    </row>
    <row r="143" spans="1:24">
      <c r="A143" s="490"/>
      <c r="B143" s="490"/>
      <c r="C143" s="490"/>
      <c r="D143" s="490"/>
      <c r="E143" s="114" t="e">
        <f t="shared" ref="E143:M143" si="16">SUM(E78:E101)</f>
        <v>#REF!</v>
      </c>
      <c r="F143" s="114" t="e">
        <f t="shared" si="16"/>
        <v>#REF!</v>
      </c>
      <c r="G143" s="114" t="e">
        <f t="shared" si="16"/>
        <v>#REF!</v>
      </c>
      <c r="H143" s="114" t="e">
        <f t="shared" si="16"/>
        <v>#REF!</v>
      </c>
      <c r="I143" s="114" t="e">
        <f t="shared" si="16"/>
        <v>#REF!</v>
      </c>
      <c r="J143" s="114" t="e">
        <f t="shared" si="16"/>
        <v>#REF!</v>
      </c>
      <c r="K143" s="114" t="e">
        <f t="shared" si="16"/>
        <v>#REF!</v>
      </c>
      <c r="L143" s="114" t="e">
        <f t="shared" si="16"/>
        <v>#REF!</v>
      </c>
      <c r="M143" s="114" t="e">
        <f t="shared" si="16"/>
        <v>#REF!</v>
      </c>
      <c r="N143" s="114" t="e">
        <f t="shared" ref="N143:X143" si="17">SUM(N78:N101)</f>
        <v>#REF!</v>
      </c>
      <c r="O143" s="114" t="e">
        <f t="shared" si="17"/>
        <v>#REF!</v>
      </c>
      <c r="P143" s="114" t="e">
        <f t="shared" si="17"/>
        <v>#REF!</v>
      </c>
      <c r="Q143" s="114" t="e">
        <f t="shared" si="17"/>
        <v>#REF!</v>
      </c>
      <c r="R143" s="114" t="e">
        <f t="shared" si="17"/>
        <v>#REF!</v>
      </c>
      <c r="S143" s="114" t="e">
        <f t="shared" si="17"/>
        <v>#REF!</v>
      </c>
      <c r="T143" s="114" t="e">
        <f t="shared" si="17"/>
        <v>#REF!</v>
      </c>
      <c r="U143" s="114" t="e">
        <f t="shared" si="17"/>
        <v>#REF!</v>
      </c>
      <c r="V143" s="114" t="e">
        <f t="shared" si="17"/>
        <v>#REF!</v>
      </c>
      <c r="W143" s="114" t="e">
        <f t="shared" si="17"/>
        <v>#REF!</v>
      </c>
      <c r="X143" s="114" t="e">
        <f t="shared" si="17"/>
        <v>#REF!</v>
      </c>
    </row>
    <row r="146" spans="1:24">
      <c r="A146" s="513" t="s">
        <v>204</v>
      </c>
      <c r="B146" s="514"/>
      <c r="C146" s="514"/>
      <c r="D146" s="515"/>
      <c r="E146" s="265">
        <v>2021</v>
      </c>
      <c r="F146" s="265">
        <v>2022</v>
      </c>
      <c r="G146" s="265">
        <v>2023</v>
      </c>
      <c r="H146" s="265">
        <v>2024</v>
      </c>
      <c r="I146" s="265">
        <v>2025</v>
      </c>
      <c r="J146" s="265">
        <v>2026</v>
      </c>
      <c r="K146" s="265">
        <v>2027</v>
      </c>
      <c r="L146" s="265">
        <v>2028</v>
      </c>
      <c r="M146" s="265">
        <v>2029</v>
      </c>
      <c r="N146" s="265">
        <v>2030</v>
      </c>
      <c r="O146" s="265">
        <v>2031</v>
      </c>
      <c r="P146" s="265">
        <v>2032</v>
      </c>
      <c r="Q146" s="265">
        <v>2033</v>
      </c>
      <c r="R146" s="265">
        <v>2034</v>
      </c>
      <c r="S146" s="265">
        <v>2035</v>
      </c>
      <c r="T146" s="265">
        <v>2036</v>
      </c>
      <c r="U146" s="265">
        <v>2037</v>
      </c>
      <c r="V146" s="265">
        <v>2038</v>
      </c>
      <c r="W146" s="265">
        <v>2039</v>
      </c>
      <c r="X146" s="265">
        <v>2040</v>
      </c>
    </row>
    <row r="147" spans="1:24">
      <c r="A147" s="516"/>
      <c r="B147" s="510"/>
      <c r="C147" s="510"/>
      <c r="D147" s="511"/>
      <c r="E147" s="265">
        <v>2564</v>
      </c>
      <c r="F147" s="265">
        <v>2565</v>
      </c>
      <c r="G147" s="265">
        <v>2566</v>
      </c>
      <c r="H147" s="265">
        <v>2567</v>
      </c>
      <c r="I147" s="265">
        <v>2568</v>
      </c>
      <c r="J147" s="265">
        <v>2569</v>
      </c>
      <c r="K147" s="265">
        <v>2570</v>
      </c>
      <c r="L147" s="265">
        <v>2571</v>
      </c>
      <c r="M147" s="265">
        <v>2572</v>
      </c>
      <c r="N147" s="265">
        <v>2573</v>
      </c>
      <c r="O147" s="265">
        <v>2574</v>
      </c>
      <c r="P147" s="265">
        <v>2575</v>
      </c>
      <c r="Q147" s="265">
        <v>2576</v>
      </c>
      <c r="R147" s="265">
        <v>2577</v>
      </c>
      <c r="S147" s="265">
        <v>2578</v>
      </c>
      <c r="T147" s="265">
        <v>2579</v>
      </c>
      <c r="U147" s="265">
        <v>2580</v>
      </c>
      <c r="V147" s="265">
        <v>2581</v>
      </c>
      <c r="W147" s="265">
        <v>2582</v>
      </c>
      <c r="X147" s="265">
        <v>2583</v>
      </c>
    </row>
    <row r="148" spans="1:24">
      <c r="A148" s="512" t="s">
        <v>187</v>
      </c>
      <c r="B148" s="499"/>
      <c r="C148" s="499"/>
      <c r="D148" s="500"/>
      <c r="E148" s="114" t="e">
        <f t="shared" ref="E148:M148" si="18">SUM(E25:E30,E34:E43,E47:E102,E106:E110,E114)</f>
        <v>#REF!</v>
      </c>
      <c r="F148" s="114" t="e">
        <f t="shared" si="18"/>
        <v>#REF!</v>
      </c>
      <c r="G148" s="114" t="e">
        <f t="shared" si="18"/>
        <v>#REF!</v>
      </c>
      <c r="H148" s="114" t="e">
        <f t="shared" si="18"/>
        <v>#REF!</v>
      </c>
      <c r="I148" s="114" t="e">
        <f t="shared" si="18"/>
        <v>#REF!</v>
      </c>
      <c r="J148" s="114" t="e">
        <f t="shared" si="18"/>
        <v>#REF!</v>
      </c>
      <c r="K148" s="114" t="e">
        <f t="shared" si="18"/>
        <v>#REF!</v>
      </c>
      <c r="L148" s="114" t="e">
        <f t="shared" si="18"/>
        <v>#REF!</v>
      </c>
      <c r="M148" s="114" t="e">
        <f t="shared" si="18"/>
        <v>#REF!</v>
      </c>
      <c r="N148" s="114" t="e">
        <f t="shared" ref="N148:X148" si="19">SUM(N25:N30,N34:N43,N47:N102,N106:N110,N114)</f>
        <v>#REF!</v>
      </c>
      <c r="O148" s="114" t="e">
        <f t="shared" si="19"/>
        <v>#REF!</v>
      </c>
      <c r="P148" s="114" t="e">
        <f t="shared" si="19"/>
        <v>#REF!</v>
      </c>
      <c r="Q148" s="114" t="e">
        <f t="shared" si="19"/>
        <v>#REF!</v>
      </c>
      <c r="R148" s="114" t="e">
        <f t="shared" si="19"/>
        <v>#REF!</v>
      </c>
      <c r="S148" s="114" t="e">
        <f t="shared" si="19"/>
        <v>#REF!</v>
      </c>
      <c r="T148" s="114" t="e">
        <f t="shared" si="19"/>
        <v>#REF!</v>
      </c>
      <c r="U148" s="114" t="e">
        <f t="shared" si="19"/>
        <v>#REF!</v>
      </c>
      <c r="V148" s="114" t="e">
        <f t="shared" si="19"/>
        <v>#REF!</v>
      </c>
      <c r="W148" s="114" t="e">
        <f t="shared" si="19"/>
        <v>#REF!</v>
      </c>
      <c r="X148" s="114" t="e">
        <f t="shared" si="19"/>
        <v>#REF!</v>
      </c>
    </row>
    <row r="149" spans="1:24">
      <c r="A149" s="512" t="s">
        <v>153</v>
      </c>
      <c r="B149" s="499"/>
      <c r="C149" s="499"/>
      <c r="D149" s="500"/>
      <c r="E149" s="114" t="e">
        <f t="shared" ref="E149:M149" si="20">SUM(E25:E30,E34:E43,E47:E102,E106:E110,E114)+E118+E119</f>
        <v>#REF!</v>
      </c>
      <c r="F149" s="114" t="e">
        <f t="shared" si="20"/>
        <v>#REF!</v>
      </c>
      <c r="G149" s="114" t="e">
        <f t="shared" si="20"/>
        <v>#REF!</v>
      </c>
      <c r="H149" s="114" t="e">
        <f t="shared" si="20"/>
        <v>#REF!</v>
      </c>
      <c r="I149" s="114" t="e">
        <f t="shared" si="20"/>
        <v>#REF!</v>
      </c>
      <c r="J149" s="114" t="e">
        <f t="shared" si="20"/>
        <v>#REF!</v>
      </c>
      <c r="K149" s="114" t="e">
        <f t="shared" si="20"/>
        <v>#REF!</v>
      </c>
      <c r="L149" s="114" t="e">
        <f t="shared" si="20"/>
        <v>#REF!</v>
      </c>
      <c r="M149" s="114" t="e">
        <f t="shared" si="20"/>
        <v>#REF!</v>
      </c>
      <c r="N149" s="114" t="e">
        <f t="shared" ref="N149:X149" si="21">SUM(N25:N30,N34:N43,N47:N102,N106:N110,N114)+N118+N119</f>
        <v>#REF!</v>
      </c>
      <c r="O149" s="114" t="e">
        <f t="shared" si="21"/>
        <v>#REF!</v>
      </c>
      <c r="P149" s="114" t="e">
        <f t="shared" si="21"/>
        <v>#REF!</v>
      </c>
      <c r="Q149" s="114" t="e">
        <f t="shared" si="21"/>
        <v>#REF!</v>
      </c>
      <c r="R149" s="114" t="e">
        <f t="shared" si="21"/>
        <v>#REF!</v>
      </c>
      <c r="S149" s="114" t="e">
        <f t="shared" si="21"/>
        <v>#REF!</v>
      </c>
      <c r="T149" s="114" t="e">
        <f t="shared" si="21"/>
        <v>#REF!</v>
      </c>
      <c r="U149" s="114" t="e">
        <f t="shared" si="21"/>
        <v>#REF!</v>
      </c>
      <c r="V149" s="114" t="e">
        <f t="shared" si="21"/>
        <v>#REF!</v>
      </c>
      <c r="W149" s="114" t="e">
        <f t="shared" si="21"/>
        <v>#REF!</v>
      </c>
      <c r="X149" s="114" t="e">
        <f t="shared" si="21"/>
        <v>#REF!</v>
      </c>
    </row>
    <row r="150" spans="1:24">
      <c r="A150" s="512" t="s">
        <v>182</v>
      </c>
      <c r="B150" s="499"/>
      <c r="C150" s="499"/>
      <c r="D150" s="500"/>
      <c r="E150" s="114" t="e">
        <f t="shared" ref="E150:M150" si="22">E148-SUM(E78:E101)</f>
        <v>#REF!</v>
      </c>
      <c r="F150" s="114" t="e">
        <f t="shared" si="22"/>
        <v>#REF!</v>
      </c>
      <c r="G150" s="114" t="e">
        <f t="shared" si="22"/>
        <v>#REF!</v>
      </c>
      <c r="H150" s="114" t="e">
        <f t="shared" si="22"/>
        <v>#REF!</v>
      </c>
      <c r="I150" s="114" t="e">
        <f t="shared" si="22"/>
        <v>#REF!</v>
      </c>
      <c r="J150" s="114" t="e">
        <f t="shared" si="22"/>
        <v>#REF!</v>
      </c>
      <c r="K150" s="114" t="e">
        <f t="shared" si="22"/>
        <v>#REF!</v>
      </c>
      <c r="L150" s="114" t="e">
        <f t="shared" si="22"/>
        <v>#REF!</v>
      </c>
      <c r="M150" s="114" t="e">
        <f t="shared" si="22"/>
        <v>#REF!</v>
      </c>
      <c r="N150" s="114" t="e">
        <f t="shared" ref="N150:X150" si="23">N148-SUM(N78:N101)</f>
        <v>#REF!</v>
      </c>
      <c r="O150" s="114" t="e">
        <f t="shared" si="23"/>
        <v>#REF!</v>
      </c>
      <c r="P150" s="114" t="e">
        <f t="shared" si="23"/>
        <v>#REF!</v>
      </c>
      <c r="Q150" s="114" t="e">
        <f t="shared" si="23"/>
        <v>#REF!</v>
      </c>
      <c r="R150" s="114" t="e">
        <f t="shared" si="23"/>
        <v>#REF!</v>
      </c>
      <c r="S150" s="114" t="e">
        <f t="shared" si="23"/>
        <v>#REF!</v>
      </c>
      <c r="T150" s="114" t="e">
        <f t="shared" si="23"/>
        <v>#REF!</v>
      </c>
      <c r="U150" s="114" t="e">
        <f t="shared" si="23"/>
        <v>#REF!</v>
      </c>
      <c r="V150" s="114" t="e">
        <f t="shared" si="23"/>
        <v>#REF!</v>
      </c>
      <c r="W150" s="114" t="e">
        <f t="shared" si="23"/>
        <v>#REF!</v>
      </c>
      <c r="X150" s="114" t="e">
        <f t="shared" si="23"/>
        <v>#REF!</v>
      </c>
    </row>
    <row r="151" spans="1:24">
      <c r="A151" s="512" t="s">
        <v>181</v>
      </c>
      <c r="B151" s="499"/>
      <c r="C151" s="499"/>
      <c r="D151" s="500"/>
      <c r="E151" s="114" t="e">
        <f t="shared" ref="E151:M151" si="24">E149-SUM(E78:E101)</f>
        <v>#REF!</v>
      </c>
      <c r="F151" s="114" t="e">
        <f t="shared" si="24"/>
        <v>#REF!</v>
      </c>
      <c r="G151" s="114" t="e">
        <f t="shared" si="24"/>
        <v>#REF!</v>
      </c>
      <c r="H151" s="114" t="e">
        <f t="shared" si="24"/>
        <v>#REF!</v>
      </c>
      <c r="I151" s="114" t="e">
        <f t="shared" si="24"/>
        <v>#REF!</v>
      </c>
      <c r="J151" s="114" t="e">
        <f t="shared" si="24"/>
        <v>#REF!</v>
      </c>
      <c r="K151" s="114" t="e">
        <f t="shared" si="24"/>
        <v>#REF!</v>
      </c>
      <c r="L151" s="114" t="e">
        <f t="shared" si="24"/>
        <v>#REF!</v>
      </c>
      <c r="M151" s="114" t="e">
        <f t="shared" si="24"/>
        <v>#REF!</v>
      </c>
      <c r="N151" s="114" t="e">
        <f t="shared" ref="N151:X151" si="25">N149-SUM(N78:N101)</f>
        <v>#REF!</v>
      </c>
      <c r="O151" s="114" t="e">
        <f t="shared" si="25"/>
        <v>#REF!</v>
      </c>
      <c r="P151" s="114" t="e">
        <f t="shared" si="25"/>
        <v>#REF!</v>
      </c>
      <c r="Q151" s="114" t="e">
        <f t="shared" si="25"/>
        <v>#REF!</v>
      </c>
      <c r="R151" s="114" t="e">
        <f t="shared" si="25"/>
        <v>#REF!</v>
      </c>
      <c r="S151" s="114" t="e">
        <f t="shared" si="25"/>
        <v>#REF!</v>
      </c>
      <c r="T151" s="114" t="e">
        <f t="shared" si="25"/>
        <v>#REF!</v>
      </c>
      <c r="U151" s="114" t="e">
        <f t="shared" si="25"/>
        <v>#REF!</v>
      </c>
      <c r="V151" s="114" t="e">
        <f t="shared" si="25"/>
        <v>#REF!</v>
      </c>
      <c r="W151" s="114" t="e">
        <f t="shared" si="25"/>
        <v>#REF!</v>
      </c>
      <c r="X151" s="114" t="e">
        <f t="shared" si="25"/>
        <v>#REF!</v>
      </c>
    </row>
    <row r="152" spans="1:24">
      <c r="N152" s="214"/>
    </row>
    <row r="153" spans="1:24">
      <c r="E153" s="222"/>
      <c r="F153" s="222"/>
      <c r="G153" s="222"/>
    </row>
    <row r="154" spans="1:24">
      <c r="E154" s="221"/>
      <c r="F154" s="221"/>
      <c r="G154" s="221"/>
    </row>
    <row r="159" spans="1:24">
      <c r="L159" s="221"/>
      <c r="M159" s="221"/>
    </row>
    <row r="160" spans="1:24">
      <c r="L160" s="221"/>
      <c r="M160" s="221"/>
    </row>
    <row r="161" spans="12:13">
      <c r="L161" s="221"/>
      <c r="M161" s="221"/>
    </row>
    <row r="162" spans="12:13">
      <c r="L162" s="221"/>
      <c r="M162" s="221"/>
    </row>
    <row r="163" spans="12:13">
      <c r="L163" s="221"/>
      <c r="M163" s="221"/>
    </row>
    <row r="164" spans="12:13">
      <c r="L164" s="221"/>
      <c r="M164" s="221"/>
    </row>
    <row r="165" spans="12:13">
      <c r="L165" s="221"/>
      <c r="M165" s="221"/>
    </row>
    <row r="166" spans="12:13">
      <c r="L166" s="221"/>
      <c r="M166" s="221"/>
    </row>
    <row r="167" spans="12:13">
      <c r="L167" s="221"/>
      <c r="M167" s="221"/>
    </row>
    <row r="169" spans="12:13">
      <c r="L169" s="221"/>
      <c r="M169" s="221"/>
    </row>
    <row r="170" spans="12:13">
      <c r="L170" s="221"/>
      <c r="M170" s="221"/>
    </row>
    <row r="172" spans="12:13">
      <c r="M172" s="250"/>
    </row>
  </sheetData>
  <mergeCells count="36">
    <mergeCell ref="A141:D143"/>
    <mergeCell ref="A151:D151"/>
    <mergeCell ref="A146:D147"/>
    <mergeCell ref="A148:D148"/>
    <mergeCell ref="A149:D149"/>
    <mergeCell ref="A150:D150"/>
    <mergeCell ref="A135:D137"/>
    <mergeCell ref="A138:D140"/>
    <mergeCell ref="A127:D129"/>
    <mergeCell ref="A130:D132"/>
    <mergeCell ref="B116:B117"/>
    <mergeCell ref="C116:C117"/>
    <mergeCell ref="D116:D117"/>
    <mergeCell ref="A124:D126"/>
    <mergeCell ref="A121:D123"/>
    <mergeCell ref="A116:A117"/>
    <mergeCell ref="A112:A113"/>
    <mergeCell ref="B112:B113"/>
    <mergeCell ref="C112:C113"/>
    <mergeCell ref="D112:D113"/>
    <mergeCell ref="A104:A105"/>
    <mergeCell ref="B104:B105"/>
    <mergeCell ref="C104:C105"/>
    <mergeCell ref="D104:D105"/>
    <mergeCell ref="A45:A46"/>
    <mergeCell ref="B45:B46"/>
    <mergeCell ref="C45:C46"/>
    <mergeCell ref="D45:D46"/>
    <mergeCell ref="A23:A24"/>
    <mergeCell ref="B23:B24"/>
    <mergeCell ref="C23:C24"/>
    <mergeCell ref="D23:D24"/>
    <mergeCell ref="A32:A33"/>
    <mergeCell ref="B32:B33"/>
    <mergeCell ref="C32:C33"/>
    <mergeCell ref="D32:D33"/>
  </mergeCells>
  <conditionalFormatting sqref="E25:X30">
    <cfRule type="cellIs" dxfId="5" priority="6" operator="greaterThan">
      <formula>0</formula>
    </cfRule>
  </conditionalFormatting>
  <conditionalFormatting sqref="E34:X43">
    <cfRule type="cellIs" dxfId="4" priority="5" operator="greaterThan">
      <formula>0</formula>
    </cfRule>
  </conditionalFormatting>
  <conditionalFormatting sqref="E47:X102">
    <cfRule type="cellIs" dxfId="3" priority="4" operator="greaterThan">
      <formula>0</formula>
    </cfRule>
  </conditionalFormatting>
  <conditionalFormatting sqref="E106:X110">
    <cfRule type="cellIs" dxfId="2" priority="3" operator="greaterThan">
      <formula>0</formula>
    </cfRule>
  </conditionalFormatting>
  <conditionalFormatting sqref="E114:X114">
    <cfRule type="cellIs" dxfId="1" priority="2" operator="greaterThan">
      <formula>0</formula>
    </cfRule>
  </conditionalFormatting>
  <conditionalFormatting sqref="E118:X11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"/>
  <sheetViews>
    <sheetView workbookViewId="0">
      <selection activeCell="R25" sqref="R25"/>
    </sheetView>
  </sheetViews>
  <sheetFormatPr defaultRowHeight="14.5"/>
  <sheetData>
    <row r="1" spans="1:14">
      <c r="A1" s="216" t="s">
        <v>154</v>
      </c>
    </row>
    <row r="2" spans="1:14">
      <c r="A2" s="66" t="s">
        <v>149</v>
      </c>
      <c r="B2" s="66" t="s">
        <v>1</v>
      </c>
      <c r="C2" s="66">
        <v>43831</v>
      </c>
      <c r="D2" s="66">
        <v>43862</v>
      </c>
      <c r="E2" s="66">
        <v>43891</v>
      </c>
      <c r="F2" s="66">
        <v>43922</v>
      </c>
      <c r="G2" s="66">
        <v>43952</v>
      </c>
      <c r="H2" s="66">
        <v>43983</v>
      </c>
      <c r="I2" s="66">
        <v>44013</v>
      </c>
      <c r="J2" s="66">
        <v>44044</v>
      </c>
      <c r="K2" s="66">
        <v>44075</v>
      </c>
      <c r="L2" s="66">
        <v>44105</v>
      </c>
      <c r="M2" s="66">
        <v>44136</v>
      </c>
      <c r="N2" s="66">
        <v>44166</v>
      </c>
    </row>
    <row r="3" spans="1:14">
      <c r="A3" s="211" t="s">
        <v>150</v>
      </c>
      <c r="B3" s="211" t="s">
        <v>91</v>
      </c>
      <c r="C3" s="215">
        <v>8256.2583588551279</v>
      </c>
      <c r="D3" s="215">
        <v>7618.7169741847219</v>
      </c>
      <c r="E3" s="215">
        <v>9185.8258119344173</v>
      </c>
      <c r="F3" s="215">
        <v>8819.0631302724396</v>
      </c>
      <c r="G3" s="215">
        <v>8590.1915912585828</v>
      </c>
      <c r="H3" s="215">
        <v>8442.2678126137289</v>
      </c>
      <c r="I3" s="215">
        <v>8984.714299881085</v>
      </c>
      <c r="J3" s="215">
        <v>8913.347152848628</v>
      </c>
      <c r="K3" s="215">
        <v>8691.3511639413537</v>
      </c>
      <c r="L3" s="215">
        <v>9035.6643477809666</v>
      </c>
      <c r="M3" s="215">
        <v>8827.1971205501668</v>
      </c>
      <c r="N3" s="215">
        <v>9181.853712570557</v>
      </c>
    </row>
    <row r="4" spans="1:14">
      <c r="A4" s="211" t="s">
        <v>41</v>
      </c>
      <c r="B4" s="211" t="s">
        <v>91</v>
      </c>
      <c r="C4" s="215">
        <v>-13.656861831834007</v>
      </c>
      <c r="D4" s="215">
        <v>-41.113268626148383</v>
      </c>
      <c r="E4" s="215">
        <v>206.40703789269958</v>
      </c>
      <c r="F4" s="215">
        <v>250.73726376042652</v>
      </c>
      <c r="G4" s="215">
        <v>143.99224431329404</v>
      </c>
      <c r="H4" s="215">
        <v>90.05080694620645</v>
      </c>
      <c r="I4" s="215">
        <v>253.67606000026757</v>
      </c>
      <c r="J4" s="215">
        <v>201.44142700702082</v>
      </c>
      <c r="K4" s="215">
        <v>158.98307412396142</v>
      </c>
      <c r="L4" s="215">
        <v>515.43767827014756</v>
      </c>
      <c r="M4" s="215">
        <v>461.88841068378116</v>
      </c>
      <c r="N4" s="215">
        <v>523.42584340416431</v>
      </c>
    </row>
    <row r="5" spans="1:14">
      <c r="A5" s="16"/>
      <c r="B5" s="16"/>
    </row>
    <row r="6" spans="1:14">
      <c r="A6" s="16"/>
      <c r="B6" s="16"/>
    </row>
    <row r="7" spans="1:14">
      <c r="A7" s="16"/>
      <c r="B7" s="16"/>
    </row>
    <row r="8" spans="1:14">
      <c r="A8" s="16"/>
      <c r="B8" s="16"/>
    </row>
    <row r="9" spans="1:14">
      <c r="A9" s="16"/>
      <c r="B9" s="16"/>
    </row>
    <row r="10" spans="1:14">
      <c r="A10" s="16"/>
      <c r="B10" s="16"/>
    </row>
    <row r="11" spans="1:14">
      <c r="A11" s="16"/>
      <c r="B11" s="16"/>
    </row>
    <row r="12" spans="1:14">
      <c r="A12" s="216" t="s">
        <v>154</v>
      </c>
      <c r="B12" s="16"/>
    </row>
    <row r="13" spans="1:14">
      <c r="A13" s="66" t="s">
        <v>151</v>
      </c>
      <c r="B13" s="66" t="s">
        <v>1</v>
      </c>
      <c r="C13" s="66">
        <v>43831</v>
      </c>
      <c r="D13" s="66">
        <v>43862</v>
      </c>
      <c r="E13" s="66">
        <v>43891</v>
      </c>
      <c r="F13" s="66">
        <v>43922</v>
      </c>
      <c r="G13" s="66">
        <v>43952</v>
      </c>
      <c r="H13" s="66">
        <v>43983</v>
      </c>
      <c r="I13" s="66">
        <v>44013</v>
      </c>
      <c r="J13" s="66">
        <v>44044</v>
      </c>
      <c r="K13" s="66">
        <v>44075</v>
      </c>
      <c r="L13" s="66">
        <v>44105</v>
      </c>
      <c r="M13" s="66">
        <v>44136</v>
      </c>
      <c r="N13" s="66">
        <v>44166</v>
      </c>
    </row>
    <row r="14" spans="1:14">
      <c r="A14" s="211" t="s">
        <v>150</v>
      </c>
      <c r="B14" s="211" t="s">
        <v>91</v>
      </c>
      <c r="C14" s="215">
        <v>8256.2583588551279</v>
      </c>
      <c r="D14" s="215">
        <v>7618.7169741847219</v>
      </c>
      <c r="E14" s="215">
        <v>9185.8258119344173</v>
      </c>
      <c r="F14" s="215">
        <v>8819.0631302724396</v>
      </c>
      <c r="G14" s="215">
        <v>8590.1915912585828</v>
      </c>
      <c r="H14" s="215">
        <v>8442.2678126137289</v>
      </c>
      <c r="I14" s="215">
        <v>8984.714299881085</v>
      </c>
      <c r="J14" s="215">
        <v>8913.347152848628</v>
      </c>
      <c r="K14" s="215">
        <v>8691.3511639413537</v>
      </c>
      <c r="L14" s="215">
        <v>9035.6643477809666</v>
      </c>
      <c r="M14" s="215">
        <v>8827.1971205501668</v>
      </c>
      <c r="N14" s="215">
        <v>9181.853712570557</v>
      </c>
    </row>
    <row r="15" spans="1:14">
      <c r="A15" s="211" t="s">
        <v>41</v>
      </c>
      <c r="B15" s="211" t="s">
        <v>91</v>
      </c>
      <c r="C15" s="215">
        <v>439.6543593803525</v>
      </c>
      <c r="D15" s="215">
        <v>415.17625138333437</v>
      </c>
      <c r="E15" s="215">
        <v>662.61934380693003</v>
      </c>
      <c r="F15" s="215">
        <v>708.20750851536764</v>
      </c>
      <c r="G15" s="215">
        <v>599.42352119839404</v>
      </c>
      <c r="H15" s="215">
        <v>549.34748840169209</v>
      </c>
      <c r="I15" s="215">
        <v>711.12207750553728</v>
      </c>
      <c r="J15" s="215">
        <v>657.8944283849778</v>
      </c>
      <c r="K15" s="215">
        <v>618.20465691776303</v>
      </c>
      <c r="L15" s="215">
        <v>972.71413879039835</v>
      </c>
      <c r="M15" s="215">
        <v>920.82621526041908</v>
      </c>
      <c r="N15" s="215">
        <v>983.74913029069228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G32"/>
  <sheetViews>
    <sheetView zoomScale="55" zoomScaleNormal="55" workbookViewId="0">
      <selection activeCell="AD62" sqref="AD62"/>
    </sheetView>
  </sheetViews>
  <sheetFormatPr defaultColWidth="8.6328125" defaultRowHeight="11.5"/>
  <cols>
    <col min="1" max="1" width="22.81640625" style="225" bestFit="1" customWidth="1"/>
    <col min="2" max="7" width="11.453125" style="225" customWidth="1"/>
    <col min="8" max="16384" width="8.6328125" style="225"/>
  </cols>
  <sheetData>
    <row r="2" spans="1:7">
      <c r="A2" s="224" t="s">
        <v>168</v>
      </c>
      <c r="B2" s="78" t="s">
        <v>159</v>
      </c>
      <c r="C2" s="78" t="s">
        <v>160</v>
      </c>
      <c r="D2" s="78" t="s">
        <v>161</v>
      </c>
      <c r="E2" s="78" t="s">
        <v>162</v>
      </c>
      <c r="F2" s="78" t="s">
        <v>163</v>
      </c>
      <c r="G2" s="78" t="s">
        <v>164</v>
      </c>
    </row>
    <row r="3" spans="1:7">
      <c r="A3" s="34" t="s">
        <v>165</v>
      </c>
      <c r="B3" s="226">
        <f>'Cost วผก.'!H16</f>
        <v>358.31239677159198</v>
      </c>
      <c r="C3" s="226">
        <f>B3</f>
        <v>358.31239677159198</v>
      </c>
      <c r="D3" s="226">
        <f>B3</f>
        <v>358.31239677159198</v>
      </c>
      <c r="E3" s="226">
        <f>'Cost วผก.'!H25</f>
        <v>351.41249129331476</v>
      </c>
      <c r="F3" s="226">
        <f>E3</f>
        <v>351.41249129331476</v>
      </c>
      <c r="G3" s="226">
        <f>'Cost วผก.'!H43</f>
        <v>358.59666107628709</v>
      </c>
    </row>
    <row r="4" spans="1:7">
      <c r="A4" s="227" t="s">
        <v>166</v>
      </c>
      <c r="B4" s="226">
        <f>'Selling Price'!J36</f>
        <v>888.2</v>
      </c>
      <c r="C4" s="226">
        <f>'Selling Price'!J39</f>
        <v>900.95370000000003</v>
      </c>
      <c r="D4" s="226">
        <f>'Selling Price'!J41</f>
        <v>496.79999999999995</v>
      </c>
      <c r="E4" s="226">
        <f>'Selling Price'!J59</f>
        <v>890.7</v>
      </c>
      <c r="F4" s="226">
        <f>'Selling Price'!J61</f>
        <v>0</v>
      </c>
      <c r="G4" s="226">
        <f>'Selling Price'!J75</f>
        <v>408.73107379148422</v>
      </c>
    </row>
    <row r="6" spans="1:7">
      <c r="A6" s="228" t="s">
        <v>27</v>
      </c>
      <c r="B6" s="83" t="s">
        <v>159</v>
      </c>
      <c r="C6" s="83" t="s">
        <v>160</v>
      </c>
      <c r="D6" s="83" t="s">
        <v>161</v>
      </c>
      <c r="E6" s="83" t="s">
        <v>162</v>
      </c>
      <c r="F6" s="83" t="s">
        <v>163</v>
      </c>
      <c r="G6" s="83" t="s">
        <v>164</v>
      </c>
    </row>
    <row r="7" spans="1:7">
      <c r="A7" s="34" t="s">
        <v>41</v>
      </c>
      <c r="B7" s="229">
        <f t="shared" ref="B7:G7" si="0">B4-B3</f>
        <v>529.88760322840812</v>
      </c>
      <c r="C7" s="229">
        <f t="shared" si="0"/>
        <v>542.64130322840811</v>
      </c>
      <c r="D7" s="229">
        <f t="shared" si="0"/>
        <v>138.48760322840798</v>
      </c>
      <c r="E7" s="229">
        <f t="shared" si="0"/>
        <v>539.28750870668523</v>
      </c>
      <c r="F7" s="229">
        <f t="shared" si="0"/>
        <v>-351.41249129331476</v>
      </c>
      <c r="G7" s="229">
        <f t="shared" si="0"/>
        <v>50.134412715197129</v>
      </c>
    </row>
    <row r="9" spans="1:7">
      <c r="A9" s="231" t="s">
        <v>168</v>
      </c>
      <c r="B9" s="76" t="s">
        <v>159</v>
      </c>
      <c r="C9" s="76" t="s">
        <v>160</v>
      </c>
      <c r="D9" s="76" t="s">
        <v>161</v>
      </c>
      <c r="E9" s="76" t="s">
        <v>162</v>
      </c>
      <c r="F9" s="76" t="s">
        <v>163</v>
      </c>
      <c r="G9" s="76" t="s">
        <v>164</v>
      </c>
    </row>
    <row r="10" spans="1:7">
      <c r="A10" s="34" t="s">
        <v>167</v>
      </c>
      <c r="B10" s="226">
        <f>Production_Volume!I31</f>
        <v>26</v>
      </c>
      <c r="C10" s="226">
        <f>Production_Volume!H35</f>
        <v>23.184000000000001</v>
      </c>
      <c r="D10" s="226">
        <f>Production_Volume!I36</f>
        <v>20.5</v>
      </c>
      <c r="E10" s="226">
        <f>Production_Volume!I32</f>
        <v>29.5</v>
      </c>
      <c r="F10" s="226">
        <f>Production_Volume!I34</f>
        <v>0</v>
      </c>
      <c r="G10" s="226">
        <f>Production_Volume!I27</f>
        <v>172.73630526662004</v>
      </c>
    </row>
    <row r="13" spans="1:7">
      <c r="A13" s="224" t="s">
        <v>169</v>
      </c>
      <c r="B13" s="78" t="s">
        <v>170</v>
      </c>
      <c r="C13" s="78" t="s">
        <v>172</v>
      </c>
      <c r="D13" s="78" t="s">
        <v>171</v>
      </c>
    </row>
    <row r="14" spans="1:7">
      <c r="A14" s="34" t="s">
        <v>165</v>
      </c>
      <c r="B14" s="226">
        <f>'Full Cost'!J103</f>
        <v>817.73614457831331</v>
      </c>
      <c r="C14" s="226">
        <f>'Full Cost'!J103</f>
        <v>817.73614457831331</v>
      </c>
      <c r="D14" s="226">
        <f>'Full Cost'!J103</f>
        <v>817.73614457831331</v>
      </c>
    </row>
    <row r="15" spans="1:7">
      <c r="A15" s="227" t="s">
        <v>166</v>
      </c>
      <c r="B15" s="226">
        <f>'Selling Price'!J104</f>
        <v>863.51927710843381</v>
      </c>
      <c r="C15" s="226">
        <f>'Selling Price'!J109</f>
        <v>872.55542168674708</v>
      </c>
      <c r="D15" s="226">
        <f>'Selling Price'!J112</f>
        <v>865.92891566265064</v>
      </c>
    </row>
    <row r="17" spans="1:4">
      <c r="A17" s="230" t="s">
        <v>27</v>
      </c>
      <c r="B17" s="84" t="s">
        <v>170</v>
      </c>
      <c r="C17" s="84" t="s">
        <v>172</v>
      </c>
      <c r="D17" s="84" t="s">
        <v>171</v>
      </c>
    </row>
    <row r="18" spans="1:4">
      <c r="A18" s="34" t="s">
        <v>41</v>
      </c>
      <c r="B18" s="229">
        <f>B15-B14</f>
        <v>45.783132530120497</v>
      </c>
      <c r="C18" s="229">
        <f>C15-C14</f>
        <v>54.819277108433766</v>
      </c>
      <c r="D18" s="229">
        <f>D15-D14</f>
        <v>48.192771084337323</v>
      </c>
    </row>
    <row r="20" spans="1:4">
      <c r="A20" s="231" t="s">
        <v>169</v>
      </c>
      <c r="B20" s="76" t="s">
        <v>170</v>
      </c>
      <c r="C20" s="76" t="s">
        <v>172</v>
      </c>
      <c r="D20" s="76" t="s">
        <v>171</v>
      </c>
    </row>
    <row r="21" spans="1:4">
      <c r="A21" s="34" t="s">
        <v>167</v>
      </c>
      <c r="B21" s="232">
        <v>0</v>
      </c>
      <c r="C21" s="232">
        <v>0</v>
      </c>
      <c r="D21" s="232">
        <v>0</v>
      </c>
    </row>
    <row r="24" spans="1:4">
      <c r="A24" s="224" t="s">
        <v>174</v>
      </c>
      <c r="B24" s="78" t="s">
        <v>170</v>
      </c>
      <c r="C24" s="78" t="s">
        <v>172</v>
      </c>
      <c r="D24" s="78" t="s">
        <v>171</v>
      </c>
    </row>
    <row r="25" spans="1:4">
      <c r="A25" s="34" t="s">
        <v>165</v>
      </c>
      <c r="B25" s="226">
        <f>'Full Cost'!J121</f>
        <v>817.89156626506019</v>
      </c>
      <c r="C25" s="226">
        <f>B25</f>
        <v>817.89156626506019</v>
      </c>
      <c r="D25" s="226">
        <f>B25</f>
        <v>817.89156626506019</v>
      </c>
    </row>
    <row r="26" spans="1:4">
      <c r="A26" s="227" t="s">
        <v>166</v>
      </c>
      <c r="B26" s="226">
        <f>'Selling Price'!J121</f>
        <v>849.96506024096391</v>
      </c>
      <c r="C26" s="226">
        <f>'Selling Price'!J122</f>
        <v>872.55542168674708</v>
      </c>
      <c r="D26" s="226">
        <f>'Selling Price'!J123</f>
        <v>865.92891566265064</v>
      </c>
    </row>
    <row r="28" spans="1:4">
      <c r="A28" s="230" t="s">
        <v>27</v>
      </c>
      <c r="B28" s="84" t="s">
        <v>170</v>
      </c>
      <c r="C28" s="84" t="s">
        <v>172</v>
      </c>
      <c r="D28" s="84" t="s">
        <v>171</v>
      </c>
    </row>
    <row r="29" spans="1:4">
      <c r="A29" s="34" t="s">
        <v>41</v>
      </c>
      <c r="B29" s="229">
        <f>B26-B25</f>
        <v>32.073493975903716</v>
      </c>
      <c r="C29" s="229">
        <f>C26-C25</f>
        <v>54.66385542168689</v>
      </c>
      <c r="D29" s="229">
        <f>D26-D25</f>
        <v>48.037349397590447</v>
      </c>
    </row>
    <row r="31" spans="1:4">
      <c r="A31" s="231" t="s">
        <v>174</v>
      </c>
      <c r="B31" s="76" t="s">
        <v>170</v>
      </c>
      <c r="C31" s="76" t="s">
        <v>172</v>
      </c>
      <c r="D31" s="76" t="s">
        <v>171</v>
      </c>
    </row>
    <row r="32" spans="1:4">
      <c r="A32" s="34" t="s">
        <v>167</v>
      </c>
      <c r="B32" s="229">
        <f>'Volume (KT)'!J121</f>
        <v>2</v>
      </c>
      <c r="C32" s="229">
        <f>'Volume (KT)'!J122</f>
        <v>0</v>
      </c>
      <c r="D32" s="229">
        <f>'Volume (KT)'!J123</f>
        <v>4.12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>
      <selection activeCell="B27" sqref="B27"/>
    </sheetView>
  </sheetViews>
  <sheetFormatPr defaultRowHeight="14.5"/>
  <cols>
    <col min="1" max="1" width="19.36328125" customWidth="1"/>
    <col min="2" max="3" width="9.453125" customWidth="1"/>
  </cols>
  <sheetData>
    <row r="1" spans="1:3">
      <c r="A1" s="210" t="s">
        <v>23</v>
      </c>
      <c r="B1" s="210" t="s">
        <v>1</v>
      </c>
      <c r="C1" s="210">
        <v>43983</v>
      </c>
    </row>
    <row r="2" spans="1:3">
      <c r="A2" s="211" t="s">
        <v>9</v>
      </c>
      <c r="B2" s="62" t="s">
        <v>24</v>
      </c>
      <c r="C2" s="212">
        <v>20</v>
      </c>
    </row>
    <row r="3" spans="1:3">
      <c r="A3" s="211" t="s">
        <v>10</v>
      </c>
      <c r="B3" s="62" t="s">
        <v>27</v>
      </c>
      <c r="C3" s="212">
        <v>156</v>
      </c>
    </row>
    <row r="4" spans="1:3">
      <c r="A4" s="210" t="s">
        <v>145</v>
      </c>
      <c r="B4" s="210" t="s">
        <v>1</v>
      </c>
      <c r="C4" s="210">
        <v>43983</v>
      </c>
    </row>
    <row r="5" spans="1:3">
      <c r="A5" s="211" t="s">
        <v>146</v>
      </c>
      <c r="B5" s="62" t="s">
        <v>27</v>
      </c>
      <c r="C5" s="212">
        <v>347.02334602071994</v>
      </c>
    </row>
    <row r="6" spans="1:3">
      <c r="A6" s="210" t="s">
        <v>147</v>
      </c>
      <c r="B6" s="210" t="s">
        <v>1</v>
      </c>
      <c r="C6" s="210">
        <v>43983</v>
      </c>
    </row>
    <row r="7" spans="1:3">
      <c r="A7" s="6" t="s">
        <v>2</v>
      </c>
      <c r="B7" s="62" t="s">
        <v>27</v>
      </c>
      <c r="C7" s="213">
        <v>143.5</v>
      </c>
    </row>
    <row r="8" spans="1:3">
      <c r="A8" s="6" t="s">
        <v>3</v>
      </c>
      <c r="B8" s="62" t="s">
        <v>27</v>
      </c>
      <c r="C8" s="213">
        <v>144</v>
      </c>
    </row>
    <row r="9" spans="1:3">
      <c r="A9" s="62" t="s">
        <v>42</v>
      </c>
      <c r="B9" s="62" t="s">
        <v>27</v>
      </c>
      <c r="C9" s="213">
        <v>64.309502749157161</v>
      </c>
    </row>
    <row r="10" spans="1:3">
      <c r="A10" s="210" t="s">
        <v>148</v>
      </c>
      <c r="B10" s="210" t="s">
        <v>1</v>
      </c>
      <c r="C10" s="210">
        <v>43983</v>
      </c>
    </row>
    <row r="11" spans="1:3">
      <c r="A11" s="6" t="s">
        <v>2</v>
      </c>
      <c r="B11" s="62" t="s">
        <v>27</v>
      </c>
      <c r="C11" s="213">
        <f>C7-$C$5</f>
        <v>-203.52334602071994</v>
      </c>
    </row>
    <row r="12" spans="1:3">
      <c r="A12" s="6" t="s">
        <v>3</v>
      </c>
      <c r="B12" s="62" t="s">
        <v>27</v>
      </c>
      <c r="C12" s="213">
        <f t="shared" ref="C12:C13" si="0">C8-$C$5</f>
        <v>-203.02334602071994</v>
      </c>
    </row>
    <row r="13" spans="1:3">
      <c r="A13" s="62" t="s">
        <v>42</v>
      </c>
      <c r="B13" s="62" t="s">
        <v>27</v>
      </c>
      <c r="C13" s="213">
        <f t="shared" si="0"/>
        <v>-282.71384327156278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119"/>
  <sheetViews>
    <sheetView zoomScaleNormal="100" workbookViewId="0">
      <pane xSplit="1" topLeftCell="B1" activePane="topRight" state="frozen"/>
      <selection pane="topRight" activeCell="I9" sqref="I9"/>
    </sheetView>
  </sheetViews>
  <sheetFormatPr defaultRowHeight="14.5"/>
  <cols>
    <col min="1" max="1" width="36.6328125" customWidth="1"/>
    <col min="2" max="2" width="8" customWidth="1"/>
    <col min="3" max="3" width="8.6328125" bestFit="1" customWidth="1"/>
    <col min="4" max="15" width="9.6328125" customWidth="1"/>
    <col min="17" max="17" width="21.1796875" customWidth="1"/>
    <col min="18" max="18" width="9.453125" bestFit="1" customWidth="1"/>
  </cols>
  <sheetData>
    <row r="1" spans="1:53" s="14" customFormat="1" ht="23.5">
      <c r="A1" s="15" t="s">
        <v>23</v>
      </c>
      <c r="C1" s="331"/>
      <c r="D1" s="372">
        <f t="shared" ref="D1:E1" si="0">D4/D9</f>
        <v>0.11511724137931034</v>
      </c>
      <c r="E1" s="372">
        <f t="shared" si="0"/>
        <v>0.11914838709677419</v>
      </c>
      <c r="F1" s="372">
        <f>F4/F9</f>
        <v>0.12219283746556474</v>
      </c>
      <c r="G1" s="372">
        <f t="shared" ref="G1:O1" si="1">G4/G9</f>
        <v>0.10968421052631579</v>
      </c>
      <c r="H1" s="372">
        <f t="shared" si="1"/>
        <v>0.12349854227405248</v>
      </c>
      <c r="I1" s="372">
        <f t="shared" si="1"/>
        <v>0.12408408408408408</v>
      </c>
      <c r="J1" s="372">
        <f t="shared" si="1"/>
        <v>0.12576687116564417</v>
      </c>
      <c r="K1" s="372">
        <f t="shared" si="1"/>
        <v>0.12941176470588237</v>
      </c>
      <c r="L1" s="372">
        <f t="shared" si="1"/>
        <v>0.12822429906542057</v>
      </c>
      <c r="M1" s="372">
        <f t="shared" si="1"/>
        <v>0.11649122807017544</v>
      </c>
      <c r="N1" s="372">
        <f t="shared" si="1"/>
        <v>0.11327536231884058</v>
      </c>
      <c r="O1" s="372">
        <f t="shared" si="1"/>
        <v>0.11043227665706051</v>
      </c>
      <c r="AN1" s="282" t="s">
        <v>225</v>
      </c>
    </row>
    <row r="2" spans="1:53" ht="14.4" customHeight="1">
      <c r="A2" s="480" t="s">
        <v>52</v>
      </c>
      <c r="B2" s="481" t="s">
        <v>1</v>
      </c>
      <c r="C2" s="332">
        <v>44531</v>
      </c>
      <c r="D2" s="332">
        <v>44562</v>
      </c>
      <c r="E2" s="332">
        <v>44593</v>
      </c>
      <c r="F2" s="332">
        <v>44621</v>
      </c>
      <c r="G2" s="332">
        <v>44652</v>
      </c>
      <c r="H2" s="332">
        <v>44682</v>
      </c>
      <c r="I2" s="332">
        <v>44713</v>
      </c>
      <c r="J2" s="332">
        <v>44743</v>
      </c>
      <c r="K2" s="332">
        <v>44774</v>
      </c>
      <c r="L2" s="332">
        <v>44805</v>
      </c>
      <c r="M2" s="332">
        <v>44835</v>
      </c>
      <c r="N2" s="332">
        <v>44866</v>
      </c>
      <c r="O2" s="332">
        <v>44896</v>
      </c>
      <c r="P2" s="320"/>
    </row>
    <row r="3" spans="1:53">
      <c r="A3" s="480"/>
      <c r="B3" s="482"/>
      <c r="C3" s="302">
        <v>242858</v>
      </c>
      <c r="D3" s="302">
        <v>242889</v>
      </c>
      <c r="E3" s="302">
        <v>242920</v>
      </c>
      <c r="F3" s="302">
        <v>242948</v>
      </c>
      <c r="G3" s="302">
        <v>242979</v>
      </c>
      <c r="H3" s="302">
        <v>243009</v>
      </c>
      <c r="I3" s="302">
        <v>243040</v>
      </c>
      <c r="J3" s="302">
        <v>243070</v>
      </c>
      <c r="K3" s="302">
        <v>243101</v>
      </c>
      <c r="L3" s="302">
        <v>243132</v>
      </c>
      <c r="M3" s="302">
        <v>243162</v>
      </c>
      <c r="N3" s="302">
        <v>243193</v>
      </c>
      <c r="O3" s="302">
        <v>243223</v>
      </c>
      <c r="Q3" s="59" t="s">
        <v>201</v>
      </c>
    </row>
    <row r="4" spans="1:53">
      <c r="A4" s="234" t="s">
        <v>9</v>
      </c>
      <c r="B4" s="235" t="s">
        <v>53</v>
      </c>
      <c r="C4" s="477">
        <v>73.19</v>
      </c>
      <c r="D4" s="465">
        <v>83.46</v>
      </c>
      <c r="E4" s="465">
        <v>92.34</v>
      </c>
      <c r="F4" s="465">
        <v>110.89</v>
      </c>
      <c r="G4" s="466">
        <v>104.2</v>
      </c>
      <c r="H4" s="466">
        <v>105.9</v>
      </c>
      <c r="I4" s="466">
        <v>103.3</v>
      </c>
      <c r="J4" s="466">
        <v>102.5</v>
      </c>
      <c r="K4" s="466">
        <v>104.5</v>
      </c>
      <c r="L4" s="466">
        <v>102.9</v>
      </c>
      <c r="M4" s="466">
        <v>99.6</v>
      </c>
      <c r="N4" s="466">
        <v>97.7</v>
      </c>
      <c r="O4" s="466">
        <v>95.8</v>
      </c>
      <c r="P4" s="320"/>
      <c r="Q4" s="353" t="s">
        <v>202</v>
      </c>
      <c r="AN4" s="271">
        <v>41.50293560606061</v>
      </c>
      <c r="AO4" s="284">
        <v>43.5</v>
      </c>
      <c r="AP4" s="284">
        <v>43.8</v>
      </c>
      <c r="AQ4" s="284">
        <v>44</v>
      </c>
      <c r="AR4" s="284">
        <v>44.2</v>
      </c>
      <c r="AS4" s="284">
        <v>44.8</v>
      </c>
      <c r="AT4" s="284">
        <v>45.5</v>
      </c>
      <c r="AU4" s="284">
        <v>47.75</v>
      </c>
      <c r="AV4" s="284">
        <v>47.5</v>
      </c>
      <c r="AW4" s="284">
        <v>48</v>
      </c>
      <c r="AX4" s="284">
        <v>48.5</v>
      </c>
      <c r="AY4" s="284">
        <v>49.5</v>
      </c>
      <c r="AZ4" s="284">
        <v>49</v>
      </c>
      <c r="BA4" s="269"/>
    </row>
    <row r="5" spans="1:53">
      <c r="A5" s="234" t="s">
        <v>10</v>
      </c>
      <c r="B5" s="235" t="s">
        <v>7</v>
      </c>
      <c r="C5" s="477">
        <v>702.8</v>
      </c>
      <c r="D5" s="467">
        <v>769.86</v>
      </c>
      <c r="E5" s="467">
        <v>858.16</v>
      </c>
      <c r="F5" s="467">
        <v>1004.18</v>
      </c>
      <c r="G5" s="468">
        <v>915.3</v>
      </c>
      <c r="H5" s="468">
        <v>943.2</v>
      </c>
      <c r="I5" s="468">
        <v>938.88</v>
      </c>
      <c r="J5" s="468">
        <v>941.22</v>
      </c>
      <c r="K5" s="468">
        <v>957.6</v>
      </c>
      <c r="L5" s="468">
        <v>939.51</v>
      </c>
      <c r="M5" s="468">
        <v>917.19</v>
      </c>
      <c r="N5" s="468">
        <v>906.3</v>
      </c>
      <c r="O5" s="468">
        <v>891.9</v>
      </c>
      <c r="P5" s="320"/>
      <c r="Q5" s="278" t="s">
        <v>200</v>
      </c>
      <c r="AN5" s="283">
        <v>372.01916666666671</v>
      </c>
      <c r="AO5" s="321">
        <v>391.5</v>
      </c>
      <c r="AP5" s="321">
        <v>395.32499999999999</v>
      </c>
      <c r="AQ5" s="321">
        <v>392.625</v>
      </c>
      <c r="AR5" s="321">
        <v>388.8</v>
      </c>
      <c r="AS5" s="321">
        <v>392.17499999999995</v>
      </c>
      <c r="AT5" s="321">
        <v>398.7</v>
      </c>
      <c r="AU5" s="321">
        <v>419.84999999999997</v>
      </c>
      <c r="AV5" s="321">
        <v>420.52500000000003</v>
      </c>
      <c r="AW5" s="321">
        <v>426.82499999999999</v>
      </c>
      <c r="AX5" s="321">
        <v>433.125</v>
      </c>
      <c r="AY5" s="321">
        <v>445.05</v>
      </c>
      <c r="AZ5" s="321">
        <v>440.77500000000003</v>
      </c>
    </row>
    <row r="6" spans="1:53">
      <c r="A6" s="236" t="s">
        <v>11</v>
      </c>
      <c r="B6" s="237" t="s">
        <v>7</v>
      </c>
      <c r="C6" s="477">
        <v>698.4</v>
      </c>
      <c r="D6" s="467">
        <v>759.51</v>
      </c>
      <c r="E6" s="467">
        <v>859.05</v>
      </c>
      <c r="F6" s="467">
        <v>994.86</v>
      </c>
      <c r="G6" s="468">
        <v>902.7</v>
      </c>
      <c r="H6" s="468">
        <v>930.6</v>
      </c>
      <c r="I6" s="468">
        <v>926.28</v>
      </c>
      <c r="J6" s="468">
        <v>928.62</v>
      </c>
      <c r="K6" s="468">
        <v>945</v>
      </c>
      <c r="L6" s="468">
        <v>926.91</v>
      </c>
      <c r="M6" s="468">
        <v>904.59</v>
      </c>
      <c r="N6" s="468">
        <v>893.7</v>
      </c>
      <c r="O6" s="468">
        <v>879.3</v>
      </c>
      <c r="P6" s="320"/>
      <c r="AN6" s="272">
        <v>357.68213095238099</v>
      </c>
      <c r="AO6" s="321">
        <v>364.9242857142857</v>
      </c>
      <c r="AP6" s="321">
        <v>365.84999999999997</v>
      </c>
      <c r="AQ6" s="321">
        <v>378</v>
      </c>
      <c r="AR6" s="321">
        <v>381.82499999999999</v>
      </c>
      <c r="AS6" s="321">
        <v>379.125</v>
      </c>
      <c r="AT6" s="321">
        <v>375.3</v>
      </c>
      <c r="AU6" s="321">
        <v>378.67499999999995</v>
      </c>
      <c r="AV6" s="321">
        <v>385.2</v>
      </c>
      <c r="AW6" s="321">
        <v>406.34999999999997</v>
      </c>
      <c r="AX6" s="321">
        <v>407.02500000000003</v>
      </c>
      <c r="AY6" s="321">
        <v>413.32499999999999</v>
      </c>
      <c r="AZ6" s="321">
        <v>419.625</v>
      </c>
    </row>
    <row r="7" spans="1:53">
      <c r="A7" s="236" t="s">
        <v>11</v>
      </c>
      <c r="B7" s="237" t="s">
        <v>53</v>
      </c>
      <c r="C7" s="477">
        <f>'[1]Reference Price จจ'!O7</f>
        <v>78</v>
      </c>
      <c r="D7" s="467">
        <v>84.392857142857139</v>
      </c>
      <c r="E7" s="467">
        <v>95.453333333333319</v>
      </c>
      <c r="F7" s="467">
        <v>110.53739130434785</v>
      </c>
      <c r="G7" s="469">
        <f t="shared" ref="G7:O7" si="2">G6/9</f>
        <v>100.30000000000001</v>
      </c>
      <c r="H7" s="469">
        <f t="shared" si="2"/>
        <v>103.4</v>
      </c>
      <c r="I7" s="469">
        <f t="shared" si="2"/>
        <v>102.92</v>
      </c>
      <c r="J7" s="469">
        <f t="shared" si="2"/>
        <v>103.18</v>
      </c>
      <c r="K7" s="469">
        <f t="shared" si="2"/>
        <v>105</v>
      </c>
      <c r="L7" s="469">
        <f t="shared" si="2"/>
        <v>102.99</v>
      </c>
      <c r="M7" s="469">
        <f t="shared" si="2"/>
        <v>100.51</v>
      </c>
      <c r="N7" s="469">
        <f t="shared" si="2"/>
        <v>99.300000000000011</v>
      </c>
      <c r="O7" s="469">
        <f t="shared" si="2"/>
        <v>97.699999999999989</v>
      </c>
      <c r="Q7" s="1" t="s">
        <v>228</v>
      </c>
      <c r="AN7" s="283">
        <v>39.742458994708997</v>
      </c>
      <c r="AO7" s="284">
        <v>42.65</v>
      </c>
      <c r="AP7" s="284">
        <v>42.55</v>
      </c>
      <c r="AQ7" s="284">
        <v>43.424999999999997</v>
      </c>
      <c r="AR7" s="284">
        <v>42.8</v>
      </c>
      <c r="AS7" s="284">
        <v>42.8</v>
      </c>
      <c r="AT7" s="284">
        <v>43.625</v>
      </c>
      <c r="AU7" s="284">
        <v>44.875</v>
      </c>
      <c r="AV7" s="284">
        <v>44.85</v>
      </c>
      <c r="AW7" s="285">
        <v>45.625</v>
      </c>
      <c r="AX7" s="285">
        <v>46.5</v>
      </c>
      <c r="AY7" s="285">
        <v>47.625</v>
      </c>
      <c r="AZ7" s="285">
        <v>47.174999999999997</v>
      </c>
    </row>
    <row r="8" spans="1:53">
      <c r="A8" s="236" t="s">
        <v>54</v>
      </c>
      <c r="B8" s="237" t="s">
        <v>7</v>
      </c>
      <c r="C8" s="477">
        <f>'[1]Reference Price จจ'!O8</f>
        <v>700</v>
      </c>
      <c r="D8" s="467">
        <v>742.09523809523807</v>
      </c>
      <c r="E8" s="467">
        <v>726.375</v>
      </c>
      <c r="F8" s="467">
        <v>912.26086956521738</v>
      </c>
      <c r="G8" s="470">
        <v>850</v>
      </c>
      <c r="H8" s="469">
        <f t="shared" ref="H8:N8" si="3">H9</f>
        <v>857.5</v>
      </c>
      <c r="I8" s="469">
        <f t="shared" si="3"/>
        <v>832.5</v>
      </c>
      <c r="J8" s="469">
        <f t="shared" si="3"/>
        <v>815</v>
      </c>
      <c r="K8" s="469">
        <f t="shared" si="3"/>
        <v>807.5</v>
      </c>
      <c r="L8" s="469">
        <f t="shared" si="3"/>
        <v>802.5</v>
      </c>
      <c r="M8" s="469">
        <f t="shared" si="3"/>
        <v>855</v>
      </c>
      <c r="N8" s="469">
        <f t="shared" si="3"/>
        <v>862.5</v>
      </c>
      <c r="O8" s="469">
        <f t="shared" ref="O8" si="4">O9</f>
        <v>867.5</v>
      </c>
      <c r="P8" s="320"/>
      <c r="AN8" s="272">
        <v>398.75</v>
      </c>
      <c r="AO8" s="272">
        <v>460</v>
      </c>
      <c r="AP8" s="272">
        <v>430</v>
      </c>
      <c r="AQ8" s="272">
        <v>390</v>
      </c>
      <c r="AR8" s="272">
        <v>380</v>
      </c>
      <c r="AS8" s="272">
        <v>370</v>
      </c>
      <c r="AT8" s="272">
        <v>375</v>
      </c>
      <c r="AU8" s="272">
        <v>380</v>
      </c>
      <c r="AV8" s="272">
        <v>395</v>
      </c>
      <c r="AW8" s="272">
        <v>400</v>
      </c>
      <c r="AX8" s="272">
        <v>405</v>
      </c>
      <c r="AY8" s="272">
        <v>410</v>
      </c>
      <c r="AZ8" s="272">
        <v>410</v>
      </c>
      <c r="BA8" s="320">
        <v>44165</v>
      </c>
    </row>
    <row r="9" spans="1:53">
      <c r="A9" s="236" t="s">
        <v>12</v>
      </c>
      <c r="B9" s="237" t="s">
        <v>7</v>
      </c>
      <c r="C9" s="477">
        <f>'[1]Reference Price จจ'!O9</f>
        <v>772.5</v>
      </c>
      <c r="D9" s="467">
        <v>725</v>
      </c>
      <c r="E9" s="467">
        <v>775</v>
      </c>
      <c r="F9" s="467">
        <v>907.5</v>
      </c>
      <c r="G9" s="467">
        <f t="shared" ref="G9:O9" si="5">(G10+G11)/2</f>
        <v>950</v>
      </c>
      <c r="H9" s="469">
        <f t="shared" si="5"/>
        <v>857.5</v>
      </c>
      <c r="I9" s="521">
        <f t="shared" si="5"/>
        <v>832.5</v>
      </c>
      <c r="J9" s="469">
        <f t="shared" si="5"/>
        <v>815</v>
      </c>
      <c r="K9" s="469">
        <f t="shared" si="5"/>
        <v>807.5</v>
      </c>
      <c r="L9" s="469">
        <f t="shared" si="5"/>
        <v>802.5</v>
      </c>
      <c r="M9" s="469">
        <f t="shared" si="5"/>
        <v>855</v>
      </c>
      <c r="N9" s="469">
        <f t="shared" si="5"/>
        <v>862.5</v>
      </c>
      <c r="O9" s="469">
        <f t="shared" si="5"/>
        <v>867.5</v>
      </c>
      <c r="P9" s="320"/>
      <c r="AN9" s="317">
        <v>398.75</v>
      </c>
      <c r="AO9" s="317">
        <v>460</v>
      </c>
      <c r="AP9" s="317">
        <v>430</v>
      </c>
      <c r="AQ9" s="284">
        <v>390</v>
      </c>
      <c r="AR9" s="284">
        <v>380</v>
      </c>
      <c r="AS9" s="284">
        <v>370</v>
      </c>
      <c r="AT9" s="284">
        <v>375</v>
      </c>
      <c r="AU9" s="284">
        <v>380</v>
      </c>
      <c r="AV9" s="284">
        <v>395</v>
      </c>
      <c r="AW9" s="284">
        <v>400</v>
      </c>
      <c r="AX9" s="284">
        <v>405</v>
      </c>
      <c r="AY9" s="284">
        <v>410</v>
      </c>
      <c r="AZ9" s="284">
        <v>410</v>
      </c>
      <c r="BA9" s="320">
        <v>44165</v>
      </c>
    </row>
    <row r="10" spans="1:53">
      <c r="A10" s="236" t="s">
        <v>55</v>
      </c>
      <c r="B10" s="237" t="s">
        <v>7</v>
      </c>
      <c r="C10" s="477">
        <f>'[1]Reference Price จจ'!O10</f>
        <v>795</v>
      </c>
      <c r="D10" s="467">
        <v>740</v>
      </c>
      <c r="E10" s="467">
        <v>775</v>
      </c>
      <c r="F10" s="467">
        <v>895</v>
      </c>
      <c r="G10" s="467">
        <v>940</v>
      </c>
      <c r="H10" s="471">
        <v>850</v>
      </c>
      <c r="I10" s="471">
        <v>825</v>
      </c>
      <c r="J10" s="471">
        <v>810</v>
      </c>
      <c r="K10" s="471">
        <v>805</v>
      </c>
      <c r="L10" s="471">
        <v>800</v>
      </c>
      <c r="M10" s="471">
        <v>850</v>
      </c>
      <c r="N10" s="471">
        <v>855</v>
      </c>
      <c r="O10" s="471">
        <v>860</v>
      </c>
      <c r="P10" s="320"/>
      <c r="Q10" s="458">
        <v>44651</v>
      </c>
      <c r="R10" t="s">
        <v>318</v>
      </c>
      <c r="AN10" s="319">
        <v>395.41666666666669</v>
      </c>
      <c r="AO10" s="318">
        <v>455</v>
      </c>
      <c r="AP10" s="318">
        <v>425</v>
      </c>
      <c r="AQ10" s="272">
        <v>390</v>
      </c>
      <c r="AR10" s="272">
        <v>380</v>
      </c>
      <c r="AS10" s="272">
        <v>370</v>
      </c>
      <c r="AT10" s="272">
        <v>375</v>
      </c>
      <c r="AU10" s="272">
        <v>380</v>
      </c>
      <c r="AV10" s="272">
        <v>395</v>
      </c>
      <c r="AW10" s="272">
        <v>400</v>
      </c>
      <c r="AX10" s="272">
        <v>405</v>
      </c>
      <c r="AY10" s="272">
        <v>410</v>
      </c>
      <c r="AZ10" s="272">
        <v>410</v>
      </c>
      <c r="BA10" s="320">
        <v>44165</v>
      </c>
    </row>
    <row r="11" spans="1:53">
      <c r="A11" s="236" t="s">
        <v>56</v>
      </c>
      <c r="B11" s="237" t="s">
        <v>7</v>
      </c>
      <c r="C11" s="477">
        <f>'[1]Reference Price จจ'!O11</f>
        <v>750</v>
      </c>
      <c r="D11" s="467">
        <v>710</v>
      </c>
      <c r="E11" s="467">
        <v>775</v>
      </c>
      <c r="F11" s="467">
        <v>920</v>
      </c>
      <c r="G11" s="467">
        <v>960</v>
      </c>
      <c r="H11" s="471">
        <v>865</v>
      </c>
      <c r="I11" s="471">
        <v>840</v>
      </c>
      <c r="J11" s="471">
        <v>820</v>
      </c>
      <c r="K11" s="471">
        <v>810</v>
      </c>
      <c r="L11" s="471">
        <v>805</v>
      </c>
      <c r="M11" s="471">
        <v>860</v>
      </c>
      <c r="N11" s="471">
        <v>870</v>
      </c>
      <c r="O11" s="471">
        <v>875</v>
      </c>
      <c r="P11" s="320"/>
      <c r="Q11" s="441">
        <v>44659</v>
      </c>
      <c r="R11" t="s">
        <v>327</v>
      </c>
      <c r="AN11" s="319">
        <v>402.08333333333331</v>
      </c>
      <c r="AO11" s="318">
        <v>465</v>
      </c>
      <c r="AP11" s="318">
        <v>435</v>
      </c>
      <c r="AQ11" s="272">
        <v>390</v>
      </c>
      <c r="AR11" s="272">
        <v>380</v>
      </c>
      <c r="AS11" s="272">
        <v>370</v>
      </c>
      <c r="AT11" s="272">
        <v>375</v>
      </c>
      <c r="AU11" s="272">
        <v>380</v>
      </c>
      <c r="AV11" s="272">
        <v>395</v>
      </c>
      <c r="AW11" s="272">
        <v>400</v>
      </c>
      <c r="AX11" s="272">
        <v>405</v>
      </c>
      <c r="AY11" s="272">
        <v>410</v>
      </c>
      <c r="AZ11" s="272">
        <v>410</v>
      </c>
      <c r="BA11" s="320">
        <v>44165</v>
      </c>
    </row>
    <row r="12" spans="1:53">
      <c r="A12" s="236" t="s">
        <v>8</v>
      </c>
      <c r="B12" s="237" t="s">
        <v>7</v>
      </c>
      <c r="C12" s="477">
        <v>1234</v>
      </c>
      <c r="D12" s="472">
        <v>1231.3</v>
      </c>
      <c r="E12" s="472">
        <v>1303.75</v>
      </c>
      <c r="F12" s="472">
        <v>1456.25</v>
      </c>
      <c r="G12" s="473">
        <v>1441</v>
      </c>
      <c r="H12" s="473">
        <v>1425</v>
      </c>
      <c r="I12" s="473">
        <v>1409</v>
      </c>
      <c r="J12" s="473">
        <v>1396</v>
      </c>
      <c r="K12" s="473">
        <v>1381</v>
      </c>
      <c r="L12" s="473">
        <v>1364</v>
      </c>
      <c r="M12" s="473">
        <v>1385</v>
      </c>
      <c r="N12" s="473">
        <v>1405</v>
      </c>
      <c r="O12" s="473">
        <v>1365</v>
      </c>
      <c r="P12" s="320"/>
      <c r="Q12" s="460">
        <v>44659</v>
      </c>
      <c r="R12" t="s">
        <v>318</v>
      </c>
      <c r="AN12" s="283">
        <v>845.59416666666698</v>
      </c>
      <c r="AO12" s="284">
        <v>940</v>
      </c>
      <c r="AP12" s="284">
        <v>920</v>
      </c>
      <c r="AQ12" s="284">
        <v>915</v>
      </c>
      <c r="AR12" s="284">
        <v>937.5</v>
      </c>
      <c r="AS12" s="284">
        <v>945</v>
      </c>
      <c r="AT12" s="285">
        <v>935</v>
      </c>
      <c r="AU12" s="285">
        <v>915</v>
      </c>
      <c r="AV12" s="285">
        <v>897.5</v>
      </c>
      <c r="AW12" s="285">
        <v>906.5</v>
      </c>
      <c r="AX12" s="285">
        <v>930</v>
      </c>
      <c r="AY12" s="285">
        <v>947</v>
      </c>
      <c r="AZ12" s="285">
        <v>929</v>
      </c>
      <c r="BA12" s="320">
        <v>44166</v>
      </c>
    </row>
    <row r="13" spans="1:53">
      <c r="A13" s="236" t="s">
        <v>13</v>
      </c>
      <c r="B13" s="237" t="s">
        <v>7</v>
      </c>
      <c r="C13" s="477">
        <v>1575</v>
      </c>
      <c r="D13" s="472">
        <v>1542.5</v>
      </c>
      <c r="E13" s="472">
        <v>1625</v>
      </c>
      <c r="F13" s="472">
        <v>1751.88</v>
      </c>
      <c r="G13" s="473">
        <v>1747</v>
      </c>
      <c r="H13" s="473">
        <v>1706</v>
      </c>
      <c r="I13" s="473">
        <v>1651</v>
      </c>
      <c r="J13" s="473">
        <v>1610</v>
      </c>
      <c r="K13" s="473">
        <v>1570</v>
      </c>
      <c r="L13" s="473">
        <v>1538</v>
      </c>
      <c r="M13" s="473">
        <v>1582</v>
      </c>
      <c r="N13" s="473">
        <v>1621</v>
      </c>
      <c r="O13" s="473">
        <v>1570</v>
      </c>
      <c r="P13" s="320"/>
      <c r="Q13" s="461">
        <v>44671</v>
      </c>
      <c r="R13" t="s">
        <v>318</v>
      </c>
      <c r="AN13" s="283">
        <v>929.58333333333303</v>
      </c>
      <c r="AO13" s="284">
        <v>1160</v>
      </c>
      <c r="AP13" s="284">
        <v>1050</v>
      </c>
      <c r="AQ13" s="284">
        <v>1060</v>
      </c>
      <c r="AR13" s="284">
        <v>1060</v>
      </c>
      <c r="AS13" s="284">
        <v>1067</v>
      </c>
      <c r="AT13" s="285">
        <v>1056</v>
      </c>
      <c r="AU13" s="285">
        <v>1034</v>
      </c>
      <c r="AV13" s="285">
        <v>1014</v>
      </c>
      <c r="AW13" s="285">
        <v>1038</v>
      </c>
      <c r="AX13" s="285">
        <v>1060</v>
      </c>
      <c r="AY13" s="285">
        <v>1077</v>
      </c>
      <c r="AZ13" s="285">
        <v>1061</v>
      </c>
      <c r="BA13" s="320">
        <v>44166</v>
      </c>
    </row>
    <row r="14" spans="1:53">
      <c r="A14" s="236" t="s">
        <v>14</v>
      </c>
      <c r="B14" s="237" t="s">
        <v>7</v>
      </c>
      <c r="C14" s="477">
        <v>1274</v>
      </c>
      <c r="D14" s="472">
        <v>1258.8</v>
      </c>
      <c r="E14" s="472">
        <v>1315</v>
      </c>
      <c r="F14" s="472">
        <v>1462.5</v>
      </c>
      <c r="G14" s="473">
        <v>1465</v>
      </c>
      <c r="H14" s="473">
        <v>1429</v>
      </c>
      <c r="I14" s="473">
        <v>1409</v>
      </c>
      <c r="J14" s="473">
        <v>1402</v>
      </c>
      <c r="K14" s="473">
        <v>1395</v>
      </c>
      <c r="L14" s="473">
        <v>1368</v>
      </c>
      <c r="M14" s="473">
        <v>1347</v>
      </c>
      <c r="N14" s="473">
        <v>1384</v>
      </c>
      <c r="O14" s="473">
        <v>1336</v>
      </c>
      <c r="P14" s="320"/>
      <c r="Q14" s="463">
        <v>44673</v>
      </c>
      <c r="R14" t="s">
        <v>318</v>
      </c>
      <c r="AN14" s="283">
        <v>835.55250000000001</v>
      </c>
      <c r="AO14" s="284">
        <v>910</v>
      </c>
      <c r="AP14" s="284">
        <v>890</v>
      </c>
      <c r="AQ14" s="284">
        <v>888</v>
      </c>
      <c r="AR14" s="284">
        <v>916</v>
      </c>
      <c r="AS14" s="284">
        <v>931</v>
      </c>
      <c r="AT14" s="285">
        <v>920</v>
      </c>
      <c r="AU14" s="285">
        <v>899</v>
      </c>
      <c r="AV14" s="285">
        <v>879</v>
      </c>
      <c r="AW14" s="285">
        <v>902</v>
      </c>
      <c r="AX14" s="285">
        <v>925</v>
      </c>
      <c r="AY14" s="285">
        <v>942</v>
      </c>
      <c r="AZ14" s="285">
        <v>926</v>
      </c>
      <c r="BA14" s="320">
        <v>44166</v>
      </c>
    </row>
    <row r="15" spans="1:53">
      <c r="A15" s="236" t="s">
        <v>280</v>
      </c>
      <c r="B15" s="237" t="s">
        <v>7</v>
      </c>
      <c r="C15" s="477">
        <f>'[1]Reference Price จจ'!O15</f>
        <v>1255</v>
      </c>
      <c r="D15" s="467">
        <v>1304.375</v>
      </c>
      <c r="E15" s="472">
        <v>1390.625</v>
      </c>
      <c r="F15" s="472">
        <v>1460</v>
      </c>
      <c r="G15" s="469">
        <f t="shared" ref="G15:O15" si="6">G26</f>
        <v>1438</v>
      </c>
      <c r="H15" s="469">
        <f t="shared" si="6"/>
        <v>1440</v>
      </c>
      <c r="I15" s="469">
        <f t="shared" si="6"/>
        <v>1438</v>
      </c>
      <c r="J15" s="469">
        <f t="shared" si="6"/>
        <v>1423</v>
      </c>
      <c r="K15" s="469">
        <f t="shared" si="6"/>
        <v>1390</v>
      </c>
      <c r="L15" s="469">
        <f t="shared" si="6"/>
        <v>1385</v>
      </c>
      <c r="M15" s="469">
        <f t="shared" si="6"/>
        <v>1390</v>
      </c>
      <c r="N15" s="469">
        <f t="shared" si="6"/>
        <v>1385</v>
      </c>
      <c r="O15" s="469">
        <f t="shared" si="6"/>
        <v>1383</v>
      </c>
      <c r="P15" s="320"/>
      <c r="AN15" s="283">
        <v>925.52083333333303</v>
      </c>
      <c r="AO15" s="284">
        <v>1100.3672499999998</v>
      </c>
      <c r="AP15" s="284">
        <v>1068.9525599999997</v>
      </c>
      <c r="AQ15" s="284">
        <v>1043.5339832</v>
      </c>
      <c r="AR15" s="284">
        <v>1060.9900026959999</v>
      </c>
      <c r="AS15" s="284">
        <v>1033.0853026151199</v>
      </c>
      <c r="AT15" s="285">
        <v>1010.6235965628174</v>
      </c>
      <c r="AU15" s="285">
        <v>998.24236059718919</v>
      </c>
      <c r="AV15" s="285">
        <v>1012.9072078091331</v>
      </c>
      <c r="AW15" s="285">
        <v>1027.8362798872245</v>
      </c>
      <c r="AX15" s="285">
        <v>1047.7930054849689</v>
      </c>
      <c r="AY15" s="285">
        <v>1042.6371453752695</v>
      </c>
      <c r="AZ15" s="285">
        <v>1020.184402467764</v>
      </c>
      <c r="BA15" s="320">
        <v>44166</v>
      </c>
    </row>
    <row r="16" spans="1:53">
      <c r="A16" s="17" t="s">
        <v>16</v>
      </c>
      <c r="B16" s="2" t="s">
        <v>7</v>
      </c>
      <c r="C16" s="477">
        <f>'[1]Reference Price จจ'!O16</f>
        <v>941.47</v>
      </c>
      <c r="D16" s="472">
        <v>996.3</v>
      </c>
      <c r="E16" s="472">
        <v>1155</v>
      </c>
      <c r="F16" s="472">
        <v>1303.75</v>
      </c>
      <c r="G16" s="474">
        <v>1320.5</v>
      </c>
      <c r="H16" s="474">
        <v>1319.1</v>
      </c>
      <c r="I16" s="474">
        <v>1285.9100000000001</v>
      </c>
      <c r="J16" s="474">
        <v>1236.69</v>
      </c>
      <c r="K16" s="474">
        <v>1211.79</v>
      </c>
      <c r="L16" s="474">
        <v>1226.6400000000001</v>
      </c>
      <c r="M16" s="474">
        <v>1232.1500000000001</v>
      </c>
      <c r="N16" s="474">
        <v>1223.3599999999999</v>
      </c>
      <c r="O16" s="474">
        <v>1181.2</v>
      </c>
      <c r="AN16" s="271"/>
      <c r="AO16" s="267"/>
      <c r="AP16" s="267"/>
      <c r="AQ16" s="267"/>
      <c r="AR16" s="267"/>
      <c r="AS16" s="267"/>
      <c r="AT16" s="268"/>
      <c r="AU16" s="268"/>
      <c r="AV16" s="268"/>
      <c r="AW16" s="268"/>
      <c r="AX16" s="268"/>
      <c r="AY16" s="268"/>
      <c r="AZ16" s="268"/>
    </row>
    <row r="17" spans="1:53">
      <c r="A17" s="17" t="s">
        <v>17</v>
      </c>
      <c r="B17" s="2" t="s">
        <v>7</v>
      </c>
      <c r="C17" s="477">
        <f>'[1]Reference Price จจ'!O17</f>
        <v>72.526842376717866</v>
      </c>
      <c r="D17" s="475">
        <v>66.074950000000001</v>
      </c>
      <c r="E17" s="475">
        <v>46.025099999999995</v>
      </c>
      <c r="F17" s="475">
        <v>58.937913043478254</v>
      </c>
      <c r="G17" s="469">
        <f t="shared" ref="G17:O17" si="7">G18/0.8</f>
        <v>69.292278640580093</v>
      </c>
      <c r="H17" s="521">
        <f t="shared" si="7"/>
        <v>64</v>
      </c>
      <c r="I17" s="469">
        <f t="shared" si="7"/>
        <v>64</v>
      </c>
      <c r="J17" s="469">
        <f t="shared" si="7"/>
        <v>64</v>
      </c>
      <c r="K17" s="469">
        <f t="shared" si="7"/>
        <v>64</v>
      </c>
      <c r="L17" s="469">
        <f t="shared" si="7"/>
        <v>64</v>
      </c>
      <c r="M17" s="469">
        <f t="shared" si="7"/>
        <v>64</v>
      </c>
      <c r="N17" s="469">
        <f t="shared" si="7"/>
        <v>64</v>
      </c>
      <c r="O17" s="469">
        <f t="shared" si="7"/>
        <v>64</v>
      </c>
      <c r="AN17" s="273">
        <v>50</v>
      </c>
      <c r="AO17" s="273">
        <v>75</v>
      </c>
      <c r="AP17" s="273">
        <v>68.75</v>
      </c>
      <c r="AQ17" s="273">
        <v>48.499999999999993</v>
      </c>
      <c r="AR17" s="273">
        <v>48.499999999999993</v>
      </c>
      <c r="AS17" s="273">
        <v>48.499999999999993</v>
      </c>
      <c r="AT17" s="273">
        <v>48.499999999999993</v>
      </c>
      <c r="AU17" s="273">
        <v>48.499999999999993</v>
      </c>
      <c r="AV17" s="273">
        <v>48.499999999999993</v>
      </c>
      <c r="AW17" s="273">
        <v>48.499999999999993</v>
      </c>
      <c r="AX17" s="273">
        <v>48.499999999999993</v>
      </c>
      <c r="AY17" s="273">
        <v>48.499999999999993</v>
      </c>
      <c r="AZ17" s="273">
        <v>48.499999999999993</v>
      </c>
    </row>
    <row r="18" spans="1:53">
      <c r="A18" s="17" t="s">
        <v>18</v>
      </c>
      <c r="B18" s="2" t="s">
        <v>7</v>
      </c>
      <c r="C18" s="477">
        <f>'[1]Reference Price จจ'!O18</f>
        <v>58.021473901374293</v>
      </c>
      <c r="D18" s="472">
        <v>64.79871819094673</v>
      </c>
      <c r="E18" s="475">
        <v>52.011500000000012</v>
      </c>
      <c r="F18" s="475">
        <v>45.158990322580614</v>
      </c>
      <c r="G18" s="476">
        <v>55.433822912464073</v>
      </c>
      <c r="H18" s="476">
        <v>51.2</v>
      </c>
      <c r="I18" s="476">
        <v>51.2</v>
      </c>
      <c r="J18" s="476">
        <v>51.2</v>
      </c>
      <c r="K18" s="476">
        <v>51.2</v>
      </c>
      <c r="L18" s="476">
        <v>51.2</v>
      </c>
      <c r="M18" s="476">
        <v>51.2</v>
      </c>
      <c r="N18" s="476">
        <v>51.2</v>
      </c>
      <c r="O18" s="476">
        <v>51.2</v>
      </c>
      <c r="AN18" s="279">
        <v>40</v>
      </c>
      <c r="AO18" s="280">
        <v>60</v>
      </c>
      <c r="AP18" s="280">
        <v>55</v>
      </c>
      <c r="AQ18" s="280">
        <v>38.799999999999997</v>
      </c>
      <c r="AR18" s="280">
        <v>38.799999999999997</v>
      </c>
      <c r="AS18" s="280">
        <v>38.799999999999997</v>
      </c>
      <c r="AT18" s="281">
        <v>38.799999999999997</v>
      </c>
      <c r="AU18" s="281">
        <v>38.799999999999997</v>
      </c>
      <c r="AV18" s="281">
        <v>38.799999999999997</v>
      </c>
      <c r="AW18" s="281">
        <v>38.799999999999997</v>
      </c>
      <c r="AX18" s="281">
        <v>38.799999999999997</v>
      </c>
      <c r="AY18" s="281">
        <v>38.799999999999997</v>
      </c>
      <c r="AZ18" s="281">
        <v>38.799999999999997</v>
      </c>
    </row>
    <row r="19" spans="1:53">
      <c r="A19" s="17" t="s">
        <v>19</v>
      </c>
      <c r="B19" s="2" t="s">
        <v>7</v>
      </c>
      <c r="C19" s="477">
        <f>'[1]Reference Price จจ'!O19</f>
        <v>433.47429272688163</v>
      </c>
      <c r="D19" s="472">
        <v>427.41453556287917</v>
      </c>
      <c r="E19" s="475">
        <v>436.78690210757719</v>
      </c>
      <c r="F19" s="475">
        <v>442.05441755203697</v>
      </c>
      <c r="G19" s="476">
        <v>432.98870542985924</v>
      </c>
      <c r="H19" s="476">
        <v>422.73842333865224</v>
      </c>
      <c r="I19" s="476">
        <v>424.39372439389388</v>
      </c>
      <c r="J19" s="476">
        <v>424.39372439389388</v>
      </c>
      <c r="K19" s="476">
        <v>444.68229634969111</v>
      </c>
      <c r="L19" s="476">
        <v>446.70972323274447</v>
      </c>
      <c r="M19" s="476">
        <v>447.11742909514123</v>
      </c>
      <c r="N19" s="476">
        <v>471.17019578341706</v>
      </c>
      <c r="O19" s="476">
        <v>471.17019578341706</v>
      </c>
      <c r="AN19" s="271"/>
      <c r="AO19" s="284">
        <v>419.43822910082719</v>
      </c>
      <c r="AP19" s="284">
        <v>419.63406563167024</v>
      </c>
      <c r="AQ19" s="284">
        <v>417.98127336476443</v>
      </c>
      <c r="AR19" s="284">
        <v>425.19356771529436</v>
      </c>
      <c r="AS19" s="284">
        <v>423.02138887867267</v>
      </c>
      <c r="AT19" s="285">
        <v>422.81856204991334</v>
      </c>
      <c r="AU19" s="285">
        <v>426.016636158766</v>
      </c>
      <c r="AV19" s="285">
        <v>424.21055961278768</v>
      </c>
      <c r="AW19" s="285">
        <v>423.42414219023112</v>
      </c>
      <c r="AX19" s="285">
        <v>413.61035224342299</v>
      </c>
      <c r="AY19" s="285">
        <v>413.04218732425551</v>
      </c>
      <c r="AZ19" s="285">
        <v>413.7138709632722</v>
      </c>
    </row>
    <row r="20" spans="1:53">
      <c r="A20" s="17" t="s">
        <v>20</v>
      </c>
      <c r="B20" s="18" t="s">
        <v>25</v>
      </c>
      <c r="C20" s="477">
        <f>'[1]Reference Price จจ'!O20</f>
        <v>33.11592000000001</v>
      </c>
      <c r="D20" s="472">
        <v>33.585427741935497</v>
      </c>
      <c r="E20" s="475">
        <v>33.208400000000026</v>
      </c>
      <c r="F20" s="475">
        <v>32.928653691756303</v>
      </c>
      <c r="G20" s="476">
        <v>33.621662222222213</v>
      </c>
      <c r="H20" s="476">
        <v>33.33</v>
      </c>
      <c r="I20" s="476">
        <v>33.200000000000003</v>
      </c>
      <c r="J20" s="476">
        <v>33.200000000000003</v>
      </c>
      <c r="K20" s="476">
        <v>33.049999999999997</v>
      </c>
      <c r="L20" s="476">
        <v>32.9</v>
      </c>
      <c r="M20" s="476">
        <v>32.869999999999997</v>
      </c>
      <c r="N20" s="476">
        <v>32.869999999999997</v>
      </c>
      <c r="O20" s="476">
        <v>32.869999999999997</v>
      </c>
      <c r="P20" s="270"/>
      <c r="AN20" s="279">
        <v>31.4</v>
      </c>
      <c r="AO20" s="280">
        <v>31</v>
      </c>
      <c r="AP20" s="280">
        <v>31</v>
      </c>
      <c r="AQ20" s="280">
        <v>31</v>
      </c>
      <c r="AR20" s="280">
        <v>31</v>
      </c>
      <c r="AS20" s="280">
        <v>31</v>
      </c>
      <c r="AT20" s="286">
        <v>31</v>
      </c>
      <c r="AU20" s="286">
        <v>31</v>
      </c>
      <c r="AV20" s="286">
        <v>31</v>
      </c>
      <c r="AW20" s="286">
        <v>31</v>
      </c>
      <c r="AX20" s="286">
        <v>31</v>
      </c>
      <c r="AY20" s="286">
        <v>31</v>
      </c>
      <c r="AZ20" s="286">
        <v>31</v>
      </c>
      <c r="BA20" s="270"/>
    </row>
    <row r="22" spans="1:53">
      <c r="A22" s="305" t="s">
        <v>220</v>
      </c>
      <c r="C22" s="300">
        <f>C8+C18</f>
        <v>758.02147390137429</v>
      </c>
      <c r="D22" s="300">
        <f>D8+D18</f>
        <v>806.89395628618479</v>
      </c>
      <c r="E22" s="300">
        <f t="shared" ref="E22:O22" si="8">E8+E18</f>
        <v>778.38650000000007</v>
      </c>
      <c r="F22" s="300">
        <f>F8+F18</f>
        <v>957.419859887798</v>
      </c>
      <c r="G22" s="300">
        <f t="shared" si="8"/>
        <v>905.43382291246405</v>
      </c>
      <c r="H22" s="300">
        <f>H8+H18</f>
        <v>908.7</v>
      </c>
      <c r="I22" s="300">
        <f t="shared" si="8"/>
        <v>883.7</v>
      </c>
      <c r="J22" s="300">
        <f t="shared" si="8"/>
        <v>866.2</v>
      </c>
      <c r="K22" s="300">
        <f t="shared" si="8"/>
        <v>858.7</v>
      </c>
      <c r="L22" s="300">
        <f t="shared" si="8"/>
        <v>853.7</v>
      </c>
      <c r="M22" s="300">
        <f t="shared" si="8"/>
        <v>906.2</v>
      </c>
      <c r="N22" s="300">
        <f t="shared" si="8"/>
        <v>913.7</v>
      </c>
      <c r="O22" s="300">
        <f t="shared" si="8"/>
        <v>918.7</v>
      </c>
    </row>
    <row r="23" spans="1:53">
      <c r="A23" s="306" t="s">
        <v>224</v>
      </c>
      <c r="C23" s="300">
        <f>C19-C22</f>
        <v>-324.54718117449266</v>
      </c>
      <c r="D23" s="300">
        <f>D19-D22</f>
        <v>-379.47942072330562</v>
      </c>
      <c r="E23" s="300">
        <f t="shared" ref="E23:O23" si="9">E19-E22</f>
        <v>-341.59959789242288</v>
      </c>
      <c r="F23" s="300">
        <f t="shared" si="9"/>
        <v>-515.36544233576103</v>
      </c>
      <c r="G23" s="300">
        <f t="shared" si="9"/>
        <v>-472.44511748260481</v>
      </c>
      <c r="H23" s="300">
        <f t="shared" si="9"/>
        <v>-485.96157666134781</v>
      </c>
      <c r="I23" s="300">
        <f t="shared" si="9"/>
        <v>-459.30627560610617</v>
      </c>
      <c r="J23" s="300">
        <f t="shared" si="9"/>
        <v>-441.80627560610617</v>
      </c>
      <c r="K23" s="300">
        <f t="shared" si="9"/>
        <v>-414.01770365030893</v>
      </c>
      <c r="L23" s="300">
        <f t="shared" si="9"/>
        <v>-406.99027676725558</v>
      </c>
      <c r="M23" s="300">
        <f t="shared" si="9"/>
        <v>-459.08257090485881</v>
      </c>
      <c r="N23" s="300">
        <f t="shared" si="9"/>
        <v>-442.52980421658299</v>
      </c>
      <c r="O23" s="300">
        <f t="shared" si="9"/>
        <v>-447.52980421658299</v>
      </c>
    </row>
    <row r="24" spans="1:53">
      <c r="A24" s="306"/>
      <c r="C24" s="304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</row>
    <row r="25" spans="1:53">
      <c r="A25" s="236" t="s">
        <v>279</v>
      </c>
      <c r="D25" s="439">
        <v>1276.9000000000001</v>
      </c>
      <c r="E25" s="439">
        <v>1361.25</v>
      </c>
      <c r="F25" s="439">
        <v>1430</v>
      </c>
      <c r="G25" s="462">
        <v>1418</v>
      </c>
      <c r="H25" s="462">
        <v>1420</v>
      </c>
      <c r="I25" s="462">
        <v>1418</v>
      </c>
      <c r="J25" s="462">
        <v>1403</v>
      </c>
      <c r="K25" s="462">
        <v>1370</v>
      </c>
      <c r="L25" s="462">
        <v>1365</v>
      </c>
      <c r="M25" s="462">
        <v>1370</v>
      </c>
      <c r="N25" s="462">
        <v>1365</v>
      </c>
      <c r="O25" s="462">
        <v>1363</v>
      </c>
    </row>
    <row r="26" spans="1:53">
      <c r="D26">
        <f>D25+20</f>
        <v>1296.9000000000001</v>
      </c>
      <c r="E26">
        <f t="shared" ref="E26:O26" si="10">E25+20</f>
        <v>1381.25</v>
      </c>
      <c r="F26">
        <f t="shared" si="10"/>
        <v>1450</v>
      </c>
      <c r="G26">
        <f t="shared" si="10"/>
        <v>1438</v>
      </c>
      <c r="H26">
        <f t="shared" si="10"/>
        <v>1440</v>
      </c>
      <c r="I26">
        <f t="shared" si="10"/>
        <v>1438</v>
      </c>
      <c r="J26">
        <f t="shared" si="10"/>
        <v>1423</v>
      </c>
      <c r="K26">
        <f t="shared" si="10"/>
        <v>1390</v>
      </c>
      <c r="L26">
        <f t="shared" si="10"/>
        <v>1385</v>
      </c>
      <c r="M26">
        <f t="shared" si="10"/>
        <v>1390</v>
      </c>
      <c r="N26">
        <f t="shared" si="10"/>
        <v>1385</v>
      </c>
      <c r="O26">
        <f t="shared" si="10"/>
        <v>1383</v>
      </c>
    </row>
    <row r="27" spans="1:53">
      <c r="A27" s="238" t="s">
        <v>175</v>
      </c>
    </row>
    <row r="28" spans="1:53">
      <c r="A28" s="239" t="s">
        <v>176</v>
      </c>
    </row>
    <row r="29" spans="1:53">
      <c r="A29" s="339" t="s">
        <v>248</v>
      </c>
    </row>
    <row r="30" spans="1:53">
      <c r="A30" s="339" t="s">
        <v>249</v>
      </c>
    </row>
    <row r="31" spans="1:53">
      <c r="A31" s="339" t="s">
        <v>250</v>
      </c>
    </row>
    <row r="32" spans="1:53">
      <c r="A32" s="339" t="s">
        <v>251</v>
      </c>
    </row>
    <row r="33" spans="1:16" ht="15.5">
      <c r="A33" s="341" t="s">
        <v>253</v>
      </c>
    </row>
    <row r="34" spans="1:16">
      <c r="A34" s="340" t="s">
        <v>252</v>
      </c>
    </row>
    <row r="35" spans="1:16">
      <c r="A35" s="240" t="s">
        <v>177</v>
      </c>
    </row>
    <row r="36" spans="1:16">
      <c r="A36" s="241" t="s">
        <v>247</v>
      </c>
    </row>
    <row r="38" spans="1:16" ht="21" customHeight="1">
      <c r="A38" s="479" t="s">
        <v>199</v>
      </c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</row>
    <row r="39" spans="1:16">
      <c r="A39" s="479"/>
      <c r="D39" s="302">
        <f>D3</f>
        <v>242889</v>
      </c>
      <c r="E39" s="302">
        <f t="shared" ref="E39:O39" si="11">E3</f>
        <v>242920</v>
      </c>
      <c r="F39" s="302">
        <f t="shared" si="11"/>
        <v>242948</v>
      </c>
      <c r="G39" s="302">
        <f t="shared" si="11"/>
        <v>242979</v>
      </c>
      <c r="H39" s="302">
        <f t="shared" si="11"/>
        <v>243009</v>
      </c>
      <c r="I39" s="302">
        <f t="shared" si="11"/>
        <v>243040</v>
      </c>
      <c r="J39" s="302">
        <f t="shared" si="11"/>
        <v>243070</v>
      </c>
      <c r="K39" s="302">
        <f t="shared" si="11"/>
        <v>243101</v>
      </c>
      <c r="L39" s="302">
        <f t="shared" si="11"/>
        <v>243132</v>
      </c>
      <c r="M39" s="302">
        <f t="shared" si="11"/>
        <v>243162</v>
      </c>
      <c r="N39" s="302">
        <f t="shared" si="11"/>
        <v>243193</v>
      </c>
      <c r="O39" s="302">
        <f t="shared" si="11"/>
        <v>243223</v>
      </c>
    </row>
    <row r="40" spans="1:16">
      <c r="A40" s="234" t="s">
        <v>9</v>
      </c>
      <c r="D40" s="267">
        <f t="shared" ref="D40:O40" si="12">D4</f>
        <v>83.46</v>
      </c>
      <c r="E40" s="267">
        <f t="shared" si="12"/>
        <v>92.34</v>
      </c>
      <c r="F40" s="267">
        <f t="shared" si="12"/>
        <v>110.89</v>
      </c>
      <c r="G40" s="267">
        <f t="shared" si="12"/>
        <v>104.2</v>
      </c>
      <c r="H40" s="267">
        <f t="shared" si="12"/>
        <v>105.9</v>
      </c>
      <c r="I40" s="267">
        <f t="shared" si="12"/>
        <v>103.3</v>
      </c>
      <c r="J40" s="267">
        <f t="shared" si="12"/>
        <v>102.5</v>
      </c>
      <c r="K40" s="267">
        <f t="shared" si="12"/>
        <v>104.5</v>
      </c>
      <c r="L40" s="267">
        <f t="shared" si="12"/>
        <v>102.9</v>
      </c>
      <c r="M40" s="267">
        <f t="shared" si="12"/>
        <v>99.6</v>
      </c>
      <c r="N40" s="267">
        <f t="shared" si="12"/>
        <v>97.7</v>
      </c>
      <c r="O40" s="267">
        <f t="shared" si="12"/>
        <v>95.8</v>
      </c>
      <c r="P40" s="323">
        <f>AVERAGE(D40:O40)</f>
        <v>100.25749999999999</v>
      </c>
    </row>
    <row r="41" spans="1:16">
      <c r="A41" s="234" t="s">
        <v>10</v>
      </c>
      <c r="D41" s="267">
        <f t="shared" ref="D41:O41" si="13">D5</f>
        <v>769.86</v>
      </c>
      <c r="E41" s="267">
        <f t="shared" si="13"/>
        <v>858.16</v>
      </c>
      <c r="F41" s="267">
        <f t="shared" si="13"/>
        <v>1004.18</v>
      </c>
      <c r="G41" s="267">
        <f t="shared" si="13"/>
        <v>915.3</v>
      </c>
      <c r="H41" s="267">
        <f t="shared" si="13"/>
        <v>943.2</v>
      </c>
      <c r="I41" s="267">
        <f t="shared" si="13"/>
        <v>938.88</v>
      </c>
      <c r="J41" s="267">
        <f t="shared" si="13"/>
        <v>941.22</v>
      </c>
      <c r="K41" s="267">
        <f t="shared" si="13"/>
        <v>957.6</v>
      </c>
      <c r="L41" s="267">
        <f t="shared" si="13"/>
        <v>939.51</v>
      </c>
      <c r="M41" s="267">
        <f t="shared" si="13"/>
        <v>917.19</v>
      </c>
      <c r="N41" s="267">
        <f t="shared" si="13"/>
        <v>906.3</v>
      </c>
      <c r="O41" s="267">
        <f t="shared" si="13"/>
        <v>891.9</v>
      </c>
      <c r="P41" s="323">
        <f>AVERAGE(D41:O41)</f>
        <v>915.27499999999998</v>
      </c>
    </row>
    <row r="42" spans="1:16">
      <c r="A42" s="236" t="s">
        <v>11</v>
      </c>
      <c r="D42" s="267">
        <f t="shared" ref="D42:O42" si="14">D6</f>
        <v>759.51</v>
      </c>
      <c r="E42" s="267">
        <f t="shared" si="14"/>
        <v>859.05</v>
      </c>
      <c r="F42" s="267">
        <f t="shared" si="14"/>
        <v>994.86</v>
      </c>
      <c r="G42" s="267">
        <f t="shared" si="14"/>
        <v>902.7</v>
      </c>
      <c r="H42" s="267">
        <f t="shared" si="14"/>
        <v>930.6</v>
      </c>
      <c r="I42" s="267">
        <f t="shared" si="14"/>
        <v>926.28</v>
      </c>
      <c r="J42" s="267">
        <f t="shared" si="14"/>
        <v>928.62</v>
      </c>
      <c r="K42" s="267">
        <f t="shared" si="14"/>
        <v>945</v>
      </c>
      <c r="L42" s="267">
        <f t="shared" si="14"/>
        <v>926.91</v>
      </c>
      <c r="M42" s="267">
        <f t="shared" si="14"/>
        <v>904.59</v>
      </c>
      <c r="N42" s="267">
        <f t="shared" si="14"/>
        <v>893.7</v>
      </c>
      <c r="O42" s="267">
        <f t="shared" si="14"/>
        <v>879.3</v>
      </c>
      <c r="P42" s="323">
        <f>AVERAGE(D42:O42)</f>
        <v>904.25999999999988</v>
      </c>
    </row>
    <row r="43" spans="1:16">
      <c r="A43" s="236" t="s">
        <v>12</v>
      </c>
      <c r="D43" s="267">
        <f t="shared" ref="D43:O43" si="15">D9</f>
        <v>725</v>
      </c>
      <c r="E43" s="267">
        <f t="shared" si="15"/>
        <v>775</v>
      </c>
      <c r="F43" s="267">
        <f t="shared" si="15"/>
        <v>907.5</v>
      </c>
      <c r="G43" s="267">
        <f t="shared" si="15"/>
        <v>950</v>
      </c>
      <c r="H43" s="267">
        <f t="shared" si="15"/>
        <v>857.5</v>
      </c>
      <c r="I43" s="267">
        <f t="shared" si="15"/>
        <v>832.5</v>
      </c>
      <c r="J43" s="267">
        <f t="shared" si="15"/>
        <v>815</v>
      </c>
      <c r="K43" s="267">
        <f t="shared" si="15"/>
        <v>807.5</v>
      </c>
      <c r="L43" s="267">
        <f t="shared" si="15"/>
        <v>802.5</v>
      </c>
      <c r="M43" s="267">
        <f t="shared" si="15"/>
        <v>855</v>
      </c>
      <c r="N43" s="267">
        <f t="shared" si="15"/>
        <v>862.5</v>
      </c>
      <c r="O43" s="267">
        <f t="shared" si="15"/>
        <v>867.5</v>
      </c>
      <c r="P43" s="323">
        <f>AVERAGE(D43:O43)</f>
        <v>838.125</v>
      </c>
    </row>
    <row r="44" spans="1:16">
      <c r="A44" s="236" t="s">
        <v>8</v>
      </c>
      <c r="D44" s="267">
        <f t="shared" ref="D44:O44" si="16">D12</f>
        <v>1231.3</v>
      </c>
      <c r="E44" s="267">
        <f t="shared" si="16"/>
        <v>1303.75</v>
      </c>
      <c r="F44" s="267">
        <f t="shared" si="16"/>
        <v>1456.25</v>
      </c>
      <c r="G44" s="267">
        <f t="shared" si="16"/>
        <v>1441</v>
      </c>
      <c r="H44" s="267">
        <f t="shared" si="16"/>
        <v>1425</v>
      </c>
      <c r="I44" s="267">
        <f t="shared" si="16"/>
        <v>1409</v>
      </c>
      <c r="J44" s="267">
        <f t="shared" si="16"/>
        <v>1396</v>
      </c>
      <c r="K44" s="267">
        <f t="shared" si="16"/>
        <v>1381</v>
      </c>
      <c r="L44" s="267">
        <f t="shared" si="16"/>
        <v>1364</v>
      </c>
      <c r="M44" s="267">
        <f t="shared" si="16"/>
        <v>1385</v>
      </c>
      <c r="N44" s="267">
        <f t="shared" si="16"/>
        <v>1405</v>
      </c>
      <c r="O44" s="267">
        <f t="shared" si="16"/>
        <v>1365</v>
      </c>
    </row>
    <row r="45" spans="1:16">
      <c r="A45" s="236" t="s">
        <v>13</v>
      </c>
      <c r="D45" s="267">
        <f t="shared" ref="D45:O45" si="17">D13</f>
        <v>1542.5</v>
      </c>
      <c r="E45" s="267">
        <f t="shared" si="17"/>
        <v>1625</v>
      </c>
      <c r="F45" s="267">
        <f t="shared" si="17"/>
        <v>1751.88</v>
      </c>
      <c r="G45" s="267">
        <f t="shared" si="17"/>
        <v>1747</v>
      </c>
      <c r="H45" s="267">
        <f t="shared" si="17"/>
        <v>1706</v>
      </c>
      <c r="I45" s="267">
        <f t="shared" si="17"/>
        <v>1651</v>
      </c>
      <c r="J45" s="267">
        <f t="shared" si="17"/>
        <v>1610</v>
      </c>
      <c r="K45" s="267">
        <f t="shared" si="17"/>
        <v>1570</v>
      </c>
      <c r="L45" s="267">
        <f t="shared" si="17"/>
        <v>1538</v>
      </c>
      <c r="M45" s="267">
        <f t="shared" si="17"/>
        <v>1582</v>
      </c>
      <c r="N45" s="267">
        <f t="shared" si="17"/>
        <v>1621</v>
      </c>
      <c r="O45" s="267">
        <f t="shared" si="17"/>
        <v>1570</v>
      </c>
    </row>
    <row r="46" spans="1:16">
      <c r="A46" s="236" t="s">
        <v>14</v>
      </c>
      <c r="D46" s="267">
        <f t="shared" ref="D46:O46" si="18">D14</f>
        <v>1258.8</v>
      </c>
      <c r="E46" s="267">
        <f t="shared" si="18"/>
        <v>1315</v>
      </c>
      <c r="F46" s="267">
        <f t="shared" si="18"/>
        <v>1462.5</v>
      </c>
      <c r="G46" s="267">
        <f t="shared" si="18"/>
        <v>1465</v>
      </c>
      <c r="H46" s="267">
        <f t="shared" si="18"/>
        <v>1429</v>
      </c>
      <c r="I46" s="267">
        <f t="shared" si="18"/>
        <v>1409</v>
      </c>
      <c r="J46" s="267">
        <f t="shared" si="18"/>
        <v>1402</v>
      </c>
      <c r="K46" s="267">
        <f t="shared" si="18"/>
        <v>1395</v>
      </c>
      <c r="L46" s="267">
        <f t="shared" si="18"/>
        <v>1368</v>
      </c>
      <c r="M46" s="267">
        <f t="shared" si="18"/>
        <v>1347</v>
      </c>
      <c r="N46" s="267">
        <f t="shared" si="18"/>
        <v>1384</v>
      </c>
      <c r="O46" s="267">
        <f t="shared" si="18"/>
        <v>1336</v>
      </c>
    </row>
    <row r="47" spans="1:16">
      <c r="A47" s="236" t="s">
        <v>15</v>
      </c>
      <c r="D47" s="267">
        <f t="shared" ref="D47:O47" si="19">D15</f>
        <v>1304.375</v>
      </c>
      <c r="E47" s="267">
        <f t="shared" si="19"/>
        <v>1390.625</v>
      </c>
      <c r="F47" s="267">
        <f t="shared" si="19"/>
        <v>1460</v>
      </c>
      <c r="G47" s="267">
        <f t="shared" si="19"/>
        <v>1438</v>
      </c>
      <c r="H47" s="267">
        <f t="shared" si="19"/>
        <v>1440</v>
      </c>
      <c r="I47" s="267">
        <f t="shared" si="19"/>
        <v>1438</v>
      </c>
      <c r="J47" s="267">
        <f t="shared" si="19"/>
        <v>1423</v>
      </c>
      <c r="K47" s="267">
        <f t="shared" si="19"/>
        <v>1390</v>
      </c>
      <c r="L47" s="267">
        <f t="shared" si="19"/>
        <v>1385</v>
      </c>
      <c r="M47" s="267">
        <f t="shared" si="19"/>
        <v>1390</v>
      </c>
      <c r="N47" s="267">
        <f t="shared" si="19"/>
        <v>1385</v>
      </c>
      <c r="O47" s="267">
        <f t="shared" si="19"/>
        <v>1383</v>
      </c>
      <c r="P47" s="323">
        <f>AVERAGE(D47:O47)</f>
        <v>1402.25</v>
      </c>
    </row>
    <row r="48" spans="1:16">
      <c r="A48" s="17" t="s">
        <v>17</v>
      </c>
      <c r="D48" s="266">
        <f t="shared" ref="D48:O48" si="20">D17</f>
        <v>66.074950000000001</v>
      </c>
      <c r="E48" s="266">
        <f t="shared" si="20"/>
        <v>46.025099999999995</v>
      </c>
      <c r="F48" s="266">
        <f t="shared" si="20"/>
        <v>58.937913043478254</v>
      </c>
      <c r="G48" s="266">
        <f t="shared" si="20"/>
        <v>69.292278640580093</v>
      </c>
      <c r="H48" s="266">
        <f t="shared" si="20"/>
        <v>64</v>
      </c>
      <c r="I48" s="266">
        <f t="shared" si="20"/>
        <v>64</v>
      </c>
      <c r="J48" s="266">
        <f t="shared" si="20"/>
        <v>64</v>
      </c>
      <c r="K48" s="266">
        <f t="shared" si="20"/>
        <v>64</v>
      </c>
      <c r="L48" s="266">
        <f t="shared" si="20"/>
        <v>64</v>
      </c>
      <c r="M48" s="266">
        <f t="shared" si="20"/>
        <v>64</v>
      </c>
      <c r="N48" s="266">
        <f t="shared" si="20"/>
        <v>64</v>
      </c>
      <c r="O48" s="266">
        <f t="shared" si="20"/>
        <v>64</v>
      </c>
    </row>
    <row r="49" spans="1:16">
      <c r="A49" s="17" t="s">
        <v>18</v>
      </c>
      <c r="D49" s="266">
        <f t="shared" ref="D49:O49" si="21">D18</f>
        <v>64.79871819094673</v>
      </c>
      <c r="E49" s="266">
        <f t="shared" si="21"/>
        <v>52.011500000000012</v>
      </c>
      <c r="F49" s="266">
        <f t="shared" si="21"/>
        <v>45.158990322580614</v>
      </c>
      <c r="G49" s="266">
        <f t="shared" si="21"/>
        <v>55.433822912464073</v>
      </c>
      <c r="H49" s="266">
        <f t="shared" si="21"/>
        <v>51.2</v>
      </c>
      <c r="I49" s="266">
        <f t="shared" si="21"/>
        <v>51.2</v>
      </c>
      <c r="J49" s="266">
        <f t="shared" si="21"/>
        <v>51.2</v>
      </c>
      <c r="K49" s="266">
        <f t="shared" si="21"/>
        <v>51.2</v>
      </c>
      <c r="L49" s="266">
        <f t="shared" si="21"/>
        <v>51.2</v>
      </c>
      <c r="M49" s="266">
        <f t="shared" si="21"/>
        <v>51.2</v>
      </c>
      <c r="N49" s="266">
        <f t="shared" si="21"/>
        <v>51.2</v>
      </c>
      <c r="O49" s="266">
        <f t="shared" si="21"/>
        <v>51.2</v>
      </c>
    </row>
    <row r="50" spans="1:16">
      <c r="A50" s="17" t="s">
        <v>19</v>
      </c>
      <c r="D50" s="266">
        <f t="shared" ref="D50:O50" si="22">D19</f>
        <v>427.41453556287917</v>
      </c>
      <c r="E50" s="266">
        <f t="shared" si="22"/>
        <v>436.78690210757719</v>
      </c>
      <c r="F50" s="266">
        <f t="shared" si="22"/>
        <v>442.05441755203697</v>
      </c>
      <c r="G50" s="266">
        <f t="shared" si="22"/>
        <v>432.98870542985924</v>
      </c>
      <c r="H50" s="266">
        <f t="shared" si="22"/>
        <v>422.73842333865224</v>
      </c>
      <c r="I50" s="266">
        <f t="shared" si="22"/>
        <v>424.39372439389388</v>
      </c>
      <c r="J50" s="266">
        <f t="shared" si="22"/>
        <v>424.39372439389388</v>
      </c>
      <c r="K50" s="266">
        <f t="shared" si="22"/>
        <v>444.68229634969111</v>
      </c>
      <c r="L50" s="266">
        <f t="shared" si="22"/>
        <v>446.70972323274447</v>
      </c>
      <c r="M50" s="266">
        <f t="shared" si="22"/>
        <v>447.11742909514123</v>
      </c>
      <c r="N50" s="266">
        <f t="shared" si="22"/>
        <v>471.17019578341706</v>
      </c>
      <c r="O50" s="266">
        <f t="shared" si="22"/>
        <v>471.17019578341706</v>
      </c>
    </row>
    <row r="51" spans="1:16"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</row>
    <row r="52" spans="1:16"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</row>
    <row r="53" spans="1:16"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</row>
    <row r="54" spans="1:16">
      <c r="C54" s="233"/>
      <c r="D54" s="233" t="s">
        <v>205</v>
      </c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</row>
    <row r="55" spans="1:16"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</row>
    <row r="56" spans="1:16"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</row>
    <row r="57" spans="1:16">
      <c r="A57" t="s">
        <v>206</v>
      </c>
      <c r="C57" s="233"/>
      <c r="D57" s="233">
        <f>(0.336*D44)+(0.314*D46)+(0.344*D45)</f>
        <v>1339.6</v>
      </c>
      <c r="E57" s="233">
        <f t="shared" ref="E57:O57" si="23">(0.336*E44)+(0.314*E46)+(0.344*E45)</f>
        <v>1409.97</v>
      </c>
      <c r="F57" s="233">
        <f t="shared" si="23"/>
        <v>1551.1717200000001</v>
      </c>
      <c r="G57" s="233">
        <f t="shared" si="23"/>
        <v>1545.154</v>
      </c>
      <c r="H57" s="233">
        <f t="shared" si="23"/>
        <v>1514.37</v>
      </c>
      <c r="I57" s="233">
        <f t="shared" si="23"/>
        <v>1483.7939999999999</v>
      </c>
      <c r="J57" s="233">
        <f t="shared" si="23"/>
        <v>1463.124</v>
      </c>
      <c r="K57" s="233">
        <f t="shared" si="23"/>
        <v>1442.126</v>
      </c>
      <c r="L57" s="233">
        <f t="shared" si="23"/>
        <v>1416.9279999999999</v>
      </c>
      <c r="M57" s="233">
        <f t="shared" si="23"/>
        <v>1432.5259999999998</v>
      </c>
      <c r="N57" s="233">
        <f t="shared" si="23"/>
        <v>1464.28</v>
      </c>
      <c r="O57" s="233">
        <f t="shared" si="23"/>
        <v>1418.2239999999999</v>
      </c>
      <c r="P57" s="323">
        <f>AVERAGE(D57:O57)</f>
        <v>1456.7723100000001</v>
      </c>
    </row>
    <row r="58" spans="1:16"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</row>
    <row r="59" spans="1:16"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</row>
    <row r="60" spans="1:16"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</row>
    <row r="61" spans="1:16"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</row>
    <row r="62" spans="1:16"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1:16"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</row>
    <row r="64" spans="1:16"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</row>
    <row r="65" spans="3:15"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</row>
    <row r="66" spans="3:15"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</row>
    <row r="67" spans="3:15"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</row>
    <row r="68" spans="3:15"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</row>
    <row r="69" spans="3:15"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</row>
    <row r="70" spans="3:15"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</row>
    <row r="71" spans="3:15"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</row>
    <row r="72" spans="3:15"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</row>
    <row r="118" spans="10:15">
      <c r="J118">
        <v>510</v>
      </c>
      <c r="K118">
        <v>515</v>
      </c>
      <c r="L118">
        <v>515</v>
      </c>
      <c r="M118">
        <v>520</v>
      </c>
      <c r="N118">
        <v>525</v>
      </c>
      <c r="O118">
        <v>530</v>
      </c>
    </row>
    <row r="119" spans="10:15">
      <c r="J119">
        <v>505</v>
      </c>
      <c r="K119">
        <v>515</v>
      </c>
      <c r="L119">
        <v>515</v>
      </c>
      <c r="M119">
        <v>520</v>
      </c>
      <c r="N119">
        <v>525</v>
      </c>
      <c r="O119">
        <v>530</v>
      </c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9" bestFit="1" customWidth="1"/>
    <col min="7" max="7" width="10.81640625" bestFit="1" customWidth="1"/>
  </cols>
  <sheetData>
    <row r="1" spans="2:16" s="47" customFormat="1" ht="23.5">
      <c r="B1" s="15" t="s">
        <v>90</v>
      </c>
      <c r="D1" s="52"/>
      <c r="E1" s="52"/>
      <c r="F1" s="52"/>
      <c r="G1" s="48">
        <f>G3-G17</f>
        <v>4.3902439023213446E-4</v>
      </c>
      <c r="H1" s="48">
        <f t="shared" ref="H1:O1" si="0">H3-H17</f>
        <v>5.3509999999999707</v>
      </c>
      <c r="I1" s="48">
        <f t="shared" si="0"/>
        <v>-4.8863052666200417</v>
      </c>
      <c r="J1" s="48">
        <f t="shared" si="0"/>
        <v>3.5322668708181766</v>
      </c>
      <c r="K1" s="48">
        <f t="shared" si="0"/>
        <v>-4.8160000000000309</v>
      </c>
      <c r="L1" s="48">
        <f t="shared" si="0"/>
        <v>-10.608545454545435</v>
      </c>
      <c r="M1" s="48">
        <f t="shared" si="0"/>
        <v>-4.6569999999999823</v>
      </c>
      <c r="N1" s="48">
        <f t="shared" si="0"/>
        <v>-0.882000000000005</v>
      </c>
      <c r="O1" s="48">
        <f t="shared" si="0"/>
        <v>10.199853658536568</v>
      </c>
    </row>
    <row r="2" spans="2:16">
      <c r="B2" s="31" t="s">
        <v>77</v>
      </c>
      <c r="C2" s="32" t="s">
        <v>1</v>
      </c>
      <c r="D2" s="53">
        <v>43831</v>
      </c>
      <c r="E2" s="53">
        <v>43862</v>
      </c>
      <c r="F2" s="53">
        <v>43891</v>
      </c>
      <c r="G2" s="33">
        <v>43922</v>
      </c>
      <c r="H2" s="33">
        <v>43952</v>
      </c>
      <c r="I2" s="33">
        <v>43983</v>
      </c>
      <c r="J2" s="33">
        <v>44013</v>
      </c>
      <c r="K2" s="33">
        <v>44044</v>
      </c>
      <c r="L2" s="33">
        <v>44075</v>
      </c>
      <c r="M2" s="33">
        <v>44105</v>
      </c>
      <c r="N2" s="33">
        <v>44136</v>
      </c>
      <c r="O2" s="33">
        <v>44166</v>
      </c>
    </row>
    <row r="3" spans="2:16">
      <c r="B3" s="34" t="s">
        <v>0</v>
      </c>
      <c r="C3" s="35" t="s">
        <v>61</v>
      </c>
      <c r="D3" s="54"/>
      <c r="E3" s="54"/>
      <c r="F3" s="54"/>
      <c r="G3" s="36">
        <v>176.67</v>
      </c>
      <c r="H3" s="37">
        <v>170.18099999999998</v>
      </c>
      <c r="I3" s="37">
        <v>167.85</v>
      </c>
      <c r="J3" s="37">
        <v>184.053</v>
      </c>
      <c r="K3" s="37">
        <v>188.94899999999996</v>
      </c>
      <c r="L3" s="37">
        <v>184.98600000000002</v>
      </c>
      <c r="M3" s="37">
        <v>195.90899999999999</v>
      </c>
      <c r="N3" s="37">
        <v>188.10599999999999</v>
      </c>
      <c r="O3" s="37">
        <v>205.92599999999999</v>
      </c>
    </row>
    <row r="4" spans="2:16">
      <c r="B4" s="34" t="s">
        <v>4</v>
      </c>
      <c r="C4" s="35" t="s">
        <v>61</v>
      </c>
      <c r="D4" s="54"/>
      <c r="E4" s="54"/>
      <c r="F4" s="54"/>
      <c r="G4" s="38">
        <v>74.091999999999999</v>
      </c>
      <c r="H4" s="39">
        <v>77.674999999999997</v>
      </c>
      <c r="I4" s="39">
        <v>76.2</v>
      </c>
      <c r="J4" s="39">
        <v>80.69</v>
      </c>
      <c r="K4" s="39">
        <v>81.59</v>
      </c>
      <c r="L4" s="39">
        <v>79.349999999999994</v>
      </c>
      <c r="M4" s="39">
        <v>83.18</v>
      </c>
      <c r="N4" s="39">
        <v>78.599999999999994</v>
      </c>
      <c r="O4" s="39">
        <v>85.35</v>
      </c>
    </row>
    <row r="5" spans="2:16">
      <c r="B5" s="34" t="s">
        <v>5</v>
      </c>
      <c r="C5" s="35" t="s">
        <v>61</v>
      </c>
      <c r="D5" s="54"/>
      <c r="E5" s="54"/>
      <c r="F5" s="54"/>
      <c r="G5" s="38">
        <f>G6-G4</f>
        <v>171.11900000000003</v>
      </c>
      <c r="H5" s="39">
        <v>164.95</v>
      </c>
      <c r="I5" s="39">
        <v>163.05000000000001</v>
      </c>
      <c r="J5" s="39">
        <v>181.48500000000001</v>
      </c>
      <c r="K5" s="39">
        <v>187.48500000000001</v>
      </c>
      <c r="L5" s="39">
        <v>184.05</v>
      </c>
      <c r="M5" s="39">
        <v>195.69499999999999</v>
      </c>
      <c r="N5" s="39">
        <v>188.95</v>
      </c>
      <c r="O5" s="39">
        <v>206.97499999999999</v>
      </c>
    </row>
    <row r="6" spans="2:16">
      <c r="B6" s="34" t="s">
        <v>73</v>
      </c>
      <c r="C6" s="35" t="s">
        <v>61</v>
      </c>
      <c r="D6" s="54"/>
      <c r="E6" s="54"/>
      <c r="F6" s="54"/>
      <c r="G6" s="36">
        <v>245.21100000000001</v>
      </c>
      <c r="H6" s="37">
        <v>242.625</v>
      </c>
      <c r="I6" s="37">
        <v>239.25</v>
      </c>
      <c r="J6" s="37">
        <v>262.17500000000001</v>
      </c>
      <c r="K6" s="37">
        <v>269.07499999999999</v>
      </c>
      <c r="L6" s="37">
        <v>263.39999999999998</v>
      </c>
      <c r="M6" s="37">
        <v>278.875</v>
      </c>
      <c r="N6" s="37">
        <v>267.55</v>
      </c>
      <c r="O6" s="37">
        <v>292.32499999999999</v>
      </c>
    </row>
    <row r="7" spans="2:16">
      <c r="B7" s="34" t="s">
        <v>74</v>
      </c>
      <c r="C7" s="35" t="s">
        <v>75</v>
      </c>
      <c r="D7" s="54"/>
      <c r="E7" s="54"/>
      <c r="F7" s="54"/>
      <c r="G7" s="36">
        <v>65.916107437200196</v>
      </c>
      <c r="H7" s="37">
        <v>64.787000000000006</v>
      </c>
      <c r="I7" s="37">
        <v>63.51</v>
      </c>
      <c r="J7" s="37">
        <v>68.356999999999999</v>
      </c>
      <c r="K7" s="37">
        <v>70.516999999999996</v>
      </c>
      <c r="L7" s="37">
        <v>67.92</v>
      </c>
      <c r="M7" s="37">
        <v>72.527000000000001</v>
      </c>
      <c r="N7" s="37">
        <v>69.489999999999995</v>
      </c>
      <c r="O7" s="37">
        <v>75.236999999999995</v>
      </c>
    </row>
    <row r="8" spans="2:16">
      <c r="B8" s="40"/>
      <c r="C8" s="44"/>
      <c r="D8" s="55"/>
      <c r="E8" s="55"/>
      <c r="F8" s="55"/>
      <c r="G8" s="45"/>
      <c r="H8" s="45"/>
      <c r="I8" s="45"/>
      <c r="J8" s="45"/>
      <c r="K8" s="45"/>
      <c r="L8" s="45"/>
      <c r="M8" s="45"/>
      <c r="N8" s="45"/>
      <c r="O8" s="45"/>
    </row>
    <row r="9" spans="2:16">
      <c r="B9" s="29"/>
      <c r="C9" s="30"/>
      <c r="D9" s="55"/>
      <c r="E9" s="55"/>
      <c r="F9" s="55"/>
      <c r="G9" s="46">
        <v>30</v>
      </c>
      <c r="H9" s="46">
        <v>31</v>
      </c>
      <c r="I9" s="46">
        <v>30</v>
      </c>
      <c r="J9" s="46">
        <v>31</v>
      </c>
      <c r="K9" s="46">
        <v>31</v>
      </c>
      <c r="L9" s="46">
        <v>30</v>
      </c>
      <c r="M9" s="46">
        <v>31</v>
      </c>
      <c r="N9" s="46">
        <v>30</v>
      </c>
      <c r="O9" s="46">
        <v>31</v>
      </c>
    </row>
    <row r="10" spans="2:16">
      <c r="B10" s="23" t="s">
        <v>78</v>
      </c>
      <c r="C10" s="24" t="s">
        <v>1</v>
      </c>
      <c r="D10" s="53">
        <v>43831</v>
      </c>
      <c r="E10" s="53">
        <v>43862</v>
      </c>
      <c r="F10" s="53">
        <v>43891</v>
      </c>
      <c r="G10" s="25">
        <v>43922</v>
      </c>
      <c r="H10" s="25">
        <v>43952</v>
      </c>
      <c r="I10" s="25">
        <v>43983</v>
      </c>
      <c r="J10" s="25">
        <v>44013</v>
      </c>
      <c r="K10" s="25">
        <v>44044</v>
      </c>
      <c r="L10" s="25">
        <v>44075</v>
      </c>
      <c r="M10" s="25">
        <v>44105</v>
      </c>
      <c r="N10" s="25">
        <v>44136</v>
      </c>
      <c r="O10" s="25">
        <v>44166</v>
      </c>
    </row>
    <row r="11" spans="2:16">
      <c r="B11" s="26" t="s">
        <v>67</v>
      </c>
      <c r="C11" s="27" t="s">
        <v>61</v>
      </c>
      <c r="D11" s="56"/>
      <c r="E11" s="56"/>
      <c r="F11" s="56"/>
      <c r="G11" s="28">
        <v>17.681000000000001</v>
      </c>
      <c r="H11" s="28">
        <v>7.0960000000000001</v>
      </c>
      <c r="I11" s="28">
        <v>0</v>
      </c>
      <c r="J11" s="28">
        <v>0</v>
      </c>
      <c r="K11" s="28">
        <v>16.102</v>
      </c>
      <c r="L11" s="28">
        <v>28.8</v>
      </c>
      <c r="M11" s="28">
        <v>29.76</v>
      </c>
      <c r="N11" s="28">
        <v>28.8</v>
      </c>
      <c r="O11" s="28">
        <v>29.76</v>
      </c>
      <c r="P11" t="s">
        <v>188</v>
      </c>
    </row>
    <row r="12" spans="2:16">
      <c r="B12" s="26" t="s">
        <v>68</v>
      </c>
      <c r="C12" s="27" t="s">
        <v>61</v>
      </c>
      <c r="D12" s="56"/>
      <c r="E12" s="56"/>
      <c r="F12" s="56"/>
      <c r="G12" s="28">
        <v>5.1266341463414626</v>
      </c>
      <c r="H12" s="28">
        <v>5.952</v>
      </c>
      <c r="I12" s="28">
        <v>5.5084650000000002</v>
      </c>
      <c r="J12" s="28">
        <v>5.5982279999999998</v>
      </c>
      <c r="K12" s="28">
        <v>5.3280000000000003</v>
      </c>
      <c r="L12" s="28">
        <v>5.7</v>
      </c>
      <c r="M12" s="28">
        <v>5.89</v>
      </c>
      <c r="N12" s="28">
        <v>5.7</v>
      </c>
      <c r="O12" s="28">
        <v>3.04</v>
      </c>
    </row>
    <row r="13" spans="2:16">
      <c r="B13" s="26" t="s">
        <v>69</v>
      </c>
      <c r="C13" s="27" t="s">
        <v>61</v>
      </c>
      <c r="D13" s="56"/>
      <c r="E13" s="56"/>
      <c r="F13" s="56"/>
      <c r="G13" s="28">
        <v>7.4220731707317062</v>
      </c>
      <c r="H13" s="28">
        <v>7.8780000000000001</v>
      </c>
      <c r="I13" s="28">
        <v>7.3898662800000006</v>
      </c>
      <c r="J13" s="28">
        <v>7.4989882200000002</v>
      </c>
      <c r="K13" s="28">
        <v>7.3179999999999996</v>
      </c>
      <c r="L13" s="28">
        <v>7.8</v>
      </c>
      <c r="M13" s="28">
        <v>8.06</v>
      </c>
      <c r="N13" s="28">
        <v>7.8</v>
      </c>
      <c r="O13" s="28">
        <v>8.06</v>
      </c>
    </row>
    <row r="14" spans="2:16">
      <c r="B14" s="26" t="s">
        <v>70</v>
      </c>
      <c r="C14" s="27" t="s">
        <v>61</v>
      </c>
      <c r="D14" s="56"/>
      <c r="E14" s="56"/>
      <c r="F14" s="56"/>
      <c r="G14" s="28">
        <v>32.554000000000002</v>
      </c>
      <c r="H14" s="28">
        <v>47.777000000000001</v>
      </c>
      <c r="I14" s="28">
        <v>48.818220069151735</v>
      </c>
      <c r="J14" s="28">
        <v>50.50854056</v>
      </c>
      <c r="K14" s="28">
        <v>50.420999999999999</v>
      </c>
      <c r="L14" s="28">
        <v>48.96</v>
      </c>
      <c r="M14" s="28">
        <v>42.432000000000002</v>
      </c>
      <c r="N14" s="28">
        <v>35.088000000000001</v>
      </c>
      <c r="O14" s="28">
        <v>50.591999999999999</v>
      </c>
    </row>
    <row r="15" spans="2:16">
      <c r="B15" s="26" t="s">
        <v>71</v>
      </c>
      <c r="C15" s="27" t="s">
        <v>61</v>
      </c>
      <c r="D15" s="56"/>
      <c r="E15" s="56"/>
      <c r="F15" s="56"/>
      <c r="G15" s="28">
        <v>63.412999999999997</v>
      </c>
      <c r="H15" s="28">
        <v>67.611000000000004</v>
      </c>
      <c r="I15" s="28">
        <v>58.418789515468312</v>
      </c>
      <c r="J15" s="28">
        <v>62.870331818181839</v>
      </c>
      <c r="K15" s="28">
        <v>62.423000000000002</v>
      </c>
      <c r="L15" s="28">
        <v>51.054545454545455</v>
      </c>
      <c r="M15" s="28">
        <v>59.368000000000002</v>
      </c>
      <c r="N15" s="28">
        <v>58.32</v>
      </c>
      <c r="O15" s="28">
        <v>60.264000000000003</v>
      </c>
    </row>
    <row r="16" spans="2:16">
      <c r="B16" s="26" t="s">
        <v>72</v>
      </c>
      <c r="C16" s="27" t="s">
        <v>61</v>
      </c>
      <c r="D16" s="56"/>
      <c r="E16" s="56"/>
      <c r="F16" s="56"/>
      <c r="G16" s="28">
        <v>50.472853658536586</v>
      </c>
      <c r="H16" s="28">
        <v>28.515999999999998</v>
      </c>
      <c r="I16" s="28">
        <v>52.600964401999995</v>
      </c>
      <c r="J16" s="28">
        <v>54.044644530999996</v>
      </c>
      <c r="K16" s="28">
        <v>52.173000000000002</v>
      </c>
      <c r="L16" s="28">
        <v>53.28</v>
      </c>
      <c r="M16" s="28">
        <v>55.055999999999997</v>
      </c>
      <c r="N16" s="28">
        <v>53.28</v>
      </c>
      <c r="O16" s="28">
        <v>44.010146341463418</v>
      </c>
    </row>
    <row r="17" spans="1:15">
      <c r="B17" s="26" t="s">
        <v>79</v>
      </c>
      <c r="C17" s="43" t="s">
        <v>61</v>
      </c>
      <c r="D17" s="57"/>
      <c r="E17" s="57"/>
      <c r="F17" s="57"/>
      <c r="G17" s="42">
        <f>SUM(G11:G16)</f>
        <v>176.66956097560976</v>
      </c>
      <c r="H17" s="42">
        <f t="shared" ref="H17:O17" si="1">SUM(H11:H16)</f>
        <v>164.83</v>
      </c>
      <c r="I17" s="42">
        <f t="shared" si="1"/>
        <v>172.73630526662004</v>
      </c>
      <c r="J17" s="42">
        <f t="shared" si="1"/>
        <v>180.52073312918182</v>
      </c>
      <c r="K17" s="42">
        <f t="shared" si="1"/>
        <v>193.76499999999999</v>
      </c>
      <c r="L17" s="42">
        <f t="shared" si="1"/>
        <v>195.59454545454545</v>
      </c>
      <c r="M17" s="42">
        <f t="shared" si="1"/>
        <v>200.56599999999997</v>
      </c>
      <c r="N17" s="42">
        <f t="shared" si="1"/>
        <v>188.988</v>
      </c>
      <c r="O17" s="42">
        <f t="shared" si="1"/>
        <v>195.72614634146342</v>
      </c>
    </row>
    <row r="18" spans="1:15">
      <c r="B18" s="26" t="s">
        <v>79</v>
      </c>
      <c r="C18" s="41" t="s">
        <v>76</v>
      </c>
      <c r="D18" s="58"/>
      <c r="E18" s="58"/>
      <c r="F18" s="58"/>
      <c r="G18" s="42">
        <f>G17/24/G9*1000</f>
        <v>245.37439024390244</v>
      </c>
      <c r="H18" s="42">
        <f t="shared" ref="H18:O18" si="2">H17/24/H9*1000</f>
        <v>221.5456989247312</v>
      </c>
      <c r="I18" s="42">
        <f t="shared" si="2"/>
        <v>239.91153509252783</v>
      </c>
      <c r="J18" s="42">
        <f t="shared" si="2"/>
        <v>242.63539399083578</v>
      </c>
      <c r="K18" s="42">
        <f t="shared" si="2"/>
        <v>260.43682795698919</v>
      </c>
      <c r="L18" s="42">
        <f t="shared" si="2"/>
        <v>271.65909090909088</v>
      </c>
      <c r="M18" s="42">
        <f t="shared" si="2"/>
        <v>269.57795698924724</v>
      </c>
      <c r="N18" s="42">
        <f t="shared" si="2"/>
        <v>262.48333333333335</v>
      </c>
      <c r="O18" s="42">
        <f t="shared" si="2"/>
        <v>263.07277734067662</v>
      </c>
    </row>
    <row r="19" spans="1:15" s="47" customFormat="1" ht="23.5">
      <c r="B19" s="15" t="s">
        <v>135</v>
      </c>
      <c r="D19" s="52"/>
      <c r="E19" s="52"/>
      <c r="F19" s="52"/>
      <c r="G19" s="48"/>
      <c r="H19" s="48"/>
      <c r="I19" s="48"/>
      <c r="J19" s="48"/>
      <c r="K19" s="48"/>
      <c r="L19" s="48"/>
      <c r="M19" s="48"/>
      <c r="N19" s="48"/>
      <c r="O19" s="48"/>
    </row>
    <row r="20" spans="1:15">
      <c r="B20" s="24" t="s">
        <v>80</v>
      </c>
      <c r="C20" s="24" t="s">
        <v>1</v>
      </c>
      <c r="D20" s="53">
        <v>43831</v>
      </c>
      <c r="E20" s="53">
        <v>43862</v>
      </c>
      <c r="F20" s="53">
        <v>43891</v>
      </c>
      <c r="G20" s="25">
        <v>43922</v>
      </c>
      <c r="H20" s="25">
        <v>43952</v>
      </c>
      <c r="I20" s="25">
        <v>43983</v>
      </c>
      <c r="J20" s="25">
        <v>44013</v>
      </c>
      <c r="K20" s="25">
        <v>44044</v>
      </c>
      <c r="L20" s="25">
        <v>44075</v>
      </c>
      <c r="M20" s="25">
        <v>44105</v>
      </c>
      <c r="N20" s="25">
        <v>44136</v>
      </c>
      <c r="O20" s="25">
        <v>44166</v>
      </c>
    </row>
    <row r="21" spans="1:15">
      <c r="B21" s="51" t="s">
        <v>33</v>
      </c>
      <c r="C21" s="27" t="s">
        <v>61</v>
      </c>
      <c r="D21" s="60">
        <v>47.879118000000005</v>
      </c>
      <c r="E21" s="60">
        <v>46.314794999999997</v>
      </c>
      <c r="F21" s="60">
        <v>49.838455000000003</v>
      </c>
      <c r="G21" s="50">
        <f>G11+G12+G13</f>
        <v>30.229707317073171</v>
      </c>
      <c r="H21" s="50">
        <f t="shared" ref="H21:O21" si="3">H11+H12+H13</f>
        <v>20.926000000000002</v>
      </c>
      <c r="I21" s="50">
        <f t="shared" si="3"/>
        <v>12.898331280000001</v>
      </c>
      <c r="J21" s="50">
        <f t="shared" si="3"/>
        <v>13.09721622</v>
      </c>
      <c r="K21" s="50">
        <f t="shared" si="3"/>
        <v>28.747999999999998</v>
      </c>
      <c r="L21" s="50">
        <f t="shared" si="3"/>
        <v>42.3</v>
      </c>
      <c r="M21" s="50">
        <f t="shared" si="3"/>
        <v>43.71</v>
      </c>
      <c r="N21" s="50">
        <f t="shared" si="3"/>
        <v>42.3</v>
      </c>
      <c r="O21" s="50">
        <f t="shared" si="3"/>
        <v>40.860000000000007</v>
      </c>
    </row>
    <row r="22" spans="1:15">
      <c r="B22" s="51" t="s">
        <v>34</v>
      </c>
      <c r="C22" s="27" t="s">
        <v>61</v>
      </c>
      <c r="D22" s="60">
        <v>25.711888999999999</v>
      </c>
      <c r="E22" s="60">
        <v>15.727271</v>
      </c>
      <c r="F22" s="60">
        <v>38.611249000000001</v>
      </c>
      <c r="G22" s="50">
        <f>70*24*G9/1000</f>
        <v>50.4</v>
      </c>
      <c r="H22" s="50">
        <f t="shared" ref="H22:O22" si="4">70*24*H9/1000</f>
        <v>52.08</v>
      </c>
      <c r="I22" s="50">
        <f t="shared" si="4"/>
        <v>50.4</v>
      </c>
      <c r="J22" s="50">
        <f t="shared" si="4"/>
        <v>52.08</v>
      </c>
      <c r="K22" s="50">
        <f t="shared" si="4"/>
        <v>52.08</v>
      </c>
      <c r="L22" s="50">
        <f t="shared" si="4"/>
        <v>50.4</v>
      </c>
      <c r="M22" s="50">
        <f t="shared" si="4"/>
        <v>52.08</v>
      </c>
      <c r="N22" s="50">
        <f t="shared" si="4"/>
        <v>50.4</v>
      </c>
      <c r="O22" s="50">
        <f t="shared" si="4"/>
        <v>52.08</v>
      </c>
    </row>
    <row r="23" spans="1:15">
      <c r="B23" s="51" t="s">
        <v>35</v>
      </c>
      <c r="C23" s="27" t="s">
        <v>61</v>
      </c>
      <c r="D23" s="60">
        <v>86.597460000000012</v>
      </c>
      <c r="E23" s="60">
        <v>95.865592000000007</v>
      </c>
      <c r="F23" s="60">
        <v>99.123234999999994</v>
      </c>
      <c r="G23" s="50">
        <f t="shared" ref="G23:H23" si="5">G17-G21-G22-G26</f>
        <v>93.159853658536576</v>
      </c>
      <c r="H23" s="50">
        <f t="shared" si="5"/>
        <v>88.847999999999999</v>
      </c>
      <c r="I23" s="50">
        <f>I17-I21-I22-I26</f>
        <v>106.55797398662003</v>
      </c>
      <c r="J23" s="50">
        <f t="shared" ref="J23:O23" si="6">J17-J21-J22-J26</f>
        <v>112.36751690918182</v>
      </c>
      <c r="K23" s="50">
        <f t="shared" si="6"/>
        <v>109.961</v>
      </c>
      <c r="L23" s="50">
        <f t="shared" si="6"/>
        <v>100.01454545454547</v>
      </c>
      <c r="M23" s="50">
        <f t="shared" si="6"/>
        <v>101.79999999999997</v>
      </c>
      <c r="N23" s="50">
        <f t="shared" si="6"/>
        <v>93.407999999999987</v>
      </c>
      <c r="O23" s="50">
        <f t="shared" si="6"/>
        <v>99.810146341463408</v>
      </c>
    </row>
    <row r="24" spans="1:15">
      <c r="B24" s="49" t="s">
        <v>36</v>
      </c>
      <c r="C24" s="27" t="s">
        <v>61</v>
      </c>
      <c r="D24" s="60">
        <v>0</v>
      </c>
      <c r="E24" s="60">
        <v>3.159888</v>
      </c>
      <c r="F24" s="60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9" t="s">
        <v>37</v>
      </c>
      <c r="C25" s="27" t="s">
        <v>61</v>
      </c>
      <c r="D25" s="60">
        <v>3.2024250000000003</v>
      </c>
      <c r="E25" s="60">
        <v>9.5196670000000001</v>
      </c>
      <c r="F25" s="60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9" t="s">
        <v>38</v>
      </c>
      <c r="C26" s="27" t="s">
        <v>61</v>
      </c>
      <c r="D26" s="60">
        <v>2.976</v>
      </c>
      <c r="E26" s="60">
        <v>2.7839999999999998</v>
      </c>
      <c r="F26" s="60">
        <v>2.976</v>
      </c>
      <c r="G26" s="50">
        <f>4*24*G9/1000</f>
        <v>2.88</v>
      </c>
      <c r="H26" s="50">
        <f t="shared" ref="H26:O26" si="7">4*24*H9/1000</f>
        <v>2.976</v>
      </c>
      <c r="I26" s="50">
        <f t="shared" si="7"/>
        <v>2.88</v>
      </c>
      <c r="J26" s="50">
        <f t="shared" si="7"/>
        <v>2.976</v>
      </c>
      <c r="K26" s="50">
        <f t="shared" si="7"/>
        <v>2.976</v>
      </c>
      <c r="L26" s="50">
        <f t="shared" si="7"/>
        <v>2.88</v>
      </c>
      <c r="M26" s="50">
        <f t="shared" si="7"/>
        <v>2.976</v>
      </c>
      <c r="N26" s="50">
        <f t="shared" si="7"/>
        <v>2.88</v>
      </c>
      <c r="O26" s="50">
        <f t="shared" si="7"/>
        <v>2.976</v>
      </c>
    </row>
    <row r="27" spans="1:15">
      <c r="B27" s="198" t="s">
        <v>173</v>
      </c>
      <c r="G27" s="223">
        <f>SUM(G21:G26)</f>
        <v>176.66956097560973</v>
      </c>
      <c r="H27" s="223">
        <f t="shared" ref="H27:O27" si="8">SUM(H21:H26)</f>
        <v>164.82999999999998</v>
      </c>
      <c r="I27" s="223">
        <f t="shared" si="8"/>
        <v>172.73630526662004</v>
      </c>
      <c r="J27" s="223">
        <f t="shared" si="8"/>
        <v>180.52073312918179</v>
      </c>
      <c r="K27" s="223">
        <f t="shared" si="8"/>
        <v>193.76499999999999</v>
      </c>
      <c r="L27" s="223">
        <f t="shared" si="8"/>
        <v>195.59454545454545</v>
      </c>
      <c r="M27" s="223">
        <f t="shared" si="8"/>
        <v>200.56599999999997</v>
      </c>
      <c r="N27" s="223">
        <f t="shared" si="8"/>
        <v>188.98799999999997</v>
      </c>
      <c r="O27" s="223">
        <f t="shared" si="8"/>
        <v>195.72614634146339</v>
      </c>
    </row>
    <row r="28" spans="1:15" ht="15" thickBot="1"/>
    <row r="29" spans="1:15" ht="15" thickBot="1">
      <c r="A29" s="127" t="s">
        <v>95</v>
      </c>
      <c r="B29" s="128" t="s">
        <v>137</v>
      </c>
      <c r="C29" s="129" t="s">
        <v>95</v>
      </c>
      <c r="D29" s="217">
        <v>47</v>
      </c>
      <c r="E29" s="217">
        <v>22</v>
      </c>
      <c r="F29" s="217">
        <v>39</v>
      </c>
      <c r="G29" s="174">
        <v>44.5</v>
      </c>
      <c r="H29" s="175">
        <v>43.5</v>
      </c>
      <c r="I29" s="175">
        <v>56</v>
      </c>
      <c r="J29" s="175">
        <v>55.820585345462042</v>
      </c>
      <c r="K29" s="175">
        <v>52.70705405238693</v>
      </c>
      <c r="L29" s="175">
        <v>49.334512782457907</v>
      </c>
      <c r="M29" s="175">
        <v>53.270400000000002</v>
      </c>
      <c r="N29" s="175">
        <v>51.552</v>
      </c>
      <c r="O29" s="175">
        <v>59.311399999999999</v>
      </c>
    </row>
    <row r="30" spans="1:15" ht="15" thickBot="1">
      <c r="A30" s="124" t="s">
        <v>98</v>
      </c>
      <c r="B30" s="125" t="s">
        <v>99</v>
      </c>
      <c r="C30" s="126" t="s">
        <v>136</v>
      </c>
      <c r="D30" s="25">
        <v>43831</v>
      </c>
      <c r="E30" s="25">
        <v>43862</v>
      </c>
      <c r="F30" s="25">
        <v>43891</v>
      </c>
      <c r="G30" s="25">
        <v>43922</v>
      </c>
      <c r="H30" s="25">
        <v>43952</v>
      </c>
      <c r="I30" s="25">
        <v>43983</v>
      </c>
      <c r="J30" s="25">
        <v>44013</v>
      </c>
      <c r="K30" s="25">
        <v>44044</v>
      </c>
      <c r="L30" s="25">
        <v>44075</v>
      </c>
      <c r="M30" s="25">
        <v>44105</v>
      </c>
      <c r="N30" s="25">
        <v>44136</v>
      </c>
      <c r="O30" s="25">
        <v>44166</v>
      </c>
    </row>
    <row r="31" spans="1:15">
      <c r="A31" s="127" t="s">
        <v>95</v>
      </c>
      <c r="B31" s="243" t="s">
        <v>62</v>
      </c>
      <c r="C31" s="129" t="s">
        <v>95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127" t="s">
        <v>95</v>
      </c>
      <c r="B32" s="244" t="s">
        <v>65</v>
      </c>
      <c r="C32" s="129" t="s">
        <v>95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127" t="s">
        <v>95</v>
      </c>
      <c r="B33" s="128" t="s">
        <v>178</v>
      </c>
      <c r="C33" s="129" t="s">
        <v>95</v>
      </c>
      <c r="D33" s="217"/>
      <c r="E33" s="217"/>
      <c r="F33" s="217"/>
      <c r="G33" s="180"/>
      <c r="H33" s="242"/>
      <c r="I33" s="242"/>
      <c r="J33" s="242"/>
      <c r="K33" s="242"/>
      <c r="L33" s="242"/>
      <c r="M33" s="242"/>
      <c r="N33" s="242"/>
      <c r="O33" s="242"/>
    </row>
    <row r="34" spans="1:15">
      <c r="A34" s="127" t="s">
        <v>95</v>
      </c>
      <c r="B34" s="128" t="s">
        <v>179</v>
      </c>
      <c r="C34" s="129" t="s">
        <v>95</v>
      </c>
      <c r="D34" s="217">
        <v>12</v>
      </c>
      <c r="E34" s="217">
        <v>12</v>
      </c>
      <c r="F34" s="217">
        <v>37</v>
      </c>
      <c r="G34" s="176">
        <v>32</v>
      </c>
      <c r="H34" s="177">
        <v>0</v>
      </c>
      <c r="I34" s="178"/>
      <c r="J34" s="179"/>
      <c r="K34" s="179"/>
      <c r="L34" s="179"/>
      <c r="M34" s="179"/>
      <c r="N34" s="179"/>
      <c r="O34" s="179"/>
    </row>
    <row r="35" spans="1:15">
      <c r="A35" s="127" t="s">
        <v>95</v>
      </c>
      <c r="B35" s="128" t="s">
        <v>63</v>
      </c>
      <c r="C35" s="129" t="s">
        <v>95</v>
      </c>
      <c r="D35" s="217">
        <v>32.86</v>
      </c>
      <c r="E35" s="217">
        <v>25.4</v>
      </c>
      <c r="F35" s="217">
        <v>16.645</v>
      </c>
      <c r="G35" s="180">
        <v>24</v>
      </c>
      <c r="H35" s="181">
        <v>23.184000000000001</v>
      </c>
      <c r="I35" s="179">
        <v>23.643999999999998</v>
      </c>
      <c r="J35" s="181">
        <v>27</v>
      </c>
      <c r="K35" s="181">
        <v>31.132362637362636</v>
      </c>
      <c r="L35" s="181">
        <v>30.3</v>
      </c>
      <c r="M35" s="181">
        <v>33.479999999999997</v>
      </c>
      <c r="N35" s="181">
        <v>29.794002340550026</v>
      </c>
      <c r="O35" s="181">
        <v>33.479999999999997</v>
      </c>
    </row>
    <row r="36" spans="1:15">
      <c r="A36" s="127" t="s">
        <v>95</v>
      </c>
      <c r="B36" s="128" t="s">
        <v>64</v>
      </c>
      <c r="C36" s="129" t="s">
        <v>95</v>
      </c>
      <c r="D36" s="217">
        <v>17.95</v>
      </c>
      <c r="E36" s="217">
        <v>25.305999999999997</v>
      </c>
      <c r="F36" s="217">
        <v>26.682999999999996</v>
      </c>
      <c r="G36" s="182">
        <v>20.55</v>
      </c>
      <c r="H36" s="183">
        <v>4.5960000000000001</v>
      </c>
      <c r="I36" s="183">
        <v>20.5</v>
      </c>
      <c r="J36" s="184">
        <v>22</v>
      </c>
      <c r="K36" s="184">
        <v>21.2</v>
      </c>
      <c r="L36" s="184">
        <v>21.2</v>
      </c>
      <c r="M36" s="184">
        <v>25.286999999999999</v>
      </c>
      <c r="N36" s="184">
        <v>25.777329432416618</v>
      </c>
      <c r="O36" s="184">
        <v>25.361999999999998</v>
      </c>
    </row>
    <row r="37" spans="1:15">
      <c r="A37" s="130" t="s">
        <v>95</v>
      </c>
      <c r="B37" s="131" t="s">
        <v>138</v>
      </c>
      <c r="C37" s="132" t="s">
        <v>95</v>
      </c>
      <c r="D37" s="217">
        <v>0.8</v>
      </c>
      <c r="E37" s="217">
        <v>0.94</v>
      </c>
      <c r="F37" s="217">
        <v>0.65</v>
      </c>
      <c r="G37" s="185">
        <v>0.7</v>
      </c>
      <c r="H37" s="185">
        <v>0.60859381000000001</v>
      </c>
      <c r="I37" s="185">
        <v>0.37617381999999999</v>
      </c>
      <c r="J37" s="185">
        <v>0.27513740999999997</v>
      </c>
      <c r="K37" s="185">
        <v>0.27</v>
      </c>
      <c r="L37" s="185">
        <v>0.27</v>
      </c>
      <c r="M37" s="185">
        <v>0.378</v>
      </c>
      <c r="N37" s="185">
        <v>0.378</v>
      </c>
      <c r="O37" s="185">
        <v>0.378</v>
      </c>
    </row>
    <row r="38" spans="1:15">
      <c r="A38" s="130" t="s">
        <v>95</v>
      </c>
      <c r="B38" s="133" t="s">
        <v>105</v>
      </c>
      <c r="C38" s="132" t="s">
        <v>95</v>
      </c>
      <c r="D38" s="217">
        <v>0.5</v>
      </c>
      <c r="E38" s="217">
        <v>0.62</v>
      </c>
      <c r="F38" s="217">
        <v>0.65</v>
      </c>
      <c r="G38" s="186">
        <v>0.75</v>
      </c>
      <c r="H38" s="185">
        <v>0.75</v>
      </c>
      <c r="I38" s="185">
        <v>0.75</v>
      </c>
      <c r="J38" s="185">
        <v>0.65</v>
      </c>
      <c r="K38" s="185">
        <v>0.75</v>
      </c>
      <c r="L38" s="185">
        <v>1.05</v>
      </c>
      <c r="M38" s="185">
        <v>0.65</v>
      </c>
      <c r="N38" s="185">
        <v>0.65</v>
      </c>
      <c r="O38" s="185">
        <v>0.65</v>
      </c>
    </row>
    <row r="39" spans="1:15">
      <c r="A39" s="127" t="s">
        <v>95</v>
      </c>
      <c r="B39" s="134" t="s">
        <v>106</v>
      </c>
      <c r="C39" s="135" t="s">
        <v>107</v>
      </c>
      <c r="D39" s="217">
        <v>70.308482029999993</v>
      </c>
      <c r="E39" s="217">
        <v>65.57012877999999</v>
      </c>
      <c r="F39" s="217">
        <v>67.39</v>
      </c>
      <c r="G39" s="182">
        <v>52.08</v>
      </c>
      <c r="H39" s="176">
        <v>55.579062659999998</v>
      </c>
      <c r="I39" s="176">
        <v>52.57</v>
      </c>
      <c r="J39" s="176">
        <v>48.346814610000003</v>
      </c>
      <c r="K39" s="176">
        <v>59.6</v>
      </c>
      <c r="L39" s="176">
        <v>56.02</v>
      </c>
      <c r="M39" s="176">
        <v>38.10650227</v>
      </c>
      <c r="N39" s="176">
        <v>39.095887560000001</v>
      </c>
      <c r="O39" s="176">
        <v>40.614272339999999</v>
      </c>
    </row>
    <row r="40" spans="1:15">
      <c r="A40" s="127" t="s">
        <v>95</v>
      </c>
      <c r="B40" s="134" t="s">
        <v>106</v>
      </c>
      <c r="C40" s="136" t="s">
        <v>108</v>
      </c>
      <c r="D40" s="217">
        <v>67.334808789999997</v>
      </c>
      <c r="E40" s="217">
        <v>64.025330750000009</v>
      </c>
      <c r="F40" s="217">
        <v>61.08</v>
      </c>
      <c r="G40" s="180">
        <v>50.41</v>
      </c>
      <c r="H40" s="184">
        <v>51.680401949999997</v>
      </c>
      <c r="I40" s="184">
        <v>53.87</v>
      </c>
      <c r="J40" s="184">
        <v>53.633742699999999</v>
      </c>
      <c r="K40" s="184">
        <v>61.18</v>
      </c>
      <c r="L40" s="184">
        <v>60.42</v>
      </c>
      <c r="M40" s="184">
        <v>54.128273749999998</v>
      </c>
      <c r="N40" s="184">
        <v>53.887240999999996</v>
      </c>
      <c r="O40" s="184">
        <v>55.930421340000002</v>
      </c>
    </row>
    <row r="41" spans="1:15">
      <c r="A41" s="137" t="s">
        <v>95</v>
      </c>
      <c r="B41" s="138" t="s">
        <v>106</v>
      </c>
      <c r="C41" s="139" t="s">
        <v>109</v>
      </c>
      <c r="D41" s="217">
        <v>0.41</v>
      </c>
      <c r="E41" s="217">
        <v>1.27</v>
      </c>
      <c r="F41" s="217">
        <v>3.8000000000000003</v>
      </c>
      <c r="G41" s="184">
        <v>1.2</v>
      </c>
      <c r="H41" s="184">
        <v>1.55</v>
      </c>
      <c r="I41" s="184">
        <v>4.0999999999999996</v>
      </c>
      <c r="J41" s="184">
        <v>4</v>
      </c>
      <c r="K41" s="184">
        <v>14.3</v>
      </c>
      <c r="L41" s="184">
        <v>13.4</v>
      </c>
      <c r="M41" s="184">
        <v>17</v>
      </c>
      <c r="N41" s="184">
        <v>17</v>
      </c>
      <c r="O41" s="184">
        <v>17</v>
      </c>
    </row>
    <row r="42" spans="1:15">
      <c r="A42" s="140" t="s">
        <v>95</v>
      </c>
      <c r="B42" s="141" t="s">
        <v>110</v>
      </c>
      <c r="C42" s="142" t="s">
        <v>107</v>
      </c>
      <c r="D42" s="217">
        <v>32</v>
      </c>
      <c r="E42" s="217">
        <v>32</v>
      </c>
      <c r="F42" s="217">
        <v>22</v>
      </c>
      <c r="G42" s="187">
        <v>20</v>
      </c>
      <c r="H42" s="188">
        <v>20</v>
      </c>
      <c r="I42" s="188">
        <v>23</v>
      </c>
      <c r="J42" s="188">
        <v>26</v>
      </c>
      <c r="K42" s="188">
        <v>26</v>
      </c>
      <c r="L42" s="188">
        <v>26</v>
      </c>
      <c r="M42" s="188">
        <v>26</v>
      </c>
      <c r="N42" s="188">
        <v>26</v>
      </c>
      <c r="O42" s="188">
        <v>26</v>
      </c>
    </row>
    <row r="43" spans="1:15">
      <c r="A43" s="137" t="s">
        <v>95</v>
      </c>
      <c r="B43" s="143" t="s">
        <v>111</v>
      </c>
      <c r="C43" s="144" t="s">
        <v>107</v>
      </c>
      <c r="D43" s="217">
        <v>12</v>
      </c>
      <c r="E43" s="217">
        <v>12</v>
      </c>
      <c r="F43" s="217">
        <v>11</v>
      </c>
      <c r="G43" s="189">
        <v>10</v>
      </c>
      <c r="H43" s="190">
        <v>11</v>
      </c>
      <c r="I43" s="190">
        <v>12</v>
      </c>
      <c r="J43" s="190">
        <v>12</v>
      </c>
      <c r="K43" s="190">
        <v>14</v>
      </c>
      <c r="L43" s="190">
        <v>14</v>
      </c>
      <c r="M43" s="190">
        <v>12</v>
      </c>
      <c r="N43" s="190">
        <v>12</v>
      </c>
      <c r="O43" s="190">
        <v>12</v>
      </c>
    </row>
    <row r="44" spans="1:15">
      <c r="A44" s="140" t="s">
        <v>95</v>
      </c>
      <c r="B44" s="145" t="s">
        <v>112</v>
      </c>
      <c r="C44" s="142" t="s">
        <v>107</v>
      </c>
      <c r="D44" s="217"/>
      <c r="E44" s="217"/>
      <c r="F44" s="217"/>
      <c r="G44" s="191"/>
      <c r="H44" s="191"/>
      <c r="I44" s="191"/>
      <c r="J44" s="191"/>
      <c r="K44" s="191"/>
      <c r="L44" s="191"/>
      <c r="M44" s="191"/>
      <c r="N44" s="191"/>
      <c r="O44" s="191"/>
    </row>
    <row r="45" spans="1:15">
      <c r="A45" s="137" t="s">
        <v>95</v>
      </c>
      <c r="B45" s="146" t="s">
        <v>112</v>
      </c>
      <c r="C45" s="139" t="s">
        <v>109</v>
      </c>
      <c r="D45" s="217"/>
      <c r="E45" s="217"/>
      <c r="F45" s="217"/>
      <c r="G45" s="192"/>
      <c r="H45" s="192"/>
      <c r="I45" s="192"/>
      <c r="J45" s="192"/>
      <c r="K45" s="192"/>
      <c r="L45" s="192"/>
      <c r="M45" s="192"/>
      <c r="N45" s="192"/>
      <c r="O45" s="192"/>
    </row>
    <row r="46" spans="1:15">
      <c r="A46" s="140" t="s">
        <v>95</v>
      </c>
      <c r="B46" s="147" t="s">
        <v>113</v>
      </c>
      <c r="C46" s="142" t="s">
        <v>107</v>
      </c>
      <c r="D46" s="217"/>
      <c r="E46" s="217"/>
      <c r="F46" s="217"/>
      <c r="G46" s="184"/>
      <c r="H46" s="184"/>
      <c r="I46" s="184"/>
      <c r="J46" s="184"/>
      <c r="K46" s="184"/>
      <c r="L46" s="184"/>
      <c r="M46" s="184"/>
      <c r="N46" s="184"/>
      <c r="O46" s="184"/>
    </row>
    <row r="47" spans="1:15">
      <c r="A47" s="137" t="s">
        <v>95</v>
      </c>
      <c r="B47" s="148" t="s">
        <v>113</v>
      </c>
      <c r="C47" s="139" t="s">
        <v>109</v>
      </c>
      <c r="D47" s="217"/>
      <c r="E47" s="217"/>
      <c r="F47" s="217"/>
      <c r="G47" s="184"/>
      <c r="H47" s="184"/>
      <c r="I47" s="184"/>
      <c r="J47" s="184"/>
      <c r="K47" s="184"/>
      <c r="L47" s="184"/>
      <c r="M47" s="184"/>
      <c r="N47" s="184"/>
      <c r="O47" s="184"/>
    </row>
    <row r="48" spans="1:15">
      <c r="A48" s="140" t="s">
        <v>95</v>
      </c>
      <c r="B48" s="149" t="s">
        <v>114</v>
      </c>
      <c r="C48" s="142" t="s">
        <v>107</v>
      </c>
      <c r="D48" s="217"/>
      <c r="E48" s="217"/>
      <c r="F48" s="217"/>
      <c r="G48" s="191"/>
      <c r="H48" s="191"/>
      <c r="I48" s="191"/>
      <c r="J48" s="191"/>
      <c r="K48" s="191"/>
      <c r="L48" s="191"/>
      <c r="M48" s="191"/>
      <c r="N48" s="191"/>
      <c r="O48" s="191"/>
    </row>
    <row r="49" spans="1:15">
      <c r="A49" s="137" t="s">
        <v>95</v>
      </c>
      <c r="B49" s="150" t="s">
        <v>114</v>
      </c>
      <c r="C49" s="139" t="s">
        <v>109</v>
      </c>
      <c r="D49" s="217"/>
      <c r="E49" s="217"/>
      <c r="F49" s="217"/>
      <c r="G49" s="192"/>
      <c r="H49" s="192"/>
      <c r="I49" s="192">
        <v>1.8</v>
      </c>
      <c r="J49" s="192">
        <v>0.40000000000000013</v>
      </c>
      <c r="K49" s="192">
        <v>1.8</v>
      </c>
      <c r="L49" s="192">
        <v>1.8</v>
      </c>
      <c r="M49" s="192">
        <v>1.8</v>
      </c>
      <c r="N49" s="192">
        <v>3</v>
      </c>
      <c r="O49" s="192">
        <v>3</v>
      </c>
    </row>
    <row r="50" spans="1:15">
      <c r="A50" s="140" t="s">
        <v>95</v>
      </c>
      <c r="B50" s="151" t="s">
        <v>115</v>
      </c>
      <c r="C50" s="135" t="s">
        <v>107</v>
      </c>
      <c r="D50" s="217"/>
      <c r="E50" s="217"/>
      <c r="F50" s="217"/>
      <c r="G50" s="184"/>
      <c r="H50" s="184"/>
      <c r="I50" s="184"/>
      <c r="J50" s="184"/>
      <c r="K50" s="184"/>
      <c r="L50" s="184"/>
      <c r="M50" s="184"/>
      <c r="N50" s="184"/>
      <c r="O50" s="184"/>
    </row>
    <row r="51" spans="1:15">
      <c r="A51" s="127" t="s">
        <v>95</v>
      </c>
      <c r="B51" s="151" t="s">
        <v>115</v>
      </c>
      <c r="C51" s="152" t="s">
        <v>109</v>
      </c>
      <c r="D51" s="217">
        <v>1.05</v>
      </c>
      <c r="E51" s="217">
        <v>0.82000000000000206</v>
      </c>
      <c r="F51" s="217">
        <v>6.43</v>
      </c>
      <c r="G51" s="180">
        <v>7.3999999999999995</v>
      </c>
      <c r="H51" s="184">
        <v>5.15</v>
      </c>
      <c r="I51" s="184">
        <v>11.4</v>
      </c>
      <c r="J51" s="184">
        <v>10.8</v>
      </c>
      <c r="K51" s="184">
        <v>13.8</v>
      </c>
      <c r="L51" s="184">
        <v>13.8</v>
      </c>
      <c r="M51" s="184">
        <v>10</v>
      </c>
      <c r="N51" s="184">
        <v>10</v>
      </c>
      <c r="O51" s="184">
        <v>10</v>
      </c>
    </row>
    <row r="52" spans="1:15">
      <c r="A52" s="140" t="s">
        <v>95</v>
      </c>
      <c r="B52" s="153" t="s">
        <v>116</v>
      </c>
      <c r="C52" s="142" t="s">
        <v>107</v>
      </c>
      <c r="D52" s="217"/>
      <c r="E52" s="217"/>
      <c r="F52" s="217"/>
      <c r="G52" s="191"/>
      <c r="H52" s="191"/>
      <c r="I52" s="191"/>
      <c r="J52" s="191"/>
      <c r="K52" s="191"/>
      <c r="L52" s="191"/>
      <c r="M52" s="191"/>
      <c r="N52" s="191"/>
      <c r="O52" s="191"/>
    </row>
    <row r="53" spans="1:15">
      <c r="A53" s="137" t="s">
        <v>95</v>
      </c>
      <c r="B53" s="154" t="s">
        <v>116</v>
      </c>
      <c r="C53" s="139" t="s">
        <v>109</v>
      </c>
      <c r="D53" s="217">
        <v>1.2</v>
      </c>
      <c r="E53" s="217"/>
      <c r="F53" s="217"/>
      <c r="G53" s="192"/>
      <c r="H53" s="192"/>
      <c r="I53" s="192"/>
      <c r="J53" s="192"/>
      <c r="K53" s="192"/>
      <c r="L53" s="192"/>
      <c r="M53" s="192"/>
      <c r="N53" s="192"/>
      <c r="O53" s="192"/>
    </row>
    <row r="54" spans="1:15">
      <c r="A54" s="140" t="s">
        <v>95</v>
      </c>
      <c r="B54" s="153" t="s">
        <v>117</v>
      </c>
      <c r="C54" s="142" t="s">
        <v>107</v>
      </c>
      <c r="D54" s="217"/>
      <c r="E54" s="217"/>
      <c r="F54" s="217"/>
      <c r="G54" s="184"/>
      <c r="H54" s="184"/>
      <c r="I54" s="184"/>
      <c r="J54" s="184"/>
      <c r="K54" s="184"/>
      <c r="L54" s="184"/>
      <c r="M54" s="184"/>
      <c r="N54" s="184"/>
      <c r="O54" s="184"/>
    </row>
    <row r="55" spans="1:15">
      <c r="A55" s="137" t="s">
        <v>95</v>
      </c>
      <c r="B55" s="154" t="s">
        <v>117</v>
      </c>
      <c r="C55" s="139" t="s">
        <v>109</v>
      </c>
      <c r="D55" s="217"/>
      <c r="E55" s="217"/>
      <c r="F55" s="217"/>
      <c r="G55" s="184">
        <v>0.65</v>
      </c>
      <c r="H55" s="184"/>
      <c r="I55" s="184"/>
      <c r="J55" s="184"/>
      <c r="K55" s="184"/>
      <c r="L55" s="184"/>
      <c r="M55" s="184"/>
      <c r="N55" s="184"/>
      <c r="O55" s="184"/>
    </row>
    <row r="56" spans="1:15">
      <c r="A56" s="127" t="s">
        <v>95</v>
      </c>
      <c r="B56" s="155" t="s">
        <v>118</v>
      </c>
      <c r="C56" s="135" t="s">
        <v>107</v>
      </c>
      <c r="D56" s="217"/>
      <c r="E56" s="217"/>
      <c r="F56" s="217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5">
      <c r="A57" s="127" t="s">
        <v>95</v>
      </c>
      <c r="B57" s="155" t="s">
        <v>118</v>
      </c>
      <c r="C57" s="136" t="s">
        <v>108</v>
      </c>
      <c r="D57" s="217"/>
      <c r="E57" s="217"/>
      <c r="F57" s="217"/>
      <c r="G57" s="184"/>
      <c r="H57" s="184"/>
      <c r="I57" s="184"/>
      <c r="J57" s="184"/>
      <c r="K57" s="184"/>
      <c r="L57" s="184"/>
      <c r="M57" s="184"/>
      <c r="N57" s="184"/>
      <c r="O57" s="184"/>
    </row>
    <row r="58" spans="1:15">
      <c r="A58" s="137" t="s">
        <v>95</v>
      </c>
      <c r="B58" s="155" t="s">
        <v>118</v>
      </c>
      <c r="C58" s="152" t="s">
        <v>109</v>
      </c>
      <c r="D58" s="217"/>
      <c r="E58" s="217"/>
      <c r="F58" s="217"/>
      <c r="G58" s="192"/>
      <c r="H58" s="192"/>
      <c r="I58" s="192"/>
      <c r="J58" s="192"/>
      <c r="K58" s="192"/>
      <c r="L58" s="192"/>
      <c r="M58" s="192"/>
      <c r="N58" s="192"/>
      <c r="O58" s="192"/>
    </row>
    <row r="59" spans="1:15">
      <c r="A59" s="137" t="s">
        <v>95</v>
      </c>
      <c r="B59" s="156" t="s">
        <v>119</v>
      </c>
      <c r="C59" s="157" t="s">
        <v>109</v>
      </c>
      <c r="D59" s="217"/>
      <c r="E59" s="217"/>
      <c r="F59" s="217"/>
      <c r="G59" s="184"/>
      <c r="H59" s="184"/>
      <c r="I59" s="184"/>
      <c r="J59" s="184"/>
      <c r="K59" s="184"/>
      <c r="L59" s="184"/>
      <c r="M59" s="184"/>
      <c r="N59" s="184"/>
      <c r="O59" s="184"/>
    </row>
    <row r="60" spans="1:15">
      <c r="A60" s="137" t="s">
        <v>95</v>
      </c>
      <c r="B60" s="156" t="s">
        <v>120</v>
      </c>
      <c r="C60" s="157" t="s">
        <v>109</v>
      </c>
      <c r="D60" s="217"/>
      <c r="E60" s="217"/>
      <c r="F60" s="217"/>
      <c r="G60" s="193"/>
      <c r="H60" s="187"/>
      <c r="I60" s="187"/>
      <c r="J60" s="187"/>
      <c r="K60" s="187"/>
      <c r="L60" s="187"/>
      <c r="M60" s="187"/>
      <c r="N60" s="187"/>
      <c r="O60" s="187"/>
    </row>
    <row r="61" spans="1:15">
      <c r="A61" s="158" t="s">
        <v>116</v>
      </c>
      <c r="B61" s="159" t="s">
        <v>106</v>
      </c>
      <c r="C61" s="160" t="s">
        <v>116</v>
      </c>
      <c r="D61" s="188"/>
      <c r="E61" s="188"/>
      <c r="F61" s="188">
        <v>0.68</v>
      </c>
      <c r="G61" s="188">
        <v>0.7</v>
      </c>
      <c r="H61" s="188">
        <v>0</v>
      </c>
      <c r="I61" s="188"/>
      <c r="J61" s="188">
        <v>0</v>
      </c>
      <c r="K61" s="188"/>
      <c r="L61" s="188"/>
      <c r="M61" s="188">
        <v>0.6</v>
      </c>
      <c r="N61" s="188">
        <v>0.6</v>
      </c>
      <c r="O61" s="188">
        <v>0.6</v>
      </c>
    </row>
    <row r="62" spans="1:15">
      <c r="A62" s="161" t="s">
        <v>116</v>
      </c>
      <c r="B62" s="162" t="s">
        <v>115</v>
      </c>
      <c r="C62" s="163" t="s">
        <v>116</v>
      </c>
      <c r="D62" s="217"/>
      <c r="E62" s="217"/>
      <c r="F62" s="217"/>
      <c r="G62" s="188"/>
      <c r="H62" s="190">
        <v>0.6</v>
      </c>
      <c r="I62" s="190">
        <v>0</v>
      </c>
      <c r="J62" s="190">
        <v>0.6</v>
      </c>
      <c r="K62" s="190">
        <v>1.2</v>
      </c>
      <c r="L62" s="190">
        <v>0.6</v>
      </c>
      <c r="M62" s="190"/>
      <c r="N62" s="190"/>
      <c r="O62" s="190"/>
    </row>
    <row r="63" spans="1:15">
      <c r="A63" s="164" t="s">
        <v>2</v>
      </c>
      <c r="B63" s="134" t="s">
        <v>106</v>
      </c>
      <c r="C63" s="135" t="s">
        <v>107</v>
      </c>
      <c r="D63" s="217">
        <v>0</v>
      </c>
      <c r="E63" s="217">
        <v>2.0000000000000036</v>
      </c>
      <c r="F63" s="217">
        <v>0</v>
      </c>
      <c r="G63" s="194">
        <v>-2.2204460492503131E-16</v>
      </c>
      <c r="H63" s="195">
        <v>0.59999999999999898</v>
      </c>
      <c r="I63" s="195">
        <v>0</v>
      </c>
      <c r="J63" s="195">
        <v>4.4408920985006262E-16</v>
      </c>
      <c r="K63" s="195">
        <v>-5.5511151231257827E-17</v>
      </c>
      <c r="L63" s="195">
        <v>0</v>
      </c>
      <c r="M63" s="195">
        <v>0</v>
      </c>
      <c r="N63" s="195">
        <v>0</v>
      </c>
      <c r="O63" s="195">
        <v>0</v>
      </c>
    </row>
    <row r="64" spans="1:15">
      <c r="A64" s="164" t="s">
        <v>2</v>
      </c>
      <c r="B64" s="134" t="s">
        <v>106</v>
      </c>
      <c r="C64" s="152" t="s">
        <v>109</v>
      </c>
      <c r="D64" s="217">
        <v>5.59</v>
      </c>
      <c r="E64" s="217">
        <v>1.7200000000000002</v>
      </c>
      <c r="F64" s="217"/>
      <c r="G64" s="176">
        <v>0</v>
      </c>
      <c r="H64" s="176">
        <v>2.35</v>
      </c>
      <c r="I64" s="176"/>
      <c r="J64" s="176">
        <v>2.5999999999999996</v>
      </c>
      <c r="K64" s="176">
        <v>0.9</v>
      </c>
      <c r="L64" s="176"/>
      <c r="M64" s="176"/>
      <c r="N64" s="176"/>
      <c r="O64" s="176"/>
    </row>
    <row r="65" spans="1:15">
      <c r="A65" s="161" t="s">
        <v>2</v>
      </c>
      <c r="B65" s="138" t="s">
        <v>106</v>
      </c>
      <c r="C65" s="139" t="s">
        <v>121</v>
      </c>
      <c r="D65" s="217">
        <v>0</v>
      </c>
      <c r="E65" s="217">
        <v>0</v>
      </c>
      <c r="F65" s="217">
        <v>0</v>
      </c>
      <c r="G65" s="190">
        <v>0</v>
      </c>
      <c r="H65" s="190"/>
      <c r="I65" s="190"/>
      <c r="J65" s="190"/>
      <c r="K65" s="190">
        <v>0.3</v>
      </c>
      <c r="L65" s="190"/>
      <c r="M65" s="190"/>
      <c r="N65" s="192"/>
      <c r="O65" s="192"/>
    </row>
    <row r="66" spans="1:15">
      <c r="A66" s="164" t="s">
        <v>2</v>
      </c>
      <c r="B66" s="165" t="s">
        <v>112</v>
      </c>
      <c r="C66" s="135" t="s">
        <v>107</v>
      </c>
      <c r="D66" s="217"/>
      <c r="E66" s="217"/>
      <c r="F66" s="217"/>
      <c r="G66" s="184"/>
      <c r="H66" s="184"/>
      <c r="I66" s="184"/>
      <c r="J66" s="184"/>
      <c r="K66" s="184"/>
      <c r="L66" s="184"/>
      <c r="M66" s="184"/>
      <c r="N66" s="184"/>
      <c r="O66" s="184"/>
    </row>
    <row r="67" spans="1:15">
      <c r="A67" s="164" t="s">
        <v>2</v>
      </c>
      <c r="B67" s="165" t="s">
        <v>112</v>
      </c>
      <c r="C67" s="152" t="s">
        <v>109</v>
      </c>
      <c r="D67" s="217"/>
      <c r="E67" s="217"/>
      <c r="F67" s="217"/>
      <c r="G67" s="184"/>
      <c r="H67" s="184"/>
      <c r="I67" s="184"/>
      <c r="J67" s="184"/>
      <c r="K67" s="184"/>
      <c r="L67" s="184"/>
      <c r="M67" s="184"/>
      <c r="N67" s="184"/>
      <c r="O67" s="184"/>
    </row>
    <row r="68" spans="1:15">
      <c r="A68" s="158" t="s">
        <v>2</v>
      </c>
      <c r="B68" s="147" t="s">
        <v>113</v>
      </c>
      <c r="C68" s="142" t="s">
        <v>107</v>
      </c>
      <c r="D68" s="217"/>
      <c r="E68" s="217"/>
      <c r="F68" s="217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1:15">
      <c r="A69" s="161" t="s">
        <v>2</v>
      </c>
      <c r="B69" s="148" t="s">
        <v>113</v>
      </c>
      <c r="C69" s="139" t="s">
        <v>109</v>
      </c>
      <c r="D69" s="217"/>
      <c r="E69" s="217"/>
      <c r="F69" s="217"/>
      <c r="G69" s="192"/>
      <c r="H69" s="192"/>
      <c r="I69" s="192"/>
      <c r="J69" s="192"/>
      <c r="K69" s="192"/>
      <c r="L69" s="192"/>
      <c r="M69" s="192"/>
      <c r="N69" s="192"/>
      <c r="O69" s="192"/>
    </row>
    <row r="70" spans="1:15">
      <c r="A70" s="158" t="s">
        <v>2</v>
      </c>
      <c r="B70" s="149" t="s">
        <v>114</v>
      </c>
      <c r="C70" s="142" t="s">
        <v>107</v>
      </c>
      <c r="D70" s="217"/>
      <c r="E70" s="217"/>
      <c r="F70" s="217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1:15">
      <c r="A71" s="161" t="s">
        <v>2</v>
      </c>
      <c r="B71" s="150" t="s">
        <v>114</v>
      </c>
      <c r="C71" s="139" t="s">
        <v>109</v>
      </c>
      <c r="D71" s="217">
        <v>4.33</v>
      </c>
      <c r="E71" s="217">
        <v>4.2</v>
      </c>
      <c r="F71" s="217">
        <v>3</v>
      </c>
      <c r="G71" s="189">
        <v>1.8</v>
      </c>
      <c r="H71" s="190">
        <v>1.8</v>
      </c>
      <c r="I71" s="190"/>
      <c r="J71" s="190">
        <v>1.4</v>
      </c>
      <c r="K71" s="190"/>
      <c r="L71" s="190"/>
      <c r="M71" s="190"/>
      <c r="N71" s="190"/>
      <c r="O71" s="190"/>
    </row>
    <row r="72" spans="1:15">
      <c r="A72" s="164" t="s">
        <v>2</v>
      </c>
      <c r="B72" s="151" t="s">
        <v>115</v>
      </c>
      <c r="C72" s="135" t="s">
        <v>107</v>
      </c>
      <c r="D72" s="217">
        <v>0</v>
      </c>
      <c r="E72" s="217">
        <v>0</v>
      </c>
      <c r="F72" s="217">
        <v>0</v>
      </c>
      <c r="G72" s="184">
        <v>0</v>
      </c>
      <c r="H72" s="184">
        <v>0</v>
      </c>
      <c r="I72" s="184">
        <v>0</v>
      </c>
      <c r="J72" s="184"/>
      <c r="K72" s="184"/>
      <c r="L72" s="184"/>
      <c r="M72" s="184"/>
      <c r="N72" s="184"/>
      <c r="O72" s="184">
        <v>0</v>
      </c>
    </row>
    <row r="73" spans="1:15">
      <c r="A73" s="164" t="s">
        <v>2</v>
      </c>
      <c r="B73" s="151" t="s">
        <v>115</v>
      </c>
      <c r="C73" s="152" t="s">
        <v>109</v>
      </c>
      <c r="D73" s="217">
        <v>10.08</v>
      </c>
      <c r="E73" s="217">
        <v>10.079999999999998</v>
      </c>
      <c r="F73" s="217">
        <v>4</v>
      </c>
      <c r="G73" s="184">
        <v>0.20000000000000018</v>
      </c>
      <c r="H73" s="184">
        <v>1.2500000000000009</v>
      </c>
      <c r="I73" s="184"/>
      <c r="J73" s="184"/>
      <c r="K73" s="184"/>
      <c r="L73" s="184"/>
      <c r="M73" s="184"/>
      <c r="N73" s="184"/>
      <c r="O73" s="184"/>
    </row>
    <row r="74" spans="1:15">
      <c r="A74" s="158" t="s">
        <v>2</v>
      </c>
      <c r="B74" s="153" t="s">
        <v>116</v>
      </c>
      <c r="C74" s="142" t="s">
        <v>107</v>
      </c>
      <c r="D74" s="217"/>
      <c r="E74" s="217"/>
      <c r="F74" s="217"/>
      <c r="G74" s="191"/>
      <c r="H74" s="191"/>
      <c r="I74" s="191"/>
      <c r="J74" s="191"/>
      <c r="K74" s="191"/>
      <c r="L74" s="191"/>
      <c r="M74" s="191"/>
      <c r="N74" s="191"/>
      <c r="O74" s="191"/>
    </row>
    <row r="75" spans="1:15">
      <c r="A75" s="161" t="s">
        <v>2</v>
      </c>
      <c r="B75" s="154" t="s">
        <v>116</v>
      </c>
      <c r="C75" s="139" t="s">
        <v>109</v>
      </c>
      <c r="D75" s="217"/>
      <c r="E75" s="217"/>
      <c r="F75" s="217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5">
      <c r="A76" s="158" t="s">
        <v>2</v>
      </c>
      <c r="B76" s="153" t="s">
        <v>117</v>
      </c>
      <c r="C76" s="142" t="s">
        <v>107</v>
      </c>
      <c r="D76" s="217"/>
      <c r="E76" s="217"/>
      <c r="F76" s="217"/>
      <c r="G76" s="184"/>
      <c r="H76" s="184"/>
      <c r="I76" s="184"/>
      <c r="J76" s="184"/>
      <c r="K76" s="184"/>
      <c r="L76" s="184"/>
      <c r="M76" s="184"/>
      <c r="N76" s="184"/>
      <c r="O76" s="184"/>
    </row>
    <row r="77" spans="1:15">
      <c r="A77" s="161" t="s">
        <v>2</v>
      </c>
      <c r="B77" s="154" t="s">
        <v>117</v>
      </c>
      <c r="C77" s="139" t="s">
        <v>109</v>
      </c>
      <c r="D77" s="217"/>
      <c r="E77" s="217"/>
      <c r="F77" s="217"/>
      <c r="G77" s="184"/>
      <c r="H77" s="184"/>
      <c r="I77" s="184"/>
      <c r="J77" s="184"/>
      <c r="K77" s="184"/>
      <c r="L77" s="184"/>
      <c r="M77" s="184"/>
      <c r="N77" s="184"/>
      <c r="O77" s="184"/>
    </row>
    <row r="78" spans="1:15">
      <c r="A78" s="158" t="s">
        <v>2</v>
      </c>
      <c r="B78" s="155" t="s">
        <v>118</v>
      </c>
      <c r="C78" s="142" t="s">
        <v>107</v>
      </c>
      <c r="D78" s="217"/>
      <c r="E78" s="217"/>
      <c r="F78" s="217"/>
      <c r="G78" s="191"/>
      <c r="H78" s="191"/>
      <c r="I78" s="191"/>
      <c r="J78" s="191"/>
      <c r="K78" s="191"/>
      <c r="L78" s="191"/>
      <c r="M78" s="191"/>
      <c r="N78" s="191"/>
      <c r="O78" s="191"/>
    </row>
    <row r="79" spans="1:15">
      <c r="A79" s="161" t="s">
        <v>2</v>
      </c>
      <c r="B79" s="155" t="s">
        <v>118</v>
      </c>
      <c r="C79" s="139" t="s">
        <v>109</v>
      </c>
      <c r="D79" s="217"/>
      <c r="E79" s="217"/>
      <c r="F79" s="217"/>
      <c r="G79" s="192"/>
      <c r="H79" s="192"/>
      <c r="I79" s="192"/>
      <c r="J79" s="192"/>
      <c r="K79" s="192"/>
      <c r="L79" s="192"/>
      <c r="M79" s="192"/>
      <c r="N79" s="192"/>
      <c r="O79" s="192"/>
    </row>
    <row r="80" spans="1:15">
      <c r="A80" s="166" t="s">
        <v>2</v>
      </c>
      <c r="B80" s="156" t="s">
        <v>120</v>
      </c>
      <c r="C80" s="157" t="s">
        <v>109</v>
      </c>
      <c r="D80" s="217"/>
      <c r="E80" s="217"/>
      <c r="F80" s="217"/>
      <c r="G80" s="185"/>
      <c r="H80" s="185"/>
      <c r="I80" s="185"/>
      <c r="J80" s="185"/>
      <c r="K80" s="185"/>
      <c r="L80" s="185"/>
      <c r="M80" s="185"/>
      <c r="N80" s="185"/>
      <c r="O80" s="185"/>
    </row>
    <row r="81" spans="1:15">
      <c r="A81" s="164" t="s">
        <v>87</v>
      </c>
      <c r="B81" s="134" t="s">
        <v>106</v>
      </c>
      <c r="C81" s="167" t="s">
        <v>89</v>
      </c>
      <c r="D81" s="217">
        <v>2.5</v>
      </c>
      <c r="E81" s="217">
        <v>2</v>
      </c>
      <c r="F81" s="217">
        <v>2</v>
      </c>
      <c r="G81" s="195">
        <v>1.4</v>
      </c>
      <c r="H81" s="195">
        <v>0</v>
      </c>
      <c r="I81" s="195">
        <v>0</v>
      </c>
      <c r="J81" s="195">
        <v>0</v>
      </c>
      <c r="K81" s="195">
        <v>3</v>
      </c>
      <c r="L81" s="195">
        <v>3</v>
      </c>
      <c r="M81" s="195">
        <v>2</v>
      </c>
      <c r="N81" s="195">
        <v>2</v>
      </c>
      <c r="O81" s="195">
        <v>2</v>
      </c>
    </row>
    <row r="82" spans="1:15">
      <c r="A82" s="164" t="s">
        <v>87</v>
      </c>
      <c r="B82" s="168" t="s">
        <v>114</v>
      </c>
      <c r="C82" s="169" t="s">
        <v>89</v>
      </c>
      <c r="D82" s="217"/>
      <c r="E82" s="217"/>
      <c r="F82" s="217"/>
      <c r="G82" s="195">
        <v>0</v>
      </c>
      <c r="H82" s="176">
        <v>0</v>
      </c>
      <c r="I82" s="176">
        <v>0</v>
      </c>
      <c r="J82" s="176">
        <v>0</v>
      </c>
      <c r="K82" s="176">
        <v>0</v>
      </c>
      <c r="L82" s="176">
        <v>0</v>
      </c>
      <c r="M82" s="176">
        <v>0</v>
      </c>
      <c r="N82" s="176">
        <v>0</v>
      </c>
      <c r="O82" s="176">
        <v>0</v>
      </c>
    </row>
    <row r="83" spans="1:15">
      <c r="A83" s="164" t="s">
        <v>87</v>
      </c>
      <c r="B83" s="151" t="s">
        <v>115</v>
      </c>
      <c r="C83" s="169" t="s">
        <v>89</v>
      </c>
      <c r="D83" s="217">
        <v>3.87</v>
      </c>
      <c r="E83" s="217">
        <v>4.0999999999999996</v>
      </c>
      <c r="F83" s="217">
        <v>3.73</v>
      </c>
      <c r="G83" s="180">
        <v>2.9</v>
      </c>
      <c r="H83" s="176">
        <v>3</v>
      </c>
      <c r="I83" s="176">
        <v>3</v>
      </c>
      <c r="J83" s="176">
        <v>3.6</v>
      </c>
      <c r="K83" s="176">
        <v>0</v>
      </c>
      <c r="L83" s="176">
        <v>0.6</v>
      </c>
      <c r="M83" s="176">
        <v>3</v>
      </c>
      <c r="N83" s="176">
        <v>3</v>
      </c>
      <c r="O83" s="176">
        <v>3</v>
      </c>
    </row>
    <row r="84" spans="1:15">
      <c r="A84" s="166" t="s">
        <v>122</v>
      </c>
      <c r="B84" s="131" t="s">
        <v>106</v>
      </c>
      <c r="C84" s="170" t="s">
        <v>123</v>
      </c>
      <c r="D84" s="217">
        <v>6.2</v>
      </c>
      <c r="E84" s="217">
        <v>5.66</v>
      </c>
      <c r="F84" s="217">
        <v>6.0449999999999999</v>
      </c>
      <c r="G84" s="196">
        <v>5.85</v>
      </c>
      <c r="H84" s="196">
        <v>4.8</v>
      </c>
      <c r="I84" s="196">
        <v>5.7</v>
      </c>
      <c r="J84" s="196">
        <v>4.5599999999999996</v>
      </c>
      <c r="K84" s="196">
        <v>5.68</v>
      </c>
      <c r="L84" s="196">
        <v>5.4</v>
      </c>
      <c r="M84" s="196">
        <v>5.85</v>
      </c>
      <c r="N84" s="196">
        <v>5.85</v>
      </c>
      <c r="O84" s="196">
        <v>5.85</v>
      </c>
    </row>
    <row r="85" spans="1:15" ht="15" thickBot="1">
      <c r="A85" s="171" t="s">
        <v>96</v>
      </c>
      <c r="B85" s="172" t="s">
        <v>106</v>
      </c>
      <c r="C85" s="173" t="s">
        <v>96</v>
      </c>
      <c r="D85" s="217">
        <v>17</v>
      </c>
      <c r="E85" s="217">
        <v>17.5</v>
      </c>
      <c r="F85" s="217">
        <v>15</v>
      </c>
      <c r="G85" s="197">
        <v>16.5</v>
      </c>
      <c r="H85" s="197">
        <v>15.5</v>
      </c>
      <c r="I85" s="197">
        <v>14.5</v>
      </c>
      <c r="J85" s="197">
        <v>15.5</v>
      </c>
      <c r="K85" s="197">
        <v>13.04</v>
      </c>
      <c r="L85" s="197">
        <v>17.2</v>
      </c>
      <c r="M85" s="197">
        <v>14.507999999999999</v>
      </c>
      <c r="N85" s="197">
        <v>13.994</v>
      </c>
      <c r="O85" s="197">
        <v>14.26</v>
      </c>
    </row>
    <row r="87" spans="1:15" ht="15" thickBot="1">
      <c r="A87" s="485" t="s">
        <v>6</v>
      </c>
      <c r="B87" s="486"/>
      <c r="C87" s="25" t="s">
        <v>1</v>
      </c>
      <c r="D87" s="25">
        <v>43831</v>
      </c>
      <c r="E87" s="25">
        <v>43862</v>
      </c>
      <c r="F87" s="25">
        <v>43891</v>
      </c>
      <c r="G87" s="25">
        <v>43922</v>
      </c>
      <c r="H87" s="25">
        <v>43952</v>
      </c>
      <c r="I87" s="25">
        <v>43983</v>
      </c>
      <c r="J87" s="25">
        <v>44013</v>
      </c>
      <c r="K87" s="25">
        <v>44044</v>
      </c>
      <c r="L87" s="25">
        <v>44075</v>
      </c>
      <c r="M87" s="25">
        <v>44105</v>
      </c>
      <c r="N87" s="25">
        <v>44136</v>
      </c>
      <c r="O87" s="25">
        <v>44166</v>
      </c>
    </row>
    <row r="88" spans="1:15" ht="15" thickBot="1">
      <c r="A88" s="199" t="s">
        <v>139</v>
      </c>
      <c r="B88" s="199" t="s">
        <v>140</v>
      </c>
      <c r="G88" s="203">
        <v>66.599999999999994</v>
      </c>
      <c r="H88" s="204">
        <v>56.396999999999998</v>
      </c>
      <c r="I88" s="204">
        <v>61.2</v>
      </c>
      <c r="J88" s="204">
        <v>61.569045454545453</v>
      </c>
      <c r="K88" s="204">
        <v>74.459000000000003</v>
      </c>
      <c r="L88" s="204">
        <v>73.957999999999998</v>
      </c>
      <c r="M88" s="204">
        <v>70.742000000000004</v>
      </c>
      <c r="N88" s="204">
        <v>71.070000000000007</v>
      </c>
      <c r="O88" s="204">
        <v>73.496000000000009</v>
      </c>
    </row>
    <row r="89" spans="1:15">
      <c r="A89" s="483" t="s">
        <v>141</v>
      </c>
      <c r="B89" s="200" t="s">
        <v>142</v>
      </c>
      <c r="C89" s="1" t="s">
        <v>66</v>
      </c>
      <c r="G89" s="205">
        <v>23.148148148148149</v>
      </c>
      <c r="H89" s="206">
        <v>18.518518518518519</v>
      </c>
      <c r="I89" s="206">
        <v>7.716049382716049</v>
      </c>
      <c r="J89" s="206">
        <v>7.716049382716049</v>
      </c>
      <c r="K89" s="206">
        <v>23.148148148148149</v>
      </c>
      <c r="L89" s="206">
        <v>35.493827160493829</v>
      </c>
      <c r="M89" s="206">
        <v>27.777777777777779</v>
      </c>
      <c r="N89" s="206">
        <v>29.320987654320987</v>
      </c>
      <c r="O89" s="206">
        <v>29.320987654320987</v>
      </c>
    </row>
    <row r="90" spans="1:15">
      <c r="A90" s="484"/>
      <c r="B90" s="201" t="s">
        <v>143</v>
      </c>
      <c r="C90" s="1" t="s">
        <v>66</v>
      </c>
      <c r="G90" s="205">
        <v>42.2</v>
      </c>
      <c r="H90" s="205">
        <v>42.2</v>
      </c>
      <c r="I90" s="205">
        <v>53.333333333333329</v>
      </c>
      <c r="J90" s="206">
        <v>55.111111111111114</v>
      </c>
      <c r="K90" s="206">
        <v>55.111111111111114</v>
      </c>
      <c r="L90" s="206">
        <v>42.222222222222221</v>
      </c>
      <c r="M90" s="206">
        <v>43.629629629629626</v>
      </c>
      <c r="N90" s="206">
        <v>42.222222222222221</v>
      </c>
      <c r="O90" s="206">
        <v>43.629629629629626</v>
      </c>
    </row>
    <row r="91" spans="1:15">
      <c r="A91" s="484"/>
      <c r="B91" s="201" t="s">
        <v>144</v>
      </c>
      <c r="C91" s="1" t="s">
        <v>66</v>
      </c>
      <c r="G91" s="207"/>
      <c r="H91" s="207">
        <v>0</v>
      </c>
      <c r="I91" s="207">
        <v>0</v>
      </c>
      <c r="J91" s="207">
        <v>0</v>
      </c>
      <c r="K91" s="207">
        <v>0</v>
      </c>
      <c r="L91" s="207">
        <v>0</v>
      </c>
      <c r="M91" s="207">
        <v>0</v>
      </c>
      <c r="N91" s="207">
        <v>0</v>
      </c>
      <c r="O91" s="207">
        <v>0</v>
      </c>
    </row>
    <row r="92" spans="1:15" ht="15" thickBot="1">
      <c r="A92" s="484"/>
      <c r="B92" s="202" t="s">
        <v>125</v>
      </c>
      <c r="C92" s="1" t="s">
        <v>66</v>
      </c>
      <c r="G92" s="207"/>
      <c r="H92" s="207">
        <v>0</v>
      </c>
      <c r="I92" s="207"/>
      <c r="J92" s="207"/>
      <c r="K92" s="207"/>
      <c r="L92" s="207"/>
      <c r="M92" s="207"/>
      <c r="N92" s="207"/>
      <c r="O92" s="207"/>
    </row>
    <row r="94" spans="1:15">
      <c r="B94" s="208" t="s">
        <v>95</v>
      </c>
      <c r="C94" s="25" t="s">
        <v>1</v>
      </c>
      <c r="D94" s="25">
        <v>43831</v>
      </c>
      <c r="E94" s="25">
        <v>43862</v>
      </c>
      <c r="F94" s="25">
        <v>43891</v>
      </c>
      <c r="G94" s="25">
        <v>43922</v>
      </c>
      <c r="H94" s="25">
        <v>43952</v>
      </c>
      <c r="I94" s="25">
        <v>43983</v>
      </c>
      <c r="J94" s="25">
        <v>44013</v>
      </c>
      <c r="K94" s="25">
        <v>44044</v>
      </c>
      <c r="L94" s="25">
        <v>44075</v>
      </c>
      <c r="M94" s="25">
        <v>44105</v>
      </c>
      <c r="N94" s="25">
        <v>44136</v>
      </c>
      <c r="O94" s="25">
        <v>44166</v>
      </c>
    </row>
    <row r="95" spans="1:15">
      <c r="B95" s="1" t="s">
        <v>2</v>
      </c>
      <c r="C95" s="1" t="s">
        <v>61</v>
      </c>
      <c r="G95" s="209">
        <f t="shared" ref="G95:O95" si="9">G89*0.648</f>
        <v>15.000000000000002</v>
      </c>
      <c r="H95" s="209">
        <f t="shared" si="9"/>
        <v>12</v>
      </c>
      <c r="I95" s="209">
        <f t="shared" si="9"/>
        <v>5</v>
      </c>
      <c r="J95" s="209">
        <f t="shared" si="9"/>
        <v>5</v>
      </c>
      <c r="K95" s="209">
        <f t="shared" si="9"/>
        <v>15.000000000000002</v>
      </c>
      <c r="L95" s="209">
        <f t="shared" si="9"/>
        <v>23.000000000000004</v>
      </c>
      <c r="M95" s="209">
        <f t="shared" si="9"/>
        <v>18</v>
      </c>
      <c r="N95" s="209">
        <f t="shared" si="9"/>
        <v>19</v>
      </c>
      <c r="O95" s="209">
        <f t="shared" si="9"/>
        <v>19</v>
      </c>
    </row>
    <row r="96" spans="1:15">
      <c r="B96" s="1" t="s">
        <v>3</v>
      </c>
      <c r="C96" s="1" t="s">
        <v>61</v>
      </c>
      <c r="G96" s="209">
        <f t="shared" ref="G96:O96" si="10">G90*0.648</f>
        <v>27.345600000000001</v>
      </c>
      <c r="H96" s="209">
        <f t="shared" si="10"/>
        <v>27.345600000000001</v>
      </c>
      <c r="I96" s="209">
        <f t="shared" si="10"/>
        <v>34.559999999999995</v>
      </c>
      <c r="J96" s="209">
        <f t="shared" si="10"/>
        <v>35.712000000000003</v>
      </c>
      <c r="K96" s="209">
        <f t="shared" si="10"/>
        <v>35.712000000000003</v>
      </c>
      <c r="L96" s="209">
        <f t="shared" si="10"/>
        <v>27.36</v>
      </c>
      <c r="M96" s="209">
        <f t="shared" si="10"/>
        <v>28.271999999999998</v>
      </c>
      <c r="N96" s="209">
        <f t="shared" si="10"/>
        <v>27.36</v>
      </c>
      <c r="O96" s="209">
        <f t="shared" si="10"/>
        <v>28.271999999999998</v>
      </c>
    </row>
    <row r="97" spans="2:15">
      <c r="B97" s="1" t="s">
        <v>125</v>
      </c>
      <c r="C97" s="1" t="s">
        <v>61</v>
      </c>
      <c r="G97" s="209">
        <f>G92*0.648</f>
        <v>0</v>
      </c>
      <c r="H97" s="209">
        <f t="shared" ref="H97:O97" si="11">H92*0.648</f>
        <v>0</v>
      </c>
      <c r="I97" s="209">
        <f t="shared" si="11"/>
        <v>0</v>
      </c>
      <c r="J97" s="209">
        <f t="shared" si="11"/>
        <v>0</v>
      </c>
      <c r="K97" s="209">
        <f t="shared" si="11"/>
        <v>0</v>
      </c>
      <c r="L97" s="209">
        <f t="shared" si="11"/>
        <v>0</v>
      </c>
      <c r="M97" s="209">
        <f t="shared" si="11"/>
        <v>0</v>
      </c>
      <c r="N97" s="209">
        <f t="shared" si="11"/>
        <v>0</v>
      </c>
      <c r="O97" s="209">
        <f t="shared" si="11"/>
        <v>0</v>
      </c>
    </row>
    <row r="98" spans="2:15">
      <c r="B98" s="1"/>
      <c r="C98" s="1"/>
      <c r="G98" s="209">
        <f>G95+G96</f>
        <v>42.345600000000005</v>
      </c>
      <c r="H98" s="209">
        <f t="shared" ref="H98:O98" si="12">H95+H96</f>
        <v>39.345600000000005</v>
      </c>
      <c r="I98" s="209">
        <f t="shared" si="12"/>
        <v>39.559999999999995</v>
      </c>
      <c r="J98" s="209">
        <f t="shared" si="12"/>
        <v>40.712000000000003</v>
      </c>
      <c r="K98" s="209">
        <f t="shared" si="12"/>
        <v>50.712000000000003</v>
      </c>
      <c r="L98" s="209">
        <f t="shared" si="12"/>
        <v>50.36</v>
      </c>
      <c r="M98" s="209">
        <f t="shared" si="12"/>
        <v>46.271999999999998</v>
      </c>
      <c r="N98" s="209">
        <f t="shared" si="12"/>
        <v>46.36</v>
      </c>
      <c r="O98" s="209">
        <f t="shared" si="12"/>
        <v>47.271999999999998</v>
      </c>
    </row>
    <row r="99" spans="2:15">
      <c r="B99" s="208" t="s">
        <v>95</v>
      </c>
      <c r="C99" s="25" t="s">
        <v>1</v>
      </c>
      <c r="D99" s="25">
        <v>43831</v>
      </c>
      <c r="E99" s="25">
        <v>43862</v>
      </c>
      <c r="F99" s="25">
        <v>43891</v>
      </c>
      <c r="G99" s="25">
        <v>43922</v>
      </c>
      <c r="H99" s="25">
        <v>43952</v>
      </c>
      <c r="I99" s="25">
        <v>43983</v>
      </c>
      <c r="J99" s="25">
        <v>44013</v>
      </c>
      <c r="K99" s="25">
        <v>44044</v>
      </c>
      <c r="L99" s="25">
        <v>44075</v>
      </c>
      <c r="M99" s="25">
        <v>44105</v>
      </c>
      <c r="N99" s="25">
        <v>44136</v>
      </c>
      <c r="O99" s="25">
        <v>44166</v>
      </c>
    </row>
    <row r="100" spans="2:15">
      <c r="B100" t="s">
        <v>156</v>
      </c>
      <c r="C100" s="218" t="s">
        <v>133</v>
      </c>
      <c r="D100" s="220">
        <v>33142.769999999997</v>
      </c>
      <c r="E100" s="220">
        <v>32359.35</v>
      </c>
      <c r="F100" s="220">
        <v>35045.15</v>
      </c>
      <c r="G100" s="219">
        <v>34000</v>
      </c>
      <c r="H100" s="219">
        <v>34000</v>
      </c>
      <c r="I100" s="219">
        <v>34000</v>
      </c>
      <c r="J100" s="219">
        <v>34000</v>
      </c>
      <c r="K100" s="219">
        <v>34000</v>
      </c>
      <c r="L100" s="219">
        <v>34000</v>
      </c>
      <c r="M100" s="219">
        <v>34000</v>
      </c>
      <c r="N100" s="219">
        <v>34000</v>
      </c>
      <c r="O100" s="219">
        <v>34000</v>
      </c>
    </row>
    <row r="101" spans="2:15">
      <c r="B101" t="s">
        <v>157</v>
      </c>
      <c r="C101" s="218" t="s">
        <v>133</v>
      </c>
      <c r="D101" s="220">
        <v>12191.69</v>
      </c>
      <c r="E101" s="220">
        <v>11971.85</v>
      </c>
      <c r="F101" s="220">
        <v>13497.55</v>
      </c>
      <c r="G101" s="219">
        <v>12000</v>
      </c>
      <c r="H101" s="219">
        <v>12000</v>
      </c>
      <c r="I101" s="219">
        <v>12000</v>
      </c>
      <c r="J101" s="219">
        <v>12000</v>
      </c>
      <c r="K101" s="219">
        <v>12000</v>
      </c>
      <c r="L101" s="219">
        <v>12000</v>
      </c>
      <c r="M101" s="219">
        <v>12000</v>
      </c>
      <c r="N101" s="219">
        <v>12000</v>
      </c>
      <c r="O101" s="219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44"/>
  <sheetViews>
    <sheetView topLeftCell="A32" zoomScale="85" zoomScaleNormal="85" workbookViewId="0">
      <selection activeCell="C69" sqref="C69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7.36328125" style="68" bestFit="1" customWidth="1"/>
    <col min="5" max="16" width="8.36328125" style="69" customWidth="1"/>
    <col min="17" max="17" width="8.6328125" style="69"/>
    <col min="18" max="18" width="10.1796875" style="69" bestFit="1" customWidth="1"/>
    <col min="19" max="19" width="11.36328125" style="69" bestFit="1" customWidth="1"/>
    <col min="20" max="16384" width="8.6328125" style="69"/>
  </cols>
  <sheetData>
    <row r="1" spans="1:16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90" t="s">
        <v>1</v>
      </c>
      <c r="B2" s="491" t="s">
        <v>23</v>
      </c>
      <c r="C2" s="288"/>
      <c r="D2" s="350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90"/>
      <c r="B3" s="491"/>
      <c r="C3" s="65"/>
      <c r="D3" s="301">
        <v>242858</v>
      </c>
      <c r="E3" s="301">
        <f>'Reference Price จจ'!D3</f>
        <v>242889</v>
      </c>
      <c r="F3" s="301">
        <f>'Reference Price จจ'!E3</f>
        <v>242920</v>
      </c>
      <c r="G3" s="301">
        <f>'Reference Price จจ'!F3</f>
        <v>242948</v>
      </c>
      <c r="H3" s="301">
        <f>'Reference Price จจ'!G3</f>
        <v>242979</v>
      </c>
      <c r="I3" s="301">
        <f>'Reference Price จจ'!H3</f>
        <v>243009</v>
      </c>
      <c r="J3" s="301">
        <f>'Reference Price จจ'!I3</f>
        <v>243040</v>
      </c>
      <c r="K3" s="301">
        <f>'Reference Price จจ'!J3</f>
        <v>243070</v>
      </c>
      <c r="L3" s="301">
        <f>'Reference Price จจ'!K3</f>
        <v>243101</v>
      </c>
      <c r="M3" s="301">
        <f>'Reference Price จจ'!L3</f>
        <v>243132</v>
      </c>
      <c r="N3" s="301">
        <f>'Reference Price จจ'!M3</f>
        <v>243162</v>
      </c>
      <c r="O3" s="301">
        <f>'Reference Price จจ'!N3</f>
        <v>243193</v>
      </c>
      <c r="P3" s="301">
        <f>'Reference Price จจ'!O3</f>
        <v>243223</v>
      </c>
    </row>
    <row r="4" spans="1:16">
      <c r="A4" s="4" t="s">
        <v>24</v>
      </c>
      <c r="B4" s="314" t="s">
        <v>9</v>
      </c>
      <c r="C4" s="19"/>
      <c r="D4" s="287">
        <f>'Reference Price จจ'!C4</f>
        <v>73.19</v>
      </c>
      <c r="E4" s="287">
        <f>'Reference Price จจ'!D4</f>
        <v>83.46</v>
      </c>
      <c r="F4" s="287">
        <f>'Reference Price จจ'!E4</f>
        <v>92.34</v>
      </c>
      <c r="G4" s="287">
        <f>'Reference Price จจ'!F4</f>
        <v>110.89</v>
      </c>
      <c r="H4" s="287">
        <f>'Reference Price จจ'!G4</f>
        <v>104.2</v>
      </c>
      <c r="I4" s="287">
        <f>'Reference Price จจ'!H4</f>
        <v>105.9</v>
      </c>
      <c r="J4" s="287">
        <f>'Reference Price จจ'!I4</f>
        <v>103.3</v>
      </c>
      <c r="K4" s="287">
        <f>'Reference Price จจ'!J4</f>
        <v>102.5</v>
      </c>
      <c r="L4" s="287">
        <f>'Reference Price จจ'!K4</f>
        <v>104.5</v>
      </c>
      <c r="M4" s="287">
        <f>'Reference Price จจ'!L4</f>
        <v>102.9</v>
      </c>
      <c r="N4" s="287">
        <f>'Reference Price จจ'!M4</f>
        <v>99.6</v>
      </c>
      <c r="O4" s="287">
        <f>'Reference Price จจ'!N4</f>
        <v>97.7</v>
      </c>
      <c r="P4" s="287">
        <f>'Reference Price จจ'!O4</f>
        <v>95.8</v>
      </c>
    </row>
    <row r="5" spans="1:16">
      <c r="A5" s="4" t="s">
        <v>7</v>
      </c>
      <c r="B5" s="314" t="s">
        <v>10</v>
      </c>
      <c r="C5" s="19"/>
      <c r="D5" s="287">
        <f>'Reference Price จจ'!C5</f>
        <v>702.8</v>
      </c>
      <c r="E5" s="287">
        <f>'Reference Price จจ'!D5</f>
        <v>769.86</v>
      </c>
      <c r="F5" s="287">
        <f>'Reference Price จจ'!E5</f>
        <v>858.16</v>
      </c>
      <c r="G5" s="287">
        <f>'Reference Price จจ'!F5</f>
        <v>1004.18</v>
      </c>
      <c r="H5" s="287">
        <f>'Reference Price จจ'!G5</f>
        <v>915.3</v>
      </c>
      <c r="I5" s="287">
        <f>'Reference Price จจ'!H5</f>
        <v>943.2</v>
      </c>
      <c r="J5" s="287">
        <f>'Reference Price จจ'!I5</f>
        <v>938.88</v>
      </c>
      <c r="K5" s="287">
        <f>'Reference Price จจ'!J5</f>
        <v>941.22</v>
      </c>
      <c r="L5" s="287">
        <f>'Reference Price จจ'!K5</f>
        <v>957.6</v>
      </c>
      <c r="M5" s="287">
        <f>'Reference Price จจ'!L5</f>
        <v>939.51</v>
      </c>
      <c r="N5" s="287">
        <f>'Reference Price จจ'!M5</f>
        <v>917.19</v>
      </c>
      <c r="O5" s="287">
        <f>'Reference Price จจ'!N5</f>
        <v>906.3</v>
      </c>
      <c r="P5" s="287">
        <f>'Reference Price จจ'!O5</f>
        <v>891.9</v>
      </c>
    </row>
    <row r="6" spans="1:16">
      <c r="A6" s="4" t="s">
        <v>7</v>
      </c>
      <c r="B6" s="315" t="s">
        <v>11</v>
      </c>
      <c r="C6" s="19"/>
      <c r="D6" s="287">
        <f>'Reference Price จจ'!C6</f>
        <v>698.4</v>
      </c>
      <c r="E6" s="287">
        <f>'Reference Price จจ'!D6</f>
        <v>759.51</v>
      </c>
      <c r="F6" s="287">
        <f>'Reference Price จจ'!E6</f>
        <v>859.05</v>
      </c>
      <c r="G6" s="287">
        <f>'Reference Price จจ'!F6</f>
        <v>994.86</v>
      </c>
      <c r="H6" s="287">
        <f>'Reference Price จจ'!G6</f>
        <v>902.7</v>
      </c>
      <c r="I6" s="287">
        <f>'Reference Price จจ'!H6</f>
        <v>930.6</v>
      </c>
      <c r="J6" s="287">
        <f>'Reference Price จจ'!I6</f>
        <v>926.28</v>
      </c>
      <c r="K6" s="287">
        <f>'Reference Price จจ'!J6</f>
        <v>928.62</v>
      </c>
      <c r="L6" s="287">
        <f>'Reference Price จจ'!K6</f>
        <v>945</v>
      </c>
      <c r="M6" s="287">
        <f>'Reference Price จจ'!L6</f>
        <v>926.91</v>
      </c>
      <c r="N6" s="287">
        <f>'Reference Price จจ'!M6</f>
        <v>904.59</v>
      </c>
      <c r="O6" s="287">
        <f>'Reference Price จจ'!N6</f>
        <v>893.7</v>
      </c>
      <c r="P6" s="287">
        <f>'Reference Price จจ'!O6</f>
        <v>879.3</v>
      </c>
    </row>
    <row r="7" spans="1:16">
      <c r="A7" s="4" t="s">
        <v>24</v>
      </c>
      <c r="B7" s="315" t="s">
        <v>11</v>
      </c>
      <c r="C7" s="19"/>
      <c r="D7" s="287">
        <f>'Reference Price จจ'!C7</f>
        <v>78</v>
      </c>
      <c r="E7" s="287">
        <f>'Reference Price จจ'!D7</f>
        <v>84.392857142857139</v>
      </c>
      <c r="F7" s="287">
        <f>'Reference Price จจ'!E7</f>
        <v>95.453333333333319</v>
      </c>
      <c r="G7" s="287">
        <f>'Reference Price จจ'!F7</f>
        <v>110.53739130434785</v>
      </c>
      <c r="H7" s="287">
        <f>'Reference Price จจ'!G7</f>
        <v>100.30000000000001</v>
      </c>
      <c r="I7" s="287">
        <f>'Reference Price จจ'!H7</f>
        <v>103.4</v>
      </c>
      <c r="J7" s="287">
        <f>'Reference Price จจ'!I7</f>
        <v>102.92</v>
      </c>
      <c r="K7" s="287">
        <f>'Reference Price จจ'!J7</f>
        <v>103.18</v>
      </c>
      <c r="L7" s="287">
        <f>'Reference Price จจ'!K7</f>
        <v>105</v>
      </c>
      <c r="M7" s="287">
        <f>'Reference Price จจ'!L7</f>
        <v>102.99</v>
      </c>
      <c r="N7" s="287">
        <f>'Reference Price จจ'!M7</f>
        <v>100.51</v>
      </c>
      <c r="O7" s="287">
        <f>'Reference Price จจ'!N7</f>
        <v>99.300000000000011</v>
      </c>
      <c r="P7" s="287">
        <f>'Reference Price จจ'!O7</f>
        <v>97.699999999999989</v>
      </c>
    </row>
    <row r="8" spans="1:16">
      <c r="A8" s="4" t="s">
        <v>7</v>
      </c>
      <c r="B8" s="316" t="s">
        <v>44</v>
      </c>
      <c r="C8" s="19"/>
      <c r="D8" s="287">
        <f>'Reference Price จจ'!C8</f>
        <v>700</v>
      </c>
      <c r="E8" s="287">
        <f>'Reference Price จจ'!D8</f>
        <v>742.09523809523807</v>
      </c>
      <c r="F8" s="287">
        <f>'Reference Price จจ'!E8</f>
        <v>726.375</v>
      </c>
      <c r="G8" s="287">
        <f>'Reference Price จจ'!F8</f>
        <v>912.26086956521738</v>
      </c>
      <c r="H8" s="287">
        <f>'Reference Price จจ'!G8</f>
        <v>850</v>
      </c>
      <c r="I8" s="287">
        <f>'Reference Price จจ'!H8</f>
        <v>857.5</v>
      </c>
      <c r="J8" s="287">
        <f>'Reference Price จจ'!I8</f>
        <v>832.5</v>
      </c>
      <c r="K8" s="287">
        <f>'Reference Price จจ'!J8</f>
        <v>815</v>
      </c>
      <c r="L8" s="287">
        <f>'Reference Price จจ'!K8</f>
        <v>807.5</v>
      </c>
      <c r="M8" s="287">
        <f>'Reference Price จจ'!L8</f>
        <v>802.5</v>
      </c>
      <c r="N8" s="287">
        <f>'Reference Price จจ'!M8</f>
        <v>855</v>
      </c>
      <c r="O8" s="287">
        <f>'Reference Price จจ'!N8</f>
        <v>862.5</v>
      </c>
      <c r="P8" s="287">
        <f>'Reference Price จจ'!O8</f>
        <v>867.5</v>
      </c>
    </row>
    <row r="9" spans="1:16">
      <c r="A9" s="4" t="s">
        <v>7</v>
      </c>
      <c r="B9" s="316" t="s">
        <v>43</v>
      </c>
      <c r="C9" s="19"/>
      <c r="D9" s="287">
        <f>'Reference Price จจ'!C9</f>
        <v>772.5</v>
      </c>
      <c r="E9" s="287">
        <f>'Reference Price จจ'!D9</f>
        <v>725</v>
      </c>
      <c r="F9" s="287">
        <f>'Reference Price จจ'!E9</f>
        <v>775</v>
      </c>
      <c r="G9" s="287">
        <f>'Reference Price จจ'!F9</f>
        <v>907.5</v>
      </c>
      <c r="H9" s="287">
        <f>'Reference Price จจ'!G9</f>
        <v>950</v>
      </c>
      <c r="I9" s="287">
        <f>'Reference Price จจ'!H9</f>
        <v>857.5</v>
      </c>
      <c r="J9" s="287">
        <f>'Reference Price จจ'!I9</f>
        <v>832.5</v>
      </c>
      <c r="K9" s="287">
        <f>'Reference Price จจ'!J9</f>
        <v>815</v>
      </c>
      <c r="L9" s="287">
        <f>'Reference Price จจ'!K9</f>
        <v>807.5</v>
      </c>
      <c r="M9" s="287">
        <f>'Reference Price จจ'!L9</f>
        <v>802.5</v>
      </c>
      <c r="N9" s="287">
        <f>'Reference Price จจ'!M9</f>
        <v>855</v>
      </c>
      <c r="O9" s="287">
        <f>'Reference Price จจ'!N9</f>
        <v>862.5</v>
      </c>
      <c r="P9" s="287">
        <f>'Reference Price จจ'!O9</f>
        <v>867.5</v>
      </c>
    </row>
    <row r="10" spans="1:16">
      <c r="A10" s="4" t="s">
        <v>7</v>
      </c>
      <c r="B10" s="316" t="s">
        <v>21</v>
      </c>
      <c r="C10" s="19"/>
      <c r="D10" s="287">
        <f>'Reference Price จจ'!C10</f>
        <v>795</v>
      </c>
      <c r="E10" s="287">
        <f>'Reference Price จจ'!D10</f>
        <v>740</v>
      </c>
      <c r="F10" s="287">
        <f>'Reference Price จจ'!E10</f>
        <v>775</v>
      </c>
      <c r="G10" s="287">
        <f>'Reference Price จจ'!F10</f>
        <v>895</v>
      </c>
      <c r="H10" s="287">
        <f>'Reference Price จจ'!G10</f>
        <v>940</v>
      </c>
      <c r="I10" s="287">
        <f>'Reference Price จจ'!H10</f>
        <v>850</v>
      </c>
      <c r="J10" s="287">
        <f>'Reference Price จจ'!I10</f>
        <v>825</v>
      </c>
      <c r="K10" s="287">
        <f>'Reference Price จจ'!J10</f>
        <v>810</v>
      </c>
      <c r="L10" s="287">
        <f>'Reference Price จจ'!K10</f>
        <v>805</v>
      </c>
      <c r="M10" s="287">
        <f>'Reference Price จจ'!L10</f>
        <v>800</v>
      </c>
      <c r="N10" s="287">
        <f>'Reference Price จจ'!M10</f>
        <v>850</v>
      </c>
      <c r="O10" s="287">
        <f>'Reference Price จจ'!N10</f>
        <v>855</v>
      </c>
      <c r="P10" s="287">
        <f>'Reference Price จจ'!O10</f>
        <v>860</v>
      </c>
    </row>
    <row r="11" spans="1:16">
      <c r="A11" s="4" t="s">
        <v>7</v>
      </c>
      <c r="B11" s="316" t="s">
        <v>22</v>
      </c>
      <c r="C11" s="19"/>
      <c r="D11" s="287">
        <f>'Reference Price จจ'!C11</f>
        <v>750</v>
      </c>
      <c r="E11" s="287">
        <f>'Reference Price จจ'!D11</f>
        <v>710</v>
      </c>
      <c r="F11" s="287">
        <f>'Reference Price จจ'!E11</f>
        <v>775</v>
      </c>
      <c r="G11" s="287">
        <f>'Reference Price จจ'!F11</f>
        <v>920</v>
      </c>
      <c r="H11" s="287">
        <f>'Reference Price จจ'!G11</f>
        <v>960</v>
      </c>
      <c r="I11" s="287">
        <f>'Reference Price จจ'!H11</f>
        <v>865</v>
      </c>
      <c r="J11" s="287">
        <f>'Reference Price จจ'!I11</f>
        <v>840</v>
      </c>
      <c r="K11" s="287">
        <f>'Reference Price จจ'!J11</f>
        <v>820</v>
      </c>
      <c r="L11" s="287">
        <f>'Reference Price จจ'!K11</f>
        <v>810</v>
      </c>
      <c r="M11" s="287">
        <f>'Reference Price จจ'!L11</f>
        <v>805</v>
      </c>
      <c r="N11" s="287">
        <f>'Reference Price จจ'!M11</f>
        <v>860</v>
      </c>
      <c r="O11" s="287">
        <f>'Reference Price จจ'!N11</f>
        <v>870</v>
      </c>
      <c r="P11" s="287">
        <f>'Reference Price จจ'!O11</f>
        <v>875</v>
      </c>
    </row>
    <row r="12" spans="1:16">
      <c r="A12" s="4" t="s">
        <v>7</v>
      </c>
      <c r="B12" s="315" t="s">
        <v>8</v>
      </c>
      <c r="C12" s="19"/>
      <c r="D12" s="287">
        <f>'Reference Price จจ'!C12</f>
        <v>1234</v>
      </c>
      <c r="E12" s="287">
        <f>'Reference Price จจ'!D12</f>
        <v>1231.3</v>
      </c>
      <c r="F12" s="287">
        <f>'Reference Price จจ'!E12</f>
        <v>1303.75</v>
      </c>
      <c r="G12" s="287">
        <f>'Reference Price จจ'!F12</f>
        <v>1456.25</v>
      </c>
      <c r="H12" s="287">
        <f>'Reference Price จจ'!G12</f>
        <v>1441</v>
      </c>
      <c r="I12" s="287">
        <f>'Reference Price จจ'!H12</f>
        <v>1425</v>
      </c>
      <c r="J12" s="287">
        <f>'Reference Price จจ'!I12</f>
        <v>1409</v>
      </c>
      <c r="K12" s="287">
        <f>'Reference Price จจ'!J12</f>
        <v>1396</v>
      </c>
      <c r="L12" s="287">
        <f>'Reference Price จจ'!K12</f>
        <v>1381</v>
      </c>
      <c r="M12" s="287">
        <f>'Reference Price จจ'!L12</f>
        <v>1364</v>
      </c>
      <c r="N12" s="287">
        <f>'Reference Price จจ'!M12</f>
        <v>1385</v>
      </c>
      <c r="O12" s="287">
        <f>'Reference Price จจ'!N12</f>
        <v>1405</v>
      </c>
      <c r="P12" s="287">
        <f>'Reference Price จจ'!O12</f>
        <v>1365</v>
      </c>
    </row>
    <row r="13" spans="1:16">
      <c r="A13" s="4" t="s">
        <v>7</v>
      </c>
      <c r="B13" s="315" t="s">
        <v>13</v>
      </c>
      <c r="C13" s="19"/>
      <c r="D13" s="287">
        <f>'Reference Price จจ'!C13</f>
        <v>1575</v>
      </c>
      <c r="E13" s="287">
        <f>'Reference Price จจ'!D13</f>
        <v>1542.5</v>
      </c>
      <c r="F13" s="287">
        <f>'Reference Price จจ'!E13</f>
        <v>1625</v>
      </c>
      <c r="G13" s="287">
        <f>'Reference Price จจ'!F13</f>
        <v>1751.88</v>
      </c>
      <c r="H13" s="287">
        <f>'Reference Price จจ'!G13</f>
        <v>1747</v>
      </c>
      <c r="I13" s="287">
        <f>'Reference Price จจ'!H13</f>
        <v>1706</v>
      </c>
      <c r="J13" s="287">
        <f>'Reference Price จจ'!I13</f>
        <v>1651</v>
      </c>
      <c r="K13" s="287">
        <f>'Reference Price จจ'!J13</f>
        <v>1610</v>
      </c>
      <c r="L13" s="287">
        <f>'Reference Price จจ'!K13</f>
        <v>1570</v>
      </c>
      <c r="M13" s="287">
        <f>'Reference Price จจ'!L13</f>
        <v>1538</v>
      </c>
      <c r="N13" s="287">
        <f>'Reference Price จจ'!M13</f>
        <v>1582</v>
      </c>
      <c r="O13" s="287">
        <f>'Reference Price จจ'!N13</f>
        <v>1621</v>
      </c>
      <c r="P13" s="287">
        <f>'Reference Price จจ'!O13</f>
        <v>1570</v>
      </c>
    </row>
    <row r="14" spans="1:16">
      <c r="A14" s="4" t="s">
        <v>7</v>
      </c>
      <c r="B14" s="315" t="s">
        <v>14</v>
      </c>
      <c r="C14" s="19"/>
      <c r="D14" s="287">
        <f>'Reference Price จจ'!C14</f>
        <v>1274</v>
      </c>
      <c r="E14" s="287">
        <f>'Reference Price จจ'!D14</f>
        <v>1258.8</v>
      </c>
      <c r="F14" s="287">
        <f>'Reference Price จจ'!E14</f>
        <v>1315</v>
      </c>
      <c r="G14" s="287">
        <f>'Reference Price จจ'!F14</f>
        <v>1462.5</v>
      </c>
      <c r="H14" s="287">
        <f>'Reference Price จจ'!G14</f>
        <v>1465</v>
      </c>
      <c r="I14" s="287">
        <f>'Reference Price จจ'!H14</f>
        <v>1429</v>
      </c>
      <c r="J14" s="287">
        <f>'Reference Price จจ'!I14</f>
        <v>1409</v>
      </c>
      <c r="K14" s="287">
        <f>'Reference Price จจ'!J14</f>
        <v>1402</v>
      </c>
      <c r="L14" s="287">
        <f>'Reference Price จจ'!K14</f>
        <v>1395</v>
      </c>
      <c r="M14" s="287">
        <f>'Reference Price จจ'!L14</f>
        <v>1368</v>
      </c>
      <c r="N14" s="287">
        <f>'Reference Price จจ'!M14</f>
        <v>1347</v>
      </c>
      <c r="O14" s="287">
        <f>'Reference Price จจ'!N14</f>
        <v>1384</v>
      </c>
      <c r="P14" s="287">
        <f>'Reference Price จจ'!O14</f>
        <v>1336</v>
      </c>
    </row>
    <row r="15" spans="1:16">
      <c r="A15" s="4" t="s">
        <v>7</v>
      </c>
      <c r="B15" s="315" t="s">
        <v>15</v>
      </c>
      <c r="C15" s="19"/>
      <c r="D15" s="287">
        <f>'Reference Price จจ'!C15</f>
        <v>1255</v>
      </c>
      <c r="E15" s="287">
        <f>'Reference Price จจ'!D15</f>
        <v>1304.375</v>
      </c>
      <c r="F15" s="287">
        <f>'Reference Price จจ'!E15</f>
        <v>1390.625</v>
      </c>
      <c r="G15" s="287">
        <f>'Reference Price จจ'!F15</f>
        <v>1460</v>
      </c>
      <c r="H15" s="287">
        <f>'Reference Price จจ'!G15</f>
        <v>1438</v>
      </c>
      <c r="I15" s="287">
        <f>'Reference Price จจ'!H15</f>
        <v>1440</v>
      </c>
      <c r="J15" s="287">
        <f>'Reference Price จจ'!I15</f>
        <v>1438</v>
      </c>
      <c r="K15" s="287">
        <f>'Reference Price จจ'!J15</f>
        <v>1423</v>
      </c>
      <c r="L15" s="287">
        <f>'Reference Price จจ'!K15</f>
        <v>1390</v>
      </c>
      <c r="M15" s="287">
        <f>'Reference Price จจ'!L15</f>
        <v>1385</v>
      </c>
      <c r="N15" s="287">
        <f>'Reference Price จจ'!M15</f>
        <v>1390</v>
      </c>
      <c r="O15" s="287">
        <f>'Reference Price จจ'!N15</f>
        <v>1385</v>
      </c>
      <c r="P15" s="287">
        <f>'Reference Price จจ'!O15</f>
        <v>1383</v>
      </c>
    </row>
    <row r="16" spans="1:16">
      <c r="A16" s="4" t="s">
        <v>7</v>
      </c>
      <c r="B16" s="314" t="s">
        <v>16</v>
      </c>
      <c r="C16" s="19"/>
      <c r="D16" s="287">
        <f>'Reference Price จจ'!C16</f>
        <v>941.47</v>
      </c>
      <c r="E16" s="287">
        <f>'Reference Price จจ'!D16</f>
        <v>996.3</v>
      </c>
      <c r="F16" s="287">
        <f>'Reference Price จจ'!E16</f>
        <v>1155</v>
      </c>
      <c r="G16" s="287">
        <f>'Reference Price จจ'!F16</f>
        <v>1303.75</v>
      </c>
      <c r="H16" s="287">
        <f>'Reference Price จจ'!G16</f>
        <v>1320.5</v>
      </c>
      <c r="I16" s="287">
        <f>'Reference Price จจ'!H16</f>
        <v>1319.1</v>
      </c>
      <c r="J16" s="287">
        <f>'Reference Price จจ'!I16</f>
        <v>1285.9100000000001</v>
      </c>
      <c r="K16" s="287">
        <f>'Reference Price จจ'!J16</f>
        <v>1236.69</v>
      </c>
      <c r="L16" s="287">
        <f>'Reference Price จจ'!K16</f>
        <v>1211.79</v>
      </c>
      <c r="M16" s="287">
        <f>'Reference Price จจ'!L16</f>
        <v>1226.6400000000001</v>
      </c>
      <c r="N16" s="287">
        <f>'Reference Price จจ'!M16</f>
        <v>1232.1500000000001</v>
      </c>
      <c r="O16" s="287">
        <f>'Reference Price จจ'!N16</f>
        <v>1223.3599999999999</v>
      </c>
      <c r="P16" s="287">
        <f>'Reference Price จจ'!O16</f>
        <v>1181.2</v>
      </c>
    </row>
    <row r="17" spans="1:16">
      <c r="A17" s="4" t="s">
        <v>7</v>
      </c>
      <c r="B17" s="314" t="s">
        <v>17</v>
      </c>
      <c r="C17" s="19"/>
      <c r="D17" s="287">
        <f>'Reference Price จจ'!C17</f>
        <v>72.526842376717866</v>
      </c>
      <c r="E17" s="287">
        <f>'Reference Price จจ'!D17</f>
        <v>66.074950000000001</v>
      </c>
      <c r="F17" s="287">
        <f>'Reference Price จจ'!E17</f>
        <v>46.025099999999995</v>
      </c>
      <c r="G17" s="287">
        <f>'Reference Price จจ'!F17</f>
        <v>58.937913043478254</v>
      </c>
      <c r="H17" s="287">
        <f>'Reference Price จจ'!G17</f>
        <v>69.292278640580093</v>
      </c>
      <c r="I17" s="287">
        <f>'Reference Price จจ'!H17</f>
        <v>64</v>
      </c>
      <c r="J17" s="287">
        <f>'Reference Price จจ'!I17</f>
        <v>64</v>
      </c>
      <c r="K17" s="287">
        <f>'Reference Price จจ'!J17</f>
        <v>64</v>
      </c>
      <c r="L17" s="287">
        <f>'Reference Price จจ'!K17</f>
        <v>64</v>
      </c>
      <c r="M17" s="287">
        <f>'Reference Price จจ'!L17</f>
        <v>64</v>
      </c>
      <c r="N17" s="287">
        <f>'Reference Price จจ'!M17</f>
        <v>64</v>
      </c>
      <c r="O17" s="287">
        <f>'Reference Price จจ'!N17</f>
        <v>64</v>
      </c>
      <c r="P17" s="287">
        <f>'Reference Price จจ'!O17</f>
        <v>64</v>
      </c>
    </row>
    <row r="18" spans="1:16">
      <c r="A18" s="4" t="s">
        <v>7</v>
      </c>
      <c r="B18" s="314" t="s">
        <v>18</v>
      </c>
      <c r="C18" s="19"/>
      <c r="D18" s="287">
        <f>'Reference Price จจ'!C18</f>
        <v>58.021473901374293</v>
      </c>
      <c r="E18" s="287">
        <f>'Reference Price จจ'!D18</f>
        <v>64.79871819094673</v>
      </c>
      <c r="F18" s="287">
        <f>'Reference Price จจ'!E18</f>
        <v>52.011500000000012</v>
      </c>
      <c r="G18" s="287">
        <f>'Reference Price จจ'!F18</f>
        <v>45.158990322580614</v>
      </c>
      <c r="H18" s="287">
        <f>'Reference Price จจ'!G18</f>
        <v>55.433822912464073</v>
      </c>
      <c r="I18" s="287">
        <f>'Reference Price จจ'!H18</f>
        <v>51.2</v>
      </c>
      <c r="J18" s="287">
        <f>'Reference Price จจ'!I18</f>
        <v>51.2</v>
      </c>
      <c r="K18" s="287">
        <f>'Reference Price จจ'!J18</f>
        <v>51.2</v>
      </c>
      <c r="L18" s="287">
        <f>'Reference Price จจ'!K18</f>
        <v>51.2</v>
      </c>
      <c r="M18" s="287">
        <f>'Reference Price จจ'!L18</f>
        <v>51.2</v>
      </c>
      <c r="N18" s="287">
        <f>'Reference Price จจ'!M18</f>
        <v>51.2</v>
      </c>
      <c r="O18" s="287">
        <f>'Reference Price จจ'!N18</f>
        <v>51.2</v>
      </c>
      <c r="P18" s="287">
        <f>'Reference Price จจ'!O18</f>
        <v>51.2</v>
      </c>
    </row>
    <row r="19" spans="1:16">
      <c r="A19" s="4" t="s">
        <v>7</v>
      </c>
      <c r="B19" s="314" t="s">
        <v>19</v>
      </c>
      <c r="C19" s="19"/>
      <c r="D19" s="287">
        <f>'Reference Price จจ'!C19</f>
        <v>433.47429272688163</v>
      </c>
      <c r="E19" s="287">
        <f>'Reference Price จจ'!D19</f>
        <v>427.41453556287917</v>
      </c>
      <c r="F19" s="287">
        <f>'Reference Price จจ'!E19</f>
        <v>436.78690210757719</v>
      </c>
      <c r="G19" s="287">
        <f>'Reference Price จจ'!F19</f>
        <v>442.05441755203697</v>
      </c>
      <c r="H19" s="287">
        <f>'Reference Price จจ'!G19</f>
        <v>432.98870542985924</v>
      </c>
      <c r="I19" s="287">
        <f>'Reference Price จจ'!H19</f>
        <v>422.73842333865224</v>
      </c>
      <c r="J19" s="287">
        <f>'Reference Price จจ'!I19</f>
        <v>424.39372439389388</v>
      </c>
      <c r="K19" s="287">
        <f>'Reference Price จจ'!J19</f>
        <v>424.39372439389388</v>
      </c>
      <c r="L19" s="287">
        <f>'Reference Price จจ'!K19</f>
        <v>444.68229634969111</v>
      </c>
      <c r="M19" s="287">
        <f>'Reference Price จจ'!L19</f>
        <v>446.70972323274447</v>
      </c>
      <c r="N19" s="287">
        <f>'Reference Price จจ'!M19</f>
        <v>447.11742909514123</v>
      </c>
      <c r="O19" s="287">
        <f>'Reference Price จจ'!N19</f>
        <v>471.17019578341706</v>
      </c>
      <c r="P19" s="287">
        <f>'Reference Price จจ'!O19</f>
        <v>471.17019578341706</v>
      </c>
    </row>
    <row r="20" spans="1:16">
      <c r="A20" s="4" t="s">
        <v>25</v>
      </c>
      <c r="B20" s="314" t="s">
        <v>20</v>
      </c>
      <c r="C20" s="19"/>
      <c r="D20" s="5">
        <f>'Reference Price จจ'!C20</f>
        <v>33.11592000000001</v>
      </c>
      <c r="E20" s="5">
        <f>'Reference Price จจ'!D20</f>
        <v>33.585427741935497</v>
      </c>
      <c r="F20" s="5">
        <f>'Reference Price จจ'!E20</f>
        <v>33.208400000000026</v>
      </c>
      <c r="G20" s="5">
        <f>'Reference Price จจ'!F20</f>
        <v>32.928653691756303</v>
      </c>
      <c r="H20" s="5">
        <f>'Reference Price จจ'!G20</f>
        <v>33.621662222222213</v>
      </c>
      <c r="I20" s="5">
        <f>'Reference Price จจ'!H20</f>
        <v>33.33</v>
      </c>
      <c r="J20" s="5">
        <f>'Reference Price จจ'!I20</f>
        <v>33.200000000000003</v>
      </c>
      <c r="K20" s="5">
        <f>'Reference Price จจ'!J20</f>
        <v>33.200000000000003</v>
      </c>
      <c r="L20" s="5">
        <f>'Reference Price จจ'!K20</f>
        <v>33.049999999999997</v>
      </c>
      <c r="M20" s="5">
        <f>'Reference Price จจ'!L20</f>
        <v>32.9</v>
      </c>
      <c r="N20" s="5">
        <f>'Reference Price จจ'!M20</f>
        <v>32.869999999999997</v>
      </c>
      <c r="O20" s="5">
        <f>'Reference Price จจ'!N20</f>
        <v>32.869999999999997</v>
      </c>
      <c r="P20" s="5">
        <f>'Reference Price จจ'!O20</f>
        <v>32.869999999999997</v>
      </c>
    </row>
    <row r="21" spans="1:16" ht="23.5">
      <c r="A21" s="70" t="s">
        <v>26</v>
      </c>
    </row>
    <row r="22" spans="1:16" s="73" customFormat="1" ht="23.5">
      <c r="A22" s="71" t="s">
        <v>0</v>
      </c>
      <c r="B22" s="72"/>
      <c r="D22" s="72"/>
    </row>
    <row r="23" spans="1:16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9"/>
      <c r="B24" s="488"/>
      <c r="C24" s="488"/>
      <c r="D24" s="488"/>
      <c r="E24" s="308">
        <v>23743</v>
      </c>
      <c r="F24" s="308">
        <v>23774</v>
      </c>
      <c r="G24" s="308">
        <v>23802</v>
      </c>
      <c r="H24" s="308">
        <v>23833</v>
      </c>
      <c r="I24" s="308">
        <v>23863</v>
      </c>
      <c r="J24" s="308">
        <v>23894</v>
      </c>
      <c r="K24" s="308">
        <v>23924</v>
      </c>
      <c r="L24" s="308">
        <v>23955</v>
      </c>
      <c r="M24" s="308">
        <v>23986</v>
      </c>
      <c r="N24" s="308">
        <v>24016</v>
      </c>
      <c r="O24" s="308">
        <v>24047</v>
      </c>
      <c r="P24" s="308">
        <v>24077</v>
      </c>
    </row>
    <row r="25" spans="1:16">
      <c r="A25" s="74" t="s">
        <v>7</v>
      </c>
      <c r="B25" s="313" t="s">
        <v>95</v>
      </c>
      <c r="C25" s="313" t="s">
        <v>241</v>
      </c>
      <c r="D25" s="313" t="s">
        <v>95</v>
      </c>
      <c r="E25" s="75">
        <f>'Cost วผก.'!C$8</f>
        <v>389.59705445815075</v>
      </c>
      <c r="F25" s="75">
        <f>'Cost วผก.'!D$8</f>
        <v>401.26495398423145</v>
      </c>
      <c r="G25" s="75">
        <f>'Cost วผก.'!E$8</f>
        <v>399.89189640577359</v>
      </c>
      <c r="H25" s="75">
        <f>'Cost วผก.'!F$8</f>
        <v>401.55793915136962</v>
      </c>
      <c r="I25" s="75">
        <f>'Cost วผก.'!G$8</f>
        <v>392.1873489555789</v>
      </c>
      <c r="J25" s="75">
        <f>'Cost วผก.'!H$8</f>
        <v>388.45981761902357</v>
      </c>
      <c r="K25" s="75">
        <f>'Cost วผก.'!I$8</f>
        <v>390.44489663462122</v>
      </c>
      <c r="L25" s="75">
        <f>'Cost วผก.'!J$8</f>
        <v>405.22264537758161</v>
      </c>
      <c r="M25" s="75">
        <f>'Cost วผก.'!K$8</f>
        <v>388.32496510642903</v>
      </c>
      <c r="N25" s="75">
        <f>'Cost วผก.'!L$8</f>
        <v>431.12130112816419</v>
      </c>
      <c r="O25" s="75">
        <f>'Cost วผก.'!M$8</f>
        <v>435.9344082389328</v>
      </c>
      <c r="P25" s="75">
        <f>'Cost วผก.'!N$8</f>
        <v>433.86925765156604</v>
      </c>
    </row>
    <row r="26" spans="1:16">
      <c r="A26" s="74" t="s">
        <v>7</v>
      </c>
      <c r="B26" s="313" t="s">
        <v>95</v>
      </c>
      <c r="C26" s="313" t="s">
        <v>242</v>
      </c>
      <c r="D26" s="313" t="s">
        <v>95</v>
      </c>
      <c r="E26" s="75">
        <f>'Cost วผก.'!C$8</f>
        <v>389.59705445815075</v>
      </c>
      <c r="F26" s="75">
        <f>'Cost วผก.'!D$8</f>
        <v>401.26495398423145</v>
      </c>
      <c r="G26" s="75">
        <f>'Cost วผก.'!E$8</f>
        <v>399.89189640577359</v>
      </c>
      <c r="H26" s="75">
        <f>'Cost วผก.'!F$8</f>
        <v>401.55793915136962</v>
      </c>
      <c r="I26" s="75">
        <f>'Cost วผก.'!G$8</f>
        <v>392.1873489555789</v>
      </c>
      <c r="J26" s="75">
        <f>'Cost วผก.'!H$8</f>
        <v>388.45981761902357</v>
      </c>
      <c r="K26" s="75">
        <f>'Cost วผก.'!I$8</f>
        <v>390.44489663462122</v>
      </c>
      <c r="L26" s="75">
        <f>'Cost วผก.'!J$8</f>
        <v>405.22264537758161</v>
      </c>
      <c r="M26" s="75">
        <f>'Cost วผก.'!K$8</f>
        <v>388.32496510642903</v>
      </c>
      <c r="N26" s="75">
        <f>'Cost วผก.'!L$8</f>
        <v>431.12130112816419</v>
      </c>
      <c r="O26" s="75">
        <f>'Cost วผก.'!M$8</f>
        <v>435.9344082389328</v>
      </c>
      <c r="P26" s="75">
        <f>'Cost วผก.'!N$8</f>
        <v>433.86925765156604</v>
      </c>
    </row>
    <row r="27" spans="1:16">
      <c r="A27" s="74" t="s">
        <v>7</v>
      </c>
      <c r="B27" s="313" t="s">
        <v>95</v>
      </c>
      <c r="C27" s="313" t="s">
        <v>243</v>
      </c>
      <c r="D27" s="313" t="s">
        <v>95</v>
      </c>
      <c r="E27" s="75">
        <f>'Cost วผก.'!C$8</f>
        <v>389.59705445815075</v>
      </c>
      <c r="F27" s="75">
        <f>'Cost วผก.'!D$8</f>
        <v>401.26495398423145</v>
      </c>
      <c r="G27" s="75">
        <f>'Cost วผก.'!E$8</f>
        <v>399.89189640577359</v>
      </c>
      <c r="H27" s="75">
        <f>'Cost วผก.'!F$8</f>
        <v>401.55793915136962</v>
      </c>
      <c r="I27" s="75">
        <f>'Cost วผก.'!G$8</f>
        <v>392.1873489555789</v>
      </c>
      <c r="J27" s="75">
        <f>'Cost วผก.'!H$8</f>
        <v>388.45981761902357</v>
      </c>
      <c r="K27" s="75">
        <f>'Cost วผก.'!I$8</f>
        <v>390.44489663462122</v>
      </c>
      <c r="L27" s="75">
        <f>'Cost วผก.'!J$8</f>
        <v>405.22264537758161</v>
      </c>
      <c r="M27" s="75">
        <f>'Cost วผก.'!K$8</f>
        <v>388.32496510642903</v>
      </c>
      <c r="N27" s="75">
        <f>'Cost วผก.'!L$8</f>
        <v>431.12130112816419</v>
      </c>
      <c r="O27" s="75">
        <f>'Cost วผก.'!M$8</f>
        <v>435.9344082389328</v>
      </c>
      <c r="P27" s="75">
        <f>'Cost วผก.'!N$8</f>
        <v>433.86925765156604</v>
      </c>
    </row>
    <row r="28" spans="1:16">
      <c r="A28" s="74" t="s">
        <v>7</v>
      </c>
      <c r="B28" s="313" t="s">
        <v>95</v>
      </c>
      <c r="C28" s="313" t="s">
        <v>244</v>
      </c>
      <c r="D28" s="313" t="s">
        <v>95</v>
      </c>
      <c r="E28" s="75">
        <f>'Cost วผก.'!C$8</f>
        <v>389.59705445815075</v>
      </c>
      <c r="F28" s="75">
        <f>'Cost วผก.'!D$8</f>
        <v>401.26495398423145</v>
      </c>
      <c r="G28" s="75">
        <f>'Cost วผก.'!E$8</f>
        <v>399.89189640577359</v>
      </c>
      <c r="H28" s="75">
        <f>'Cost วผก.'!F$8</f>
        <v>401.55793915136962</v>
      </c>
      <c r="I28" s="75">
        <f>'Cost วผก.'!G$8</f>
        <v>392.1873489555789</v>
      </c>
      <c r="J28" s="75">
        <f>'Cost วผก.'!H$8</f>
        <v>388.45981761902357</v>
      </c>
      <c r="K28" s="75">
        <f>'Cost วผก.'!I$8</f>
        <v>390.44489663462122</v>
      </c>
      <c r="L28" s="75">
        <f>'Cost วผก.'!J$8</f>
        <v>405.22264537758161</v>
      </c>
      <c r="M28" s="75">
        <f>'Cost วผก.'!K$8</f>
        <v>388.32496510642903</v>
      </c>
      <c r="N28" s="75">
        <f>'Cost วผก.'!L$8</f>
        <v>431.12130112816419</v>
      </c>
      <c r="O28" s="75">
        <f>'Cost วผก.'!M$8</f>
        <v>435.9344082389328</v>
      </c>
      <c r="P28" s="75">
        <f>'Cost วผก.'!N$8</f>
        <v>433.86925765156604</v>
      </c>
    </row>
    <row r="29" spans="1:16">
      <c r="A29" s="74" t="s">
        <v>7</v>
      </c>
      <c r="B29" s="313" t="s">
        <v>95</v>
      </c>
      <c r="C29" s="313" t="s">
        <v>245</v>
      </c>
      <c r="D29" s="313" t="s">
        <v>95</v>
      </c>
      <c r="E29" s="75">
        <f>'Cost วผก.'!C$8</f>
        <v>389.59705445815075</v>
      </c>
      <c r="F29" s="75">
        <f>'Cost วผก.'!D$8</f>
        <v>401.26495398423145</v>
      </c>
      <c r="G29" s="75">
        <f>'Cost วผก.'!E$8</f>
        <v>399.89189640577359</v>
      </c>
      <c r="H29" s="75">
        <f>'Cost วผก.'!F$8</f>
        <v>401.55793915136962</v>
      </c>
      <c r="I29" s="75">
        <f>'Cost วผก.'!G$8</f>
        <v>392.1873489555789</v>
      </c>
      <c r="J29" s="75">
        <f>'Cost วผก.'!H$8</f>
        <v>388.45981761902357</v>
      </c>
      <c r="K29" s="75">
        <f>'Cost วผก.'!I$8</f>
        <v>390.44489663462122</v>
      </c>
      <c r="L29" s="75">
        <f>'Cost วผก.'!J$8</f>
        <v>405.22264537758161</v>
      </c>
      <c r="M29" s="75">
        <f>'Cost วผก.'!K$8</f>
        <v>388.32496510642903</v>
      </c>
      <c r="N29" s="75">
        <f>'Cost วผก.'!L$8</f>
        <v>431.12130112816419</v>
      </c>
      <c r="O29" s="75">
        <f>'Cost วผก.'!M$8</f>
        <v>435.9344082389328</v>
      </c>
      <c r="P29" s="75">
        <f>'Cost วผก.'!N$8</f>
        <v>433.86925765156604</v>
      </c>
    </row>
    <row r="30" spans="1:16">
      <c r="A30" s="74" t="s">
        <v>7</v>
      </c>
      <c r="B30" s="313" t="s">
        <v>95</v>
      </c>
      <c r="C30" s="313" t="s">
        <v>246</v>
      </c>
      <c r="D30" s="313" t="s">
        <v>95</v>
      </c>
      <c r="E30" s="75">
        <f>'Cost วผก.'!C$8</f>
        <v>389.59705445815075</v>
      </c>
      <c r="F30" s="75">
        <f>'Cost วผก.'!D$8</f>
        <v>401.26495398423145</v>
      </c>
      <c r="G30" s="75">
        <f>'Cost วผก.'!E$8</f>
        <v>399.89189640577359</v>
      </c>
      <c r="H30" s="75">
        <f>'Cost วผก.'!F$8</f>
        <v>401.55793915136962</v>
      </c>
      <c r="I30" s="75">
        <f>'Cost วผก.'!G$8</f>
        <v>392.1873489555789</v>
      </c>
      <c r="J30" s="75">
        <f>'Cost วผก.'!H$8</f>
        <v>388.45981761902357</v>
      </c>
      <c r="K30" s="75">
        <f>'Cost วผก.'!I$8</f>
        <v>390.44489663462122</v>
      </c>
      <c r="L30" s="75">
        <f>'Cost วผก.'!J$8</f>
        <v>405.22264537758161</v>
      </c>
      <c r="M30" s="75">
        <f>'Cost วผก.'!K$8</f>
        <v>388.32496510642903</v>
      </c>
      <c r="N30" s="75">
        <f>'Cost วผก.'!L$8</f>
        <v>431.12130112816419</v>
      </c>
      <c r="O30" s="75">
        <f>'Cost วผก.'!M$8</f>
        <v>435.9344082389328</v>
      </c>
      <c r="P30" s="75">
        <f>'Cost วผก.'!N$8</f>
        <v>433.86925765156604</v>
      </c>
    </row>
    <row r="31" spans="1:16">
      <c r="A31" s="74" t="s">
        <v>7</v>
      </c>
      <c r="B31" s="313" t="s">
        <v>95</v>
      </c>
      <c r="C31" s="313" t="s">
        <v>196</v>
      </c>
      <c r="D31" s="313" t="s">
        <v>95</v>
      </c>
      <c r="E31" s="75">
        <f>'Cost วผก.'!C$8</f>
        <v>389.59705445815075</v>
      </c>
      <c r="F31" s="75">
        <f>'Cost วผก.'!D$8</f>
        <v>401.26495398423145</v>
      </c>
      <c r="G31" s="75">
        <f>'Cost วผก.'!E$8</f>
        <v>399.89189640577359</v>
      </c>
      <c r="H31" s="75">
        <f>'Cost วผก.'!F$8</f>
        <v>401.55793915136962</v>
      </c>
      <c r="I31" s="75">
        <f>'Cost วผก.'!G$8</f>
        <v>392.1873489555789</v>
      </c>
      <c r="J31" s="75">
        <f>'Cost วผก.'!H$8</f>
        <v>388.45981761902357</v>
      </c>
      <c r="K31" s="75">
        <f>'Cost วผก.'!I$8</f>
        <v>390.44489663462122</v>
      </c>
      <c r="L31" s="75">
        <f>'Cost วผก.'!J$8</f>
        <v>405.22264537758161</v>
      </c>
      <c r="M31" s="75">
        <f>'Cost วผก.'!K$8</f>
        <v>388.32496510642903</v>
      </c>
      <c r="N31" s="75">
        <f>'Cost วผก.'!L$8</f>
        <v>431.12130112816419</v>
      </c>
      <c r="O31" s="75">
        <f>'Cost วผก.'!M$8</f>
        <v>435.9344082389328</v>
      </c>
      <c r="P31" s="75">
        <f>'Cost วผก.'!N$8</f>
        <v>433.86925765156604</v>
      </c>
    </row>
    <row r="32" spans="1:16" s="73" customFormat="1" ht="23.5">
      <c r="A32" s="71" t="s">
        <v>4</v>
      </c>
      <c r="B32" s="72"/>
      <c r="D32" s="72"/>
      <c r="E32" s="373"/>
      <c r="F32" s="373"/>
      <c r="G32" s="373"/>
      <c r="H32" s="373"/>
      <c r="I32" s="373"/>
      <c r="J32" s="373"/>
      <c r="K32" s="373"/>
      <c r="L32" s="373"/>
      <c r="M32" s="373"/>
      <c r="N32" s="373"/>
      <c r="O32" s="373"/>
      <c r="P32" s="373"/>
    </row>
    <row r="33" spans="1:16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89"/>
      <c r="B34" s="488"/>
      <c r="C34" s="488"/>
      <c r="D34" s="488"/>
      <c r="E34" s="308">
        <f>E24</f>
        <v>23743</v>
      </c>
      <c r="F34" s="308">
        <f t="shared" ref="F34:P34" si="0">F24</f>
        <v>23774</v>
      </c>
      <c r="G34" s="308">
        <f t="shared" si="0"/>
        <v>23802</v>
      </c>
      <c r="H34" s="308">
        <f t="shared" si="0"/>
        <v>23833</v>
      </c>
      <c r="I34" s="308">
        <f t="shared" si="0"/>
        <v>23863</v>
      </c>
      <c r="J34" s="308">
        <f t="shared" si="0"/>
        <v>23894</v>
      </c>
      <c r="K34" s="308">
        <f t="shared" si="0"/>
        <v>23924</v>
      </c>
      <c r="L34" s="308">
        <f t="shared" si="0"/>
        <v>23955</v>
      </c>
      <c r="M34" s="308">
        <f t="shared" si="0"/>
        <v>23986</v>
      </c>
      <c r="N34" s="308">
        <f t="shared" si="0"/>
        <v>24016</v>
      </c>
      <c r="O34" s="308">
        <f t="shared" si="0"/>
        <v>24047</v>
      </c>
      <c r="P34" s="308">
        <f t="shared" si="0"/>
        <v>24077</v>
      </c>
    </row>
    <row r="35" spans="1:16">
      <c r="A35" s="74"/>
      <c r="B35" s="76"/>
      <c r="C35" s="307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75">
        <f>'Cost วผก.'!C17</f>
        <v>382.67117250787049</v>
      </c>
      <c r="F36" s="75">
        <f>'Cost วผก.'!D17</f>
        <v>394.11870258890173</v>
      </c>
      <c r="G36" s="75">
        <f>'Cost วผก.'!E17</f>
        <v>392.76712353758819</v>
      </c>
      <c r="H36" s="75">
        <f>'Cost วผก.'!F17</f>
        <v>394.39477170779963</v>
      </c>
      <c r="I36" s="75">
        <f>'Cost วผก.'!G17</f>
        <v>385.21137140920871</v>
      </c>
      <c r="J36" s="75">
        <f>'Cost วผก.'!H17</f>
        <v>381.55991214074629</v>
      </c>
      <c r="K36" s="75">
        <f>'Cost วผก.'!I17</f>
        <v>383.50727746828807</v>
      </c>
      <c r="L36" s="75">
        <f>'Cost วผก.'!J17</f>
        <v>397.98343950220857</v>
      </c>
      <c r="M36" s="75">
        <f>'Cost วผก.'!K17</f>
        <v>381.43060984883454</v>
      </c>
      <c r="N36" s="75">
        <f>'Cost วผก.'!L17</f>
        <v>423.36298939002677</v>
      </c>
      <c r="O36" s="75">
        <f>'Cost วผก.'!M17</f>
        <v>428.07786982506548</v>
      </c>
      <c r="P36" s="75">
        <f>'Cost วผก.'!N17</f>
        <v>426.05486516805308</v>
      </c>
    </row>
    <row r="37" spans="1:16">
      <c r="A37" s="74" t="s">
        <v>7</v>
      </c>
      <c r="B37" s="123" t="s">
        <v>281</v>
      </c>
      <c r="C37" s="77" t="s">
        <v>2</v>
      </c>
      <c r="D37" s="76" t="s">
        <v>95</v>
      </c>
      <c r="E37" s="376">
        <f>E10+(70.8%*D17)</f>
        <v>791.34900440271622</v>
      </c>
      <c r="F37" s="376">
        <f t="shared" ref="F37:P37" si="1">F10+(70.8%*E17)</f>
        <v>821.78106460000004</v>
      </c>
      <c r="G37" s="376">
        <f t="shared" si="1"/>
        <v>927.58577079999998</v>
      </c>
      <c r="H37" s="376">
        <f t="shared" si="1"/>
        <v>981.72804243478265</v>
      </c>
      <c r="I37" s="376">
        <f t="shared" si="1"/>
        <v>899.05893327753074</v>
      </c>
      <c r="J37" s="376">
        <f t="shared" si="1"/>
        <v>870.31200000000001</v>
      </c>
      <c r="K37" s="376">
        <f t="shared" si="1"/>
        <v>855.31200000000001</v>
      </c>
      <c r="L37" s="376">
        <f t="shared" si="1"/>
        <v>850.31200000000001</v>
      </c>
      <c r="M37" s="376">
        <f t="shared" si="1"/>
        <v>845.31200000000001</v>
      </c>
      <c r="N37" s="376">
        <f t="shared" si="1"/>
        <v>895.31200000000001</v>
      </c>
      <c r="O37" s="376">
        <f t="shared" si="1"/>
        <v>900.31200000000001</v>
      </c>
      <c r="P37" s="376">
        <f t="shared" si="1"/>
        <v>905.31200000000001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'Cost วผก.'!C17</f>
        <v>382.67117250787049</v>
      </c>
      <c r="F39" s="75">
        <f>'Cost วผก.'!D17</f>
        <v>394.11870258890173</v>
      </c>
      <c r="G39" s="75">
        <f>'Cost วผก.'!E17</f>
        <v>392.76712353758819</v>
      </c>
      <c r="H39" s="75">
        <f>'Cost วผก.'!F17</f>
        <v>394.39477170779963</v>
      </c>
      <c r="I39" s="75">
        <f>'Cost วผก.'!G17</f>
        <v>385.21137140920871</v>
      </c>
      <c r="J39" s="75">
        <f>'Cost วผก.'!H17</f>
        <v>381.55991214074629</v>
      </c>
      <c r="K39" s="75">
        <f>'Cost วผก.'!I17</f>
        <v>383.50727746828807</v>
      </c>
      <c r="L39" s="75">
        <f>'Cost วผก.'!J17</f>
        <v>397.98343950220857</v>
      </c>
      <c r="M39" s="75">
        <f>'Cost วผก.'!K17</f>
        <v>381.43060984883454</v>
      </c>
      <c r="N39" s="75">
        <f>'Cost วผก.'!L17</f>
        <v>423.36298939002677</v>
      </c>
      <c r="O39" s="75">
        <f>'Cost วผก.'!M17</f>
        <v>428.07786982506548</v>
      </c>
      <c r="P39" s="75">
        <f>'Cost วผก.'!N17</f>
        <v>426.05486516805308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'Cost วผก.'!C17</f>
        <v>382.67117250787049</v>
      </c>
      <c r="F41" s="75">
        <f>'Cost วผก.'!D17</f>
        <v>394.11870258890173</v>
      </c>
      <c r="G41" s="75">
        <f>'Cost วผก.'!E17</f>
        <v>392.76712353758819</v>
      </c>
      <c r="H41" s="75">
        <f>'Cost วผก.'!F17</f>
        <v>394.39477170779963</v>
      </c>
      <c r="I41" s="75">
        <f>'Cost วผก.'!G17</f>
        <v>385.21137140920871</v>
      </c>
      <c r="J41" s="75">
        <f>'Cost วผก.'!H17</f>
        <v>381.55991214074629</v>
      </c>
      <c r="K41" s="75">
        <f>'Cost วผก.'!I17</f>
        <v>383.50727746828807</v>
      </c>
      <c r="L41" s="75">
        <f>'Cost วผก.'!J17</f>
        <v>397.98343950220857</v>
      </c>
      <c r="M41" s="75">
        <f>'Cost วผก.'!K17</f>
        <v>381.43060984883454</v>
      </c>
      <c r="N41" s="75">
        <f>'Cost วผก.'!L17</f>
        <v>423.36298939002677</v>
      </c>
      <c r="O41" s="75">
        <f>'Cost วผก.'!M17</f>
        <v>428.07786982506548</v>
      </c>
      <c r="P41" s="75">
        <f>'Cost วผก.'!N17</f>
        <v>426.05486516805308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'Cost วผก.'!C17</f>
        <v>382.67117250787049</v>
      </c>
      <c r="F42" s="75">
        <f>'Cost วผก.'!D17</f>
        <v>394.11870258890173</v>
      </c>
      <c r="G42" s="75">
        <f>'Cost วผก.'!E17</f>
        <v>392.76712353758819</v>
      </c>
      <c r="H42" s="75">
        <f>'Cost วผก.'!F17</f>
        <v>394.39477170779963</v>
      </c>
      <c r="I42" s="75">
        <f>'Cost วผก.'!G17</f>
        <v>385.21137140920871</v>
      </c>
      <c r="J42" s="75">
        <f>'Cost วผก.'!H17</f>
        <v>381.55991214074629</v>
      </c>
      <c r="K42" s="75">
        <f>'Cost วผก.'!I17</f>
        <v>383.50727746828807</v>
      </c>
      <c r="L42" s="75">
        <f>'Cost วผก.'!J17</f>
        <v>397.98343950220857</v>
      </c>
      <c r="M42" s="75">
        <f>'Cost วผก.'!K17</f>
        <v>381.43060984883454</v>
      </c>
      <c r="N42" s="75">
        <f>'Cost วผก.'!L17</f>
        <v>423.36298939002677</v>
      </c>
      <c r="O42" s="75">
        <f>'Cost วผก.'!M17</f>
        <v>428.07786982506548</v>
      </c>
      <c r="P42" s="75">
        <f>'Cost วผก.'!N17</f>
        <v>426.05486516805308</v>
      </c>
    </row>
    <row r="43" spans="1:16">
      <c r="A43" s="74" t="s">
        <v>7</v>
      </c>
      <c r="B43" s="67" t="s">
        <v>95</v>
      </c>
      <c r="C43" s="82" t="s">
        <v>285</v>
      </c>
      <c r="D43" s="67" t="s">
        <v>95</v>
      </c>
      <c r="E43" s="75">
        <f>'Cost วผก.'!C17</f>
        <v>382.67117250787049</v>
      </c>
      <c r="F43" s="75">
        <f>'Cost วผก.'!D17</f>
        <v>394.11870258890173</v>
      </c>
      <c r="G43" s="75">
        <f>'Cost วผก.'!E17</f>
        <v>392.76712353758819</v>
      </c>
      <c r="H43" s="75">
        <f>'Cost วผก.'!F17</f>
        <v>394.39477170779963</v>
      </c>
      <c r="I43" s="75">
        <f>'Cost วผก.'!G17</f>
        <v>385.21137140920871</v>
      </c>
      <c r="J43" s="75">
        <f>'Cost วผก.'!H17</f>
        <v>381.55991214074629</v>
      </c>
      <c r="K43" s="75">
        <f>'Cost วผก.'!I17</f>
        <v>383.50727746828807</v>
      </c>
      <c r="L43" s="75">
        <f>'Cost วผก.'!J17</f>
        <v>397.98343950220857</v>
      </c>
      <c r="M43" s="75">
        <f>'Cost วผก.'!K17</f>
        <v>381.43060984883454</v>
      </c>
      <c r="N43" s="75">
        <f>'Cost วผก.'!L17</f>
        <v>423.36298939002677</v>
      </c>
      <c r="O43" s="75">
        <f>'Cost วผก.'!M17</f>
        <v>428.07786982506548</v>
      </c>
      <c r="P43" s="75">
        <f>'Cost วผก.'!N17</f>
        <v>426.05486516805308</v>
      </c>
    </row>
    <row r="44" spans="1:16" ht="15" thickBot="1">
      <c r="A44" s="379"/>
      <c r="B44" s="382"/>
      <c r="C44" s="383" t="s">
        <v>178</v>
      </c>
      <c r="D44" s="382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396" t="s">
        <v>95</v>
      </c>
      <c r="C45" s="397" t="s">
        <v>283</v>
      </c>
      <c r="D45" s="398" t="s">
        <v>95</v>
      </c>
      <c r="E45" s="291">
        <f>'Cost วผก.'!C17</f>
        <v>382.67117250787049</v>
      </c>
      <c r="F45" s="75">
        <f>'Cost วผก.'!D17</f>
        <v>394.11870258890173</v>
      </c>
      <c r="G45" s="75">
        <f>'Cost วผก.'!E17</f>
        <v>392.76712353758819</v>
      </c>
      <c r="H45" s="75">
        <f>'Cost วผก.'!F17</f>
        <v>394.39477170779963</v>
      </c>
      <c r="I45" s="75">
        <f>'Cost วผก.'!G17</f>
        <v>385.21137140920871</v>
      </c>
      <c r="J45" s="75">
        <f>'Cost วผก.'!H17</f>
        <v>381.55991214074629</v>
      </c>
      <c r="K45" s="75">
        <f>'Cost วผก.'!I17</f>
        <v>383.50727746828807</v>
      </c>
      <c r="L45" s="75">
        <f>'Cost วผก.'!J17</f>
        <v>397.98343950220857</v>
      </c>
      <c r="M45" s="75">
        <f>'Cost วผก.'!K17</f>
        <v>381.43060984883454</v>
      </c>
      <c r="N45" s="75">
        <f>'Cost วผก.'!L17</f>
        <v>423.36298939002677</v>
      </c>
      <c r="O45" s="75">
        <f>'Cost วผก.'!M17</f>
        <v>428.07786982506548</v>
      </c>
      <c r="P45" s="75">
        <f>'Cost วผก.'!N17</f>
        <v>426.05486516805308</v>
      </c>
    </row>
    <row r="46" spans="1:16">
      <c r="A46" s="93" t="s">
        <v>7</v>
      </c>
      <c r="B46" s="309" t="s">
        <v>282</v>
      </c>
      <c r="C46" s="80" t="s">
        <v>283</v>
      </c>
      <c r="D46" s="399" t="s">
        <v>3</v>
      </c>
      <c r="E46" s="378">
        <f>E37</f>
        <v>791.34900440271622</v>
      </c>
      <c r="F46" s="378">
        <f t="shared" ref="F46:P46" si="2">F37</f>
        <v>821.78106460000004</v>
      </c>
      <c r="G46" s="378">
        <f t="shared" si="2"/>
        <v>927.58577079999998</v>
      </c>
      <c r="H46" s="378">
        <f t="shared" si="2"/>
        <v>981.72804243478265</v>
      </c>
      <c r="I46" s="378">
        <f t="shared" si="2"/>
        <v>899.05893327753074</v>
      </c>
      <c r="J46" s="378">
        <f t="shared" si="2"/>
        <v>870.31200000000001</v>
      </c>
      <c r="K46" s="378">
        <f t="shared" si="2"/>
        <v>855.31200000000001</v>
      </c>
      <c r="L46" s="378">
        <f t="shared" si="2"/>
        <v>850.31200000000001</v>
      </c>
      <c r="M46" s="378">
        <f t="shared" si="2"/>
        <v>845.31200000000001</v>
      </c>
      <c r="N46" s="378">
        <f t="shared" si="2"/>
        <v>895.31200000000001</v>
      </c>
      <c r="O46" s="378">
        <f t="shared" si="2"/>
        <v>900.31200000000001</v>
      </c>
      <c r="P46" s="378">
        <f t="shared" si="2"/>
        <v>905.31200000000001</v>
      </c>
    </row>
    <row r="47" spans="1:16">
      <c r="A47" s="93" t="s">
        <v>7</v>
      </c>
      <c r="B47" s="309" t="s">
        <v>281</v>
      </c>
      <c r="C47" s="80" t="s">
        <v>283</v>
      </c>
      <c r="D47" s="102" t="s">
        <v>95</v>
      </c>
      <c r="E47" s="378">
        <f>E37</f>
        <v>791.34900440271622</v>
      </c>
      <c r="F47" s="378">
        <f t="shared" ref="F47:P47" si="3">F37</f>
        <v>821.78106460000004</v>
      </c>
      <c r="G47" s="378">
        <f t="shared" si="3"/>
        <v>927.58577079999998</v>
      </c>
      <c r="H47" s="378">
        <f t="shared" si="3"/>
        <v>981.72804243478265</v>
      </c>
      <c r="I47" s="378">
        <f t="shared" si="3"/>
        <v>899.05893327753074</v>
      </c>
      <c r="J47" s="378">
        <f t="shared" si="3"/>
        <v>870.31200000000001</v>
      </c>
      <c r="K47" s="378">
        <f t="shared" si="3"/>
        <v>855.31200000000001</v>
      </c>
      <c r="L47" s="378">
        <f t="shared" si="3"/>
        <v>850.31200000000001</v>
      </c>
      <c r="M47" s="378">
        <f t="shared" si="3"/>
        <v>845.31200000000001</v>
      </c>
      <c r="N47" s="378">
        <f t="shared" si="3"/>
        <v>895.31200000000001</v>
      </c>
      <c r="O47" s="378">
        <f t="shared" si="3"/>
        <v>900.31200000000001</v>
      </c>
      <c r="P47" s="378">
        <f t="shared" si="3"/>
        <v>905.31200000000001</v>
      </c>
    </row>
    <row r="48" spans="1:16">
      <c r="A48" s="93" t="s">
        <v>7</v>
      </c>
      <c r="B48" s="78" t="s">
        <v>95</v>
      </c>
      <c r="C48" s="80" t="s">
        <v>284</v>
      </c>
      <c r="D48" s="102" t="s">
        <v>95</v>
      </c>
      <c r="E48" s="291">
        <f>'Cost วผก.'!C17</f>
        <v>382.67117250787049</v>
      </c>
      <c r="F48" s="291">
        <f>'Cost วผก.'!D17</f>
        <v>394.11870258890173</v>
      </c>
      <c r="G48" s="291">
        <f>'Cost วผก.'!E17</f>
        <v>392.76712353758819</v>
      </c>
      <c r="H48" s="291">
        <f>'Cost วผก.'!F17</f>
        <v>394.39477170779963</v>
      </c>
      <c r="I48" s="291">
        <f>'Cost วผก.'!G17</f>
        <v>385.21137140920871</v>
      </c>
      <c r="J48" s="291">
        <f>'Cost วผก.'!H17</f>
        <v>381.55991214074629</v>
      </c>
      <c r="K48" s="291">
        <f>'Cost วผก.'!I17</f>
        <v>383.50727746828807</v>
      </c>
      <c r="L48" s="291">
        <f>'Cost วผก.'!J17</f>
        <v>397.98343950220857</v>
      </c>
      <c r="M48" s="291">
        <f>'Cost วผก.'!K17</f>
        <v>381.43060984883454</v>
      </c>
      <c r="N48" s="291">
        <f>'Cost วผก.'!L17</f>
        <v>423.36298939002677</v>
      </c>
      <c r="O48" s="291">
        <f>'Cost วผก.'!M17</f>
        <v>428.07786982506548</v>
      </c>
      <c r="P48" s="291">
        <f>'Cost วผก.'!N17</f>
        <v>426.05486516805308</v>
      </c>
    </row>
    <row r="49" spans="1:16">
      <c r="A49" s="93" t="s">
        <v>7</v>
      </c>
      <c r="B49" s="309" t="s">
        <v>282</v>
      </c>
      <c r="C49" s="80" t="s">
        <v>284</v>
      </c>
      <c r="D49" s="399" t="s">
        <v>3</v>
      </c>
      <c r="E49" s="378">
        <f t="shared" ref="E49:P49" si="4">E37</f>
        <v>791.34900440271622</v>
      </c>
      <c r="F49" s="378">
        <f t="shared" si="4"/>
        <v>821.78106460000004</v>
      </c>
      <c r="G49" s="378">
        <f t="shared" si="4"/>
        <v>927.58577079999998</v>
      </c>
      <c r="H49" s="378">
        <f t="shared" si="4"/>
        <v>981.72804243478265</v>
      </c>
      <c r="I49" s="378">
        <f t="shared" si="4"/>
        <v>899.05893327753074</v>
      </c>
      <c r="J49" s="378">
        <f t="shared" si="4"/>
        <v>870.31200000000001</v>
      </c>
      <c r="K49" s="378">
        <f t="shared" si="4"/>
        <v>855.31200000000001</v>
      </c>
      <c r="L49" s="378">
        <f t="shared" si="4"/>
        <v>850.31200000000001</v>
      </c>
      <c r="M49" s="378">
        <f t="shared" si="4"/>
        <v>845.31200000000001</v>
      </c>
      <c r="N49" s="378">
        <f t="shared" si="4"/>
        <v>895.31200000000001</v>
      </c>
      <c r="O49" s="378">
        <f t="shared" si="4"/>
        <v>900.31200000000001</v>
      </c>
      <c r="P49" s="378">
        <f t="shared" si="4"/>
        <v>905.31200000000001</v>
      </c>
    </row>
    <row r="50" spans="1:16" ht="15" thickBot="1">
      <c r="A50" s="96" t="s">
        <v>7</v>
      </c>
      <c r="B50" s="393" t="s">
        <v>281</v>
      </c>
      <c r="C50" s="400" t="s">
        <v>284</v>
      </c>
      <c r="D50" s="401" t="s">
        <v>95</v>
      </c>
      <c r="E50" s="378">
        <f t="shared" ref="E50:P50" si="5">E37</f>
        <v>791.34900440271622</v>
      </c>
      <c r="F50" s="378">
        <f t="shared" si="5"/>
        <v>821.78106460000004</v>
      </c>
      <c r="G50" s="378">
        <f t="shared" si="5"/>
        <v>927.58577079999998</v>
      </c>
      <c r="H50" s="378">
        <f t="shared" si="5"/>
        <v>981.72804243478265</v>
      </c>
      <c r="I50" s="378">
        <f t="shared" si="5"/>
        <v>899.05893327753074</v>
      </c>
      <c r="J50" s="378">
        <f t="shared" si="5"/>
        <v>870.31200000000001</v>
      </c>
      <c r="K50" s="378">
        <f t="shared" si="5"/>
        <v>855.31200000000001</v>
      </c>
      <c r="L50" s="378">
        <f t="shared" si="5"/>
        <v>850.31200000000001</v>
      </c>
      <c r="M50" s="378">
        <f t="shared" si="5"/>
        <v>845.31200000000001</v>
      </c>
      <c r="N50" s="378">
        <f t="shared" si="5"/>
        <v>895.31200000000001</v>
      </c>
      <c r="O50" s="378">
        <f t="shared" si="5"/>
        <v>900.31200000000001</v>
      </c>
      <c r="P50" s="378">
        <f t="shared" si="5"/>
        <v>905.31200000000001</v>
      </c>
    </row>
    <row r="51" spans="1:16">
      <c r="A51" s="407" t="s">
        <v>7</v>
      </c>
      <c r="B51" s="386" t="s">
        <v>95</v>
      </c>
      <c r="C51" s="387" t="s">
        <v>291</v>
      </c>
      <c r="D51" s="408" t="s">
        <v>95</v>
      </c>
      <c r="E51" s="291">
        <f>'Cost วผก.'!C17</f>
        <v>382.67117250787049</v>
      </c>
      <c r="F51" s="291">
        <f>'Cost วผก.'!D17</f>
        <v>394.11870258890173</v>
      </c>
      <c r="G51" s="291">
        <f>'Cost วผก.'!E17</f>
        <v>392.76712353758819</v>
      </c>
      <c r="H51" s="291">
        <f>'Cost วผก.'!F17</f>
        <v>394.39477170779963</v>
      </c>
      <c r="I51" s="291">
        <f>'Cost วผก.'!G17</f>
        <v>385.21137140920871</v>
      </c>
      <c r="J51" s="291">
        <f>'Cost วผก.'!H17</f>
        <v>381.55991214074629</v>
      </c>
      <c r="K51" s="291">
        <f>'Cost วผก.'!I17</f>
        <v>383.50727746828807</v>
      </c>
      <c r="L51" s="291">
        <f>'Cost วผก.'!J17</f>
        <v>397.98343950220857</v>
      </c>
      <c r="M51" s="291">
        <f>'Cost วผก.'!K17</f>
        <v>381.43060984883454</v>
      </c>
      <c r="N51" s="291">
        <f>'Cost วผก.'!L17</f>
        <v>423.36298939002677</v>
      </c>
      <c r="O51" s="291">
        <f>'Cost วผก.'!M17</f>
        <v>428.07786982506548</v>
      </c>
      <c r="P51" s="291">
        <f>'Cost วผก.'!N17</f>
        <v>426.05486516805308</v>
      </c>
    </row>
    <row r="52" spans="1:16">
      <c r="A52" s="93" t="s">
        <v>7</v>
      </c>
      <c r="B52" s="309" t="s">
        <v>282</v>
      </c>
      <c r="C52" s="80" t="s">
        <v>291</v>
      </c>
      <c r="D52" s="399" t="s">
        <v>3</v>
      </c>
      <c r="E52" s="378">
        <f t="shared" ref="E52:P52" si="6">E37</f>
        <v>791.34900440271622</v>
      </c>
      <c r="F52" s="378">
        <f t="shared" si="6"/>
        <v>821.78106460000004</v>
      </c>
      <c r="G52" s="378">
        <f t="shared" si="6"/>
        <v>927.58577079999998</v>
      </c>
      <c r="H52" s="378">
        <f t="shared" si="6"/>
        <v>981.72804243478265</v>
      </c>
      <c r="I52" s="378">
        <f t="shared" si="6"/>
        <v>899.05893327753074</v>
      </c>
      <c r="J52" s="378">
        <f t="shared" si="6"/>
        <v>870.31200000000001</v>
      </c>
      <c r="K52" s="378">
        <f t="shared" si="6"/>
        <v>855.31200000000001</v>
      </c>
      <c r="L52" s="378">
        <f t="shared" si="6"/>
        <v>850.31200000000001</v>
      </c>
      <c r="M52" s="378">
        <f t="shared" si="6"/>
        <v>845.31200000000001</v>
      </c>
      <c r="N52" s="378">
        <f t="shared" si="6"/>
        <v>895.31200000000001</v>
      </c>
      <c r="O52" s="378">
        <f t="shared" si="6"/>
        <v>900.31200000000001</v>
      </c>
      <c r="P52" s="378">
        <f t="shared" si="6"/>
        <v>905.31200000000001</v>
      </c>
    </row>
    <row r="53" spans="1:16" ht="15" thickBot="1">
      <c r="A53" s="96" t="s">
        <v>7</v>
      </c>
      <c r="B53" s="393" t="s">
        <v>281</v>
      </c>
      <c r="C53" s="400" t="s">
        <v>291</v>
      </c>
      <c r="D53" s="401" t="s">
        <v>95</v>
      </c>
      <c r="E53" s="378">
        <f t="shared" ref="E53:P53" si="7">E37</f>
        <v>791.34900440271622</v>
      </c>
      <c r="F53" s="378">
        <f t="shared" si="7"/>
        <v>821.78106460000004</v>
      </c>
      <c r="G53" s="378">
        <f t="shared" si="7"/>
        <v>927.58577079999998</v>
      </c>
      <c r="H53" s="378">
        <f t="shared" si="7"/>
        <v>981.72804243478265</v>
      </c>
      <c r="I53" s="378">
        <f t="shared" si="7"/>
        <v>899.05893327753074</v>
      </c>
      <c r="J53" s="378">
        <f t="shared" si="7"/>
        <v>870.31200000000001</v>
      </c>
      <c r="K53" s="378">
        <f t="shared" si="7"/>
        <v>855.31200000000001</v>
      </c>
      <c r="L53" s="378">
        <f t="shared" si="7"/>
        <v>850.31200000000001</v>
      </c>
      <c r="M53" s="378">
        <f t="shared" si="7"/>
        <v>845.31200000000001</v>
      </c>
      <c r="N53" s="378">
        <f t="shared" si="7"/>
        <v>895.31200000000001</v>
      </c>
      <c r="O53" s="378">
        <f t="shared" si="7"/>
        <v>900.31200000000001</v>
      </c>
      <c r="P53" s="378">
        <f t="shared" si="7"/>
        <v>905.31200000000001</v>
      </c>
    </row>
    <row r="54" spans="1: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'Cost วผก.'!C17</f>
        <v>382.67117250787049</v>
      </c>
      <c r="F54" s="75">
        <f>'Cost วผก.'!D17</f>
        <v>394.11870258890173</v>
      </c>
      <c r="G54" s="75">
        <f>'Cost วผก.'!E17</f>
        <v>392.76712353758819</v>
      </c>
      <c r="H54" s="75">
        <f>'Cost วผก.'!F17</f>
        <v>394.39477170779963</v>
      </c>
      <c r="I54" s="75">
        <f>'Cost วผก.'!G17</f>
        <v>385.21137140920871</v>
      </c>
      <c r="J54" s="75">
        <f>'Cost วผก.'!H17</f>
        <v>381.55991214074629</v>
      </c>
      <c r="K54" s="75">
        <f>'Cost วผก.'!I17</f>
        <v>383.50727746828807</v>
      </c>
      <c r="L54" s="75">
        <f>'Cost วผก.'!J17</f>
        <v>397.98343950220857</v>
      </c>
      <c r="M54" s="75">
        <f>'Cost วผก.'!K17</f>
        <v>381.43060984883454</v>
      </c>
      <c r="N54" s="75">
        <f>'Cost วผก.'!L17</f>
        <v>423.36298939002677</v>
      </c>
      <c r="O54" s="75">
        <f>'Cost วผก.'!M17</f>
        <v>428.07786982506548</v>
      </c>
      <c r="P54" s="75">
        <f>'Cost วผก.'!N17</f>
        <v>426.05486516805308</v>
      </c>
    </row>
    <row r="55" spans="1:16" s="73" customFormat="1" ht="23.5">
      <c r="A55" s="71" t="s">
        <v>5</v>
      </c>
      <c r="B55" s="72"/>
      <c r="D55" s="72"/>
    </row>
    <row r="56" spans="1:16">
      <c r="A56" s="490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92"/>
      <c r="B57" s="488"/>
      <c r="C57" s="488"/>
      <c r="D57" s="488"/>
      <c r="E57" s="308">
        <f>E24</f>
        <v>23743</v>
      </c>
      <c r="F57" s="308">
        <f t="shared" ref="F57:P57" si="8">F24</f>
        <v>23774</v>
      </c>
      <c r="G57" s="308">
        <f t="shared" si="8"/>
        <v>23802</v>
      </c>
      <c r="H57" s="308">
        <f t="shared" si="8"/>
        <v>23833</v>
      </c>
      <c r="I57" s="308">
        <f t="shared" si="8"/>
        <v>23863</v>
      </c>
      <c r="J57" s="308">
        <f t="shared" si="8"/>
        <v>23894</v>
      </c>
      <c r="K57" s="308">
        <f t="shared" si="8"/>
        <v>23924</v>
      </c>
      <c r="L57" s="308">
        <f t="shared" si="8"/>
        <v>23955</v>
      </c>
      <c r="M57" s="308">
        <f t="shared" si="8"/>
        <v>23986</v>
      </c>
      <c r="N57" s="308">
        <f t="shared" si="8"/>
        <v>24016</v>
      </c>
      <c r="O57" s="308">
        <f t="shared" si="8"/>
        <v>24047</v>
      </c>
      <c r="P57" s="308">
        <f t="shared" si="8"/>
        <v>24077</v>
      </c>
    </row>
    <row r="58" spans="1:16">
      <c r="A58" s="74"/>
      <c r="B58" s="76"/>
      <c r="C58" s="307" t="s">
        <v>65</v>
      </c>
      <c r="D58" s="307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6">
      <c r="A59" s="74" t="s">
        <v>7</v>
      </c>
      <c r="B59" s="76" t="s">
        <v>95</v>
      </c>
      <c r="C59" s="76" t="s">
        <v>2</v>
      </c>
      <c r="D59" s="76" t="s">
        <v>95</v>
      </c>
      <c r="E59" s="75">
        <f>'Cost วผก.'!C26</f>
        <v>375.74529055759012</v>
      </c>
      <c r="F59" s="75">
        <f>'Cost วผก.'!D26</f>
        <v>386.97245119357206</v>
      </c>
      <c r="G59" s="75">
        <f>'Cost วผก.'!E26</f>
        <v>385.64235066940273</v>
      </c>
      <c r="H59" s="75">
        <f>'Cost วผก.'!F26</f>
        <v>387.23160426422976</v>
      </c>
      <c r="I59" s="75">
        <f>'Cost วผก.'!G26</f>
        <v>378.23539386283846</v>
      </c>
      <c r="J59" s="75">
        <f>'Cost วผก.'!H26</f>
        <v>374.66000666246907</v>
      </c>
      <c r="K59" s="75">
        <f>'Cost วผก.'!I26</f>
        <v>376.56965830195503</v>
      </c>
      <c r="L59" s="75">
        <f>'Cost วผก.'!J26</f>
        <v>390.74423362683547</v>
      </c>
      <c r="M59" s="75">
        <f>'Cost วผก.'!K26</f>
        <v>374.53625459124009</v>
      </c>
      <c r="N59" s="75">
        <f>'Cost วผก.'!L26</f>
        <v>415.60467765188935</v>
      </c>
      <c r="O59" s="75">
        <f>'Cost วผก.'!M26</f>
        <v>420.22133141119809</v>
      </c>
      <c r="P59" s="75">
        <f>'Cost วผก.'!N26</f>
        <v>418.24047268454007</v>
      </c>
    </row>
    <row r="60" spans="1:16">
      <c r="A60" s="74" t="s">
        <v>7</v>
      </c>
      <c r="B60" s="123" t="s">
        <v>286</v>
      </c>
      <c r="C60" s="406" t="s">
        <v>2</v>
      </c>
      <c r="D60" s="406" t="s">
        <v>95</v>
      </c>
      <c r="E60" s="402">
        <f>E71</f>
        <v>783.02147390137429</v>
      </c>
      <c r="F60" s="402">
        <f>F71</f>
        <v>827.85996</v>
      </c>
      <c r="G60" s="402">
        <f>G71</f>
        <v>944.32007999999996</v>
      </c>
      <c r="H60" s="402">
        <f>H71</f>
        <v>997.15033043478263</v>
      </c>
      <c r="I60" s="402">
        <f>I71</f>
        <v>912.93382291246405</v>
      </c>
      <c r="J60" s="402">
        <f t="shared" ref="J60:P60" si="9">J71</f>
        <v>883.7</v>
      </c>
      <c r="K60" s="402">
        <f t="shared" si="9"/>
        <v>866.2</v>
      </c>
      <c r="L60" s="402">
        <f t="shared" si="9"/>
        <v>858.7</v>
      </c>
      <c r="M60" s="402">
        <f t="shared" si="9"/>
        <v>853.7</v>
      </c>
      <c r="N60" s="402">
        <f t="shared" si="9"/>
        <v>906.2</v>
      </c>
      <c r="O60" s="402">
        <f t="shared" si="9"/>
        <v>913.7</v>
      </c>
      <c r="P60" s="402">
        <f t="shared" si="9"/>
        <v>918.7</v>
      </c>
    </row>
    <row r="61" spans="1:16">
      <c r="A61" s="74"/>
      <c r="B61" s="309"/>
      <c r="C61" s="310" t="s">
        <v>223</v>
      </c>
      <c r="D61" s="311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1:16">
      <c r="A62" s="74" t="s">
        <v>7</v>
      </c>
      <c r="B62" s="311" t="s">
        <v>95</v>
      </c>
      <c r="C62" s="312" t="s">
        <v>288</v>
      </c>
      <c r="D62" s="311" t="s">
        <v>95</v>
      </c>
      <c r="E62" s="75">
        <f>'Cost วผก.'!C26</f>
        <v>375.74529055759012</v>
      </c>
      <c r="F62" s="75">
        <f>'Cost วผก.'!D26</f>
        <v>386.97245119357206</v>
      </c>
      <c r="G62" s="75">
        <f>'Cost วผก.'!E26</f>
        <v>385.64235066940273</v>
      </c>
      <c r="H62" s="75">
        <f>'Cost วผก.'!F26</f>
        <v>387.23160426422976</v>
      </c>
      <c r="I62" s="75">
        <f>'Cost วผก.'!G26</f>
        <v>378.23539386283846</v>
      </c>
      <c r="J62" s="75">
        <f>'Cost วผก.'!H26</f>
        <v>374.66000666246907</v>
      </c>
      <c r="K62" s="75">
        <f>'Cost วผก.'!I26</f>
        <v>376.56965830195503</v>
      </c>
      <c r="L62" s="75">
        <f>'Cost วผก.'!J26</f>
        <v>390.74423362683547</v>
      </c>
      <c r="M62" s="75">
        <f>'Cost วผก.'!K26</f>
        <v>374.53625459124009</v>
      </c>
      <c r="N62" s="75">
        <f>'Cost วผก.'!L26</f>
        <v>415.60467765188935</v>
      </c>
      <c r="O62" s="75">
        <f>'Cost วผก.'!M26</f>
        <v>420.22133141119809</v>
      </c>
      <c r="P62" s="75">
        <f>'Cost วผก.'!N26</f>
        <v>418.24047268454007</v>
      </c>
    </row>
    <row r="63" spans="1:16">
      <c r="A63" s="74" t="s">
        <v>7</v>
      </c>
      <c r="B63" s="311" t="s">
        <v>95</v>
      </c>
      <c r="C63" s="312" t="s">
        <v>287</v>
      </c>
      <c r="D63" s="311" t="s">
        <v>95</v>
      </c>
      <c r="E63" s="75">
        <f>'Cost วผก.'!C26</f>
        <v>375.74529055759012</v>
      </c>
      <c r="F63" s="75">
        <f>'Cost วผก.'!D26</f>
        <v>386.97245119357206</v>
      </c>
      <c r="G63" s="75">
        <f>'Cost วผก.'!E26</f>
        <v>385.64235066940273</v>
      </c>
      <c r="H63" s="75">
        <f>'Cost วผก.'!F26</f>
        <v>387.23160426422976</v>
      </c>
      <c r="I63" s="75">
        <f>'Cost วผก.'!G26</f>
        <v>378.23539386283846</v>
      </c>
      <c r="J63" s="75">
        <f>'Cost วผก.'!H26</f>
        <v>374.66000666246907</v>
      </c>
      <c r="K63" s="75">
        <f>'Cost วผก.'!I26</f>
        <v>376.56965830195503</v>
      </c>
      <c r="L63" s="75">
        <f>'Cost วผก.'!J26</f>
        <v>390.74423362683547</v>
      </c>
      <c r="M63" s="75">
        <f>'Cost วผก.'!K26</f>
        <v>374.53625459124009</v>
      </c>
      <c r="N63" s="75">
        <f>'Cost วผก.'!L26</f>
        <v>415.60467765188935</v>
      </c>
      <c r="O63" s="75">
        <f>'Cost วผก.'!M26</f>
        <v>420.22133141119809</v>
      </c>
      <c r="P63" s="75">
        <f>'Cost วผก.'!N26</f>
        <v>418.24047268454007</v>
      </c>
    </row>
    <row r="64" spans="1:16">
      <c r="A64" s="74" t="s">
        <v>7</v>
      </c>
      <c r="B64" s="311" t="s">
        <v>95</v>
      </c>
      <c r="C64" s="312" t="s">
        <v>289</v>
      </c>
      <c r="D64" s="311" t="s">
        <v>95</v>
      </c>
      <c r="E64" s="75">
        <f>'Cost วผก.'!C26</f>
        <v>375.74529055759012</v>
      </c>
      <c r="F64" s="75">
        <f>'Cost วผก.'!D26</f>
        <v>386.97245119357206</v>
      </c>
      <c r="G64" s="75">
        <f>'Cost วผก.'!E26</f>
        <v>385.64235066940273</v>
      </c>
      <c r="H64" s="75">
        <f>'Cost วผก.'!F26</f>
        <v>387.23160426422976</v>
      </c>
      <c r="I64" s="75">
        <f>'Cost วผก.'!G26</f>
        <v>378.23539386283846</v>
      </c>
      <c r="J64" s="75">
        <f>'Cost วผก.'!H26</f>
        <v>374.66000666246907</v>
      </c>
      <c r="K64" s="75">
        <f>'Cost วผก.'!I26</f>
        <v>376.56965830195503</v>
      </c>
      <c r="L64" s="75">
        <f>'Cost วผก.'!J26</f>
        <v>390.74423362683547</v>
      </c>
      <c r="M64" s="75">
        <f>'Cost วผก.'!K26</f>
        <v>374.53625459124009</v>
      </c>
      <c r="N64" s="75">
        <f>'Cost วผก.'!L26</f>
        <v>415.60467765188935</v>
      </c>
      <c r="O64" s="75">
        <f>'Cost วผก.'!M26</f>
        <v>420.22133141119809</v>
      </c>
      <c r="P64" s="75">
        <f>'Cost วผก.'!N26</f>
        <v>418.24047268454007</v>
      </c>
    </row>
    <row r="65" spans="1:23">
      <c r="A65" s="74" t="s">
        <v>7</v>
      </c>
      <c r="B65" s="309" t="s">
        <v>286</v>
      </c>
      <c r="C65" s="404" t="s">
        <v>288</v>
      </c>
      <c r="D65" s="405" t="s">
        <v>95</v>
      </c>
      <c r="E65" s="402">
        <f>E71</f>
        <v>783.02147390137429</v>
      </c>
      <c r="F65" s="402">
        <f t="shared" ref="F65:P65" si="10">F71</f>
        <v>827.85996</v>
      </c>
      <c r="G65" s="402">
        <f t="shared" si="10"/>
        <v>944.32007999999996</v>
      </c>
      <c r="H65" s="402">
        <f t="shared" si="10"/>
        <v>997.15033043478263</v>
      </c>
      <c r="I65" s="402">
        <f t="shared" si="10"/>
        <v>912.93382291246405</v>
      </c>
      <c r="J65" s="402">
        <f t="shared" si="10"/>
        <v>883.7</v>
      </c>
      <c r="K65" s="402">
        <f t="shared" si="10"/>
        <v>866.2</v>
      </c>
      <c r="L65" s="402">
        <f t="shared" si="10"/>
        <v>858.7</v>
      </c>
      <c r="M65" s="402">
        <f t="shared" si="10"/>
        <v>853.7</v>
      </c>
      <c r="N65" s="402">
        <f t="shared" si="10"/>
        <v>906.2</v>
      </c>
      <c r="O65" s="402">
        <f t="shared" si="10"/>
        <v>913.7</v>
      </c>
      <c r="P65" s="402">
        <f t="shared" si="10"/>
        <v>918.7</v>
      </c>
    </row>
    <row r="66" spans="1:23">
      <c r="A66" s="74" t="s">
        <v>7</v>
      </c>
      <c r="B66" s="309" t="s">
        <v>286</v>
      </c>
      <c r="C66" s="404" t="s">
        <v>287</v>
      </c>
      <c r="D66" s="405" t="s">
        <v>95</v>
      </c>
      <c r="E66" s="402">
        <f t="shared" ref="E66:P67" si="11">E73</f>
        <v>783.02147390137429</v>
      </c>
      <c r="F66" s="402">
        <f t="shared" si="11"/>
        <v>827.85996</v>
      </c>
      <c r="G66" s="402">
        <f t="shared" si="11"/>
        <v>944.32007999999996</v>
      </c>
      <c r="H66" s="402">
        <f t="shared" si="11"/>
        <v>997.15033043478263</v>
      </c>
      <c r="I66" s="402">
        <f t="shared" si="11"/>
        <v>912.93382291246405</v>
      </c>
      <c r="J66" s="402">
        <f t="shared" si="11"/>
        <v>883.7</v>
      </c>
      <c r="K66" s="402">
        <f t="shared" si="11"/>
        <v>866.2</v>
      </c>
      <c r="L66" s="402">
        <f t="shared" si="11"/>
        <v>858.7</v>
      </c>
      <c r="M66" s="402">
        <f t="shared" si="11"/>
        <v>853.7</v>
      </c>
      <c r="N66" s="402">
        <f t="shared" si="11"/>
        <v>906.2</v>
      </c>
      <c r="O66" s="402">
        <f t="shared" si="11"/>
        <v>913.7</v>
      </c>
      <c r="P66" s="402">
        <f t="shared" si="11"/>
        <v>918.7</v>
      </c>
    </row>
    <row r="67" spans="1:23">
      <c r="A67" s="74" t="s">
        <v>7</v>
      </c>
      <c r="B67" s="309" t="s">
        <v>286</v>
      </c>
      <c r="C67" s="404" t="s">
        <v>289</v>
      </c>
      <c r="D67" s="405" t="s">
        <v>95</v>
      </c>
      <c r="E67" s="402">
        <f t="shared" si="11"/>
        <v>783.02147390137429</v>
      </c>
      <c r="F67" s="402">
        <f t="shared" si="11"/>
        <v>827.85996</v>
      </c>
      <c r="G67" s="402">
        <f t="shared" si="11"/>
        <v>944.32007999999996</v>
      </c>
      <c r="H67" s="402">
        <f t="shared" si="11"/>
        <v>997.15033043478263</v>
      </c>
      <c r="I67" s="402">
        <f t="shared" si="11"/>
        <v>912.93382291246405</v>
      </c>
      <c r="J67" s="402">
        <f t="shared" si="11"/>
        <v>883.7</v>
      </c>
      <c r="K67" s="402">
        <f t="shared" si="11"/>
        <v>866.2</v>
      </c>
      <c r="L67" s="402">
        <f t="shared" si="11"/>
        <v>858.7</v>
      </c>
      <c r="M67" s="402">
        <f t="shared" si="11"/>
        <v>853.7</v>
      </c>
      <c r="N67" s="402">
        <f t="shared" si="11"/>
        <v>906.2</v>
      </c>
      <c r="O67" s="402">
        <f t="shared" si="11"/>
        <v>913.7</v>
      </c>
      <c r="P67" s="402">
        <f t="shared" si="11"/>
        <v>918.7</v>
      </c>
    </row>
    <row r="68" spans="1:23">
      <c r="A68" s="74" t="s">
        <v>7</v>
      </c>
      <c r="B68" s="309" t="s">
        <v>286</v>
      </c>
      <c r="C68" s="312" t="s">
        <v>290</v>
      </c>
      <c r="D68" s="311" t="s">
        <v>95</v>
      </c>
      <c r="E68" s="75">
        <f t="shared" ref="E68:P68" si="12">E9+E18+3.6</f>
        <v>793.39871819094674</v>
      </c>
      <c r="F68" s="75">
        <f t="shared" si="12"/>
        <v>830.61150000000009</v>
      </c>
      <c r="G68" s="75">
        <f t="shared" si="12"/>
        <v>956.25899032258064</v>
      </c>
      <c r="H68" s="75">
        <f t="shared" si="12"/>
        <v>1009.0338229124641</v>
      </c>
      <c r="I68" s="75">
        <f t="shared" si="12"/>
        <v>912.30000000000007</v>
      </c>
      <c r="J68" s="75">
        <f t="shared" si="12"/>
        <v>887.30000000000007</v>
      </c>
      <c r="K68" s="75">
        <f t="shared" si="12"/>
        <v>869.80000000000007</v>
      </c>
      <c r="L68" s="75">
        <f t="shared" si="12"/>
        <v>862.30000000000007</v>
      </c>
      <c r="M68" s="75">
        <f t="shared" si="12"/>
        <v>857.30000000000007</v>
      </c>
      <c r="N68" s="75">
        <f t="shared" si="12"/>
        <v>909.80000000000007</v>
      </c>
      <c r="O68" s="75">
        <f t="shared" si="12"/>
        <v>917.30000000000007</v>
      </c>
      <c r="P68" s="75">
        <f t="shared" si="12"/>
        <v>922.30000000000007</v>
      </c>
    </row>
    <row r="69" spans="1:23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'Cost วผก.'!C26+(2100/E20)</f>
        <v>438.27240845336416</v>
      </c>
      <c r="F69" s="75">
        <f>'Cost วผก.'!D26+(2100/F20)</f>
        <v>450.20946351575554</v>
      </c>
      <c r="G69" s="75">
        <f>'Cost วผก.'!E26+(2100/G20)</f>
        <v>449.41659481731136</v>
      </c>
      <c r="H69" s="75">
        <f>'Cost วผก.'!F26+(2100/H20)</f>
        <v>449.69133591342842</v>
      </c>
      <c r="I69" s="75">
        <f>'Cost วผก.'!G26+(2100/I20)</f>
        <v>441.2416944929015</v>
      </c>
      <c r="J69" s="75">
        <f>'Cost วผก.'!H26+(2100/J20)</f>
        <v>437.91301871066185</v>
      </c>
      <c r="K69" s="75">
        <f>'Cost วผก.'!I26+(2100/K20)</f>
        <v>439.8226703501478</v>
      </c>
      <c r="L69" s="75">
        <f>'Cost วผก.'!J26+(2100/L20)</f>
        <v>454.28432439839372</v>
      </c>
      <c r="M69" s="75">
        <f>'Cost วผก.'!K26+(2100/M20)</f>
        <v>438.36604182528265</v>
      </c>
      <c r="N69" s="75">
        <f>'Cost วผก.'!L26+(2100/N20)</f>
        <v>479.49272146083365</v>
      </c>
      <c r="O69" s="75">
        <f>'Cost วผก.'!M26+(2100/O20)</f>
        <v>484.1093752201424</v>
      </c>
      <c r="P69" s="75">
        <f>'Cost วผก.'!N26+(2100/P20)</f>
        <v>482.12851649348443</v>
      </c>
    </row>
    <row r="70" spans="1:23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'Cost วผก.'!C44</f>
        <v>391.33938459700141</v>
      </c>
      <c r="F70" s="75">
        <f>'Cost วผก.'!D44</f>
        <v>402.83658316586207</v>
      </c>
      <c r="G70" s="75">
        <f>'Cost วผก.'!E44</f>
        <v>401.40694582825341</v>
      </c>
      <c r="H70" s="75">
        <f>'Cost วผก.'!F44</f>
        <v>402.92935983125005</v>
      </c>
      <c r="I70" s="75">
        <f>'Cost วผก.'!G44</f>
        <v>393.87158960410574</v>
      </c>
      <c r="J70" s="75">
        <f>'Cost วผก.'!H44</f>
        <v>390.29620240373634</v>
      </c>
      <c r="K70" s="75">
        <f>'Cost วผก.'!I44</f>
        <v>392.24842081928745</v>
      </c>
      <c r="L70" s="75">
        <f>'Cost วผก.'!J44</f>
        <v>406.42299614416788</v>
      </c>
      <c r="M70" s="75">
        <f>'Cost วผก.'!K44</f>
        <v>390.21501710857251</v>
      </c>
      <c r="N70" s="75">
        <f>'Cost วผก.'!L44</f>
        <v>431.42701858055273</v>
      </c>
      <c r="O70" s="75">
        <f>'Cost วผก.'!M44</f>
        <v>436.04367233986147</v>
      </c>
      <c r="P70" s="75">
        <f>'Cost วผก.'!N44</f>
        <v>434.06281361320345</v>
      </c>
    </row>
    <row r="71" spans="1:23">
      <c r="A71" s="74" t="s">
        <v>7</v>
      </c>
      <c r="B71" s="86" t="s">
        <v>286</v>
      </c>
      <c r="C71" s="86" t="s">
        <v>106</v>
      </c>
      <c r="D71" s="86" t="s">
        <v>107</v>
      </c>
      <c r="E71" s="403">
        <f>E9+(80%*D17)</f>
        <v>783.02147390137429</v>
      </c>
      <c r="F71" s="403">
        <f t="shared" ref="F71:P71" si="13">F9+(80%*E17)</f>
        <v>827.85996</v>
      </c>
      <c r="G71" s="403">
        <f t="shared" si="13"/>
        <v>944.32007999999996</v>
      </c>
      <c r="H71" s="403">
        <f t="shared" si="13"/>
        <v>997.15033043478263</v>
      </c>
      <c r="I71" s="403">
        <f t="shared" si="13"/>
        <v>912.93382291246405</v>
      </c>
      <c r="J71" s="403">
        <f t="shared" si="13"/>
        <v>883.7</v>
      </c>
      <c r="K71" s="403">
        <f t="shared" si="13"/>
        <v>866.2</v>
      </c>
      <c r="L71" s="403">
        <f t="shared" si="13"/>
        <v>858.7</v>
      </c>
      <c r="M71" s="403">
        <f t="shared" si="13"/>
        <v>853.7</v>
      </c>
      <c r="N71" s="403">
        <f t="shared" si="13"/>
        <v>906.2</v>
      </c>
      <c r="O71" s="403">
        <f t="shared" si="13"/>
        <v>913.7</v>
      </c>
      <c r="P71" s="403">
        <f t="shared" si="13"/>
        <v>918.7</v>
      </c>
    </row>
    <row r="72" spans="1:23">
      <c r="A72" s="74" t="s">
        <v>7</v>
      </c>
      <c r="B72" s="86" t="s">
        <v>286</v>
      </c>
      <c r="C72" s="86" t="s">
        <v>106</v>
      </c>
      <c r="D72" s="86" t="s">
        <v>108</v>
      </c>
      <c r="E72" s="402">
        <f>E71</f>
        <v>783.02147390137429</v>
      </c>
      <c r="F72" s="402">
        <f t="shared" ref="F72:P72" si="14">F71</f>
        <v>827.85996</v>
      </c>
      <c r="G72" s="402">
        <f t="shared" si="14"/>
        <v>944.32007999999996</v>
      </c>
      <c r="H72" s="402">
        <f t="shared" si="14"/>
        <v>997.15033043478263</v>
      </c>
      <c r="I72" s="402">
        <f t="shared" si="14"/>
        <v>912.93382291246405</v>
      </c>
      <c r="J72" s="402">
        <f t="shared" si="14"/>
        <v>883.7</v>
      </c>
      <c r="K72" s="402">
        <f t="shared" si="14"/>
        <v>866.2</v>
      </c>
      <c r="L72" s="402">
        <f t="shared" si="14"/>
        <v>858.7</v>
      </c>
      <c r="M72" s="402">
        <f t="shared" si="14"/>
        <v>853.7</v>
      </c>
      <c r="N72" s="402">
        <f t="shared" si="14"/>
        <v>906.2</v>
      </c>
      <c r="O72" s="402">
        <f t="shared" si="14"/>
        <v>913.7</v>
      </c>
      <c r="P72" s="402">
        <f t="shared" si="14"/>
        <v>918.7</v>
      </c>
    </row>
    <row r="73" spans="1:23">
      <c r="A73" s="74" t="s">
        <v>7</v>
      </c>
      <c r="B73" s="86" t="s">
        <v>286</v>
      </c>
      <c r="C73" s="86" t="s">
        <v>110</v>
      </c>
      <c r="D73" s="86" t="s">
        <v>107</v>
      </c>
      <c r="E73" s="402">
        <f>E71</f>
        <v>783.02147390137429</v>
      </c>
      <c r="F73" s="402">
        <f t="shared" ref="F73:I73" si="15">F71</f>
        <v>827.85996</v>
      </c>
      <c r="G73" s="402">
        <f t="shared" si="15"/>
        <v>944.32007999999996</v>
      </c>
      <c r="H73" s="402">
        <f t="shared" si="15"/>
        <v>997.15033043478263</v>
      </c>
      <c r="I73" s="402">
        <f t="shared" si="15"/>
        <v>912.93382291246405</v>
      </c>
      <c r="J73" s="402">
        <f t="shared" ref="J73:K73" si="16">J71</f>
        <v>883.7</v>
      </c>
      <c r="K73" s="402">
        <f t="shared" si="16"/>
        <v>866.2</v>
      </c>
      <c r="L73" s="402">
        <f t="shared" ref="L73:P73" si="17">L71</f>
        <v>858.7</v>
      </c>
      <c r="M73" s="402">
        <f t="shared" si="17"/>
        <v>853.7</v>
      </c>
      <c r="N73" s="402">
        <f t="shared" si="17"/>
        <v>906.2</v>
      </c>
      <c r="O73" s="402">
        <f t="shared" si="17"/>
        <v>913.7</v>
      </c>
      <c r="P73" s="402">
        <f t="shared" si="17"/>
        <v>918.7</v>
      </c>
    </row>
    <row r="74" spans="1:23">
      <c r="A74" s="74" t="s">
        <v>7</v>
      </c>
      <c r="B74" s="86" t="s">
        <v>286</v>
      </c>
      <c r="C74" s="86" t="s">
        <v>111</v>
      </c>
      <c r="D74" s="86" t="s">
        <v>107</v>
      </c>
      <c r="E74" s="402">
        <f>E71</f>
        <v>783.02147390137429</v>
      </c>
      <c r="F74" s="402">
        <f t="shared" ref="F74:I74" si="18">F71</f>
        <v>827.85996</v>
      </c>
      <c r="G74" s="402">
        <f t="shared" si="18"/>
        <v>944.32007999999996</v>
      </c>
      <c r="H74" s="402">
        <f t="shared" si="18"/>
        <v>997.15033043478263</v>
      </c>
      <c r="I74" s="402">
        <f t="shared" si="18"/>
        <v>912.93382291246405</v>
      </c>
      <c r="J74" s="402">
        <f t="shared" ref="J74:K74" si="19">J71</f>
        <v>883.7</v>
      </c>
      <c r="K74" s="402">
        <f t="shared" si="19"/>
        <v>866.2</v>
      </c>
      <c r="L74" s="402">
        <f t="shared" ref="L74:P74" si="20">L71</f>
        <v>858.7</v>
      </c>
      <c r="M74" s="402">
        <f t="shared" si="20"/>
        <v>853.7</v>
      </c>
      <c r="N74" s="402">
        <f t="shared" si="20"/>
        <v>906.2</v>
      </c>
      <c r="O74" s="402">
        <f t="shared" si="20"/>
        <v>913.7</v>
      </c>
      <c r="P74" s="402">
        <f t="shared" si="20"/>
        <v>918.7</v>
      </c>
    </row>
    <row r="75" spans="1:23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'Cost วผก.'!C44</f>
        <v>391.33938459700141</v>
      </c>
      <c r="F75" s="75">
        <f>'Cost วผก.'!D44</f>
        <v>402.83658316586207</v>
      </c>
      <c r="G75" s="75">
        <f>'Cost วผก.'!E44</f>
        <v>401.40694582825341</v>
      </c>
      <c r="H75" s="75">
        <f>'Cost วผก.'!F44</f>
        <v>402.92935983125005</v>
      </c>
      <c r="I75" s="75">
        <f>'Cost วผก.'!G44</f>
        <v>393.87158960410574</v>
      </c>
      <c r="J75" s="75">
        <f>'Cost วผก.'!H44</f>
        <v>390.29620240373634</v>
      </c>
      <c r="K75" s="75">
        <f>'Cost วผก.'!I44</f>
        <v>392.24842081928745</v>
      </c>
      <c r="L75" s="75">
        <f>'Cost วผก.'!J44</f>
        <v>406.42299614416788</v>
      </c>
      <c r="M75" s="75">
        <f>'Cost วผก.'!K44</f>
        <v>390.21501710857251</v>
      </c>
      <c r="N75" s="75">
        <f>'Cost วผก.'!L44</f>
        <v>431.42701858055273</v>
      </c>
      <c r="O75" s="75">
        <f>'Cost วผก.'!M44</f>
        <v>436.04367233986147</v>
      </c>
      <c r="P75" s="75">
        <f>'Cost วผก.'!N44</f>
        <v>434.06281361320345</v>
      </c>
    </row>
    <row r="76" spans="1:23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'Cost วผก.'!C44</f>
        <v>391.33938459700141</v>
      </c>
      <c r="F76" s="75">
        <f>'Cost วผก.'!D44</f>
        <v>402.83658316586207</v>
      </c>
      <c r="G76" s="75">
        <f>'Cost วผก.'!E44</f>
        <v>401.40694582825341</v>
      </c>
      <c r="H76" s="75">
        <f>'Cost วผก.'!F44</f>
        <v>402.92935983125005</v>
      </c>
      <c r="I76" s="75">
        <f>'Cost วผก.'!G44</f>
        <v>393.87158960410574</v>
      </c>
      <c r="J76" s="75">
        <f>'Cost วผก.'!H44</f>
        <v>390.29620240373634</v>
      </c>
      <c r="K76" s="75">
        <f>'Cost วผก.'!I44</f>
        <v>392.24842081928745</v>
      </c>
      <c r="L76" s="75">
        <f>'Cost วผก.'!J44</f>
        <v>406.42299614416788</v>
      </c>
      <c r="M76" s="75">
        <f>'Cost วผก.'!K44</f>
        <v>390.21501710857251</v>
      </c>
      <c r="N76" s="75">
        <f>'Cost วผก.'!L44</f>
        <v>431.42701858055273</v>
      </c>
      <c r="O76" s="75">
        <f>'Cost วผก.'!M44</f>
        <v>436.04367233986147</v>
      </c>
      <c r="P76" s="75">
        <f>'Cost วผก.'!N44</f>
        <v>434.06281361320345</v>
      </c>
    </row>
    <row r="77" spans="1:23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'Cost วผก.'!C35+(277.44/E20)</f>
        <v>384.00601607616323</v>
      </c>
      <c r="F77" s="75">
        <f>'Cost วผก.'!D35+(277.44/F20)</f>
        <v>395.32696390722282</v>
      </c>
      <c r="G77" s="75">
        <f>'Cost วผก.'!E35+(277.44/G20)</f>
        <v>394.06783938197214</v>
      </c>
      <c r="H77" s="75">
        <f>'Cost วผก.'!F35+(277.44/H20)</f>
        <v>395.48342709696959</v>
      </c>
      <c r="I77" s="75">
        <f>'Cost วผก.'!G35+(277.44/I20)</f>
        <v>386.55942626607879</v>
      </c>
      <c r="J77" s="75">
        <f>'Cost วผก.'!H35+(277.44/J20)</f>
        <v>383.01663316849317</v>
      </c>
      <c r="K77" s="75">
        <f>'Cost วผก.'!I35+(277.44/K20)</f>
        <v>384.92628480797913</v>
      </c>
      <c r="L77" s="75">
        <f>'Cost วผก.'!J35+(277.44/L20)</f>
        <v>399.13878733334076</v>
      </c>
      <c r="M77" s="75">
        <f>'Cost วผก.'!K35+(277.44/M20)</f>
        <v>382.96908133896045</v>
      </c>
      <c r="N77" s="75">
        <f>'Cost วผก.'!L35+(277.44/N20)</f>
        <v>424.04520092539104</v>
      </c>
      <c r="O77" s="75">
        <f>'Cost วผก.'!M35+(277.44/O20)</f>
        <v>428.66185468469979</v>
      </c>
      <c r="P77" s="75">
        <f>'Cost วผก.'!N35+(277.44/P20)</f>
        <v>426.68099595804176</v>
      </c>
      <c r="R77" s="342" t="s">
        <v>226</v>
      </c>
      <c r="S77" s="342">
        <v>462.267</v>
      </c>
      <c r="T77" s="342" t="s">
        <v>254</v>
      </c>
      <c r="U77" s="298"/>
      <c r="V77" s="298"/>
      <c r="W77" s="298"/>
    </row>
    <row r="78" spans="1:23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'Cost วผก.'!C35+(250/E20)</f>
        <v>383.1889950689918</v>
      </c>
      <c r="F78" s="75">
        <f>'Cost วผก.'!D35+(250/F20)</f>
        <v>394.50066694621296</v>
      </c>
      <c r="G78" s="75">
        <f>'Cost วผก.'!E35+(250/G20)</f>
        <v>393.23452259177282</v>
      </c>
      <c r="H78" s="75">
        <f>'Cost วผก.'!F35+(250/H20)</f>
        <v>394.66728660342005</v>
      </c>
      <c r="I78" s="75">
        <f>'Cost วผก.'!G35+(250/I20)</f>
        <v>385.73614393784595</v>
      </c>
      <c r="J78" s="75">
        <f>'Cost วผก.'!H35+(250/J20)</f>
        <v>382.1901271443968</v>
      </c>
      <c r="K78" s="75">
        <f>'Cost วผก.'!I35+(250/K20)</f>
        <v>384.09977878388275</v>
      </c>
      <c r="L78" s="75">
        <f>'Cost วผก.'!J35+(250/L20)</f>
        <v>398.30853014725909</v>
      </c>
      <c r="M78" s="75">
        <f>'Cost วผก.'!K35+(250/M20)</f>
        <v>382.13503878576898</v>
      </c>
      <c r="N78" s="75">
        <f>'Cost วผก.'!L35+(250/N20)</f>
        <v>423.21039715295416</v>
      </c>
      <c r="O78" s="75">
        <f>'Cost วผก.'!M35+(250/O20)</f>
        <v>427.82705091226291</v>
      </c>
      <c r="P78" s="75">
        <f>'Cost วผก.'!N35+(250/P20)</f>
        <v>425.84619218560488</v>
      </c>
      <c r="R78" s="342" t="s">
        <v>257</v>
      </c>
      <c r="S78" s="343">
        <v>138680000</v>
      </c>
      <c r="T78" s="342" t="s">
        <v>256</v>
      </c>
      <c r="U78" s="342" t="s">
        <v>258</v>
      </c>
      <c r="V78" s="342"/>
      <c r="W78" s="342" t="s">
        <v>259</v>
      </c>
    </row>
    <row r="79" spans="1:23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'Cost วผก.'!C44</f>
        <v>391.33938459700141</v>
      </c>
      <c r="F79" s="75">
        <f>'Cost วผก.'!D44</f>
        <v>402.83658316586207</v>
      </c>
      <c r="G79" s="75">
        <f>'Cost วผก.'!E44</f>
        <v>401.40694582825341</v>
      </c>
      <c r="H79" s="75">
        <f>'Cost วผก.'!F44</f>
        <v>402.92935983125005</v>
      </c>
      <c r="I79" s="75">
        <f>'Cost วผก.'!G44</f>
        <v>393.87158960410574</v>
      </c>
      <c r="J79" s="75">
        <f>'Cost วผก.'!H44</f>
        <v>390.29620240373634</v>
      </c>
      <c r="K79" s="75">
        <f>'Cost วผก.'!I44</f>
        <v>392.24842081928745</v>
      </c>
      <c r="L79" s="75">
        <f>'Cost วผก.'!J44</f>
        <v>406.42299614416788</v>
      </c>
      <c r="M79" s="75">
        <f>'Cost วผก.'!K44</f>
        <v>390.21501710857251</v>
      </c>
      <c r="N79" s="75">
        <f>'Cost วผก.'!L44</f>
        <v>431.42701858055273</v>
      </c>
      <c r="O79" s="75">
        <f>'Cost วผก.'!M44</f>
        <v>436.04367233986147</v>
      </c>
      <c r="P79" s="75">
        <f>'Cost วผก.'!N44</f>
        <v>434.06281361320345</v>
      </c>
      <c r="R79" s="342" t="s">
        <v>88</v>
      </c>
      <c r="S79" s="343">
        <v>300000</v>
      </c>
      <c r="T79" s="342" t="s">
        <v>255</v>
      </c>
      <c r="U79" s="342"/>
      <c r="V79" s="342"/>
      <c r="W79" s="342"/>
    </row>
    <row r="80" spans="1:23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'Cost วผก.'!C44</f>
        <v>391.33938459700141</v>
      </c>
      <c r="F80" s="75">
        <f>'Cost วผก.'!D44</f>
        <v>402.83658316586207</v>
      </c>
      <c r="G80" s="75">
        <f>'Cost วผก.'!E44</f>
        <v>401.40694582825341</v>
      </c>
      <c r="H80" s="75">
        <f>'Cost วผก.'!F44</f>
        <v>402.92935983125005</v>
      </c>
      <c r="I80" s="75">
        <f>'Cost วผก.'!G44</f>
        <v>393.87158960410574</v>
      </c>
      <c r="J80" s="75">
        <f>'Cost วผก.'!H44</f>
        <v>390.29620240373634</v>
      </c>
      <c r="K80" s="75">
        <f>'Cost วผก.'!I44</f>
        <v>392.24842081928745</v>
      </c>
      <c r="L80" s="75">
        <f>'Cost วผก.'!J44</f>
        <v>406.42299614416788</v>
      </c>
      <c r="M80" s="75">
        <f>'Cost วผก.'!K44</f>
        <v>390.21501710857251</v>
      </c>
      <c r="N80" s="75">
        <f>'Cost วผก.'!L44</f>
        <v>431.42701858055273</v>
      </c>
      <c r="O80" s="75">
        <f>'Cost วผก.'!M44</f>
        <v>436.04367233986147</v>
      </c>
      <c r="P80" s="75">
        <f>'Cost วผก.'!N44</f>
        <v>434.06281361320345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'Cost วผก.'!C44</f>
        <v>391.33938459700141</v>
      </c>
      <c r="F81" s="75">
        <f>'Cost วผก.'!D44</f>
        <v>402.83658316586207</v>
      </c>
      <c r="G81" s="75">
        <f>'Cost วผก.'!E44</f>
        <v>401.40694582825341</v>
      </c>
      <c r="H81" s="75">
        <f>'Cost วผก.'!F44</f>
        <v>402.92935983125005</v>
      </c>
      <c r="I81" s="75">
        <f>'Cost วผก.'!G44</f>
        <v>393.87158960410574</v>
      </c>
      <c r="J81" s="75">
        <f>'Cost วผก.'!H44</f>
        <v>390.29620240373634</v>
      </c>
      <c r="K81" s="75">
        <f>'Cost วผก.'!I44</f>
        <v>392.24842081928745</v>
      </c>
      <c r="L81" s="75">
        <f>'Cost วผก.'!J44</f>
        <v>406.42299614416788</v>
      </c>
      <c r="M81" s="75">
        <f>'Cost วผก.'!K44</f>
        <v>390.21501710857251</v>
      </c>
      <c r="N81" s="75">
        <f>'Cost วผก.'!L44</f>
        <v>431.42701858055273</v>
      </c>
      <c r="O81" s="75">
        <f>'Cost วผก.'!M44</f>
        <v>436.04367233986147</v>
      </c>
      <c r="P81" s="75">
        <f>'Cost วผก.'!N44</f>
        <v>434.06281361320345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'Cost วผก.'!C35+(277.44/E20)</f>
        <v>384.00601607616323</v>
      </c>
      <c r="F82" s="75">
        <f>'Cost วผก.'!D35+(277.44/F20)</f>
        <v>395.32696390722282</v>
      </c>
      <c r="G82" s="75">
        <f>'Cost วผก.'!E35+(277.44/G20)</f>
        <v>394.06783938197214</v>
      </c>
      <c r="H82" s="75">
        <f>'Cost วผก.'!F35+(277.44/H20)</f>
        <v>395.48342709696959</v>
      </c>
      <c r="I82" s="75">
        <f>'Cost วผก.'!G35+(277.44/I20)</f>
        <v>386.55942626607879</v>
      </c>
      <c r="J82" s="75">
        <f>'Cost วผก.'!H35+(277.44/J20)</f>
        <v>383.01663316849317</v>
      </c>
      <c r="K82" s="75">
        <f>'Cost วผก.'!I35+(277.44/K20)</f>
        <v>384.92628480797913</v>
      </c>
      <c r="L82" s="75">
        <f>'Cost วผก.'!J35+(277.44/L20)</f>
        <v>399.13878733334076</v>
      </c>
      <c r="M82" s="75">
        <f>'Cost วผก.'!K35+(277.44/M20)</f>
        <v>382.96908133896045</v>
      </c>
      <c r="N82" s="75">
        <f>'Cost วผก.'!L35+(277.44/N20)</f>
        <v>424.04520092539104</v>
      </c>
      <c r="O82" s="75">
        <f>'Cost วผก.'!M35+(277.44/O20)</f>
        <v>428.66185468469979</v>
      </c>
      <c r="P82" s="75">
        <f>'Cost วผก.'!N35+(277.44/P20)</f>
        <v>426.68099595804176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'Cost วผก.'!C44</f>
        <v>391.33938459700141</v>
      </c>
      <c r="F83" s="75">
        <f>'Cost วผก.'!D44</f>
        <v>402.83658316586207</v>
      </c>
      <c r="G83" s="75">
        <f>'Cost วผก.'!E44</f>
        <v>401.40694582825341</v>
      </c>
      <c r="H83" s="75">
        <f>'Cost วผก.'!F44</f>
        <v>402.92935983125005</v>
      </c>
      <c r="I83" s="75">
        <f>'Cost วผก.'!G44</f>
        <v>393.87158960410574</v>
      </c>
      <c r="J83" s="75">
        <f>'Cost วผก.'!H44</f>
        <v>390.29620240373634</v>
      </c>
      <c r="K83" s="75">
        <f>'Cost วผก.'!I44</f>
        <v>392.24842081928745</v>
      </c>
      <c r="L83" s="75">
        <f>'Cost วผก.'!J44</f>
        <v>406.42299614416788</v>
      </c>
      <c r="M83" s="75">
        <f>'Cost วผก.'!K44</f>
        <v>390.21501710857251</v>
      </c>
      <c r="N83" s="75">
        <f>'Cost วผก.'!L44</f>
        <v>431.42701858055273</v>
      </c>
      <c r="O83" s="75">
        <f>'Cost วผก.'!M44</f>
        <v>436.04367233986147</v>
      </c>
      <c r="P83" s="75">
        <f>'Cost วผก.'!N44</f>
        <v>434.06281361320345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'Cost วผก.'!C35+(277.44/E20)</f>
        <v>384.00601607616323</v>
      </c>
      <c r="F84" s="75">
        <f>'Cost วผก.'!D35+(277.44/F20)</f>
        <v>395.32696390722282</v>
      </c>
      <c r="G84" s="75">
        <f>'Cost วผก.'!E35+(277.44/G20)</f>
        <v>394.06783938197214</v>
      </c>
      <c r="H84" s="75">
        <f>'Cost วผก.'!F35+(277.44/H20)</f>
        <v>395.48342709696959</v>
      </c>
      <c r="I84" s="75">
        <f>'Cost วผก.'!G35+(277.44/I20)</f>
        <v>386.55942626607879</v>
      </c>
      <c r="J84" s="75">
        <f>'Cost วผก.'!H35+(277.44/J20)</f>
        <v>383.01663316849317</v>
      </c>
      <c r="K84" s="75">
        <f>'Cost วผก.'!I35+(277.44/K20)</f>
        <v>384.92628480797913</v>
      </c>
      <c r="L84" s="75">
        <f>'Cost วผก.'!J35+(277.44/L20)</f>
        <v>399.13878733334076</v>
      </c>
      <c r="M84" s="75">
        <f>'Cost วผก.'!K35+(277.44/M20)</f>
        <v>382.96908133896045</v>
      </c>
      <c r="N84" s="75">
        <f>'Cost วผก.'!L35+(277.44/N20)</f>
        <v>424.04520092539104</v>
      </c>
      <c r="O84" s="75">
        <f>'Cost วผก.'!M35+(277.44/O20)</f>
        <v>428.66185468469979</v>
      </c>
      <c r="P84" s="75">
        <f>'Cost วผก.'!N35+(277.44/P20)</f>
        <v>426.68099595804176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'Cost วผก.'!C44</f>
        <v>391.33938459700141</v>
      </c>
      <c r="F85" s="75">
        <f>'Cost วผก.'!D44</f>
        <v>402.83658316586207</v>
      </c>
      <c r="G85" s="75">
        <f>'Cost วผก.'!E44</f>
        <v>401.40694582825341</v>
      </c>
      <c r="H85" s="75">
        <f>'Cost วผก.'!F44</f>
        <v>402.92935983125005</v>
      </c>
      <c r="I85" s="75">
        <f>'Cost วผก.'!G44</f>
        <v>393.87158960410574</v>
      </c>
      <c r="J85" s="75">
        <f>'Cost วผก.'!H44</f>
        <v>390.29620240373634</v>
      </c>
      <c r="K85" s="75">
        <f>'Cost วผก.'!I44</f>
        <v>392.24842081928745</v>
      </c>
      <c r="L85" s="75">
        <f>'Cost วผก.'!J44</f>
        <v>406.42299614416788</v>
      </c>
      <c r="M85" s="75">
        <f>'Cost วผก.'!K44</f>
        <v>390.21501710857251</v>
      </c>
      <c r="N85" s="75">
        <f>'Cost วผก.'!L44</f>
        <v>431.42701858055273</v>
      </c>
      <c r="O85" s="75">
        <f>'Cost วผก.'!M44</f>
        <v>436.04367233986147</v>
      </c>
      <c r="P85" s="75">
        <f>'Cost วผก.'!N44</f>
        <v>434.06281361320345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'Cost วผก.'!C35+(277.44/E20)</f>
        <v>384.00601607616323</v>
      </c>
      <c r="F86" s="75">
        <f>'Cost วผก.'!D35+(277.44/F20)</f>
        <v>395.32696390722282</v>
      </c>
      <c r="G86" s="75">
        <f>'Cost วผก.'!E35+(277.44/G20)</f>
        <v>394.06783938197214</v>
      </c>
      <c r="H86" s="75">
        <f>'Cost วผก.'!F35+(277.44/H20)</f>
        <v>395.48342709696959</v>
      </c>
      <c r="I86" s="75">
        <f>'Cost วผก.'!G35+(277.44/I20)</f>
        <v>386.55942626607879</v>
      </c>
      <c r="J86" s="75">
        <f>'Cost วผก.'!H35+(277.44/J20)</f>
        <v>383.01663316849317</v>
      </c>
      <c r="K86" s="75">
        <f>'Cost วผก.'!I35+(277.44/K20)</f>
        <v>384.92628480797913</v>
      </c>
      <c r="L86" s="75">
        <f>'Cost วผก.'!J35+(277.44/L20)</f>
        <v>399.13878733334076</v>
      </c>
      <c r="M86" s="75">
        <f>'Cost วผก.'!K35+(277.44/M20)</f>
        <v>382.96908133896045</v>
      </c>
      <c r="N86" s="75">
        <f>'Cost วผก.'!L35+(277.44/N20)</f>
        <v>424.04520092539104</v>
      </c>
      <c r="O86" s="75">
        <f>'Cost วผก.'!M35+(277.44/O20)</f>
        <v>428.66185468469979</v>
      </c>
      <c r="P86" s="75">
        <f>'Cost วผก.'!N35+(277.44/P20)</f>
        <v>426.68099595804176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'Cost วผก.'!C35+(250/E20)</f>
        <v>383.1889950689918</v>
      </c>
      <c r="F87" s="75">
        <f>'Cost วผก.'!D35+(250/F20)</f>
        <v>394.50066694621296</v>
      </c>
      <c r="G87" s="75">
        <f>'Cost วผก.'!E35+(250/G20)</f>
        <v>393.23452259177282</v>
      </c>
      <c r="H87" s="75">
        <f>'Cost วผก.'!F35+(250/H20)</f>
        <v>394.66728660342005</v>
      </c>
      <c r="I87" s="75">
        <f>'Cost วผก.'!G35+(250/I20)</f>
        <v>385.73614393784595</v>
      </c>
      <c r="J87" s="75">
        <f>'Cost วผก.'!H35+(250/J20)</f>
        <v>382.1901271443968</v>
      </c>
      <c r="K87" s="75">
        <f>'Cost วผก.'!I35+(250/K20)</f>
        <v>384.09977878388275</v>
      </c>
      <c r="L87" s="75">
        <f>'Cost วผก.'!J35+(250/L20)</f>
        <v>398.30853014725909</v>
      </c>
      <c r="M87" s="75">
        <f>'Cost วผก.'!K35+(250/M20)</f>
        <v>382.13503878576898</v>
      </c>
      <c r="N87" s="75">
        <f>'Cost วผก.'!L35+(250/N20)</f>
        <v>423.21039715295416</v>
      </c>
      <c r="O87" s="75">
        <f>'Cost วผก.'!M35+(250/O20)</f>
        <v>427.82705091226291</v>
      </c>
      <c r="P87" s="75">
        <f>'Cost วผก.'!N35+(250/P20)</f>
        <v>425.84619218560488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'Cost วผก.'!C44</f>
        <v>391.33938459700141</v>
      </c>
      <c r="F88" s="75">
        <f>'Cost วผก.'!D44</f>
        <v>402.83658316586207</v>
      </c>
      <c r="G88" s="75">
        <f>'Cost วผก.'!E44</f>
        <v>401.40694582825341</v>
      </c>
      <c r="H88" s="75">
        <f>'Cost วผก.'!F44</f>
        <v>402.92935983125005</v>
      </c>
      <c r="I88" s="75">
        <f>'Cost วผก.'!G44</f>
        <v>393.87158960410574</v>
      </c>
      <c r="J88" s="75">
        <f>'Cost วผก.'!H44</f>
        <v>390.29620240373634</v>
      </c>
      <c r="K88" s="75">
        <f>'Cost วผก.'!I44</f>
        <v>392.24842081928745</v>
      </c>
      <c r="L88" s="75">
        <f>'Cost วผก.'!J44</f>
        <v>406.42299614416788</v>
      </c>
      <c r="M88" s="75">
        <f>'Cost วผก.'!K44</f>
        <v>390.21501710857251</v>
      </c>
      <c r="N88" s="75">
        <f>'Cost วผก.'!L44</f>
        <v>431.42701858055273</v>
      </c>
      <c r="O88" s="75">
        <f>'Cost วผก.'!M44</f>
        <v>436.04367233986147</v>
      </c>
      <c r="P88" s="75">
        <f>'Cost วผก.'!N44</f>
        <v>434.06281361320345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'Cost วผก.'!C35+(277.44/E20)</f>
        <v>384.00601607616323</v>
      </c>
      <c r="F89" s="75">
        <f>'Cost วผก.'!D35+(277.44/F20)</f>
        <v>395.32696390722282</v>
      </c>
      <c r="G89" s="75">
        <f>'Cost วผก.'!E35+(277.44/G20)</f>
        <v>394.06783938197214</v>
      </c>
      <c r="H89" s="75">
        <f>'Cost วผก.'!F35+(277.44/H20)</f>
        <v>395.48342709696959</v>
      </c>
      <c r="I89" s="75">
        <f>'Cost วผก.'!G35+(277.44/I20)</f>
        <v>386.55942626607879</v>
      </c>
      <c r="J89" s="75">
        <f>'Cost วผก.'!H35+(277.44/J20)</f>
        <v>383.01663316849317</v>
      </c>
      <c r="K89" s="75">
        <f>'Cost วผก.'!I35+(277.44/K20)</f>
        <v>384.92628480797913</v>
      </c>
      <c r="L89" s="75">
        <f>'Cost วผก.'!J35+(277.44/L20)</f>
        <v>399.13878733334076</v>
      </c>
      <c r="M89" s="75">
        <f>'Cost วผก.'!K35+(277.44/M20)</f>
        <v>382.96908133896045</v>
      </c>
      <c r="N89" s="75">
        <f>'Cost วผก.'!L35+(277.44/N20)</f>
        <v>424.04520092539104</v>
      </c>
      <c r="O89" s="75">
        <f>'Cost วผก.'!M35+(277.44/O20)</f>
        <v>428.66185468469979</v>
      </c>
      <c r="P89" s="75">
        <f>'Cost วผก.'!N35+(277.44/P20)</f>
        <v>426.68099595804176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'Cost วผก.'!C35+(277.44/E20)</f>
        <v>384.00601607616323</v>
      </c>
      <c r="F90" s="75">
        <f>'Cost วผก.'!D35+(277.44/F20)</f>
        <v>395.32696390722282</v>
      </c>
      <c r="G90" s="75">
        <f>'Cost วผก.'!E35+(277.44/G20)</f>
        <v>394.06783938197214</v>
      </c>
      <c r="H90" s="75">
        <f>'Cost วผก.'!F35+(277.44/H20)</f>
        <v>395.48342709696959</v>
      </c>
      <c r="I90" s="75">
        <f>'Cost วผก.'!G35+(277.44/I20)</f>
        <v>386.55942626607879</v>
      </c>
      <c r="J90" s="75">
        <f>'Cost วผก.'!H35+(277.44/J20)</f>
        <v>383.01663316849317</v>
      </c>
      <c r="K90" s="75">
        <f>'Cost วผก.'!I35+(277.44/K20)</f>
        <v>384.92628480797913</v>
      </c>
      <c r="L90" s="75">
        <f>'Cost วผก.'!J35+(277.44/L20)</f>
        <v>399.13878733334076</v>
      </c>
      <c r="M90" s="75">
        <f>'Cost วผก.'!K35+(277.44/M20)</f>
        <v>382.96908133896045</v>
      </c>
      <c r="N90" s="75">
        <f>'Cost วผก.'!L35+(277.44/N20)</f>
        <v>424.04520092539104</v>
      </c>
      <c r="O90" s="75">
        <f>'Cost วผก.'!M35+(277.44/O20)</f>
        <v>428.66185468469979</v>
      </c>
      <c r="P90" s="75">
        <f>'Cost วผก.'!N35+(277.44/P20)</f>
        <v>426.68099595804176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'Cost วผก.'!C44</f>
        <v>391.33938459700141</v>
      </c>
      <c r="F91" s="75">
        <f>'Cost วผก.'!D44</f>
        <v>402.83658316586207</v>
      </c>
      <c r="G91" s="75">
        <f>'Cost วผก.'!E44</f>
        <v>401.40694582825341</v>
      </c>
      <c r="H91" s="75">
        <f>'Cost วผก.'!F44</f>
        <v>402.92935983125005</v>
      </c>
      <c r="I91" s="75">
        <f>'Cost วผก.'!G44</f>
        <v>393.87158960410574</v>
      </c>
      <c r="J91" s="75">
        <f>'Cost วผก.'!H44</f>
        <v>390.29620240373634</v>
      </c>
      <c r="K91" s="75">
        <f>'Cost วผก.'!I44</f>
        <v>392.24842081928745</v>
      </c>
      <c r="L91" s="75">
        <f>'Cost วผก.'!J44</f>
        <v>406.42299614416788</v>
      </c>
      <c r="M91" s="75">
        <f>'Cost วผก.'!K44</f>
        <v>390.21501710857251</v>
      </c>
      <c r="N91" s="75">
        <f>'Cost วผก.'!L44</f>
        <v>431.42701858055273</v>
      </c>
      <c r="O91" s="75">
        <f>'Cost วผก.'!M44</f>
        <v>436.04367233986147</v>
      </c>
      <c r="P91" s="75">
        <f>'Cost วผก.'!N44</f>
        <v>434.06281361320345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'Cost วผก.'!C35+(277.44/E20)</f>
        <v>384.00601607616323</v>
      </c>
      <c r="F92" s="75">
        <f>'Cost วผก.'!D35+(277.44/F20)</f>
        <v>395.32696390722282</v>
      </c>
      <c r="G92" s="75">
        <f>'Cost วผก.'!E35+(277.44/G20)</f>
        <v>394.06783938197214</v>
      </c>
      <c r="H92" s="75">
        <f>'Cost วผก.'!F35+(277.44/H20)</f>
        <v>395.48342709696959</v>
      </c>
      <c r="I92" s="75">
        <f>'Cost วผก.'!G35+(277.44/I20)</f>
        <v>386.55942626607879</v>
      </c>
      <c r="J92" s="75">
        <f>'Cost วผก.'!H35+(277.44/J20)</f>
        <v>383.01663316849317</v>
      </c>
      <c r="K92" s="75">
        <f>'Cost วผก.'!I35+(277.44/K20)</f>
        <v>384.92628480797913</v>
      </c>
      <c r="L92" s="75">
        <f>'Cost วผก.'!J35+(277.44/L20)</f>
        <v>399.13878733334076</v>
      </c>
      <c r="M92" s="75">
        <f>'Cost วผก.'!K35+(277.44/M20)</f>
        <v>382.96908133896045</v>
      </c>
      <c r="N92" s="75">
        <f>'Cost วผก.'!L35+(277.44/N20)</f>
        <v>424.04520092539104</v>
      </c>
      <c r="O92" s="75">
        <f>'Cost วผก.'!M35+(277.44/O20)</f>
        <v>428.66185468469979</v>
      </c>
      <c r="P92" s="75">
        <f>'Cost วผก.'!N35+(277.44/P20)</f>
        <v>426.68099595804176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'Cost วผก.'!C44</f>
        <v>391.33938459700141</v>
      </c>
      <c r="F93" s="75">
        <f>'Cost วผก.'!D44</f>
        <v>402.83658316586207</v>
      </c>
      <c r="G93" s="75">
        <f>'Cost วผก.'!E44</f>
        <v>401.40694582825341</v>
      </c>
      <c r="H93" s="75">
        <f>'Cost วผก.'!F44</f>
        <v>402.92935983125005</v>
      </c>
      <c r="I93" s="75">
        <f>'Cost วผก.'!G44</f>
        <v>393.87158960410574</v>
      </c>
      <c r="J93" s="75">
        <f>'Cost วผก.'!H44</f>
        <v>390.29620240373634</v>
      </c>
      <c r="K93" s="75">
        <f>'Cost วผก.'!I44</f>
        <v>392.24842081928745</v>
      </c>
      <c r="L93" s="75">
        <f>'Cost วผก.'!J44</f>
        <v>406.42299614416788</v>
      </c>
      <c r="M93" s="75">
        <f>'Cost วผก.'!K44</f>
        <v>390.21501710857251</v>
      </c>
      <c r="N93" s="75">
        <f>'Cost วผก.'!L44</f>
        <v>431.42701858055273</v>
      </c>
      <c r="O93" s="75">
        <f>'Cost วผก.'!M44</f>
        <v>436.04367233986147</v>
      </c>
      <c r="P93" s="75">
        <f>'Cost วผก.'!N44</f>
        <v>434.06281361320345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'Cost วผก.'!C35+(277.44/E20)</f>
        <v>384.00601607616323</v>
      </c>
      <c r="F94" s="75">
        <f>'Cost วผก.'!D35+(277.44/F20)</f>
        <v>395.32696390722282</v>
      </c>
      <c r="G94" s="75">
        <f>'Cost วผก.'!E35+(277.44/G20)</f>
        <v>394.06783938197214</v>
      </c>
      <c r="H94" s="75">
        <f>'Cost วผก.'!F35+(277.44/H20)</f>
        <v>395.48342709696959</v>
      </c>
      <c r="I94" s="75">
        <f>'Cost วผก.'!G35+(277.44/I20)</f>
        <v>386.55942626607879</v>
      </c>
      <c r="J94" s="75">
        <f>'Cost วผก.'!H35+(277.44/J20)</f>
        <v>383.01663316849317</v>
      </c>
      <c r="K94" s="75">
        <f>'Cost วผก.'!I35+(277.44/K20)</f>
        <v>384.92628480797913</v>
      </c>
      <c r="L94" s="75">
        <f>'Cost วผก.'!J35+(277.44/L20)</f>
        <v>399.13878733334076</v>
      </c>
      <c r="M94" s="75">
        <f>'Cost วผก.'!K35+(277.44/M20)</f>
        <v>382.96908133896045</v>
      </c>
      <c r="N94" s="75">
        <f>'Cost วผก.'!L35+(277.44/N20)</f>
        <v>424.04520092539104</v>
      </c>
      <c r="O94" s="75">
        <f>'Cost วผก.'!M35+(277.44/O20)</f>
        <v>428.66185468469979</v>
      </c>
      <c r="P94" s="75">
        <f>'Cost วผก.'!N35+(277.44/P20)</f>
        <v>426.68099595804176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'Cost วผก.'!C44</f>
        <v>391.33938459700141</v>
      </c>
      <c r="F95" s="75">
        <f>'Cost วผก.'!D44</f>
        <v>402.83658316586207</v>
      </c>
      <c r="G95" s="75">
        <f>'Cost วผก.'!E44</f>
        <v>401.40694582825341</v>
      </c>
      <c r="H95" s="75">
        <f>'Cost วผก.'!F44</f>
        <v>402.92935983125005</v>
      </c>
      <c r="I95" s="75">
        <f>'Cost วผก.'!G44</f>
        <v>393.87158960410574</v>
      </c>
      <c r="J95" s="75">
        <f>'Cost วผก.'!H44</f>
        <v>390.29620240373634</v>
      </c>
      <c r="K95" s="75">
        <f>'Cost วผก.'!I44</f>
        <v>392.24842081928745</v>
      </c>
      <c r="L95" s="75">
        <f>'Cost วผก.'!J44</f>
        <v>406.42299614416788</v>
      </c>
      <c r="M95" s="75">
        <f>'Cost วผก.'!K44</f>
        <v>390.21501710857251</v>
      </c>
      <c r="N95" s="75">
        <f>'Cost วผก.'!L44</f>
        <v>431.42701858055273</v>
      </c>
      <c r="O95" s="75">
        <f>'Cost วผก.'!M44</f>
        <v>436.04367233986147</v>
      </c>
      <c r="P95" s="75">
        <f>'Cost วผก.'!N44</f>
        <v>434.06281361320345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'Cost วผก.'!C44</f>
        <v>391.33938459700141</v>
      </c>
      <c r="F96" s="75">
        <f>'Cost วผก.'!D44</f>
        <v>402.83658316586207</v>
      </c>
      <c r="G96" s="75">
        <f>'Cost วผก.'!E44</f>
        <v>401.40694582825341</v>
      </c>
      <c r="H96" s="75">
        <f>'Cost วผก.'!F44</f>
        <v>402.92935983125005</v>
      </c>
      <c r="I96" s="75">
        <f>'Cost วผก.'!G44</f>
        <v>393.87158960410574</v>
      </c>
      <c r="J96" s="75">
        <f>'Cost วผก.'!H44</f>
        <v>390.29620240373634</v>
      </c>
      <c r="K96" s="75">
        <f>'Cost วผก.'!I44</f>
        <v>392.24842081928745</v>
      </c>
      <c r="L96" s="75">
        <f>'Cost วผก.'!J44</f>
        <v>406.42299614416788</v>
      </c>
      <c r="M96" s="75">
        <f>'Cost วผก.'!K44</f>
        <v>390.21501710857251</v>
      </c>
      <c r="N96" s="75">
        <f>'Cost วผก.'!L44</f>
        <v>431.42701858055273</v>
      </c>
      <c r="O96" s="75">
        <f>'Cost วผก.'!M44</f>
        <v>436.04367233986147</v>
      </c>
      <c r="P96" s="75">
        <f>'Cost วผก.'!N44</f>
        <v>434.06281361320345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'Cost วผก.'!C35+(277.44/E20)</f>
        <v>384.00601607616323</v>
      </c>
      <c r="F97" s="75">
        <f>'Cost วผก.'!D35+(277.44/F20)</f>
        <v>395.32696390722282</v>
      </c>
      <c r="G97" s="75">
        <f>'Cost วผก.'!E35+(277.44/G20)</f>
        <v>394.06783938197214</v>
      </c>
      <c r="H97" s="75">
        <f>'Cost วผก.'!F35+(277.44/H20)</f>
        <v>395.48342709696959</v>
      </c>
      <c r="I97" s="75">
        <f>'Cost วผก.'!G35+(277.44/I20)</f>
        <v>386.55942626607879</v>
      </c>
      <c r="J97" s="75">
        <f>'Cost วผก.'!H35+(277.44/J20)</f>
        <v>383.01663316849317</v>
      </c>
      <c r="K97" s="75">
        <f>'Cost วผก.'!I35+(277.44/K20)</f>
        <v>384.92628480797913</v>
      </c>
      <c r="L97" s="75">
        <f>'Cost วผก.'!J35+(277.44/L20)</f>
        <v>399.13878733334076</v>
      </c>
      <c r="M97" s="75">
        <f>'Cost วผก.'!K35+(277.44/M20)</f>
        <v>382.96908133896045</v>
      </c>
      <c r="N97" s="75">
        <f>'Cost วผก.'!L35+(277.44/N20)</f>
        <v>424.04520092539104</v>
      </c>
      <c r="O97" s="75">
        <f>'Cost วผก.'!M35+(277.44/O20)</f>
        <v>428.66185468469979</v>
      </c>
      <c r="P97" s="75">
        <f>'Cost วผก.'!N35+(277.44/P20)</f>
        <v>426.68099595804176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'Cost วผก.'!C35+(277.44/E20)</f>
        <v>384.00601607616323</v>
      </c>
      <c r="F98" s="75">
        <f>'Cost วผก.'!D35+(277.44/F20)</f>
        <v>395.32696390722282</v>
      </c>
      <c r="G98" s="75">
        <f>'Cost วผก.'!E35+(277.44/G20)</f>
        <v>394.06783938197214</v>
      </c>
      <c r="H98" s="75">
        <f>'Cost วผก.'!F35+(277.44/H20)</f>
        <v>395.48342709696959</v>
      </c>
      <c r="I98" s="75">
        <f>'Cost วผก.'!G35+(277.44/I20)</f>
        <v>386.55942626607879</v>
      </c>
      <c r="J98" s="75">
        <f>'Cost วผก.'!H35+(277.44/J20)</f>
        <v>383.01663316849317</v>
      </c>
      <c r="K98" s="75">
        <f>'Cost วผก.'!I35+(277.44/K20)</f>
        <v>384.92628480797913</v>
      </c>
      <c r="L98" s="75">
        <f>'Cost วผก.'!J35+(277.44/L20)</f>
        <v>399.13878733334076</v>
      </c>
      <c r="M98" s="75">
        <f>'Cost วผก.'!K35+(277.44/M20)</f>
        <v>382.96908133896045</v>
      </c>
      <c r="N98" s="75">
        <f>'Cost วผก.'!L35+(277.44/N20)</f>
        <v>424.04520092539104</v>
      </c>
      <c r="O98" s="75">
        <f>'Cost วผก.'!M35+(277.44/O20)</f>
        <v>428.66185468469979</v>
      </c>
      <c r="P98" s="75">
        <f>'Cost วผก.'!N35+(277.44/P20)</f>
        <v>426.68099595804176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'Cost วผก.'!C35+(277.44/E20)</f>
        <v>384.00601607616323</v>
      </c>
      <c r="F99" s="75">
        <f>'Cost วผก.'!D35+(277.44/F20)</f>
        <v>395.32696390722282</v>
      </c>
      <c r="G99" s="75">
        <f>'Cost วผก.'!E35+(277.44/G20)</f>
        <v>394.06783938197214</v>
      </c>
      <c r="H99" s="75">
        <f>'Cost วผก.'!F35+(277.44/H20)</f>
        <v>395.48342709696959</v>
      </c>
      <c r="I99" s="75">
        <f>'Cost วผก.'!G35+(277.44/I20)</f>
        <v>386.55942626607879</v>
      </c>
      <c r="J99" s="75">
        <f>'Cost วผก.'!H35+(277.44/J20)</f>
        <v>383.01663316849317</v>
      </c>
      <c r="K99" s="75">
        <f>'Cost วผก.'!I35+(277.44/K20)</f>
        <v>384.92628480797913</v>
      </c>
      <c r="L99" s="75">
        <f>'Cost วผก.'!J35+(277.44/L20)</f>
        <v>399.13878733334076</v>
      </c>
      <c r="M99" s="75">
        <f>'Cost วผก.'!K35+(277.44/M20)</f>
        <v>382.96908133896045</v>
      </c>
      <c r="N99" s="75">
        <f>'Cost วผก.'!L35+(277.44/N20)</f>
        <v>424.04520092539104</v>
      </c>
      <c r="O99" s="75">
        <f>'Cost วผก.'!M35+(277.44/O20)</f>
        <v>428.66185468469979</v>
      </c>
      <c r="P99" s="75">
        <f>'Cost วผก.'!N35+(277.44/P20)</f>
        <v>426.68099595804176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E8+E18-(690/E20)</f>
        <v>786.34933183471617</v>
      </c>
      <c r="F100" s="75">
        <f t="shared" ref="F100:P100" si="21">F8+F18-(690/F20)</f>
        <v>757.60862452271124</v>
      </c>
      <c r="G100" s="75">
        <f t="shared" si="21"/>
        <v>936.46546538205655</v>
      </c>
      <c r="H100" s="75">
        <f t="shared" si="21"/>
        <v>884.91133965629876</v>
      </c>
      <c r="I100" s="75">
        <f t="shared" si="21"/>
        <v>887.99792979297933</v>
      </c>
      <c r="J100" s="75">
        <f t="shared" si="21"/>
        <v>862.91686746987955</v>
      </c>
      <c r="K100" s="75">
        <f t="shared" si="21"/>
        <v>845.41686746987955</v>
      </c>
      <c r="L100" s="75">
        <f t="shared" si="21"/>
        <v>837.82254160363095</v>
      </c>
      <c r="M100" s="75">
        <f t="shared" si="21"/>
        <v>832.72735562310038</v>
      </c>
      <c r="N100" s="75">
        <f t="shared" si="21"/>
        <v>885.20821417706122</v>
      </c>
      <c r="O100" s="75">
        <f t="shared" si="21"/>
        <v>892.70821417706122</v>
      </c>
      <c r="P100" s="75">
        <f t="shared" si="21"/>
        <v>897.70821417706122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E8+E18-(690/E20)</f>
        <v>786.34933183471617</v>
      </c>
      <c r="F101" s="75">
        <f t="shared" ref="F101:P101" si="22">F8+F18-(690/F20)</f>
        <v>757.60862452271124</v>
      </c>
      <c r="G101" s="75">
        <f t="shared" si="22"/>
        <v>936.46546538205655</v>
      </c>
      <c r="H101" s="75">
        <f t="shared" si="22"/>
        <v>884.91133965629876</v>
      </c>
      <c r="I101" s="75">
        <f t="shared" si="22"/>
        <v>887.99792979297933</v>
      </c>
      <c r="J101" s="75">
        <f t="shared" si="22"/>
        <v>862.91686746987955</v>
      </c>
      <c r="K101" s="75">
        <f t="shared" si="22"/>
        <v>845.41686746987955</v>
      </c>
      <c r="L101" s="75">
        <f t="shared" si="22"/>
        <v>837.82254160363095</v>
      </c>
      <c r="M101" s="75">
        <f t="shared" si="22"/>
        <v>832.72735562310038</v>
      </c>
      <c r="N101" s="75">
        <f t="shared" si="22"/>
        <v>885.20821417706122</v>
      </c>
      <c r="O101" s="75">
        <f t="shared" si="22"/>
        <v>892.70821417706122</v>
      </c>
      <c r="P101" s="75">
        <f t="shared" si="22"/>
        <v>897.70821417706122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E8+E18-(690/E20)</f>
        <v>786.34933183471617</v>
      </c>
      <c r="F102" s="75">
        <f t="shared" ref="F102:P102" si="23">F8+F18-(690/F20)</f>
        <v>757.60862452271124</v>
      </c>
      <c r="G102" s="75">
        <f t="shared" si="23"/>
        <v>936.46546538205655</v>
      </c>
      <c r="H102" s="75">
        <f t="shared" si="23"/>
        <v>884.91133965629876</v>
      </c>
      <c r="I102" s="75">
        <f t="shared" si="23"/>
        <v>887.99792979297933</v>
      </c>
      <c r="J102" s="75">
        <f t="shared" si="23"/>
        <v>862.91686746987955</v>
      </c>
      <c r="K102" s="75">
        <f t="shared" si="23"/>
        <v>845.41686746987955</v>
      </c>
      <c r="L102" s="75">
        <f t="shared" si="23"/>
        <v>837.82254160363095</v>
      </c>
      <c r="M102" s="75">
        <f t="shared" si="23"/>
        <v>832.72735562310038</v>
      </c>
      <c r="N102" s="75">
        <f t="shared" si="23"/>
        <v>885.20821417706122</v>
      </c>
      <c r="O102" s="75">
        <f t="shared" si="23"/>
        <v>892.70821417706122</v>
      </c>
      <c r="P102" s="75">
        <f t="shared" si="23"/>
        <v>897.70821417706122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 t="shared" ref="E103" si="24">E8+E18-((485+495+720+490)/E20)</f>
        <v>741.68710476630622</v>
      </c>
      <c r="F103" s="75">
        <f t="shared" ref="F103:P103" si="25">F8+F18-((485+495+720+490)/F20)</f>
        <v>712.43933000686582</v>
      </c>
      <c r="G103" s="75">
        <f t="shared" si="25"/>
        <v>890.91243384783616</v>
      </c>
      <c r="H103" s="75">
        <f t="shared" si="25"/>
        <v>840.29724562115689</v>
      </c>
      <c r="I103" s="75">
        <f t="shared" si="25"/>
        <v>842.99342934293429</v>
      </c>
      <c r="J103" s="75">
        <f t="shared" si="25"/>
        <v>817.73614457831331</v>
      </c>
      <c r="K103" s="75">
        <f t="shared" si="25"/>
        <v>800.23614457831331</v>
      </c>
      <c r="L103" s="75">
        <f t="shared" si="25"/>
        <v>792.43676248108932</v>
      </c>
      <c r="M103" s="75">
        <f t="shared" si="25"/>
        <v>787.13465045592716</v>
      </c>
      <c r="N103" s="75">
        <f t="shared" si="25"/>
        <v>839.57389717067235</v>
      </c>
      <c r="O103" s="75">
        <f t="shared" si="25"/>
        <v>847.07389717067235</v>
      </c>
      <c r="P103" s="75">
        <f t="shared" si="25"/>
        <v>852.07389717067235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E8+E18-((485+495+720+490)/E20)+(277.44/E20)</f>
        <v>749.94783028487939</v>
      </c>
      <c r="F104" s="75">
        <f t="shared" ref="F104:P104" si="26">F8+F18-((485+495+720+490)/F20)+(277.44/F20)</f>
        <v>720.79384272051652</v>
      </c>
      <c r="G104" s="75">
        <f t="shared" si="26"/>
        <v>899.33792256040556</v>
      </c>
      <c r="H104" s="75">
        <f t="shared" si="26"/>
        <v>848.54906845389678</v>
      </c>
      <c r="I104" s="75">
        <f t="shared" si="26"/>
        <v>851.31746174617456</v>
      </c>
      <c r="J104" s="75">
        <f t="shared" si="26"/>
        <v>826.09277108433741</v>
      </c>
      <c r="K104" s="75">
        <f t="shared" si="26"/>
        <v>808.59277108433741</v>
      </c>
      <c r="L104" s="75">
        <f t="shared" si="26"/>
        <v>800.83131618759467</v>
      </c>
      <c r="M104" s="75">
        <f t="shared" si="26"/>
        <v>795.56747720364751</v>
      </c>
      <c r="N104" s="75">
        <f t="shared" si="26"/>
        <v>848.01442044417399</v>
      </c>
      <c r="O104" s="75">
        <f t="shared" si="26"/>
        <v>855.51442044417399</v>
      </c>
      <c r="P104" s="75">
        <f t="shared" si="26"/>
        <v>860.51442044417399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 t="shared" ref="E105" si="27">E8+E18-((485+495+720+490)/E20)+(250/E20)</f>
        <v>749.13080927770784</v>
      </c>
      <c r="F105" s="75">
        <f t="shared" ref="F105:P105" si="28">F8+F18-((485+495+720+490)/F20)+(250/F20)</f>
        <v>719.96754575950672</v>
      </c>
      <c r="G105" s="75">
        <f t="shared" si="28"/>
        <v>898.50460577020624</v>
      </c>
      <c r="H105" s="75">
        <f t="shared" si="28"/>
        <v>847.73292796034718</v>
      </c>
      <c r="I105" s="75">
        <f t="shared" si="28"/>
        <v>850.49417941794184</v>
      </c>
      <c r="J105" s="75">
        <f t="shared" si="28"/>
        <v>825.26626506024104</v>
      </c>
      <c r="K105" s="75">
        <f t="shared" si="28"/>
        <v>807.76626506024104</v>
      </c>
      <c r="L105" s="75">
        <f t="shared" si="28"/>
        <v>800.00105900151289</v>
      </c>
      <c r="M105" s="75">
        <f t="shared" si="28"/>
        <v>794.73343465045605</v>
      </c>
      <c r="N105" s="75">
        <f t="shared" si="28"/>
        <v>847.17961667173711</v>
      </c>
      <c r="O105" s="75">
        <f t="shared" si="28"/>
        <v>854.67961667173711</v>
      </c>
      <c r="P105" s="75">
        <f t="shared" si="28"/>
        <v>859.67961667173711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" si="29">E8+E18-((485+495+720+490)/E20)</f>
        <v>741.68710476630622</v>
      </c>
      <c r="F106" s="75">
        <f t="shared" ref="F106:P106" si="30">F8+F18-((485+495+720+490)/F20)</f>
        <v>712.43933000686582</v>
      </c>
      <c r="G106" s="75">
        <f t="shared" si="30"/>
        <v>890.91243384783616</v>
      </c>
      <c r="H106" s="75">
        <f t="shared" si="30"/>
        <v>840.29724562115689</v>
      </c>
      <c r="I106" s="75">
        <f t="shared" si="30"/>
        <v>842.99342934293429</v>
      </c>
      <c r="J106" s="75">
        <f t="shared" si="30"/>
        <v>817.73614457831331</v>
      </c>
      <c r="K106" s="75">
        <f t="shared" si="30"/>
        <v>800.23614457831331</v>
      </c>
      <c r="L106" s="75">
        <f t="shared" si="30"/>
        <v>792.43676248108932</v>
      </c>
      <c r="M106" s="75">
        <f t="shared" si="30"/>
        <v>787.13465045592716</v>
      </c>
      <c r="N106" s="75">
        <f t="shared" si="30"/>
        <v>839.57389717067235</v>
      </c>
      <c r="O106" s="75">
        <f t="shared" si="30"/>
        <v>847.07389717067235</v>
      </c>
      <c r="P106" s="75">
        <f t="shared" si="30"/>
        <v>852.07389717067235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E8+E18-((485+495+720+490)/E20)+(277.44/E20)</f>
        <v>749.94783028487939</v>
      </c>
      <c r="F107" s="75">
        <f t="shared" ref="F107:P107" si="31">F8+F18-((485+495+720+490)/F20)+(277.44/F20)</f>
        <v>720.79384272051652</v>
      </c>
      <c r="G107" s="75">
        <f t="shared" si="31"/>
        <v>899.33792256040556</v>
      </c>
      <c r="H107" s="75">
        <f t="shared" si="31"/>
        <v>848.54906845389678</v>
      </c>
      <c r="I107" s="75">
        <f t="shared" si="31"/>
        <v>851.31746174617456</v>
      </c>
      <c r="J107" s="75">
        <f t="shared" si="31"/>
        <v>826.09277108433741</v>
      </c>
      <c r="K107" s="75">
        <f t="shared" si="31"/>
        <v>808.59277108433741</v>
      </c>
      <c r="L107" s="75">
        <f t="shared" si="31"/>
        <v>800.83131618759467</v>
      </c>
      <c r="M107" s="75">
        <f t="shared" si="31"/>
        <v>795.56747720364751</v>
      </c>
      <c r="N107" s="75">
        <f t="shared" si="31"/>
        <v>848.01442044417399</v>
      </c>
      <c r="O107" s="75">
        <f t="shared" si="31"/>
        <v>855.51442044417399</v>
      </c>
      <c r="P107" s="75">
        <f t="shared" si="31"/>
        <v>860.51442044417399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 t="shared" ref="E108" si="32">E8+E18-((485+495+720+490)/E20)</f>
        <v>741.68710476630622</v>
      </c>
      <c r="F108" s="75">
        <f t="shared" ref="F108:P108" si="33">F8+F18-((485+495+720+490)/F20)</f>
        <v>712.43933000686582</v>
      </c>
      <c r="G108" s="75">
        <f t="shared" si="33"/>
        <v>890.91243384783616</v>
      </c>
      <c r="H108" s="75">
        <f t="shared" si="33"/>
        <v>840.29724562115689</v>
      </c>
      <c r="I108" s="75">
        <f t="shared" si="33"/>
        <v>842.99342934293429</v>
      </c>
      <c r="J108" s="75">
        <f t="shared" si="33"/>
        <v>817.73614457831331</v>
      </c>
      <c r="K108" s="75">
        <f t="shared" si="33"/>
        <v>800.23614457831331</v>
      </c>
      <c r="L108" s="75">
        <f t="shared" si="33"/>
        <v>792.43676248108932</v>
      </c>
      <c r="M108" s="75">
        <f t="shared" si="33"/>
        <v>787.13465045592716</v>
      </c>
      <c r="N108" s="75">
        <f t="shared" si="33"/>
        <v>839.57389717067235</v>
      </c>
      <c r="O108" s="75">
        <f t="shared" si="33"/>
        <v>847.07389717067235</v>
      </c>
      <c r="P108" s="75">
        <f t="shared" si="33"/>
        <v>852.07389717067235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E8+E18-((485+495+720+490)/E20)+(277.44/E20)</f>
        <v>749.94783028487939</v>
      </c>
      <c r="F109" s="75">
        <f t="shared" ref="F109:P109" si="34">F8+F18-((485+495+720+490)/F20)+(277.44/F20)</f>
        <v>720.79384272051652</v>
      </c>
      <c r="G109" s="75">
        <f t="shared" si="34"/>
        <v>899.33792256040556</v>
      </c>
      <c r="H109" s="75">
        <f t="shared" si="34"/>
        <v>848.54906845389678</v>
      </c>
      <c r="I109" s="75">
        <f t="shared" si="34"/>
        <v>851.31746174617456</v>
      </c>
      <c r="J109" s="75">
        <f t="shared" si="34"/>
        <v>826.09277108433741</v>
      </c>
      <c r="K109" s="75">
        <f t="shared" si="34"/>
        <v>808.59277108433741</v>
      </c>
      <c r="L109" s="75">
        <f t="shared" si="34"/>
        <v>800.83131618759467</v>
      </c>
      <c r="M109" s="75">
        <f t="shared" si="34"/>
        <v>795.56747720364751</v>
      </c>
      <c r="N109" s="75">
        <f t="shared" si="34"/>
        <v>848.01442044417399</v>
      </c>
      <c r="O109" s="75">
        <f t="shared" si="34"/>
        <v>855.51442044417399</v>
      </c>
      <c r="P109" s="75">
        <f t="shared" si="34"/>
        <v>860.51442044417399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E8+E18-((485+495+720+490)/E20)+(250/E20)</f>
        <v>749.13080927770784</v>
      </c>
      <c r="F110" s="75">
        <f t="shared" ref="F110:P110" si="35">F8+F18-((485+495+720+490)/F20)+(250/F20)</f>
        <v>719.96754575950672</v>
      </c>
      <c r="G110" s="75">
        <f t="shared" si="35"/>
        <v>898.50460577020624</v>
      </c>
      <c r="H110" s="75">
        <f t="shared" si="35"/>
        <v>847.73292796034718</v>
      </c>
      <c r="I110" s="75">
        <f t="shared" si="35"/>
        <v>850.49417941794184</v>
      </c>
      <c r="J110" s="75">
        <f t="shared" si="35"/>
        <v>825.26626506024104</v>
      </c>
      <c r="K110" s="75">
        <f t="shared" si="35"/>
        <v>807.76626506024104</v>
      </c>
      <c r="L110" s="75">
        <f t="shared" si="35"/>
        <v>800.00105900151289</v>
      </c>
      <c r="M110" s="75">
        <f t="shared" si="35"/>
        <v>794.73343465045605</v>
      </c>
      <c r="N110" s="75">
        <f t="shared" si="35"/>
        <v>847.17961667173711</v>
      </c>
      <c r="O110" s="75">
        <f t="shared" si="35"/>
        <v>854.67961667173711</v>
      </c>
      <c r="P110" s="75">
        <f t="shared" si="35"/>
        <v>859.67961667173711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 t="shared" ref="E111" si="36">E8+E18-((485+495+720+490)/E20)</f>
        <v>741.68710476630622</v>
      </c>
      <c r="F111" s="75">
        <f t="shared" ref="F111:P111" si="37">F8+F18-((485+495+720+490)/F20)</f>
        <v>712.43933000686582</v>
      </c>
      <c r="G111" s="75">
        <f t="shared" si="37"/>
        <v>890.91243384783616</v>
      </c>
      <c r="H111" s="75">
        <f t="shared" si="37"/>
        <v>840.29724562115689</v>
      </c>
      <c r="I111" s="75">
        <f t="shared" si="37"/>
        <v>842.99342934293429</v>
      </c>
      <c r="J111" s="75">
        <f t="shared" si="37"/>
        <v>817.73614457831331</v>
      </c>
      <c r="K111" s="75">
        <f t="shared" si="37"/>
        <v>800.23614457831331</v>
      </c>
      <c r="L111" s="75">
        <f t="shared" si="37"/>
        <v>792.43676248108932</v>
      </c>
      <c r="M111" s="75">
        <f t="shared" si="37"/>
        <v>787.13465045592716</v>
      </c>
      <c r="N111" s="75">
        <f t="shared" si="37"/>
        <v>839.57389717067235</v>
      </c>
      <c r="O111" s="75">
        <f t="shared" si="37"/>
        <v>847.07389717067235</v>
      </c>
      <c r="P111" s="75">
        <f t="shared" si="37"/>
        <v>852.07389717067235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E8+E18-((485+495+720+490)/E20)+(277.44/E20)</f>
        <v>749.94783028487939</v>
      </c>
      <c r="F112" s="75">
        <f t="shared" ref="F112:P112" si="38">F8+F18-((485+495+720+490)/F20)+(277.44/F20)</f>
        <v>720.79384272051652</v>
      </c>
      <c r="G112" s="75">
        <f t="shared" si="38"/>
        <v>899.33792256040556</v>
      </c>
      <c r="H112" s="75">
        <f t="shared" si="38"/>
        <v>848.54906845389678</v>
      </c>
      <c r="I112" s="75">
        <f t="shared" si="38"/>
        <v>851.31746174617456</v>
      </c>
      <c r="J112" s="75">
        <f t="shared" si="38"/>
        <v>826.09277108433741</v>
      </c>
      <c r="K112" s="75">
        <f t="shared" si="38"/>
        <v>808.59277108433741</v>
      </c>
      <c r="L112" s="75">
        <f t="shared" si="38"/>
        <v>800.83131618759467</v>
      </c>
      <c r="M112" s="75">
        <f t="shared" si="38"/>
        <v>795.56747720364751</v>
      </c>
      <c r="N112" s="75">
        <f t="shared" si="38"/>
        <v>848.01442044417399</v>
      </c>
      <c r="O112" s="75">
        <f t="shared" si="38"/>
        <v>855.51442044417399</v>
      </c>
      <c r="P112" s="75">
        <f t="shared" si="38"/>
        <v>860.51442044417399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" si="39">E8+E18-((485+495+720+490)/E20)</f>
        <v>741.68710476630622</v>
      </c>
      <c r="F113" s="75">
        <f t="shared" ref="F113:P113" si="40">F8+F18-((485+495+720+490)/F20)</f>
        <v>712.43933000686582</v>
      </c>
      <c r="G113" s="75">
        <f t="shared" si="40"/>
        <v>890.91243384783616</v>
      </c>
      <c r="H113" s="75">
        <f t="shared" si="40"/>
        <v>840.29724562115689</v>
      </c>
      <c r="I113" s="75">
        <f t="shared" si="40"/>
        <v>842.99342934293429</v>
      </c>
      <c r="J113" s="75">
        <f t="shared" si="40"/>
        <v>817.73614457831331</v>
      </c>
      <c r="K113" s="75">
        <f t="shared" si="40"/>
        <v>800.23614457831331</v>
      </c>
      <c r="L113" s="75">
        <f t="shared" si="40"/>
        <v>792.43676248108932</v>
      </c>
      <c r="M113" s="75">
        <f t="shared" si="40"/>
        <v>787.13465045592716</v>
      </c>
      <c r="N113" s="75">
        <f t="shared" si="40"/>
        <v>839.57389717067235</v>
      </c>
      <c r="O113" s="75">
        <f t="shared" si="40"/>
        <v>847.07389717067235</v>
      </c>
      <c r="P113" s="75">
        <f t="shared" si="40"/>
        <v>852.07389717067235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E8+E18-((485+495+720+490)/E20)+(277.44/E20)</f>
        <v>749.94783028487939</v>
      </c>
      <c r="F114" s="75">
        <f t="shared" ref="F114:P114" si="41">F8+F18-((485+495+720+490)/F20)+(277.44/F20)</f>
        <v>720.79384272051652</v>
      </c>
      <c r="G114" s="75">
        <f t="shared" si="41"/>
        <v>899.33792256040556</v>
      </c>
      <c r="H114" s="75">
        <f t="shared" si="41"/>
        <v>848.54906845389678</v>
      </c>
      <c r="I114" s="75">
        <f t="shared" si="41"/>
        <v>851.31746174617456</v>
      </c>
      <c r="J114" s="75">
        <f t="shared" si="41"/>
        <v>826.09277108433741</v>
      </c>
      <c r="K114" s="75">
        <f t="shared" si="41"/>
        <v>808.59277108433741</v>
      </c>
      <c r="L114" s="75">
        <f t="shared" si="41"/>
        <v>800.83131618759467</v>
      </c>
      <c r="M114" s="75">
        <f t="shared" si="41"/>
        <v>795.56747720364751</v>
      </c>
      <c r="N114" s="75">
        <f t="shared" si="41"/>
        <v>848.01442044417399</v>
      </c>
      <c r="O114" s="75">
        <f t="shared" si="41"/>
        <v>855.51442044417399</v>
      </c>
      <c r="P114" s="75">
        <f t="shared" si="41"/>
        <v>860.51442044417399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" si="42">E8+E18-((485+495+720+490)/E20)</f>
        <v>741.68710476630622</v>
      </c>
      <c r="F115" s="75">
        <f t="shared" ref="F115:P115" si="43">F8+F18-((485+495+720+490)/F20)</f>
        <v>712.43933000686582</v>
      </c>
      <c r="G115" s="75">
        <f t="shared" si="43"/>
        <v>890.91243384783616</v>
      </c>
      <c r="H115" s="75">
        <f t="shared" si="43"/>
        <v>840.29724562115689</v>
      </c>
      <c r="I115" s="75">
        <f t="shared" si="43"/>
        <v>842.99342934293429</v>
      </c>
      <c r="J115" s="75">
        <f t="shared" si="43"/>
        <v>817.73614457831331</v>
      </c>
      <c r="K115" s="75">
        <f t="shared" si="43"/>
        <v>800.23614457831331</v>
      </c>
      <c r="L115" s="75">
        <f t="shared" si="43"/>
        <v>792.43676248108932</v>
      </c>
      <c r="M115" s="75">
        <f t="shared" si="43"/>
        <v>787.13465045592716</v>
      </c>
      <c r="N115" s="75">
        <f t="shared" si="43"/>
        <v>839.57389717067235</v>
      </c>
      <c r="O115" s="75">
        <f t="shared" si="43"/>
        <v>847.07389717067235</v>
      </c>
      <c r="P115" s="75">
        <f t="shared" si="43"/>
        <v>852.07389717067235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E8+E18-((485+495+720+490)/E20)+(277.44/E20)</f>
        <v>749.94783028487939</v>
      </c>
      <c r="F116" s="75">
        <f t="shared" ref="F116:P116" si="44">F8+F18-((485+495+720+490)/F20)+(277.44/F20)</f>
        <v>720.79384272051652</v>
      </c>
      <c r="G116" s="75">
        <f t="shared" si="44"/>
        <v>899.33792256040556</v>
      </c>
      <c r="H116" s="75">
        <f t="shared" si="44"/>
        <v>848.54906845389678</v>
      </c>
      <c r="I116" s="75">
        <f t="shared" si="44"/>
        <v>851.31746174617456</v>
      </c>
      <c r="J116" s="75">
        <f t="shared" si="44"/>
        <v>826.09277108433741</v>
      </c>
      <c r="K116" s="75">
        <f t="shared" si="44"/>
        <v>808.59277108433741</v>
      </c>
      <c r="L116" s="75">
        <f t="shared" si="44"/>
        <v>800.83131618759467</v>
      </c>
      <c r="M116" s="75">
        <f t="shared" si="44"/>
        <v>795.56747720364751</v>
      </c>
      <c r="N116" s="75">
        <f t="shared" si="44"/>
        <v>848.01442044417399</v>
      </c>
      <c r="O116" s="75">
        <f t="shared" si="44"/>
        <v>855.51442044417399</v>
      </c>
      <c r="P116" s="75">
        <f t="shared" si="44"/>
        <v>860.51442044417399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" si="45">E8+E18-((485+495+720+490)/E20)</f>
        <v>741.68710476630622</v>
      </c>
      <c r="F117" s="75">
        <f t="shared" ref="F117:P117" si="46">F8+F18-((485+495+720+490)/F20)</f>
        <v>712.43933000686582</v>
      </c>
      <c r="G117" s="75">
        <f t="shared" si="46"/>
        <v>890.91243384783616</v>
      </c>
      <c r="H117" s="75">
        <f t="shared" si="46"/>
        <v>840.29724562115689</v>
      </c>
      <c r="I117" s="75">
        <f t="shared" si="46"/>
        <v>842.99342934293429</v>
      </c>
      <c r="J117" s="75">
        <f t="shared" si="46"/>
        <v>817.73614457831331</v>
      </c>
      <c r="K117" s="75">
        <f t="shared" si="46"/>
        <v>800.23614457831331</v>
      </c>
      <c r="L117" s="75">
        <f t="shared" si="46"/>
        <v>792.43676248108932</v>
      </c>
      <c r="M117" s="75">
        <f t="shared" si="46"/>
        <v>787.13465045592716</v>
      </c>
      <c r="N117" s="75">
        <f t="shared" si="46"/>
        <v>839.57389717067235</v>
      </c>
      <c r="O117" s="75">
        <f t="shared" si="46"/>
        <v>847.07389717067235</v>
      </c>
      <c r="P117" s="75">
        <f t="shared" si="46"/>
        <v>852.07389717067235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E8+E18-((485+495+720+490)/E20)+(277.44/E20)</f>
        <v>749.94783028487939</v>
      </c>
      <c r="F118" s="75">
        <f t="shared" ref="F118:P118" si="47">F8+F18-((485+495+720+490)/F20)+(277.44/F20)</f>
        <v>720.79384272051652</v>
      </c>
      <c r="G118" s="75">
        <f t="shared" si="47"/>
        <v>899.33792256040556</v>
      </c>
      <c r="H118" s="75">
        <f t="shared" si="47"/>
        <v>848.54906845389678</v>
      </c>
      <c r="I118" s="75">
        <f t="shared" si="47"/>
        <v>851.31746174617456</v>
      </c>
      <c r="J118" s="75">
        <f t="shared" si="47"/>
        <v>826.09277108433741</v>
      </c>
      <c r="K118" s="75">
        <f t="shared" si="47"/>
        <v>808.59277108433741</v>
      </c>
      <c r="L118" s="75">
        <f t="shared" si="47"/>
        <v>800.83131618759467</v>
      </c>
      <c r="M118" s="75">
        <f t="shared" si="47"/>
        <v>795.56747720364751</v>
      </c>
      <c r="N118" s="75">
        <f t="shared" si="47"/>
        <v>848.01442044417399</v>
      </c>
      <c r="O118" s="75">
        <f t="shared" si="47"/>
        <v>855.51442044417399</v>
      </c>
      <c r="P118" s="75">
        <f t="shared" si="47"/>
        <v>860.51442044417399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E8+E18-((485+495+720+490)/E20)+(277.44/E20)</f>
        <v>749.94783028487939</v>
      </c>
      <c r="F119" s="75">
        <f t="shared" ref="F119:P119" si="48">F8+F18-((485+495+720+490)/F20)+(277.44/F20)</f>
        <v>720.79384272051652</v>
      </c>
      <c r="G119" s="75">
        <f t="shared" si="48"/>
        <v>899.33792256040556</v>
      </c>
      <c r="H119" s="75">
        <f t="shared" si="48"/>
        <v>848.54906845389678</v>
      </c>
      <c r="I119" s="75">
        <f t="shared" si="48"/>
        <v>851.31746174617456</v>
      </c>
      <c r="J119" s="75">
        <f t="shared" si="48"/>
        <v>826.09277108433741</v>
      </c>
      <c r="K119" s="75">
        <f t="shared" si="48"/>
        <v>808.59277108433741</v>
      </c>
      <c r="L119" s="75">
        <f t="shared" si="48"/>
        <v>800.83131618759467</v>
      </c>
      <c r="M119" s="75">
        <f t="shared" si="48"/>
        <v>795.56747720364751</v>
      </c>
      <c r="N119" s="75">
        <f t="shared" si="48"/>
        <v>848.01442044417399</v>
      </c>
      <c r="O119" s="75">
        <f t="shared" si="48"/>
        <v>855.51442044417399</v>
      </c>
      <c r="P119" s="75">
        <f t="shared" si="48"/>
        <v>860.51442044417399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 t="shared" ref="E120" si="49">E8+E18-E18-(485/E20)+(430/E20)</f>
        <v>740.45762310272971</v>
      </c>
      <c r="F120" s="75">
        <f t="shared" ref="F120:P120" si="50">F8+F18-F18-(485/F20)+(430/F20)</f>
        <v>724.71879253441898</v>
      </c>
      <c r="G120" s="75">
        <f t="shared" si="50"/>
        <v>910.59059174229594</v>
      </c>
      <c r="H120" s="75">
        <f t="shared" si="50"/>
        <v>848.36414988537808</v>
      </c>
      <c r="I120" s="75">
        <f t="shared" si="50"/>
        <v>855.84983498349834</v>
      </c>
      <c r="J120" s="75">
        <f t="shared" si="50"/>
        <v>830.84337349397583</v>
      </c>
      <c r="K120" s="75">
        <f t="shared" si="50"/>
        <v>813.34337349397583</v>
      </c>
      <c r="L120" s="75">
        <f t="shared" si="50"/>
        <v>805.83585476550684</v>
      </c>
      <c r="M120" s="75">
        <f t="shared" si="50"/>
        <v>800.82826747720367</v>
      </c>
      <c r="N120" s="75">
        <f t="shared" si="50"/>
        <v>853.32674170976566</v>
      </c>
      <c r="O120" s="75">
        <f t="shared" si="50"/>
        <v>860.82674170976566</v>
      </c>
      <c r="P120" s="75">
        <f t="shared" si="50"/>
        <v>865.82674170976566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 t="shared" ref="E121" si="51">E8+E18-E18-(485/E20)</f>
        <v>727.65445134311881</v>
      </c>
      <c r="F121" s="75">
        <f t="shared" ref="F121:P121" si="52">F8+F18-F18-(485/F20)</f>
        <v>711.77026143987666</v>
      </c>
      <c r="G121" s="75">
        <f t="shared" si="52"/>
        <v>897.53205603581944</v>
      </c>
      <c r="H121" s="75">
        <f t="shared" si="52"/>
        <v>835.57477626197078</v>
      </c>
      <c r="I121" s="75">
        <f t="shared" si="52"/>
        <v>842.94854485448548</v>
      </c>
      <c r="J121" s="75">
        <f t="shared" si="52"/>
        <v>817.89156626506019</v>
      </c>
      <c r="K121" s="75">
        <f t="shared" si="52"/>
        <v>800.39156626506019</v>
      </c>
      <c r="L121" s="75">
        <f t="shared" si="52"/>
        <v>792.82526475037821</v>
      </c>
      <c r="M121" s="75">
        <f t="shared" si="52"/>
        <v>787.758358662614</v>
      </c>
      <c r="N121" s="75">
        <f t="shared" si="52"/>
        <v>840.24490416793424</v>
      </c>
      <c r="O121" s="75">
        <f t="shared" si="52"/>
        <v>847.74490416793424</v>
      </c>
      <c r="P121" s="75">
        <f t="shared" si="52"/>
        <v>852.74490416793424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 t="shared" ref="E122" si="53">E8+E18-E18-(485/E20)</f>
        <v>727.65445134311881</v>
      </c>
      <c r="F122" s="75">
        <f t="shared" ref="F122:P122" si="54">F8+F18-F18-(485/F20)</f>
        <v>711.77026143987666</v>
      </c>
      <c r="G122" s="75">
        <f t="shared" si="54"/>
        <v>897.53205603581944</v>
      </c>
      <c r="H122" s="75">
        <f t="shared" si="54"/>
        <v>835.57477626197078</v>
      </c>
      <c r="I122" s="75">
        <f t="shared" si="54"/>
        <v>842.94854485448548</v>
      </c>
      <c r="J122" s="75">
        <f t="shared" si="54"/>
        <v>817.89156626506019</v>
      </c>
      <c r="K122" s="75">
        <f t="shared" si="54"/>
        <v>800.39156626506019</v>
      </c>
      <c r="L122" s="75">
        <f t="shared" si="54"/>
        <v>792.82526475037821</v>
      </c>
      <c r="M122" s="75">
        <f t="shared" si="54"/>
        <v>787.758358662614</v>
      </c>
      <c r="N122" s="75">
        <f t="shared" si="54"/>
        <v>840.24490416793424</v>
      </c>
      <c r="O122" s="75">
        <f t="shared" si="54"/>
        <v>847.74490416793424</v>
      </c>
      <c r="P122" s="75">
        <f t="shared" si="54"/>
        <v>852.74490416793424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 t="shared" ref="E123" si="55">E8+E18-E18-(485/E20)</f>
        <v>727.65445134311881</v>
      </c>
      <c r="F123" s="75">
        <f t="shared" ref="F123:P123" si="56">F8+F18-F18-(485/F20)</f>
        <v>711.77026143987666</v>
      </c>
      <c r="G123" s="75">
        <f t="shared" si="56"/>
        <v>897.53205603581944</v>
      </c>
      <c r="H123" s="75">
        <f t="shared" si="56"/>
        <v>835.57477626197078</v>
      </c>
      <c r="I123" s="75">
        <f t="shared" si="56"/>
        <v>842.94854485448548</v>
      </c>
      <c r="J123" s="75">
        <f t="shared" si="56"/>
        <v>817.89156626506019</v>
      </c>
      <c r="K123" s="75">
        <f t="shared" si="56"/>
        <v>800.39156626506019</v>
      </c>
      <c r="L123" s="75">
        <f t="shared" si="56"/>
        <v>792.82526475037821</v>
      </c>
      <c r="M123" s="75">
        <f t="shared" si="56"/>
        <v>787.758358662614</v>
      </c>
      <c r="N123" s="75">
        <f t="shared" si="56"/>
        <v>840.24490416793424</v>
      </c>
      <c r="O123" s="75">
        <f t="shared" si="56"/>
        <v>847.74490416793424</v>
      </c>
      <c r="P123" s="75">
        <f t="shared" si="56"/>
        <v>852.74490416793424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" si="57">E8+E18-E18-(485/E20)</f>
        <v>727.65445134311881</v>
      </c>
      <c r="F124" s="75">
        <f t="shared" ref="F124:P124" si="58">F8+F18-F18-(485/F20)</f>
        <v>711.77026143987666</v>
      </c>
      <c r="G124" s="75">
        <f t="shared" si="58"/>
        <v>897.53205603581944</v>
      </c>
      <c r="H124" s="75">
        <f t="shared" si="58"/>
        <v>835.57477626197078</v>
      </c>
      <c r="I124" s="75">
        <f t="shared" si="58"/>
        <v>842.94854485448548</v>
      </c>
      <c r="J124" s="75">
        <f t="shared" si="58"/>
        <v>817.89156626506019</v>
      </c>
      <c r="K124" s="75">
        <f t="shared" si="58"/>
        <v>800.39156626506019</v>
      </c>
      <c r="L124" s="75">
        <f t="shared" si="58"/>
        <v>792.82526475037821</v>
      </c>
      <c r="M124" s="75">
        <f t="shared" si="58"/>
        <v>787.758358662614</v>
      </c>
      <c r="N124" s="75">
        <f t="shared" si="58"/>
        <v>840.24490416793424</v>
      </c>
      <c r="O124" s="75">
        <f t="shared" si="58"/>
        <v>847.74490416793424</v>
      </c>
      <c r="P124" s="75">
        <f t="shared" si="58"/>
        <v>852.74490416793424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" si="59">E8+E18</f>
        <v>806.89395628618479</v>
      </c>
      <c r="F125" s="75">
        <f t="shared" ref="F125:P125" si="60">F8+F18</f>
        <v>778.38650000000007</v>
      </c>
      <c r="G125" s="75">
        <f t="shared" si="60"/>
        <v>957.419859887798</v>
      </c>
      <c r="H125" s="75">
        <f t="shared" si="60"/>
        <v>905.43382291246405</v>
      </c>
      <c r="I125" s="75">
        <f t="shared" si="60"/>
        <v>908.7</v>
      </c>
      <c r="J125" s="75">
        <f t="shared" si="60"/>
        <v>883.7</v>
      </c>
      <c r="K125" s="75">
        <f t="shared" si="60"/>
        <v>866.2</v>
      </c>
      <c r="L125" s="75">
        <f t="shared" si="60"/>
        <v>858.7</v>
      </c>
      <c r="M125" s="75">
        <f t="shared" si="60"/>
        <v>853.7</v>
      </c>
      <c r="N125" s="75">
        <f t="shared" si="60"/>
        <v>906.2</v>
      </c>
      <c r="O125" s="75">
        <f t="shared" si="60"/>
        <v>913.7</v>
      </c>
      <c r="P125" s="75">
        <f t="shared" si="60"/>
        <v>918.7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'Cost วผก.'!C44</f>
        <v>391.33938459700141</v>
      </c>
      <c r="F126" s="75">
        <f>'Cost วผก.'!D44</f>
        <v>402.83658316586207</v>
      </c>
      <c r="G126" s="75">
        <f>'Cost วผก.'!E44</f>
        <v>401.40694582825341</v>
      </c>
      <c r="H126" s="75">
        <f>'Cost วผก.'!F44</f>
        <v>402.92935983125005</v>
      </c>
      <c r="I126" s="75">
        <f>'Cost วผก.'!G44</f>
        <v>393.87158960410574</v>
      </c>
      <c r="J126" s="75">
        <f>'Cost วผก.'!H44</f>
        <v>390.29620240373634</v>
      </c>
      <c r="K126" s="75">
        <f>'Cost วผก.'!I44</f>
        <v>392.24842081928745</v>
      </c>
      <c r="L126" s="75">
        <f>'Cost วผก.'!J44</f>
        <v>406.42299614416788</v>
      </c>
      <c r="M126" s="75">
        <f>'Cost วผก.'!K44</f>
        <v>390.21501710857251</v>
      </c>
      <c r="N126" s="75">
        <f>'Cost วผก.'!L44</f>
        <v>431.42701858055273</v>
      </c>
      <c r="O126" s="75">
        <f>'Cost วผก.'!M44</f>
        <v>436.04367233986147</v>
      </c>
      <c r="P126" s="75">
        <f>'Cost วผก.'!N44</f>
        <v>434.06281361320345</v>
      </c>
    </row>
    <row r="127" spans="1:16" s="73" customFormat="1" ht="23.5">
      <c r="A127" s="71" t="s">
        <v>6</v>
      </c>
      <c r="B127" s="72"/>
      <c r="D127" s="72"/>
    </row>
    <row r="128" spans="1:16">
      <c r="A128" s="490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92"/>
      <c r="B129" s="488"/>
      <c r="C129" s="488"/>
      <c r="D129" s="488"/>
      <c r="E129" s="308">
        <f>E24</f>
        <v>23743</v>
      </c>
      <c r="F129" s="308">
        <f t="shared" ref="F129:P129" si="61">F24</f>
        <v>23774</v>
      </c>
      <c r="G129" s="308">
        <f t="shared" si="61"/>
        <v>23802</v>
      </c>
      <c r="H129" s="308">
        <f t="shared" si="61"/>
        <v>23833</v>
      </c>
      <c r="I129" s="308">
        <f t="shared" si="61"/>
        <v>23863</v>
      </c>
      <c r="J129" s="308">
        <f t="shared" si="61"/>
        <v>23894</v>
      </c>
      <c r="K129" s="308">
        <f t="shared" si="61"/>
        <v>23924</v>
      </c>
      <c r="L129" s="308">
        <f t="shared" si="61"/>
        <v>23955</v>
      </c>
      <c r="M129" s="308">
        <f t="shared" si="61"/>
        <v>23986</v>
      </c>
      <c r="N129" s="308">
        <f t="shared" si="61"/>
        <v>24016</v>
      </c>
      <c r="O129" s="308">
        <f t="shared" si="61"/>
        <v>24047</v>
      </c>
      <c r="P129" s="308">
        <f t="shared" si="61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'Cost วผก.'!C60</f>
        <v>361.89352665702955</v>
      </c>
      <c r="F130" s="75">
        <f>'Cost วผก.'!D60</f>
        <v>372.6799484029126</v>
      </c>
      <c r="G130" s="75">
        <f>'Cost วผก.'!E60</f>
        <v>371.39280493303187</v>
      </c>
      <c r="H130" s="75">
        <f>'Cost วผก.'!F60</f>
        <v>372.90526937708989</v>
      </c>
      <c r="I130" s="75">
        <f>'Cost วผก.'!G60</f>
        <v>364.28343877009797</v>
      </c>
      <c r="J130" s="75">
        <f>'Cost วผก.'!H60</f>
        <v>360.86019570591458</v>
      </c>
      <c r="K130" s="75">
        <f>'Cost วผก.'!I60</f>
        <v>362.6944199692889</v>
      </c>
      <c r="L130" s="75">
        <f>'Cost วผก.'!J60</f>
        <v>376.26582187608921</v>
      </c>
      <c r="M130" s="75">
        <f>'Cost วผก.'!K60</f>
        <v>360.74754407605116</v>
      </c>
      <c r="N130" s="75">
        <f>'Cost วผก.'!L60</f>
        <v>400.08805417561456</v>
      </c>
      <c r="O130" s="75">
        <f>'Cost วผก.'!M60</f>
        <v>404.50825458346327</v>
      </c>
      <c r="P130" s="291">
        <f>'Cost วผก.'!N60</f>
        <v>402.6116877175142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'Cost วผก.'!C60</f>
        <v>361.89352665702955</v>
      </c>
      <c r="F131" s="75">
        <f>'Cost วผก.'!D60</f>
        <v>372.6799484029126</v>
      </c>
      <c r="G131" s="75">
        <f>'Cost วผก.'!E60</f>
        <v>371.39280493303187</v>
      </c>
      <c r="H131" s="75">
        <f>'Cost วผก.'!F60</f>
        <v>372.90526937708989</v>
      </c>
      <c r="I131" s="75">
        <f>'Cost วผก.'!G60</f>
        <v>364.28343877009797</v>
      </c>
      <c r="J131" s="75">
        <f>'Cost วผก.'!H60</f>
        <v>360.86019570591458</v>
      </c>
      <c r="K131" s="75">
        <f>'Cost วผก.'!I60</f>
        <v>362.6944199692889</v>
      </c>
      <c r="L131" s="75">
        <f>'Cost วผก.'!J60</f>
        <v>376.26582187608921</v>
      </c>
      <c r="M131" s="75">
        <f>'Cost วผก.'!K60</f>
        <v>360.74754407605116</v>
      </c>
      <c r="N131" s="75">
        <f>'Cost วผก.'!L60</f>
        <v>400.08805417561456</v>
      </c>
      <c r="O131" s="75">
        <f>'Cost วผก.'!M60</f>
        <v>404.50825458346327</v>
      </c>
      <c r="P131" s="291">
        <f>'Cost วผก.'!N60</f>
        <v>402.6116877175142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'Cost วผก.'!C60</f>
        <v>361.89352665702955</v>
      </c>
      <c r="F132" s="75">
        <f>'Cost วผก.'!D60</f>
        <v>372.6799484029126</v>
      </c>
      <c r="G132" s="75">
        <f>'Cost วผก.'!E60</f>
        <v>371.39280493303187</v>
      </c>
      <c r="H132" s="75">
        <f>'Cost วผก.'!F60</f>
        <v>372.90526937708989</v>
      </c>
      <c r="I132" s="75">
        <f>'Cost วผก.'!G60</f>
        <v>364.28343877009797</v>
      </c>
      <c r="J132" s="75">
        <f>'Cost วผก.'!H60</f>
        <v>360.86019570591458</v>
      </c>
      <c r="K132" s="75">
        <f>'Cost วผก.'!I60</f>
        <v>362.6944199692889</v>
      </c>
      <c r="L132" s="75">
        <f>'Cost วผก.'!J60</f>
        <v>376.26582187608921</v>
      </c>
      <c r="M132" s="75">
        <f>'Cost วผก.'!K60</f>
        <v>360.74754407605116</v>
      </c>
      <c r="N132" s="75">
        <f>'Cost วผก.'!L60</f>
        <v>400.08805417561456</v>
      </c>
      <c r="O132" s="75">
        <f>'Cost วผก.'!M60</f>
        <v>404.50825458346327</v>
      </c>
      <c r="P132" s="75">
        <f>'Cost วผก.'!N60</f>
        <v>402.6116877175142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'Cost วผก.'!C60</f>
        <v>361.89352665702955</v>
      </c>
      <c r="F133" s="75">
        <f>'Cost วผก.'!D60</f>
        <v>372.6799484029126</v>
      </c>
      <c r="G133" s="75">
        <f>'Cost วผก.'!E60</f>
        <v>371.39280493303187</v>
      </c>
      <c r="H133" s="75">
        <f>'Cost วผก.'!F60</f>
        <v>372.90526937708989</v>
      </c>
      <c r="I133" s="75">
        <f>'Cost วผก.'!G60</f>
        <v>364.28343877009797</v>
      </c>
      <c r="J133" s="75">
        <f>'Cost วผก.'!H60</f>
        <v>360.86019570591458</v>
      </c>
      <c r="K133" s="75">
        <f>'Cost วผก.'!I60</f>
        <v>362.6944199692889</v>
      </c>
      <c r="L133" s="75">
        <f>'Cost วผก.'!J60</f>
        <v>376.26582187608921</v>
      </c>
      <c r="M133" s="75">
        <f>'Cost วผก.'!K60</f>
        <v>360.74754407605116</v>
      </c>
      <c r="N133" s="75">
        <f>'Cost วผก.'!L60</f>
        <v>400.08805417561456</v>
      </c>
      <c r="O133" s="75">
        <f>'Cost วผก.'!M60</f>
        <v>404.50825458346327</v>
      </c>
      <c r="P133" s="75">
        <f>'Cost วผก.'!N60</f>
        <v>402.6116877175142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'Cost วผก.'!C60</f>
        <v>361.89352665702955</v>
      </c>
      <c r="F134" s="75">
        <f>'Cost วผก.'!D60</f>
        <v>372.6799484029126</v>
      </c>
      <c r="G134" s="75">
        <f>'Cost วผก.'!E60</f>
        <v>371.39280493303187</v>
      </c>
      <c r="H134" s="75">
        <f>'Cost วผก.'!F60</f>
        <v>372.90526937708989</v>
      </c>
      <c r="I134" s="75">
        <f>'Cost วผก.'!G60</f>
        <v>364.28343877009797</v>
      </c>
      <c r="J134" s="75">
        <f>'Cost วผก.'!H60</f>
        <v>360.86019570591458</v>
      </c>
      <c r="K134" s="75">
        <f>'Cost วผก.'!I60</f>
        <v>362.6944199692889</v>
      </c>
      <c r="L134" s="75">
        <f>'Cost วผก.'!J60</f>
        <v>376.26582187608921</v>
      </c>
      <c r="M134" s="75">
        <f>'Cost วผก.'!K60</f>
        <v>360.74754407605116</v>
      </c>
      <c r="N134" s="75">
        <f>'Cost วผก.'!L60</f>
        <v>400.08805417561456</v>
      </c>
      <c r="O134" s="75">
        <f>'Cost วผก.'!M60</f>
        <v>404.50825458346327</v>
      </c>
      <c r="P134" s="75">
        <f>'Cost วผก.'!N60</f>
        <v>402.6116877175142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'Cost วผก.'!C60</f>
        <v>361.89352665702955</v>
      </c>
      <c r="F135" s="75">
        <f>'Cost วผก.'!D60</f>
        <v>372.6799484029126</v>
      </c>
      <c r="G135" s="75">
        <f>'Cost วผก.'!E60</f>
        <v>371.39280493303187</v>
      </c>
      <c r="H135" s="75">
        <f>'Cost วผก.'!F60</f>
        <v>372.90526937708989</v>
      </c>
      <c r="I135" s="75">
        <f>'Cost วผก.'!G60</f>
        <v>364.28343877009797</v>
      </c>
      <c r="J135" s="75">
        <f>'Cost วผก.'!H60</f>
        <v>360.86019570591458</v>
      </c>
      <c r="K135" s="75">
        <f>'Cost วผก.'!I60</f>
        <v>362.6944199692889</v>
      </c>
      <c r="L135" s="75">
        <f>'Cost วผก.'!J60</f>
        <v>376.26582187608921</v>
      </c>
      <c r="M135" s="75">
        <f>'Cost วผก.'!K60</f>
        <v>360.74754407605116</v>
      </c>
      <c r="N135" s="75">
        <f>'Cost วผก.'!L60</f>
        <v>400.08805417561456</v>
      </c>
      <c r="O135" s="75">
        <f>'Cost วผก.'!M60</f>
        <v>404.50825458346327</v>
      </c>
      <c r="P135" s="75">
        <f>'Cost วผก.'!N60</f>
        <v>402.6116877175142</v>
      </c>
    </row>
    <row r="136" spans="1:16" s="73" customFormat="1" ht="23.5">
      <c r="A136" s="71" t="s">
        <v>94</v>
      </c>
      <c r="B136" s="72"/>
      <c r="D136" s="72"/>
    </row>
    <row r="137" spans="1:16">
      <c r="A137" s="490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92"/>
      <c r="B138" s="488"/>
      <c r="C138" s="488"/>
      <c r="D138" s="488"/>
      <c r="E138" s="308">
        <f>E24</f>
        <v>23743</v>
      </c>
      <c r="F138" s="308">
        <f t="shared" ref="F138:P138" si="62">F24</f>
        <v>23774</v>
      </c>
      <c r="G138" s="308">
        <f t="shared" si="62"/>
        <v>23802</v>
      </c>
      <c r="H138" s="308">
        <f t="shared" si="62"/>
        <v>23833</v>
      </c>
      <c r="I138" s="308">
        <f t="shared" si="62"/>
        <v>23863</v>
      </c>
      <c r="J138" s="308">
        <f t="shared" si="62"/>
        <v>23894</v>
      </c>
      <c r="K138" s="308">
        <f t="shared" si="62"/>
        <v>23924</v>
      </c>
      <c r="L138" s="308">
        <f t="shared" si="62"/>
        <v>23955</v>
      </c>
      <c r="M138" s="308">
        <f t="shared" si="62"/>
        <v>23986</v>
      </c>
      <c r="N138" s="308">
        <f t="shared" si="62"/>
        <v>24016</v>
      </c>
      <c r="O138" s="308">
        <f t="shared" si="62"/>
        <v>24047</v>
      </c>
      <c r="P138" s="308">
        <f t="shared" si="62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'Cost วผก.'!C60</f>
        <v>361.89352665702955</v>
      </c>
      <c r="F139" s="75">
        <f>'Cost วผก.'!D60</f>
        <v>372.6799484029126</v>
      </c>
      <c r="G139" s="75">
        <f>'Cost วผก.'!E60</f>
        <v>371.39280493303187</v>
      </c>
      <c r="H139" s="291">
        <f>'Cost วผก.'!F60</f>
        <v>372.90526937708989</v>
      </c>
      <c r="I139" s="291">
        <f>'Cost วผก.'!G60</f>
        <v>364.28343877009797</v>
      </c>
      <c r="J139" s="291">
        <f>'Cost วผก.'!H60</f>
        <v>360.86019570591458</v>
      </c>
      <c r="K139" s="291">
        <f>'Cost วผก.'!I60</f>
        <v>362.6944199692889</v>
      </c>
      <c r="L139" s="291">
        <f>'Cost วผก.'!J60</f>
        <v>376.26582187608921</v>
      </c>
      <c r="M139" s="291">
        <f>'Cost วผก.'!K60</f>
        <v>360.74754407605116</v>
      </c>
      <c r="N139" s="291">
        <f>'Cost วผก.'!L60</f>
        <v>400.08805417561456</v>
      </c>
      <c r="O139" s="291">
        <f>'Cost วผก.'!M60</f>
        <v>404.50825458346327</v>
      </c>
      <c r="P139" s="291">
        <f>'Cost วผก.'!N60</f>
        <v>402.6116877175142</v>
      </c>
    </row>
    <row r="140" spans="1:16" s="73" customFormat="1" ht="23.5">
      <c r="A140" s="71" t="s">
        <v>155</v>
      </c>
      <c r="B140" s="72"/>
      <c r="D140" s="72"/>
    </row>
    <row r="141" spans="1:16">
      <c r="A141" s="490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92"/>
      <c r="B142" s="488"/>
      <c r="C142" s="488"/>
      <c r="D142" s="488"/>
      <c r="E142" s="308">
        <f>E24</f>
        <v>23743</v>
      </c>
      <c r="F142" s="308">
        <f t="shared" ref="F142:P142" si="63">F24</f>
        <v>23774</v>
      </c>
      <c r="G142" s="308">
        <f t="shared" si="63"/>
        <v>23802</v>
      </c>
      <c r="H142" s="308">
        <f t="shared" si="63"/>
        <v>23833</v>
      </c>
      <c r="I142" s="308">
        <f t="shared" si="63"/>
        <v>23863</v>
      </c>
      <c r="J142" s="308">
        <f t="shared" si="63"/>
        <v>23894</v>
      </c>
      <c r="K142" s="308">
        <f t="shared" si="63"/>
        <v>23924</v>
      </c>
      <c r="L142" s="308">
        <f t="shared" si="63"/>
        <v>23955</v>
      </c>
      <c r="M142" s="308">
        <f t="shared" si="63"/>
        <v>23986</v>
      </c>
      <c r="N142" s="308">
        <f t="shared" si="63"/>
        <v>24016</v>
      </c>
      <c r="O142" s="308">
        <f t="shared" si="63"/>
        <v>24047</v>
      </c>
      <c r="P142" s="308">
        <f t="shared" si="63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0</v>
      </c>
      <c r="F143" s="75">
        <v>0</v>
      </c>
      <c r="G143" s="291">
        <v>0</v>
      </c>
      <c r="H143" s="291">
        <v>0</v>
      </c>
      <c r="I143" s="291">
        <v>0</v>
      </c>
      <c r="J143" s="291">
        <v>0</v>
      </c>
      <c r="K143" s="291">
        <v>0</v>
      </c>
      <c r="L143" s="291">
        <v>0</v>
      </c>
      <c r="M143" s="291">
        <v>0</v>
      </c>
      <c r="N143" s="291">
        <v>0</v>
      </c>
      <c r="O143" s="291">
        <v>0</v>
      </c>
      <c r="P143" s="291">
        <v>0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0</v>
      </c>
      <c r="F144" s="75">
        <v>0</v>
      </c>
      <c r="G144" s="291">
        <v>0</v>
      </c>
      <c r="H144" s="291">
        <v>0</v>
      </c>
      <c r="I144" s="291">
        <v>0</v>
      </c>
      <c r="J144" s="291">
        <v>0</v>
      </c>
      <c r="K144" s="291">
        <v>0</v>
      </c>
      <c r="L144" s="291">
        <v>0</v>
      </c>
      <c r="M144" s="291">
        <v>0</v>
      </c>
      <c r="N144" s="291">
        <v>0</v>
      </c>
      <c r="O144" s="291">
        <v>0</v>
      </c>
      <c r="P144" s="291">
        <v>0</v>
      </c>
    </row>
  </sheetData>
  <mergeCells count="26">
    <mergeCell ref="A141:A142"/>
    <mergeCell ref="B141:B142"/>
    <mergeCell ref="C141:C142"/>
    <mergeCell ref="D141:D142"/>
    <mergeCell ref="A137:A138"/>
    <mergeCell ref="B137:B138"/>
    <mergeCell ref="C137:C138"/>
    <mergeCell ref="D137:D138"/>
    <mergeCell ref="D128:D129"/>
    <mergeCell ref="A56:A57"/>
    <mergeCell ref="B56:B57"/>
    <mergeCell ref="C56:C57"/>
    <mergeCell ref="D56:D57"/>
    <mergeCell ref="A2:A3"/>
    <mergeCell ref="B2:B3"/>
    <mergeCell ref="A128:A129"/>
    <mergeCell ref="B128:B129"/>
    <mergeCell ref="C128:C129"/>
    <mergeCell ref="A33:A34"/>
    <mergeCell ref="B33:B34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W169"/>
  <sheetViews>
    <sheetView tabSelected="1" topLeftCell="A31" zoomScale="70" zoomScaleNormal="70" workbookViewId="0">
      <selection activeCell="R41" sqref="R41:R43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7.36328125" style="68" bestFit="1" customWidth="1"/>
    <col min="5" max="16" width="8.81640625" style="69" customWidth="1"/>
    <col min="17" max="18" width="8.6328125" style="69"/>
    <col min="19" max="19" width="10.54296875" style="69" bestFit="1" customWidth="1"/>
    <col min="20" max="16384" width="8.6328125" style="69"/>
  </cols>
  <sheetData>
    <row r="1" spans="1:16" s="116" customFormat="1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90" t="s">
        <v>1</v>
      </c>
      <c r="B2" s="493" t="s">
        <v>23</v>
      </c>
      <c r="C2" s="288"/>
      <c r="D2" s="350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90"/>
      <c r="B3" s="493"/>
      <c r="C3" s="277"/>
      <c r="D3" s="301">
        <v>242858</v>
      </c>
      <c r="E3" s="301">
        <f>'Full Cost'!E3</f>
        <v>242889</v>
      </c>
      <c r="F3" s="301">
        <f>'Full Cost'!F3</f>
        <v>242920</v>
      </c>
      <c r="G3" s="301">
        <f>'Full Cost'!G3</f>
        <v>242948</v>
      </c>
      <c r="H3" s="301">
        <f>'Full Cost'!H3</f>
        <v>242979</v>
      </c>
      <c r="I3" s="301">
        <f>'Full Cost'!I3</f>
        <v>243009</v>
      </c>
      <c r="J3" s="301">
        <f>'Full Cost'!J3</f>
        <v>243040</v>
      </c>
      <c r="K3" s="301">
        <f>'Full Cost'!K3</f>
        <v>243070</v>
      </c>
      <c r="L3" s="301">
        <f>'Full Cost'!L3</f>
        <v>243101</v>
      </c>
      <c r="M3" s="301">
        <f>'Full Cost'!M3</f>
        <v>243132</v>
      </c>
      <c r="N3" s="301">
        <f>'Full Cost'!N3</f>
        <v>243162</v>
      </c>
      <c r="O3" s="301">
        <f>'Full Cost'!O3</f>
        <v>243193</v>
      </c>
      <c r="P3" s="301">
        <f>'Full Cost'!P3</f>
        <v>243223</v>
      </c>
    </row>
    <row r="4" spans="1:16">
      <c r="A4" s="4" t="s">
        <v>24</v>
      </c>
      <c r="B4" s="314" t="s">
        <v>9</v>
      </c>
      <c r="C4" s="19"/>
      <c r="D4" s="289">
        <f>'Reference Price จจ'!C4</f>
        <v>73.19</v>
      </c>
      <c r="E4" s="289">
        <f>'Reference Price จจ'!D4</f>
        <v>83.46</v>
      </c>
      <c r="F4" s="289">
        <f>'Reference Price จจ'!E4</f>
        <v>92.34</v>
      </c>
      <c r="G4" s="289">
        <f>'Reference Price จจ'!F4</f>
        <v>110.89</v>
      </c>
      <c r="H4" s="289">
        <f>'Reference Price จจ'!G4</f>
        <v>104.2</v>
      </c>
      <c r="I4" s="289">
        <f>'Reference Price จจ'!H4</f>
        <v>105.9</v>
      </c>
      <c r="J4" s="289">
        <f>'Reference Price จจ'!I4</f>
        <v>103.3</v>
      </c>
      <c r="K4" s="289">
        <f>'Reference Price จจ'!J4</f>
        <v>102.5</v>
      </c>
      <c r="L4" s="289">
        <f>'Reference Price จจ'!K4</f>
        <v>104.5</v>
      </c>
      <c r="M4" s="289">
        <f>'Reference Price จจ'!L4</f>
        <v>102.9</v>
      </c>
      <c r="N4" s="289">
        <f>'Reference Price จจ'!M4</f>
        <v>99.6</v>
      </c>
      <c r="O4" s="289">
        <f>'Reference Price จจ'!N4</f>
        <v>97.7</v>
      </c>
      <c r="P4" s="289">
        <f>'Reference Price จจ'!O4</f>
        <v>95.8</v>
      </c>
    </row>
    <row r="5" spans="1:16">
      <c r="A5" s="4" t="s">
        <v>7</v>
      </c>
      <c r="B5" s="314" t="s">
        <v>10</v>
      </c>
      <c r="C5" s="19"/>
      <c r="D5" s="289">
        <f>'Reference Price จจ'!C5</f>
        <v>702.8</v>
      </c>
      <c r="E5" s="289">
        <f>'Reference Price จจ'!D5</f>
        <v>769.86</v>
      </c>
      <c r="F5" s="289">
        <f>'Reference Price จจ'!E5</f>
        <v>858.16</v>
      </c>
      <c r="G5" s="289">
        <f>'Reference Price จจ'!F5</f>
        <v>1004.18</v>
      </c>
      <c r="H5" s="289">
        <f>'Reference Price จจ'!G5</f>
        <v>915.3</v>
      </c>
      <c r="I5" s="289">
        <f>'Reference Price จจ'!H5</f>
        <v>943.2</v>
      </c>
      <c r="J5" s="289">
        <f>'Reference Price จจ'!I5</f>
        <v>938.88</v>
      </c>
      <c r="K5" s="289">
        <f>'Reference Price จจ'!J5</f>
        <v>941.22</v>
      </c>
      <c r="L5" s="289">
        <f>'Reference Price จจ'!K5</f>
        <v>957.6</v>
      </c>
      <c r="M5" s="289">
        <f>'Reference Price จจ'!L5</f>
        <v>939.51</v>
      </c>
      <c r="N5" s="289">
        <f>'Reference Price จจ'!M5</f>
        <v>917.19</v>
      </c>
      <c r="O5" s="289">
        <f>'Reference Price จจ'!N5</f>
        <v>906.3</v>
      </c>
      <c r="P5" s="289">
        <f>'Reference Price จจ'!O5</f>
        <v>891.9</v>
      </c>
    </row>
    <row r="6" spans="1:16">
      <c r="A6" s="4" t="s">
        <v>7</v>
      </c>
      <c r="B6" s="315" t="s">
        <v>11</v>
      </c>
      <c r="C6" s="19"/>
      <c r="D6" s="289">
        <f>'Reference Price จจ'!C6</f>
        <v>698.4</v>
      </c>
      <c r="E6" s="289">
        <f>'Reference Price จจ'!D6</f>
        <v>759.51</v>
      </c>
      <c r="F6" s="289">
        <f>'Reference Price จจ'!E6</f>
        <v>859.05</v>
      </c>
      <c r="G6" s="289">
        <f>'Reference Price จจ'!F6</f>
        <v>994.86</v>
      </c>
      <c r="H6" s="289">
        <f>'Reference Price จจ'!G6</f>
        <v>902.7</v>
      </c>
      <c r="I6" s="289">
        <f>'Reference Price จจ'!H6</f>
        <v>930.6</v>
      </c>
      <c r="J6" s="289">
        <f>'Reference Price จจ'!I6</f>
        <v>926.28</v>
      </c>
      <c r="K6" s="289">
        <f>'Reference Price จจ'!J6</f>
        <v>928.62</v>
      </c>
      <c r="L6" s="289">
        <f>'Reference Price จจ'!K6</f>
        <v>945</v>
      </c>
      <c r="M6" s="289">
        <f>'Reference Price จจ'!L6</f>
        <v>926.91</v>
      </c>
      <c r="N6" s="289">
        <f>'Reference Price จจ'!M6</f>
        <v>904.59</v>
      </c>
      <c r="O6" s="289">
        <f>'Reference Price จจ'!N6</f>
        <v>893.7</v>
      </c>
      <c r="P6" s="289">
        <f>'Reference Price จจ'!O6</f>
        <v>879.3</v>
      </c>
    </row>
    <row r="7" spans="1:16">
      <c r="A7" s="4" t="s">
        <v>24</v>
      </c>
      <c r="B7" s="315" t="s">
        <v>11</v>
      </c>
      <c r="C7" s="19"/>
      <c r="D7" s="289">
        <f>'Reference Price จจ'!C7</f>
        <v>78</v>
      </c>
      <c r="E7" s="289">
        <f>'Reference Price จจ'!D7</f>
        <v>84.392857142857139</v>
      </c>
      <c r="F7" s="289">
        <f>'Reference Price จจ'!E7</f>
        <v>95.453333333333319</v>
      </c>
      <c r="G7" s="289">
        <f>'Reference Price จจ'!F7</f>
        <v>110.53739130434785</v>
      </c>
      <c r="H7" s="289">
        <f>'Reference Price จจ'!G7</f>
        <v>100.30000000000001</v>
      </c>
      <c r="I7" s="289">
        <f>'Reference Price จจ'!H7</f>
        <v>103.4</v>
      </c>
      <c r="J7" s="289">
        <f>'Reference Price จจ'!I7</f>
        <v>102.92</v>
      </c>
      <c r="K7" s="289">
        <f>'Reference Price จจ'!J7</f>
        <v>103.18</v>
      </c>
      <c r="L7" s="289">
        <f>'Reference Price จจ'!K7</f>
        <v>105</v>
      </c>
      <c r="M7" s="289">
        <f>'Reference Price จจ'!L7</f>
        <v>102.99</v>
      </c>
      <c r="N7" s="289">
        <f>'Reference Price จจ'!M7</f>
        <v>100.51</v>
      </c>
      <c r="O7" s="289">
        <f>'Reference Price จจ'!N7</f>
        <v>99.300000000000011</v>
      </c>
      <c r="P7" s="289">
        <f>'Reference Price จจ'!O7</f>
        <v>97.699999999999989</v>
      </c>
    </row>
    <row r="8" spans="1:16">
      <c r="A8" s="4" t="s">
        <v>7</v>
      </c>
      <c r="B8" s="316" t="s">
        <v>44</v>
      </c>
      <c r="C8" s="19"/>
      <c r="D8" s="289">
        <f>'Reference Price จจ'!C8</f>
        <v>700</v>
      </c>
      <c r="E8" s="289">
        <f>'Reference Price จจ'!D8</f>
        <v>742.09523809523807</v>
      </c>
      <c r="F8" s="289">
        <f>'Reference Price จจ'!E8</f>
        <v>726.375</v>
      </c>
      <c r="G8" s="289">
        <f>'Reference Price จจ'!F8</f>
        <v>912.26086956521738</v>
      </c>
      <c r="H8" s="289">
        <f>'Reference Price จจ'!G8</f>
        <v>850</v>
      </c>
      <c r="I8" s="289">
        <f>'Reference Price จจ'!H8</f>
        <v>857.5</v>
      </c>
      <c r="J8" s="289">
        <f>'Reference Price จจ'!I8</f>
        <v>832.5</v>
      </c>
      <c r="K8" s="289">
        <f>'Reference Price จจ'!J8</f>
        <v>815</v>
      </c>
      <c r="L8" s="289">
        <f>'Reference Price จจ'!K8</f>
        <v>807.5</v>
      </c>
      <c r="M8" s="289">
        <f>'Reference Price จจ'!L8</f>
        <v>802.5</v>
      </c>
      <c r="N8" s="289">
        <f>'Reference Price จจ'!M8</f>
        <v>855</v>
      </c>
      <c r="O8" s="289">
        <f>'Reference Price จจ'!N8</f>
        <v>862.5</v>
      </c>
      <c r="P8" s="289">
        <f>'Reference Price จจ'!O8</f>
        <v>867.5</v>
      </c>
    </row>
    <row r="9" spans="1:16">
      <c r="A9" s="4" t="s">
        <v>7</v>
      </c>
      <c r="B9" s="316" t="s">
        <v>43</v>
      </c>
      <c r="C9" s="19"/>
      <c r="D9" s="289">
        <f>'Reference Price จจ'!C9</f>
        <v>772.5</v>
      </c>
      <c r="E9" s="289">
        <f>'Reference Price จจ'!D9</f>
        <v>725</v>
      </c>
      <c r="F9" s="289">
        <f>'Reference Price จจ'!E9</f>
        <v>775</v>
      </c>
      <c r="G9" s="289">
        <f>'Reference Price จจ'!F9</f>
        <v>907.5</v>
      </c>
      <c r="H9" s="289">
        <f>'Reference Price จจ'!G9</f>
        <v>950</v>
      </c>
      <c r="I9" s="289">
        <f>'Reference Price จจ'!H9</f>
        <v>857.5</v>
      </c>
      <c r="J9" s="289">
        <f>'Reference Price จจ'!I9</f>
        <v>832.5</v>
      </c>
      <c r="K9" s="289">
        <f>'Reference Price จจ'!J9</f>
        <v>815</v>
      </c>
      <c r="L9" s="289">
        <f>'Reference Price จจ'!K9</f>
        <v>807.5</v>
      </c>
      <c r="M9" s="289">
        <f>'Reference Price จจ'!L9</f>
        <v>802.5</v>
      </c>
      <c r="N9" s="289">
        <f>'Reference Price จจ'!M9</f>
        <v>855</v>
      </c>
      <c r="O9" s="289">
        <f>'Reference Price จจ'!N9</f>
        <v>862.5</v>
      </c>
      <c r="P9" s="289">
        <f>'Reference Price จจ'!O9</f>
        <v>867.5</v>
      </c>
    </row>
    <row r="10" spans="1:16">
      <c r="A10" s="4" t="s">
        <v>7</v>
      </c>
      <c r="B10" s="316" t="s">
        <v>21</v>
      </c>
      <c r="C10" s="19"/>
      <c r="D10" s="289">
        <f>'Reference Price จจ'!C10</f>
        <v>795</v>
      </c>
      <c r="E10" s="289">
        <f>'Reference Price จจ'!D10</f>
        <v>740</v>
      </c>
      <c r="F10" s="289">
        <f>'Reference Price จจ'!E10</f>
        <v>775</v>
      </c>
      <c r="G10" s="289">
        <f>'Reference Price จจ'!F10</f>
        <v>895</v>
      </c>
      <c r="H10" s="289">
        <f>'Reference Price จจ'!G10</f>
        <v>940</v>
      </c>
      <c r="I10" s="289">
        <f>'Reference Price จจ'!H10</f>
        <v>850</v>
      </c>
      <c r="J10" s="289">
        <f>'Reference Price จจ'!I10</f>
        <v>825</v>
      </c>
      <c r="K10" s="289">
        <f>'Reference Price จจ'!J10</f>
        <v>810</v>
      </c>
      <c r="L10" s="289">
        <f>'Reference Price จจ'!K10</f>
        <v>805</v>
      </c>
      <c r="M10" s="289">
        <f>'Reference Price จจ'!L10</f>
        <v>800</v>
      </c>
      <c r="N10" s="289">
        <f>'Reference Price จจ'!M10</f>
        <v>850</v>
      </c>
      <c r="O10" s="289">
        <f>'Reference Price จจ'!N10</f>
        <v>855</v>
      </c>
      <c r="P10" s="289">
        <f>'Reference Price จจ'!O10</f>
        <v>860</v>
      </c>
    </row>
    <row r="11" spans="1:16">
      <c r="A11" s="4" t="s">
        <v>7</v>
      </c>
      <c r="B11" s="316" t="s">
        <v>22</v>
      </c>
      <c r="C11" s="19"/>
      <c r="D11" s="289">
        <f>'Reference Price จจ'!C11</f>
        <v>750</v>
      </c>
      <c r="E11" s="289">
        <f>'Reference Price จจ'!D11</f>
        <v>710</v>
      </c>
      <c r="F11" s="289">
        <f>'Reference Price จจ'!E11</f>
        <v>775</v>
      </c>
      <c r="G11" s="289">
        <f>'Reference Price จจ'!F11</f>
        <v>920</v>
      </c>
      <c r="H11" s="289">
        <f>'Reference Price จจ'!G11</f>
        <v>960</v>
      </c>
      <c r="I11" s="289">
        <f>'Reference Price จจ'!H11</f>
        <v>865</v>
      </c>
      <c r="J11" s="289">
        <f>'Reference Price จจ'!I11</f>
        <v>840</v>
      </c>
      <c r="K11" s="289">
        <f>'Reference Price จจ'!J11</f>
        <v>820</v>
      </c>
      <c r="L11" s="289">
        <f>'Reference Price จจ'!K11</f>
        <v>810</v>
      </c>
      <c r="M11" s="289">
        <f>'Reference Price จจ'!L11</f>
        <v>805</v>
      </c>
      <c r="N11" s="289">
        <f>'Reference Price จจ'!M11</f>
        <v>860</v>
      </c>
      <c r="O11" s="289">
        <f>'Reference Price จจ'!N11</f>
        <v>870</v>
      </c>
      <c r="P11" s="289">
        <f>'Reference Price จจ'!O11</f>
        <v>875</v>
      </c>
    </row>
    <row r="12" spans="1:16">
      <c r="A12" s="4" t="s">
        <v>7</v>
      </c>
      <c r="B12" s="315" t="s">
        <v>8</v>
      </c>
      <c r="C12" s="19"/>
      <c r="D12" s="289">
        <f>'Reference Price จจ'!C12</f>
        <v>1234</v>
      </c>
      <c r="E12" s="289">
        <f>'Reference Price จจ'!D12</f>
        <v>1231.3</v>
      </c>
      <c r="F12" s="289">
        <f>'Reference Price จจ'!E12</f>
        <v>1303.75</v>
      </c>
      <c r="G12" s="289">
        <f>'Reference Price จจ'!F12</f>
        <v>1456.25</v>
      </c>
      <c r="H12" s="289">
        <f>'Reference Price จจ'!G12</f>
        <v>1441</v>
      </c>
      <c r="I12" s="289">
        <f>'Reference Price จจ'!H12</f>
        <v>1425</v>
      </c>
      <c r="J12" s="289">
        <f>'Reference Price จจ'!I12</f>
        <v>1409</v>
      </c>
      <c r="K12" s="289">
        <f>'Reference Price จจ'!J12</f>
        <v>1396</v>
      </c>
      <c r="L12" s="289">
        <f>'Reference Price จจ'!K12</f>
        <v>1381</v>
      </c>
      <c r="M12" s="289">
        <f>'Reference Price จจ'!L12</f>
        <v>1364</v>
      </c>
      <c r="N12" s="289">
        <f>'Reference Price จจ'!M12</f>
        <v>1385</v>
      </c>
      <c r="O12" s="289">
        <f>'Reference Price จจ'!N12</f>
        <v>1405</v>
      </c>
      <c r="P12" s="289">
        <f>'Reference Price จจ'!O12</f>
        <v>1365</v>
      </c>
    </row>
    <row r="13" spans="1:16">
      <c r="A13" s="4" t="s">
        <v>7</v>
      </c>
      <c r="B13" s="315" t="s">
        <v>13</v>
      </c>
      <c r="C13" s="19"/>
      <c r="D13" s="289">
        <f>'Reference Price จจ'!C13</f>
        <v>1575</v>
      </c>
      <c r="E13" s="289">
        <f>'Reference Price จจ'!D13</f>
        <v>1542.5</v>
      </c>
      <c r="F13" s="289">
        <f>'Reference Price จจ'!E13</f>
        <v>1625</v>
      </c>
      <c r="G13" s="289">
        <f>'Reference Price จจ'!F13</f>
        <v>1751.88</v>
      </c>
      <c r="H13" s="289">
        <f>'Reference Price จจ'!G13</f>
        <v>1747</v>
      </c>
      <c r="I13" s="289">
        <f>'Reference Price จจ'!H13</f>
        <v>1706</v>
      </c>
      <c r="J13" s="289">
        <f>'Reference Price จจ'!I13</f>
        <v>1651</v>
      </c>
      <c r="K13" s="289">
        <f>'Reference Price จจ'!J13</f>
        <v>1610</v>
      </c>
      <c r="L13" s="289">
        <f>'Reference Price จจ'!K13</f>
        <v>1570</v>
      </c>
      <c r="M13" s="289">
        <f>'Reference Price จจ'!L13</f>
        <v>1538</v>
      </c>
      <c r="N13" s="289">
        <f>'Reference Price จจ'!M13</f>
        <v>1582</v>
      </c>
      <c r="O13" s="289">
        <f>'Reference Price จจ'!N13</f>
        <v>1621</v>
      </c>
      <c r="P13" s="289">
        <f>'Reference Price จจ'!O13</f>
        <v>1570</v>
      </c>
    </row>
    <row r="14" spans="1:16">
      <c r="A14" s="4" t="s">
        <v>7</v>
      </c>
      <c r="B14" s="315" t="s">
        <v>14</v>
      </c>
      <c r="C14" s="19"/>
      <c r="D14" s="289">
        <f>'Reference Price จจ'!C14</f>
        <v>1274</v>
      </c>
      <c r="E14" s="289">
        <f>'Reference Price จจ'!D14</f>
        <v>1258.8</v>
      </c>
      <c r="F14" s="289">
        <f>'Reference Price จจ'!E14</f>
        <v>1315</v>
      </c>
      <c r="G14" s="289">
        <f>'Reference Price จจ'!F14</f>
        <v>1462.5</v>
      </c>
      <c r="H14" s="289">
        <f>'Reference Price จจ'!G14</f>
        <v>1465</v>
      </c>
      <c r="I14" s="289">
        <f>'Reference Price จจ'!H14</f>
        <v>1429</v>
      </c>
      <c r="J14" s="289">
        <f>'Reference Price จจ'!I14</f>
        <v>1409</v>
      </c>
      <c r="K14" s="289">
        <f>'Reference Price จจ'!J14</f>
        <v>1402</v>
      </c>
      <c r="L14" s="289">
        <f>'Reference Price จจ'!K14</f>
        <v>1395</v>
      </c>
      <c r="M14" s="289">
        <f>'Reference Price จจ'!L14</f>
        <v>1368</v>
      </c>
      <c r="N14" s="289">
        <f>'Reference Price จจ'!M14</f>
        <v>1347</v>
      </c>
      <c r="O14" s="289">
        <f>'Reference Price จจ'!N14</f>
        <v>1384</v>
      </c>
      <c r="P14" s="289">
        <f>'Reference Price จจ'!O14</f>
        <v>1336</v>
      </c>
    </row>
    <row r="15" spans="1:16">
      <c r="A15" s="4" t="s">
        <v>7</v>
      </c>
      <c r="B15" s="315" t="s">
        <v>15</v>
      </c>
      <c r="C15" s="19"/>
      <c r="D15" s="289">
        <f>'Reference Price จจ'!C15</f>
        <v>1255</v>
      </c>
      <c r="E15" s="289">
        <f>'Reference Price จจ'!D15</f>
        <v>1304.375</v>
      </c>
      <c r="F15" s="289">
        <f>'Reference Price จจ'!E15</f>
        <v>1390.625</v>
      </c>
      <c r="G15" s="289">
        <f>'Reference Price จจ'!F15</f>
        <v>1460</v>
      </c>
      <c r="H15" s="289">
        <f>'Reference Price จจ'!G15</f>
        <v>1438</v>
      </c>
      <c r="I15" s="289">
        <f>'Reference Price จจ'!H15</f>
        <v>1440</v>
      </c>
      <c r="J15" s="289">
        <f>'Reference Price จจ'!I15</f>
        <v>1438</v>
      </c>
      <c r="K15" s="289">
        <f>'Reference Price จจ'!J15</f>
        <v>1423</v>
      </c>
      <c r="L15" s="289">
        <f>'Reference Price จจ'!K15</f>
        <v>1390</v>
      </c>
      <c r="M15" s="289">
        <f>'Reference Price จจ'!L15</f>
        <v>1385</v>
      </c>
      <c r="N15" s="289">
        <f>'Reference Price จจ'!M15</f>
        <v>1390</v>
      </c>
      <c r="O15" s="289">
        <f>'Reference Price จจ'!N15</f>
        <v>1385</v>
      </c>
      <c r="P15" s="289">
        <f>'Reference Price จจ'!O15</f>
        <v>1383</v>
      </c>
    </row>
    <row r="16" spans="1:16">
      <c r="A16" s="4" t="s">
        <v>7</v>
      </c>
      <c r="B16" s="314" t="s">
        <v>16</v>
      </c>
      <c r="C16" s="19"/>
      <c r="D16" s="289">
        <f>'Reference Price จจ'!C16</f>
        <v>941.47</v>
      </c>
      <c r="E16" s="289">
        <f>'Reference Price จจ'!D16</f>
        <v>996.3</v>
      </c>
      <c r="F16" s="289">
        <f>'Reference Price จจ'!E16</f>
        <v>1155</v>
      </c>
      <c r="G16" s="289">
        <f>'Reference Price จจ'!F16</f>
        <v>1303.75</v>
      </c>
      <c r="H16" s="289">
        <f>'Reference Price จจ'!G16</f>
        <v>1320.5</v>
      </c>
      <c r="I16" s="289">
        <f>'Reference Price จจ'!H16</f>
        <v>1319.1</v>
      </c>
      <c r="J16" s="289">
        <f>'Reference Price จจ'!I16</f>
        <v>1285.9100000000001</v>
      </c>
      <c r="K16" s="289">
        <f>'Reference Price จจ'!J16</f>
        <v>1236.69</v>
      </c>
      <c r="L16" s="289">
        <f>'Reference Price จจ'!K16</f>
        <v>1211.79</v>
      </c>
      <c r="M16" s="289">
        <f>'Reference Price จจ'!L16</f>
        <v>1226.6400000000001</v>
      </c>
      <c r="N16" s="289">
        <f>'Reference Price จจ'!M16</f>
        <v>1232.1500000000001</v>
      </c>
      <c r="O16" s="289">
        <f>'Reference Price จจ'!N16</f>
        <v>1223.3599999999999</v>
      </c>
      <c r="P16" s="289">
        <f>'Reference Price จจ'!O16</f>
        <v>1181.2</v>
      </c>
    </row>
    <row r="17" spans="1:19">
      <c r="A17" s="4" t="s">
        <v>7</v>
      </c>
      <c r="B17" s="314" t="s">
        <v>17</v>
      </c>
      <c r="C17" s="19"/>
      <c r="D17" s="289">
        <f>'Reference Price จจ'!C17</f>
        <v>72.526842376717866</v>
      </c>
      <c r="E17" s="289">
        <f>'Reference Price จจ'!D17</f>
        <v>66.074950000000001</v>
      </c>
      <c r="F17" s="289">
        <f>'Reference Price จจ'!E17</f>
        <v>46.025099999999995</v>
      </c>
      <c r="G17" s="289">
        <f>'Reference Price จจ'!F17</f>
        <v>58.937913043478254</v>
      </c>
      <c r="H17" s="289">
        <f>'Reference Price จจ'!G17</f>
        <v>69.292278640580093</v>
      </c>
      <c r="I17" s="289">
        <f>'Reference Price จจ'!H17</f>
        <v>64</v>
      </c>
      <c r="J17" s="289">
        <f>'Reference Price จจ'!I17</f>
        <v>64</v>
      </c>
      <c r="K17" s="289">
        <f>'Reference Price จจ'!J17</f>
        <v>64</v>
      </c>
      <c r="L17" s="289">
        <f>'Reference Price จจ'!K17</f>
        <v>64</v>
      </c>
      <c r="M17" s="289">
        <f>'Reference Price จจ'!L17</f>
        <v>64</v>
      </c>
      <c r="N17" s="289">
        <f>'Reference Price จจ'!M17</f>
        <v>64</v>
      </c>
      <c r="O17" s="289">
        <f>'Reference Price จจ'!N17</f>
        <v>64</v>
      </c>
      <c r="P17" s="289">
        <f>'Reference Price จจ'!O17</f>
        <v>64</v>
      </c>
    </row>
    <row r="18" spans="1:19">
      <c r="A18" s="4" t="s">
        <v>7</v>
      </c>
      <c r="B18" s="314" t="s">
        <v>18</v>
      </c>
      <c r="C18" s="19"/>
      <c r="D18" s="289">
        <f>'Reference Price จจ'!C18</f>
        <v>58.021473901374293</v>
      </c>
      <c r="E18" s="289">
        <f>'Reference Price จจ'!D18</f>
        <v>64.79871819094673</v>
      </c>
      <c r="F18" s="289">
        <f>'Reference Price จจ'!E18</f>
        <v>52.011500000000012</v>
      </c>
      <c r="G18" s="289">
        <f>'Reference Price จจ'!F18</f>
        <v>45.158990322580614</v>
      </c>
      <c r="H18" s="289">
        <f>'Reference Price จจ'!G18</f>
        <v>55.433822912464073</v>
      </c>
      <c r="I18" s="289">
        <f>'Reference Price จจ'!H18</f>
        <v>51.2</v>
      </c>
      <c r="J18" s="289">
        <f>'Reference Price จจ'!I18</f>
        <v>51.2</v>
      </c>
      <c r="K18" s="289">
        <f>'Reference Price จจ'!J18</f>
        <v>51.2</v>
      </c>
      <c r="L18" s="289">
        <f>'Reference Price จจ'!K18</f>
        <v>51.2</v>
      </c>
      <c r="M18" s="289">
        <f>'Reference Price จจ'!L18</f>
        <v>51.2</v>
      </c>
      <c r="N18" s="289">
        <f>'Reference Price จจ'!M18</f>
        <v>51.2</v>
      </c>
      <c r="O18" s="289">
        <f>'Reference Price จจ'!N18</f>
        <v>51.2</v>
      </c>
      <c r="P18" s="289">
        <f>'Reference Price จจ'!O18</f>
        <v>51.2</v>
      </c>
    </row>
    <row r="19" spans="1:19">
      <c r="A19" s="4" t="s">
        <v>7</v>
      </c>
      <c r="B19" s="314" t="s">
        <v>19</v>
      </c>
      <c r="C19" s="19"/>
      <c r="D19" s="289">
        <f>'Reference Price จจ'!C19</f>
        <v>433.47429272688163</v>
      </c>
      <c r="E19" s="289">
        <f>'Reference Price จจ'!D19</f>
        <v>427.41453556287917</v>
      </c>
      <c r="F19" s="289">
        <f>'Reference Price จจ'!E19</f>
        <v>436.78690210757719</v>
      </c>
      <c r="G19" s="289">
        <f>'Reference Price จจ'!F19</f>
        <v>442.05441755203697</v>
      </c>
      <c r="H19" s="289">
        <f>'Reference Price จจ'!G19</f>
        <v>432.98870542985924</v>
      </c>
      <c r="I19" s="289">
        <f>'Reference Price จจ'!H19</f>
        <v>422.73842333865224</v>
      </c>
      <c r="J19" s="289">
        <f>'Reference Price จจ'!I19</f>
        <v>424.39372439389388</v>
      </c>
      <c r="K19" s="289">
        <f>'Reference Price จจ'!J19</f>
        <v>424.39372439389388</v>
      </c>
      <c r="L19" s="289">
        <f>'Reference Price จจ'!K19</f>
        <v>444.68229634969111</v>
      </c>
      <c r="M19" s="289">
        <f>'Reference Price จจ'!L19</f>
        <v>446.70972323274447</v>
      </c>
      <c r="N19" s="289">
        <f>'Reference Price จจ'!M19</f>
        <v>447.11742909514123</v>
      </c>
      <c r="O19" s="289">
        <f>'Reference Price จจ'!N19</f>
        <v>471.17019578341706</v>
      </c>
      <c r="P19" s="289">
        <f>'Reference Price จจ'!O19</f>
        <v>471.17019578341706</v>
      </c>
    </row>
    <row r="20" spans="1:19">
      <c r="A20" s="4" t="s">
        <v>25</v>
      </c>
      <c r="B20" s="314" t="s">
        <v>20</v>
      </c>
      <c r="C20" s="19"/>
      <c r="D20" s="290">
        <f>'Reference Price จจ'!C20</f>
        <v>33.11592000000001</v>
      </c>
      <c r="E20" s="290">
        <f>'Reference Price จจ'!D20</f>
        <v>33.585427741935497</v>
      </c>
      <c r="F20" s="290">
        <f>'Reference Price จจ'!E20</f>
        <v>33.208400000000026</v>
      </c>
      <c r="G20" s="290">
        <f>'Reference Price จจ'!F20</f>
        <v>32.928653691756303</v>
      </c>
      <c r="H20" s="290">
        <f>'Reference Price จจ'!G20</f>
        <v>33.621662222222213</v>
      </c>
      <c r="I20" s="290">
        <f>'Reference Price จจ'!H20</f>
        <v>33.33</v>
      </c>
      <c r="J20" s="290">
        <f>'Reference Price จจ'!I20</f>
        <v>33.200000000000003</v>
      </c>
      <c r="K20" s="290">
        <f>'Reference Price จจ'!J20</f>
        <v>33.200000000000003</v>
      </c>
      <c r="L20" s="290">
        <f>'Reference Price จจ'!K20</f>
        <v>33.049999999999997</v>
      </c>
      <c r="M20" s="290">
        <f>'Reference Price จจ'!L20</f>
        <v>32.9</v>
      </c>
      <c r="N20" s="290">
        <f>'Reference Price จจ'!M20</f>
        <v>32.869999999999997</v>
      </c>
      <c r="O20" s="290">
        <f>'Reference Price จจ'!N20</f>
        <v>32.869999999999997</v>
      </c>
      <c r="P20" s="290">
        <f>'Reference Price จจ'!O20</f>
        <v>32.869999999999997</v>
      </c>
    </row>
    <row r="21" spans="1:19" ht="23.5">
      <c r="A21" s="70" t="s">
        <v>134</v>
      </c>
    </row>
    <row r="22" spans="1:19" s="73" customFormat="1" ht="23.5">
      <c r="A22" s="71" t="s">
        <v>0</v>
      </c>
      <c r="B22" s="72"/>
      <c r="D22" s="72"/>
    </row>
    <row r="23" spans="1:19" ht="14" customHeight="1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9">
      <c r="A24" s="489"/>
      <c r="B24" s="488"/>
      <c r="C24" s="488"/>
      <c r="D24" s="488"/>
      <c r="E24" s="308">
        <v>23743</v>
      </c>
      <c r="F24" s="308">
        <v>23774</v>
      </c>
      <c r="G24" s="308">
        <v>23802</v>
      </c>
      <c r="H24" s="308">
        <v>23833</v>
      </c>
      <c r="I24" s="308">
        <v>23863</v>
      </c>
      <c r="J24" s="308">
        <v>23894</v>
      </c>
      <c r="K24" s="308">
        <v>23924</v>
      </c>
      <c r="L24" s="308">
        <v>23955</v>
      </c>
      <c r="M24" s="308">
        <v>23986</v>
      </c>
      <c r="N24" s="308">
        <v>24016</v>
      </c>
      <c r="O24" s="308">
        <v>24047</v>
      </c>
      <c r="P24" s="308">
        <v>24077</v>
      </c>
      <c r="S24" s="464" t="s">
        <v>328</v>
      </c>
    </row>
    <row r="25" spans="1:19">
      <c r="A25" s="74" t="s">
        <v>7</v>
      </c>
      <c r="B25" s="313" t="s">
        <v>95</v>
      </c>
      <c r="C25" s="313" t="s">
        <v>241</v>
      </c>
      <c r="D25" s="313" t="s">
        <v>95</v>
      </c>
      <c r="E25" s="292">
        <f>ROUND(IF(0.42*(0.336*D12+28)+0.42*(0.314*D14+69)+0.16*(0.344*D13+17)&lt;370,370,0.42*(0.336*D12+28)+0.42*(0.314*D14+69)+0.16*(0.344*D13+17)),4)</f>
        <v>472.30520000000001</v>
      </c>
      <c r="F25" s="292">
        <f t="shared" ref="F25:P25" si="0">ROUND(IF(0.42*(0.336*E12+28)+0.42*(0.314*E14+69)+0.16*(0.344*E13+17)&lt;370,370,0.42*(0.336*E12+28)+0.42*(0.314*E14+69)+0.16*(0.344*E13+17)),4)</f>
        <v>468.13080000000002</v>
      </c>
      <c r="G25" s="292">
        <f t="shared" si="0"/>
        <v>490.30739999999997</v>
      </c>
      <c r="H25" s="292">
        <f t="shared" si="0"/>
        <v>538.26400000000001</v>
      </c>
      <c r="I25" s="292">
        <f t="shared" si="0"/>
        <v>536.173</v>
      </c>
      <c r="J25" s="292">
        <f t="shared" si="0"/>
        <v>526.91079999999999</v>
      </c>
      <c r="K25" s="292">
        <f t="shared" si="0"/>
        <v>518.98800000000006</v>
      </c>
      <c r="L25" s="292">
        <f t="shared" si="0"/>
        <v>513.97370000000001</v>
      </c>
      <c r="M25" s="292">
        <f t="shared" si="0"/>
        <v>508.7321</v>
      </c>
      <c r="N25" s="292">
        <f t="shared" si="0"/>
        <v>501.01100000000002</v>
      </c>
      <c r="O25" s="292">
        <f t="shared" si="0"/>
        <v>503.6268</v>
      </c>
      <c r="P25" s="292">
        <f t="shared" si="0"/>
        <v>513.47540000000004</v>
      </c>
      <c r="R25" s="522"/>
      <c r="S25" s="464" t="s">
        <v>329</v>
      </c>
    </row>
    <row r="26" spans="1:19">
      <c r="A26" s="74" t="s">
        <v>7</v>
      </c>
      <c r="B26" s="313" t="s">
        <v>95</v>
      </c>
      <c r="C26" s="313" t="s">
        <v>242</v>
      </c>
      <c r="D26" s="313" t="s">
        <v>95</v>
      </c>
      <c r="E26" s="292">
        <f t="shared" ref="E26:P26" si="1">E25*1.0496</f>
        <v>495.73153792000005</v>
      </c>
      <c r="F26" s="292">
        <f t="shared" si="1"/>
        <v>491.35008768000006</v>
      </c>
      <c r="G26" s="292">
        <f t="shared" si="1"/>
        <v>514.62664703999997</v>
      </c>
      <c r="H26" s="292">
        <f t="shared" si="1"/>
        <v>564.96189440000001</v>
      </c>
      <c r="I26" s="292">
        <f t="shared" si="1"/>
        <v>562.76718080000001</v>
      </c>
      <c r="J26" s="292">
        <f t="shared" si="1"/>
        <v>553.04557568000007</v>
      </c>
      <c r="K26" s="292">
        <f t="shared" si="1"/>
        <v>544.72980480000012</v>
      </c>
      <c r="L26" s="292">
        <f t="shared" si="1"/>
        <v>539.46679552000001</v>
      </c>
      <c r="M26" s="292">
        <f t="shared" si="1"/>
        <v>533.96521216000008</v>
      </c>
      <c r="N26" s="292">
        <f t="shared" si="1"/>
        <v>525.8611456000001</v>
      </c>
      <c r="O26" s="292">
        <f t="shared" si="1"/>
        <v>528.60668928000007</v>
      </c>
      <c r="P26" s="292">
        <f t="shared" si="1"/>
        <v>538.94377984000005</v>
      </c>
    </row>
    <row r="27" spans="1:19">
      <c r="A27" s="74" t="s">
        <v>7</v>
      </c>
      <c r="B27" s="313" t="s">
        <v>95</v>
      </c>
      <c r="C27" s="313" t="s">
        <v>243</v>
      </c>
      <c r="D27" s="313" t="s">
        <v>95</v>
      </c>
      <c r="E27" s="292">
        <f>(E25*1.014)+1.9142</f>
        <v>480.83167280000004</v>
      </c>
      <c r="F27" s="292">
        <f t="shared" ref="F27:P27" si="2">(F25*1.014)+1.9142</f>
        <v>476.59883120000001</v>
      </c>
      <c r="G27" s="292">
        <f t="shared" si="2"/>
        <v>499.08590359999999</v>
      </c>
      <c r="H27" s="292">
        <f t="shared" si="2"/>
        <v>547.71389600000009</v>
      </c>
      <c r="I27" s="292">
        <f t="shared" si="2"/>
        <v>545.5936220000001</v>
      </c>
      <c r="J27" s="292">
        <f t="shared" si="2"/>
        <v>536.2017512000001</v>
      </c>
      <c r="K27" s="292">
        <f t="shared" si="2"/>
        <v>528.16803200000015</v>
      </c>
      <c r="L27" s="292">
        <f t="shared" si="2"/>
        <v>523.08353180000006</v>
      </c>
      <c r="M27" s="292">
        <f t="shared" si="2"/>
        <v>517.7685494000001</v>
      </c>
      <c r="N27" s="292">
        <f t="shared" si="2"/>
        <v>509.93935400000004</v>
      </c>
      <c r="O27" s="292">
        <f t="shared" si="2"/>
        <v>512.59177520000003</v>
      </c>
      <c r="P27" s="292">
        <f t="shared" si="2"/>
        <v>522.57825560000015</v>
      </c>
      <c r="S27" s="464" t="s">
        <v>330</v>
      </c>
    </row>
    <row r="28" spans="1:19">
      <c r="A28" s="74" t="s">
        <v>7</v>
      </c>
      <c r="B28" s="313" t="s">
        <v>95</v>
      </c>
      <c r="C28" s="313" t="s">
        <v>244</v>
      </c>
      <c r="D28" s="313" t="s">
        <v>95</v>
      </c>
      <c r="E28" s="292">
        <f>(E25*1.014)+28</f>
        <v>506.91747280000004</v>
      </c>
      <c r="F28" s="292">
        <f t="shared" ref="F28:P28" si="3">(F25*1.014)+28</f>
        <v>502.68463120000001</v>
      </c>
      <c r="G28" s="292">
        <f t="shared" si="3"/>
        <v>525.1717036</v>
      </c>
      <c r="H28" s="292">
        <f t="shared" si="3"/>
        <v>573.79969600000004</v>
      </c>
      <c r="I28" s="292">
        <f t="shared" si="3"/>
        <v>571.67942200000005</v>
      </c>
      <c r="J28" s="292">
        <f t="shared" si="3"/>
        <v>562.28755120000005</v>
      </c>
      <c r="K28" s="292">
        <f t="shared" si="3"/>
        <v>554.2538320000001</v>
      </c>
      <c r="L28" s="292">
        <f t="shared" si="3"/>
        <v>549.16933180000001</v>
      </c>
      <c r="M28" s="292">
        <f t="shared" si="3"/>
        <v>543.85434940000005</v>
      </c>
      <c r="N28" s="292">
        <f t="shared" si="3"/>
        <v>536.02515400000004</v>
      </c>
      <c r="O28" s="292">
        <f t="shared" si="3"/>
        <v>538.67757520000009</v>
      </c>
      <c r="P28" s="292">
        <f t="shared" si="3"/>
        <v>548.6640556000001</v>
      </c>
    </row>
    <row r="29" spans="1:19">
      <c r="A29" s="74" t="s">
        <v>7</v>
      </c>
      <c r="B29" s="313" t="s">
        <v>95</v>
      </c>
      <c r="C29" s="313" t="s">
        <v>245</v>
      </c>
      <c r="D29" s="313" t="s">
        <v>95</v>
      </c>
      <c r="E29" s="292">
        <f>E26</f>
        <v>495.73153792000005</v>
      </c>
      <c r="F29" s="292">
        <f t="shared" ref="E29:P29" si="4">F26</f>
        <v>491.35008768000006</v>
      </c>
      <c r="G29" s="292">
        <f t="shared" si="4"/>
        <v>514.62664703999997</v>
      </c>
      <c r="H29" s="292">
        <f t="shared" si="4"/>
        <v>564.96189440000001</v>
      </c>
      <c r="I29" s="292">
        <f t="shared" si="4"/>
        <v>562.76718080000001</v>
      </c>
      <c r="J29" s="292">
        <f t="shared" si="4"/>
        <v>553.04557568000007</v>
      </c>
      <c r="K29" s="292">
        <f t="shared" si="4"/>
        <v>544.72980480000012</v>
      </c>
      <c r="L29" s="292">
        <f t="shared" si="4"/>
        <v>539.46679552000001</v>
      </c>
      <c r="M29" s="292">
        <f t="shared" si="4"/>
        <v>533.96521216000008</v>
      </c>
      <c r="N29" s="292">
        <f t="shared" si="4"/>
        <v>525.8611456000001</v>
      </c>
      <c r="O29" s="292">
        <f t="shared" si="4"/>
        <v>528.60668928000007</v>
      </c>
      <c r="P29" s="292">
        <f t="shared" si="4"/>
        <v>538.94377984000005</v>
      </c>
    </row>
    <row r="30" spans="1:19">
      <c r="A30" s="74" t="s">
        <v>7</v>
      </c>
      <c r="B30" s="313" t="s">
        <v>95</v>
      </c>
      <c r="C30" s="313" t="s">
        <v>246</v>
      </c>
      <c r="D30" s="313" t="s">
        <v>95</v>
      </c>
      <c r="E30" s="292">
        <f t="shared" ref="E30:P30" si="5">(E25*1.014)+100</f>
        <v>578.91747280000004</v>
      </c>
      <c r="F30" s="292">
        <f t="shared" si="5"/>
        <v>574.68463120000001</v>
      </c>
      <c r="G30" s="292">
        <f t="shared" si="5"/>
        <v>597.1717036</v>
      </c>
      <c r="H30" s="292">
        <f t="shared" si="5"/>
        <v>645.79969600000004</v>
      </c>
      <c r="I30" s="292">
        <f t="shared" si="5"/>
        <v>643.67942200000005</v>
      </c>
      <c r="J30" s="292">
        <f t="shared" si="5"/>
        <v>634.28755120000005</v>
      </c>
      <c r="K30" s="292">
        <f t="shared" si="5"/>
        <v>626.2538320000001</v>
      </c>
      <c r="L30" s="292">
        <f t="shared" si="5"/>
        <v>621.16933180000001</v>
      </c>
      <c r="M30" s="292">
        <f t="shared" si="5"/>
        <v>615.85434940000005</v>
      </c>
      <c r="N30" s="292">
        <f t="shared" si="5"/>
        <v>608.02515400000004</v>
      </c>
      <c r="O30" s="292">
        <f t="shared" si="5"/>
        <v>610.67757520000009</v>
      </c>
      <c r="P30" s="292">
        <f t="shared" si="5"/>
        <v>620.6640556000001</v>
      </c>
    </row>
    <row r="31" spans="1:19">
      <c r="A31" s="74" t="s">
        <v>7</v>
      </c>
      <c r="B31" s="313" t="s">
        <v>95</v>
      </c>
      <c r="C31" s="313" t="s">
        <v>196</v>
      </c>
      <c r="D31" s="313" t="s">
        <v>95</v>
      </c>
      <c r="E31" s="292">
        <f>ROUND(IF(0.86*D5&lt;410,410,0.86*D5),4)</f>
        <v>604.40800000000002</v>
      </c>
      <c r="F31" s="292">
        <f>ROUND(IF(0.86*D5&lt;410,410,0.86*D5),4)</f>
        <v>604.40800000000002</v>
      </c>
      <c r="G31" s="292">
        <f t="shared" ref="G31:P31" si="6">ROUND(IF(0.86*E5&lt;410,410,0.86*E5),4)</f>
        <v>662.07960000000003</v>
      </c>
      <c r="H31" s="292">
        <f t="shared" si="6"/>
        <v>738.01760000000002</v>
      </c>
      <c r="I31" s="292">
        <f t="shared" si="6"/>
        <v>863.59479999999996</v>
      </c>
      <c r="J31" s="292">
        <f t="shared" si="6"/>
        <v>787.15800000000002</v>
      </c>
      <c r="K31" s="292">
        <f t="shared" si="6"/>
        <v>811.15200000000004</v>
      </c>
      <c r="L31" s="292">
        <f t="shared" si="6"/>
        <v>807.43679999999995</v>
      </c>
      <c r="M31" s="292">
        <f t="shared" si="6"/>
        <v>809.44920000000002</v>
      </c>
      <c r="N31" s="292">
        <f t="shared" si="6"/>
        <v>823.53599999999994</v>
      </c>
      <c r="O31" s="292">
        <f t="shared" si="6"/>
        <v>807.97860000000003</v>
      </c>
      <c r="P31" s="292">
        <f t="shared" si="6"/>
        <v>788.78340000000003</v>
      </c>
    </row>
    <row r="32" spans="1:19" s="73" customFormat="1" ht="23.5">
      <c r="A32" s="71" t="s">
        <v>4</v>
      </c>
      <c r="B32" s="72"/>
      <c r="D32" s="72"/>
      <c r="E32" s="374"/>
      <c r="F32" s="374"/>
      <c r="G32" s="374"/>
      <c r="H32" s="374"/>
      <c r="I32" s="374"/>
      <c r="J32" s="374"/>
      <c r="K32" s="374"/>
      <c r="L32" s="374"/>
      <c r="M32" s="374"/>
      <c r="N32" s="374"/>
      <c r="O32" s="374"/>
      <c r="P32" s="374"/>
    </row>
    <row r="33" spans="1:19" ht="14" customHeight="1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9">
      <c r="A34" s="489"/>
      <c r="B34" s="488"/>
      <c r="C34" s="488"/>
      <c r="D34" s="488"/>
      <c r="E34" s="308">
        <f>E24</f>
        <v>23743</v>
      </c>
      <c r="F34" s="308">
        <f t="shared" ref="F34:P34" si="7">F24</f>
        <v>23774</v>
      </c>
      <c r="G34" s="308">
        <f t="shared" si="7"/>
        <v>23802</v>
      </c>
      <c r="H34" s="308">
        <f t="shared" si="7"/>
        <v>23833</v>
      </c>
      <c r="I34" s="308">
        <f t="shared" si="7"/>
        <v>23863</v>
      </c>
      <c r="J34" s="308">
        <f t="shared" si="7"/>
        <v>23894</v>
      </c>
      <c r="K34" s="308">
        <f t="shared" si="7"/>
        <v>23924</v>
      </c>
      <c r="L34" s="308">
        <f t="shared" si="7"/>
        <v>23955</v>
      </c>
      <c r="M34" s="308">
        <f t="shared" si="7"/>
        <v>23986</v>
      </c>
      <c r="N34" s="308">
        <f t="shared" si="7"/>
        <v>24016</v>
      </c>
      <c r="O34" s="308">
        <f t="shared" si="7"/>
        <v>24047</v>
      </c>
      <c r="P34" s="308">
        <f t="shared" si="7"/>
        <v>24077</v>
      </c>
    </row>
    <row r="35" spans="1:19">
      <c r="A35" s="74"/>
      <c r="B35" s="76"/>
      <c r="C35" s="307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S35" s="69" t="s">
        <v>331</v>
      </c>
    </row>
    <row r="36" spans="1:19">
      <c r="A36" s="74" t="s">
        <v>7</v>
      </c>
      <c r="B36" s="76" t="s">
        <v>95</v>
      </c>
      <c r="C36" s="77" t="s">
        <v>2</v>
      </c>
      <c r="D36" s="76" t="s">
        <v>95</v>
      </c>
      <c r="E36" s="292">
        <f>E10+(0.8*D17)+27-15</f>
        <v>810.02147390137429</v>
      </c>
      <c r="F36" s="292">
        <f t="shared" ref="F36:P36" si="8">F10+(0.8*E17)+27-15</f>
        <v>839.85996</v>
      </c>
      <c r="G36" s="292">
        <f t="shared" si="8"/>
        <v>943.82007999999996</v>
      </c>
      <c r="H36" s="292">
        <f t="shared" si="8"/>
        <v>999.15033043478263</v>
      </c>
      <c r="I36" s="292">
        <f t="shared" si="8"/>
        <v>917.43382291246405</v>
      </c>
      <c r="J36" s="292">
        <f t="shared" si="8"/>
        <v>888.2</v>
      </c>
      <c r="K36" s="292">
        <f t="shared" si="8"/>
        <v>873.2</v>
      </c>
      <c r="L36" s="292">
        <f t="shared" si="8"/>
        <v>868.2</v>
      </c>
      <c r="M36" s="292">
        <f t="shared" si="8"/>
        <v>863.2</v>
      </c>
      <c r="N36" s="292">
        <f t="shared" si="8"/>
        <v>913.2</v>
      </c>
      <c r="O36" s="292">
        <f t="shared" si="8"/>
        <v>918.2</v>
      </c>
      <c r="P36" s="292">
        <f t="shared" si="8"/>
        <v>923.2</v>
      </c>
      <c r="R36" s="522"/>
      <c r="S36" s="69" t="s">
        <v>331</v>
      </c>
    </row>
    <row r="37" spans="1:19">
      <c r="A37" s="74" t="s">
        <v>7</v>
      </c>
      <c r="B37" s="123" t="s">
        <v>281</v>
      </c>
      <c r="C37" s="77" t="s">
        <v>2</v>
      </c>
      <c r="D37" s="76" t="s">
        <v>95</v>
      </c>
      <c r="E37" s="75">
        <f>E10+(0.8*D17)+27-15</f>
        <v>810.02147390137429</v>
      </c>
      <c r="F37" s="75">
        <f t="shared" ref="F37:P37" si="9">F10+(0.8*E17)+27-15</f>
        <v>839.85996</v>
      </c>
      <c r="G37" s="75">
        <f t="shared" si="9"/>
        <v>943.82007999999996</v>
      </c>
      <c r="H37" s="75">
        <f t="shared" si="9"/>
        <v>999.15033043478263</v>
      </c>
      <c r="I37" s="75">
        <f t="shared" si="9"/>
        <v>917.43382291246405</v>
      </c>
      <c r="J37" s="75">
        <f t="shared" si="9"/>
        <v>888.2</v>
      </c>
      <c r="K37" s="75">
        <f t="shared" si="9"/>
        <v>873.2</v>
      </c>
      <c r="L37" s="75">
        <f t="shared" si="9"/>
        <v>868.2</v>
      </c>
      <c r="M37" s="75">
        <f t="shared" si="9"/>
        <v>863.2</v>
      </c>
      <c r="N37" s="75">
        <f t="shared" si="9"/>
        <v>913.2</v>
      </c>
      <c r="O37" s="75">
        <f t="shared" si="9"/>
        <v>918.2</v>
      </c>
      <c r="P37" s="75">
        <f t="shared" si="9"/>
        <v>923.2</v>
      </c>
      <c r="R37" s="522"/>
    </row>
    <row r="38" spans="1:19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9">
      <c r="A39" s="74" t="s">
        <v>7</v>
      </c>
      <c r="B39" s="78" t="s">
        <v>95</v>
      </c>
      <c r="C39" s="80" t="s">
        <v>222</v>
      </c>
      <c r="D39" s="78" t="s">
        <v>95</v>
      </c>
      <c r="E39" s="292">
        <f>ROUND(IF(E10+(0.8*D17)+17+7.7537&lt;330,330,E10+(0.8*D17)+17+7.7537),4)</f>
        <v>822.77520000000004</v>
      </c>
      <c r="F39" s="292">
        <f t="shared" ref="F39:P39" si="10">ROUND(IF(F10+(0.8*E17)+17+7.7537&lt;330,330,F10+(0.8*E17)+17+7.7537),4)</f>
        <v>852.61369999999999</v>
      </c>
      <c r="G39" s="292">
        <f t="shared" si="10"/>
        <v>956.57380000000001</v>
      </c>
      <c r="H39" s="292">
        <f t="shared" si="10"/>
        <v>1011.904</v>
      </c>
      <c r="I39" s="292">
        <f t="shared" si="10"/>
        <v>930.1875</v>
      </c>
      <c r="J39" s="292">
        <f t="shared" si="10"/>
        <v>900.95370000000003</v>
      </c>
      <c r="K39" s="292">
        <f t="shared" si="10"/>
        <v>885.95370000000003</v>
      </c>
      <c r="L39" s="292">
        <f t="shared" si="10"/>
        <v>880.95370000000003</v>
      </c>
      <c r="M39" s="292">
        <f t="shared" si="10"/>
        <v>875.95370000000003</v>
      </c>
      <c r="N39" s="292">
        <f t="shared" si="10"/>
        <v>925.95370000000003</v>
      </c>
      <c r="O39" s="292">
        <f t="shared" si="10"/>
        <v>930.95370000000003</v>
      </c>
      <c r="P39" s="292">
        <f t="shared" si="10"/>
        <v>935.95370000000003</v>
      </c>
      <c r="R39" s="522"/>
    </row>
    <row r="40" spans="1:19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9">
      <c r="A41" s="74" t="s">
        <v>7</v>
      </c>
      <c r="B41" s="67" t="s">
        <v>95</v>
      </c>
      <c r="C41" s="82" t="s">
        <v>323</v>
      </c>
      <c r="D41" s="67" t="s">
        <v>95</v>
      </c>
      <c r="E41" s="292">
        <f t="shared" ref="E41:P41" si="11">(D15*0.295)+72</f>
        <v>442.22499999999997</v>
      </c>
      <c r="F41" s="292">
        <f t="shared" si="11"/>
        <v>456.79062499999998</v>
      </c>
      <c r="G41" s="292">
        <f t="shared" si="11"/>
        <v>482.234375</v>
      </c>
      <c r="H41" s="292">
        <f t="shared" si="11"/>
        <v>502.7</v>
      </c>
      <c r="I41" s="292">
        <f t="shared" si="11"/>
        <v>496.21</v>
      </c>
      <c r="J41" s="292">
        <f t="shared" si="11"/>
        <v>496.79999999999995</v>
      </c>
      <c r="K41" s="292">
        <f t="shared" si="11"/>
        <v>496.21</v>
      </c>
      <c r="L41" s="292">
        <f t="shared" si="11"/>
        <v>491.78499999999997</v>
      </c>
      <c r="M41" s="292">
        <f t="shared" si="11"/>
        <v>482.04999999999995</v>
      </c>
      <c r="N41" s="292">
        <f t="shared" si="11"/>
        <v>480.57499999999999</v>
      </c>
      <c r="O41" s="292">
        <f t="shared" si="11"/>
        <v>482.04999999999995</v>
      </c>
      <c r="P41" s="292">
        <f t="shared" si="11"/>
        <v>480.57499999999999</v>
      </c>
      <c r="R41" s="522"/>
    </row>
    <row r="42" spans="1:19">
      <c r="A42" s="74" t="s">
        <v>7</v>
      </c>
      <c r="B42" s="67" t="s">
        <v>95</v>
      </c>
      <c r="C42" s="82" t="s">
        <v>265</v>
      </c>
      <c r="D42" s="67" t="s">
        <v>95</v>
      </c>
      <c r="E42" s="75">
        <f t="shared" ref="E42:P42" si="12">E10+(0.8*D17)+20</f>
        <v>818.02147390137429</v>
      </c>
      <c r="F42" s="75">
        <f t="shared" si="12"/>
        <v>847.85996</v>
      </c>
      <c r="G42" s="75">
        <f t="shared" si="12"/>
        <v>951.82007999999996</v>
      </c>
      <c r="H42" s="75">
        <f t="shared" si="12"/>
        <v>1007.1503304347826</v>
      </c>
      <c r="I42" s="75">
        <f t="shared" si="12"/>
        <v>925.43382291246405</v>
      </c>
      <c r="J42" s="75">
        <f t="shared" si="12"/>
        <v>896.2</v>
      </c>
      <c r="K42" s="75">
        <f t="shared" si="12"/>
        <v>881.2</v>
      </c>
      <c r="L42" s="75">
        <f t="shared" si="12"/>
        <v>876.2</v>
      </c>
      <c r="M42" s="75">
        <f t="shared" si="12"/>
        <v>871.2</v>
      </c>
      <c r="N42" s="75">
        <f t="shared" si="12"/>
        <v>921.2</v>
      </c>
      <c r="O42" s="75">
        <f t="shared" si="12"/>
        <v>926.2</v>
      </c>
      <c r="P42" s="75">
        <f t="shared" si="12"/>
        <v>931.2</v>
      </c>
      <c r="R42" s="522"/>
    </row>
    <row r="43" spans="1:19">
      <c r="A43" s="74" t="s">
        <v>7</v>
      </c>
      <c r="B43" s="67" t="s">
        <v>95</v>
      </c>
      <c r="C43" s="82" t="s">
        <v>285</v>
      </c>
      <c r="D43" s="67" t="s">
        <v>95</v>
      </c>
      <c r="E43" s="75">
        <f>((250/330)*((0.295*D15)+72))+((80/330)*(E10+(80%*D17)+20))</f>
        <v>533.3271754912422</v>
      </c>
      <c r="F43" s="75">
        <f t="shared" ref="F43:P43" si="13">((250/330)*((0.295*E15)+72))+((80/330)*(F10+(80%*E17)+20))</f>
        <v>551.59531227272726</v>
      </c>
      <c r="G43" s="75">
        <f t="shared" si="13"/>
        <v>596.07333378787871</v>
      </c>
      <c r="H43" s="75">
        <f t="shared" si="13"/>
        <v>624.99098919631092</v>
      </c>
      <c r="I43" s="75">
        <f t="shared" si="13"/>
        <v>600.26426009999125</v>
      </c>
      <c r="J43" s="75">
        <f t="shared" si="13"/>
        <v>593.62424242424242</v>
      </c>
      <c r="K43" s="75">
        <f t="shared" si="13"/>
        <v>589.54090909090905</v>
      </c>
      <c r="L43" s="75">
        <f t="shared" si="13"/>
        <v>584.97651515151517</v>
      </c>
      <c r="M43" s="75">
        <f t="shared" si="13"/>
        <v>576.38939393939393</v>
      </c>
      <c r="N43" s="75">
        <f t="shared" si="13"/>
        <v>587.3931818181818</v>
      </c>
      <c r="O43" s="75">
        <f t="shared" si="13"/>
        <v>589.7227272727273</v>
      </c>
      <c r="P43" s="75">
        <f t="shared" si="13"/>
        <v>589.81742424242429</v>
      </c>
      <c r="R43" s="522"/>
    </row>
    <row r="44" spans="1:19" ht="15" thickBot="1">
      <c r="A44" s="379"/>
      <c r="B44" s="380"/>
      <c r="C44" s="381" t="s">
        <v>178</v>
      </c>
      <c r="D44" s="380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9">
      <c r="A45" s="89" t="s">
        <v>7</v>
      </c>
      <c r="B45" s="388" t="s">
        <v>95</v>
      </c>
      <c r="C45" s="389" t="s">
        <v>283</v>
      </c>
      <c r="D45" s="390" t="s">
        <v>95</v>
      </c>
      <c r="E45" s="377">
        <f>E10+(0.71*D17)+17-10</f>
        <v>798.49405808746974</v>
      </c>
      <c r="F45" s="377">
        <f t="shared" ref="F45:P45" si="14">F10+(0.71*E17)+17-10</f>
        <v>828.91321449999998</v>
      </c>
      <c r="G45" s="377">
        <f t="shared" si="14"/>
        <v>934.67782099999999</v>
      </c>
      <c r="H45" s="377">
        <f t="shared" si="14"/>
        <v>988.84591826086955</v>
      </c>
      <c r="I45" s="377">
        <f t="shared" si="14"/>
        <v>906.19751783481183</v>
      </c>
      <c r="J45" s="377">
        <f t="shared" si="14"/>
        <v>877.44</v>
      </c>
      <c r="K45" s="377">
        <f t="shared" si="14"/>
        <v>862.44</v>
      </c>
      <c r="L45" s="377">
        <f t="shared" si="14"/>
        <v>857.44</v>
      </c>
      <c r="M45" s="377">
        <f t="shared" si="14"/>
        <v>852.44</v>
      </c>
      <c r="N45" s="377">
        <f t="shared" si="14"/>
        <v>902.44</v>
      </c>
      <c r="O45" s="377">
        <f t="shared" si="14"/>
        <v>907.44</v>
      </c>
      <c r="P45" s="377">
        <f t="shared" si="14"/>
        <v>912.44</v>
      </c>
    </row>
    <row r="46" spans="1:19">
      <c r="A46" s="93" t="s">
        <v>7</v>
      </c>
      <c r="B46" s="309" t="s">
        <v>282</v>
      </c>
      <c r="C46" s="338" t="s">
        <v>283</v>
      </c>
      <c r="D46" s="391" t="s">
        <v>3</v>
      </c>
      <c r="E46" s="377">
        <f>E10+(0.71*D17)</f>
        <v>791.49405808746974</v>
      </c>
      <c r="F46" s="377">
        <f t="shared" ref="F46:P46" si="15">F10+(0.71*E17)</f>
        <v>821.91321449999998</v>
      </c>
      <c r="G46" s="377">
        <f t="shared" si="15"/>
        <v>927.67782099999999</v>
      </c>
      <c r="H46" s="377">
        <f t="shared" si="15"/>
        <v>981.84591826086955</v>
      </c>
      <c r="I46" s="377">
        <f t="shared" si="15"/>
        <v>899.19751783481183</v>
      </c>
      <c r="J46" s="377">
        <f t="shared" si="15"/>
        <v>870.44</v>
      </c>
      <c r="K46" s="377">
        <f t="shared" si="15"/>
        <v>855.44</v>
      </c>
      <c r="L46" s="377">
        <f t="shared" si="15"/>
        <v>850.44</v>
      </c>
      <c r="M46" s="377">
        <f t="shared" si="15"/>
        <v>845.44</v>
      </c>
      <c r="N46" s="377">
        <f t="shared" si="15"/>
        <v>895.44</v>
      </c>
      <c r="O46" s="377">
        <f t="shared" si="15"/>
        <v>900.44</v>
      </c>
      <c r="P46" s="377">
        <f t="shared" si="15"/>
        <v>905.44</v>
      </c>
    </row>
    <row r="47" spans="1:19">
      <c r="A47" s="93" t="s">
        <v>7</v>
      </c>
      <c r="B47" s="309" t="s">
        <v>281</v>
      </c>
      <c r="C47" s="338" t="s">
        <v>283</v>
      </c>
      <c r="D47" s="392" t="s">
        <v>95</v>
      </c>
      <c r="E47" s="291">
        <f>E45</f>
        <v>798.49405808746974</v>
      </c>
      <c r="F47" s="291">
        <f t="shared" ref="F47:P47" si="16">F45</f>
        <v>828.91321449999998</v>
      </c>
      <c r="G47" s="291">
        <f t="shared" si="16"/>
        <v>934.67782099999999</v>
      </c>
      <c r="H47" s="291">
        <f t="shared" si="16"/>
        <v>988.84591826086955</v>
      </c>
      <c r="I47" s="291">
        <f t="shared" si="16"/>
        <v>906.19751783481183</v>
      </c>
      <c r="J47" s="291">
        <f t="shared" si="16"/>
        <v>877.44</v>
      </c>
      <c r="K47" s="291">
        <f t="shared" si="16"/>
        <v>862.44</v>
      </c>
      <c r="L47" s="291">
        <f t="shared" si="16"/>
        <v>857.44</v>
      </c>
      <c r="M47" s="291">
        <f t="shared" si="16"/>
        <v>852.44</v>
      </c>
      <c r="N47" s="291">
        <f t="shared" si="16"/>
        <v>902.44</v>
      </c>
      <c r="O47" s="291">
        <f t="shared" si="16"/>
        <v>907.44</v>
      </c>
      <c r="P47" s="291">
        <f t="shared" si="16"/>
        <v>912.44</v>
      </c>
    </row>
    <row r="48" spans="1:19">
      <c r="A48" s="93" t="s">
        <v>7</v>
      </c>
      <c r="B48" s="311" t="s">
        <v>95</v>
      </c>
      <c r="C48" s="338" t="s">
        <v>284</v>
      </c>
      <c r="D48" s="392" t="s">
        <v>95</v>
      </c>
      <c r="E48" s="377">
        <f t="shared" ref="E48:P48" si="17">E10+(0.73*D17)+17-10</f>
        <v>799.94459493500403</v>
      </c>
      <c r="F48" s="377">
        <f t="shared" si="17"/>
        <v>830.2347135</v>
      </c>
      <c r="G48" s="377">
        <f t="shared" si="17"/>
        <v>935.59832299999994</v>
      </c>
      <c r="H48" s="377">
        <f t="shared" si="17"/>
        <v>990.02467652173914</v>
      </c>
      <c r="I48" s="377">
        <f t="shared" si="17"/>
        <v>907.58336340762344</v>
      </c>
      <c r="J48" s="377">
        <f t="shared" si="17"/>
        <v>878.72</v>
      </c>
      <c r="K48" s="377">
        <f t="shared" si="17"/>
        <v>863.72</v>
      </c>
      <c r="L48" s="377">
        <f t="shared" si="17"/>
        <v>858.72</v>
      </c>
      <c r="M48" s="377">
        <f t="shared" si="17"/>
        <v>853.72</v>
      </c>
      <c r="N48" s="377">
        <f t="shared" si="17"/>
        <v>903.72</v>
      </c>
      <c r="O48" s="377">
        <f t="shared" si="17"/>
        <v>908.72</v>
      </c>
      <c r="P48" s="377">
        <f t="shared" si="17"/>
        <v>913.72</v>
      </c>
    </row>
    <row r="49" spans="1:18">
      <c r="A49" s="93" t="s">
        <v>7</v>
      </c>
      <c r="B49" s="309" t="s">
        <v>282</v>
      </c>
      <c r="C49" s="338" t="s">
        <v>284</v>
      </c>
      <c r="D49" s="391" t="s">
        <v>3</v>
      </c>
      <c r="E49" s="377">
        <f t="shared" ref="E49:P49" si="18">E10+(0.73*D17)</f>
        <v>792.94459493500403</v>
      </c>
      <c r="F49" s="377">
        <f t="shared" si="18"/>
        <v>823.2347135</v>
      </c>
      <c r="G49" s="377">
        <f t="shared" si="18"/>
        <v>928.59832299999994</v>
      </c>
      <c r="H49" s="377">
        <f t="shared" si="18"/>
        <v>983.02467652173914</v>
      </c>
      <c r="I49" s="377">
        <f t="shared" si="18"/>
        <v>900.58336340762344</v>
      </c>
      <c r="J49" s="377">
        <f t="shared" si="18"/>
        <v>871.72</v>
      </c>
      <c r="K49" s="377">
        <f t="shared" si="18"/>
        <v>856.72</v>
      </c>
      <c r="L49" s="377">
        <f t="shared" si="18"/>
        <v>851.72</v>
      </c>
      <c r="M49" s="377">
        <f t="shared" si="18"/>
        <v>846.72</v>
      </c>
      <c r="N49" s="377">
        <f t="shared" si="18"/>
        <v>896.72</v>
      </c>
      <c r="O49" s="377">
        <f t="shared" si="18"/>
        <v>901.72</v>
      </c>
      <c r="P49" s="377">
        <f t="shared" si="18"/>
        <v>906.72</v>
      </c>
    </row>
    <row r="50" spans="1:18" ht="15" thickBot="1">
      <c r="A50" s="96" t="s">
        <v>7</v>
      </c>
      <c r="B50" s="393" t="s">
        <v>281</v>
      </c>
      <c r="C50" s="394" t="s">
        <v>284</v>
      </c>
      <c r="D50" s="395" t="s">
        <v>95</v>
      </c>
      <c r="E50" s="291">
        <f>E48</f>
        <v>799.94459493500403</v>
      </c>
      <c r="F50" s="291">
        <f t="shared" ref="F50:P50" si="19">F48</f>
        <v>830.2347135</v>
      </c>
      <c r="G50" s="291">
        <f t="shared" si="19"/>
        <v>935.59832299999994</v>
      </c>
      <c r="H50" s="291">
        <f t="shared" si="19"/>
        <v>990.02467652173914</v>
      </c>
      <c r="I50" s="291">
        <f t="shared" si="19"/>
        <v>907.58336340762344</v>
      </c>
      <c r="J50" s="291">
        <f t="shared" si="19"/>
        <v>878.72</v>
      </c>
      <c r="K50" s="291">
        <f t="shared" si="19"/>
        <v>863.72</v>
      </c>
      <c r="L50" s="291">
        <f t="shared" si="19"/>
        <v>858.72</v>
      </c>
      <c r="M50" s="291">
        <f t="shared" si="19"/>
        <v>853.72</v>
      </c>
      <c r="N50" s="291">
        <f t="shared" si="19"/>
        <v>903.72</v>
      </c>
      <c r="O50" s="291">
        <f t="shared" si="19"/>
        <v>908.72</v>
      </c>
      <c r="P50" s="291">
        <f t="shared" si="19"/>
        <v>913.72</v>
      </c>
    </row>
    <row r="51" spans="1:18">
      <c r="A51" s="407" t="s">
        <v>7</v>
      </c>
      <c r="B51" s="384" t="s">
        <v>95</v>
      </c>
      <c r="C51" s="385" t="s">
        <v>291</v>
      </c>
      <c r="D51" s="409" t="s">
        <v>95</v>
      </c>
      <c r="E51" s="291">
        <f>E45</f>
        <v>798.49405808746974</v>
      </c>
      <c r="F51" s="291">
        <f t="shared" ref="F51:P51" si="20">F45</f>
        <v>828.91321449999998</v>
      </c>
      <c r="G51" s="291">
        <f t="shared" si="20"/>
        <v>934.67782099999999</v>
      </c>
      <c r="H51" s="291">
        <f t="shared" si="20"/>
        <v>988.84591826086955</v>
      </c>
      <c r="I51" s="291">
        <f t="shared" si="20"/>
        <v>906.19751783481183</v>
      </c>
      <c r="J51" s="291">
        <f t="shared" si="20"/>
        <v>877.44</v>
      </c>
      <c r="K51" s="291">
        <f t="shared" si="20"/>
        <v>862.44</v>
      </c>
      <c r="L51" s="291">
        <f t="shared" si="20"/>
        <v>857.44</v>
      </c>
      <c r="M51" s="291">
        <f t="shared" si="20"/>
        <v>852.44</v>
      </c>
      <c r="N51" s="291">
        <f t="shared" si="20"/>
        <v>902.44</v>
      </c>
      <c r="O51" s="291">
        <f t="shared" si="20"/>
        <v>907.44</v>
      </c>
      <c r="P51" s="291">
        <f t="shared" si="20"/>
        <v>912.44</v>
      </c>
    </row>
    <row r="52" spans="1:18">
      <c r="A52" s="93" t="s">
        <v>7</v>
      </c>
      <c r="B52" s="309" t="s">
        <v>282</v>
      </c>
      <c r="C52" s="338" t="s">
        <v>291</v>
      </c>
      <c r="D52" s="391" t="s">
        <v>3</v>
      </c>
      <c r="E52" s="291">
        <f>E46</f>
        <v>791.49405808746974</v>
      </c>
      <c r="F52" s="291">
        <f t="shared" ref="F52:P52" si="21">F46</f>
        <v>821.91321449999998</v>
      </c>
      <c r="G52" s="291">
        <f t="shared" si="21"/>
        <v>927.67782099999999</v>
      </c>
      <c r="H52" s="291">
        <f t="shared" si="21"/>
        <v>981.84591826086955</v>
      </c>
      <c r="I52" s="291">
        <f t="shared" si="21"/>
        <v>899.19751783481183</v>
      </c>
      <c r="J52" s="291">
        <f t="shared" si="21"/>
        <v>870.44</v>
      </c>
      <c r="K52" s="291">
        <f t="shared" si="21"/>
        <v>855.44</v>
      </c>
      <c r="L52" s="291">
        <f t="shared" si="21"/>
        <v>850.44</v>
      </c>
      <c r="M52" s="291">
        <f t="shared" si="21"/>
        <v>845.44</v>
      </c>
      <c r="N52" s="291">
        <f t="shared" si="21"/>
        <v>895.44</v>
      </c>
      <c r="O52" s="291">
        <f t="shared" si="21"/>
        <v>900.44</v>
      </c>
      <c r="P52" s="291">
        <f t="shared" si="21"/>
        <v>905.44</v>
      </c>
    </row>
    <row r="53" spans="1:18" ht="15" thickBot="1">
      <c r="A53" s="96" t="s">
        <v>7</v>
      </c>
      <c r="B53" s="393" t="s">
        <v>281</v>
      </c>
      <c r="C53" s="394" t="s">
        <v>291</v>
      </c>
      <c r="D53" s="395" t="s">
        <v>95</v>
      </c>
      <c r="E53" s="291">
        <f>E47</f>
        <v>798.49405808746974</v>
      </c>
      <c r="F53" s="291">
        <f t="shared" ref="F53:P53" si="22">F47</f>
        <v>828.91321449999998</v>
      </c>
      <c r="G53" s="291">
        <f t="shared" si="22"/>
        <v>934.67782099999999</v>
      </c>
      <c r="H53" s="291">
        <f t="shared" si="22"/>
        <v>988.84591826086955</v>
      </c>
      <c r="I53" s="291">
        <f t="shared" si="22"/>
        <v>906.19751783481183</v>
      </c>
      <c r="J53" s="291">
        <f t="shared" si="22"/>
        <v>877.44</v>
      </c>
      <c r="K53" s="291">
        <f t="shared" si="22"/>
        <v>862.44</v>
      </c>
      <c r="L53" s="291">
        <f t="shared" si="22"/>
        <v>857.44</v>
      </c>
      <c r="M53" s="291">
        <f t="shared" si="22"/>
        <v>852.44</v>
      </c>
      <c r="N53" s="291">
        <f t="shared" si="22"/>
        <v>902.44</v>
      </c>
      <c r="O53" s="291">
        <f t="shared" si="22"/>
        <v>907.44</v>
      </c>
      <c r="P53" s="291">
        <f t="shared" si="22"/>
        <v>912.44</v>
      </c>
    </row>
    <row r="54" spans="1:18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 t="shared" ref="E54:P54" si="23">E19+(2.25*1000/E20)</f>
        <v>494.40787616549414</v>
      </c>
      <c r="F54" s="75">
        <f t="shared" si="23"/>
        <v>504.54084388134521</v>
      </c>
      <c r="G54" s="75">
        <f t="shared" si="23"/>
        <v>510.38396485336767</v>
      </c>
      <c r="H54" s="75">
        <f t="shared" si="23"/>
        <v>499.90984648257211</v>
      </c>
      <c r="I54" s="75">
        <f t="shared" si="23"/>
        <v>490.24517401371975</v>
      </c>
      <c r="J54" s="75">
        <f t="shared" si="23"/>
        <v>492.16480873124328</v>
      </c>
      <c r="K54" s="75">
        <f t="shared" si="23"/>
        <v>492.16480873124328</v>
      </c>
      <c r="L54" s="75">
        <f t="shared" si="23"/>
        <v>512.76096503350357</v>
      </c>
      <c r="M54" s="75">
        <f t="shared" si="23"/>
        <v>515.0987809835043</v>
      </c>
      <c r="N54" s="75">
        <f t="shared" si="23"/>
        <v>515.56890460472448</v>
      </c>
      <c r="O54" s="75">
        <f t="shared" si="23"/>
        <v>539.6216712930003</v>
      </c>
      <c r="P54" s="75">
        <f t="shared" si="23"/>
        <v>539.6216712930003</v>
      </c>
    </row>
    <row r="55" spans="1:18" s="73" customFormat="1" ht="23.5">
      <c r="A55" s="71" t="s">
        <v>5</v>
      </c>
      <c r="B55" s="72"/>
      <c r="D55" s="72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</row>
    <row r="56" spans="1:18" ht="14" customHeight="1">
      <c r="A56" s="490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8">
      <c r="A57" s="492"/>
      <c r="B57" s="488"/>
      <c r="C57" s="488"/>
      <c r="D57" s="488"/>
      <c r="E57" s="308">
        <f>E24</f>
        <v>23743</v>
      </c>
      <c r="F57" s="308">
        <f t="shared" ref="F57:P57" si="24">F24</f>
        <v>23774</v>
      </c>
      <c r="G57" s="308">
        <f t="shared" si="24"/>
        <v>23802</v>
      </c>
      <c r="H57" s="308">
        <f t="shared" si="24"/>
        <v>23833</v>
      </c>
      <c r="I57" s="308">
        <f t="shared" si="24"/>
        <v>23863</v>
      </c>
      <c r="J57" s="308">
        <f t="shared" si="24"/>
        <v>23894</v>
      </c>
      <c r="K57" s="308">
        <f t="shared" si="24"/>
        <v>23924</v>
      </c>
      <c r="L57" s="308">
        <f t="shared" si="24"/>
        <v>23955</v>
      </c>
      <c r="M57" s="308">
        <f t="shared" si="24"/>
        <v>23986</v>
      </c>
      <c r="N57" s="308">
        <f t="shared" si="24"/>
        <v>24016</v>
      </c>
      <c r="O57" s="308">
        <f t="shared" si="24"/>
        <v>24047</v>
      </c>
      <c r="P57" s="308">
        <f t="shared" si="24"/>
        <v>24077</v>
      </c>
    </row>
    <row r="58" spans="1:18">
      <c r="A58" s="74"/>
      <c r="B58" s="76"/>
      <c r="C58" s="307" t="s">
        <v>65</v>
      </c>
      <c r="D58" s="307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8">
      <c r="A59" s="74" t="s">
        <v>7</v>
      </c>
      <c r="B59" s="76" t="s">
        <v>95</v>
      </c>
      <c r="C59" s="76" t="s">
        <v>2</v>
      </c>
      <c r="D59" s="76" t="s">
        <v>95</v>
      </c>
      <c r="E59" s="75">
        <f t="shared" ref="E59:P59" si="25">E9+(0.8*D17)+20-13</f>
        <v>790.02147390137429</v>
      </c>
      <c r="F59" s="75">
        <f t="shared" si="25"/>
        <v>834.85996</v>
      </c>
      <c r="G59" s="75">
        <f t="shared" si="25"/>
        <v>951.32007999999996</v>
      </c>
      <c r="H59" s="75">
        <f t="shared" si="25"/>
        <v>1004.1503304347826</v>
      </c>
      <c r="I59" s="75">
        <f t="shared" si="25"/>
        <v>919.93382291246405</v>
      </c>
      <c r="J59" s="75">
        <f t="shared" si="25"/>
        <v>890.7</v>
      </c>
      <c r="K59" s="75">
        <f t="shared" si="25"/>
        <v>873.2</v>
      </c>
      <c r="L59" s="75">
        <f t="shared" si="25"/>
        <v>865.7</v>
      </c>
      <c r="M59" s="75">
        <f t="shared" si="25"/>
        <v>860.7</v>
      </c>
      <c r="N59" s="75">
        <f t="shared" si="25"/>
        <v>913.2</v>
      </c>
      <c r="O59" s="75">
        <f t="shared" si="25"/>
        <v>920.7</v>
      </c>
      <c r="P59" s="75">
        <f t="shared" si="25"/>
        <v>925.7</v>
      </c>
    </row>
    <row r="60" spans="1:18">
      <c r="A60" s="74" t="s">
        <v>7</v>
      </c>
      <c r="B60" s="123" t="s">
        <v>286</v>
      </c>
      <c r="C60" s="406" t="s">
        <v>2</v>
      </c>
      <c r="D60" s="406" t="s">
        <v>95</v>
      </c>
      <c r="E60" s="75">
        <f t="shared" ref="E60:P60" si="26">E9+(0.8*D17)+20-13</f>
        <v>790.02147390137429</v>
      </c>
      <c r="F60" s="75">
        <f t="shared" si="26"/>
        <v>834.85996</v>
      </c>
      <c r="G60" s="75">
        <f t="shared" si="26"/>
        <v>951.32007999999996</v>
      </c>
      <c r="H60" s="75">
        <f t="shared" si="26"/>
        <v>1004.1503304347826</v>
      </c>
      <c r="I60" s="75">
        <f t="shared" si="26"/>
        <v>919.93382291246405</v>
      </c>
      <c r="J60" s="75">
        <f t="shared" si="26"/>
        <v>890.7</v>
      </c>
      <c r="K60" s="75">
        <f t="shared" si="26"/>
        <v>873.2</v>
      </c>
      <c r="L60" s="75">
        <f t="shared" si="26"/>
        <v>865.7</v>
      </c>
      <c r="M60" s="75">
        <f t="shared" si="26"/>
        <v>860.7</v>
      </c>
      <c r="N60" s="75">
        <f t="shared" si="26"/>
        <v>913.2</v>
      </c>
      <c r="O60" s="75">
        <f t="shared" si="26"/>
        <v>920.7</v>
      </c>
      <c r="P60" s="75">
        <f t="shared" si="26"/>
        <v>925.7</v>
      </c>
    </row>
    <row r="61" spans="1:18">
      <c r="A61" s="74"/>
      <c r="B61" s="309"/>
      <c r="C61" s="310" t="s">
        <v>223</v>
      </c>
      <c r="D61" s="311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</row>
    <row r="62" spans="1:18">
      <c r="A62" s="74" t="s">
        <v>7</v>
      </c>
      <c r="B62" s="311" t="s">
        <v>95</v>
      </c>
      <c r="C62" s="312" t="s">
        <v>288</v>
      </c>
      <c r="D62" s="311" t="s">
        <v>95</v>
      </c>
      <c r="E62" s="292">
        <f>E5-80</f>
        <v>689.86</v>
      </c>
      <c r="F62" s="292">
        <f t="shared" ref="F62:P62" si="27">F5-80</f>
        <v>778.16</v>
      </c>
      <c r="G62" s="292">
        <f t="shared" si="27"/>
        <v>924.18</v>
      </c>
      <c r="H62" s="292">
        <f t="shared" si="27"/>
        <v>835.3</v>
      </c>
      <c r="I62" s="292">
        <f t="shared" si="27"/>
        <v>863.2</v>
      </c>
      <c r="J62" s="292">
        <f t="shared" si="27"/>
        <v>858.88</v>
      </c>
      <c r="K62" s="292">
        <f t="shared" si="27"/>
        <v>861.22</v>
      </c>
      <c r="L62" s="292">
        <f t="shared" si="27"/>
        <v>877.6</v>
      </c>
      <c r="M62" s="292">
        <f t="shared" si="27"/>
        <v>859.51</v>
      </c>
      <c r="N62" s="292">
        <f t="shared" si="27"/>
        <v>837.19</v>
      </c>
      <c r="O62" s="292">
        <f t="shared" si="27"/>
        <v>826.3</v>
      </c>
      <c r="P62" s="292">
        <f t="shared" si="27"/>
        <v>811.9</v>
      </c>
      <c r="R62" s="249"/>
    </row>
    <row r="63" spans="1:18">
      <c r="A63" s="74" t="s">
        <v>7</v>
      </c>
      <c r="B63" s="311" t="s">
        <v>95</v>
      </c>
      <c r="C63" s="312" t="s">
        <v>287</v>
      </c>
      <c r="D63" s="311" t="s">
        <v>95</v>
      </c>
      <c r="E63" s="292">
        <f t="shared" ref="E63:P63" si="28">E9+(0.71*D17)+17-10</f>
        <v>783.49405808746974</v>
      </c>
      <c r="F63" s="292">
        <f t="shared" si="28"/>
        <v>828.91321449999998</v>
      </c>
      <c r="G63" s="292">
        <f t="shared" si="28"/>
        <v>947.17782099999999</v>
      </c>
      <c r="H63" s="292">
        <f t="shared" si="28"/>
        <v>998.84591826086955</v>
      </c>
      <c r="I63" s="292">
        <f t="shared" si="28"/>
        <v>913.69751783481183</v>
      </c>
      <c r="J63" s="292">
        <f t="shared" si="28"/>
        <v>884.94</v>
      </c>
      <c r="K63" s="292">
        <f t="shared" si="28"/>
        <v>867.44</v>
      </c>
      <c r="L63" s="292">
        <f t="shared" si="28"/>
        <v>859.94</v>
      </c>
      <c r="M63" s="292">
        <f t="shared" si="28"/>
        <v>854.94</v>
      </c>
      <c r="N63" s="292">
        <f t="shared" si="28"/>
        <v>907.44</v>
      </c>
      <c r="O63" s="292">
        <f t="shared" si="28"/>
        <v>914.94</v>
      </c>
      <c r="P63" s="292">
        <f t="shared" si="28"/>
        <v>919.94</v>
      </c>
    </row>
    <row r="64" spans="1:18">
      <c r="A64" s="74" t="s">
        <v>7</v>
      </c>
      <c r="B64" s="311" t="s">
        <v>95</v>
      </c>
      <c r="C64" s="312" t="s">
        <v>289</v>
      </c>
      <c r="D64" s="311" t="s">
        <v>95</v>
      </c>
      <c r="E64" s="292">
        <f t="shared" ref="E64:P64" si="29">E9+(0.73*D17)+17-10</f>
        <v>784.94459493500403</v>
      </c>
      <c r="F64" s="292">
        <f t="shared" si="29"/>
        <v>830.2347135</v>
      </c>
      <c r="G64" s="292">
        <f t="shared" si="29"/>
        <v>948.09832299999994</v>
      </c>
      <c r="H64" s="292">
        <f t="shared" si="29"/>
        <v>1000.0246765217391</v>
      </c>
      <c r="I64" s="292">
        <f t="shared" si="29"/>
        <v>915.08336340762344</v>
      </c>
      <c r="J64" s="292">
        <f t="shared" si="29"/>
        <v>886.22</v>
      </c>
      <c r="K64" s="292">
        <f t="shared" si="29"/>
        <v>868.72</v>
      </c>
      <c r="L64" s="292">
        <f t="shared" si="29"/>
        <v>861.22</v>
      </c>
      <c r="M64" s="292">
        <f t="shared" si="29"/>
        <v>856.22</v>
      </c>
      <c r="N64" s="292">
        <f t="shared" si="29"/>
        <v>908.72</v>
      </c>
      <c r="O64" s="292">
        <f t="shared" si="29"/>
        <v>916.22</v>
      </c>
      <c r="P64" s="292">
        <f t="shared" si="29"/>
        <v>921.22</v>
      </c>
    </row>
    <row r="65" spans="1:23">
      <c r="A65" s="74" t="s">
        <v>7</v>
      </c>
      <c r="B65" s="309" t="s">
        <v>286</v>
      </c>
      <c r="C65" s="404" t="s">
        <v>288</v>
      </c>
      <c r="D65" s="405" t="s">
        <v>95</v>
      </c>
      <c r="E65" s="75">
        <f>E62</f>
        <v>689.86</v>
      </c>
      <c r="F65" s="75">
        <f t="shared" ref="F65:P67" si="30">F62</f>
        <v>778.16</v>
      </c>
      <c r="G65" s="75">
        <f t="shared" si="30"/>
        <v>924.18</v>
      </c>
      <c r="H65" s="75">
        <f t="shared" si="30"/>
        <v>835.3</v>
      </c>
      <c r="I65" s="75">
        <f t="shared" si="30"/>
        <v>863.2</v>
      </c>
      <c r="J65" s="75">
        <f t="shared" si="30"/>
        <v>858.88</v>
      </c>
      <c r="K65" s="75">
        <f t="shared" si="30"/>
        <v>861.22</v>
      </c>
      <c r="L65" s="75">
        <f t="shared" si="30"/>
        <v>877.6</v>
      </c>
      <c r="M65" s="75">
        <f t="shared" si="30"/>
        <v>859.51</v>
      </c>
      <c r="N65" s="75">
        <f t="shared" si="30"/>
        <v>837.19</v>
      </c>
      <c r="O65" s="75">
        <f t="shared" si="30"/>
        <v>826.3</v>
      </c>
      <c r="P65" s="75">
        <f t="shared" si="30"/>
        <v>811.9</v>
      </c>
    </row>
    <row r="66" spans="1:23">
      <c r="A66" s="74" t="s">
        <v>7</v>
      </c>
      <c r="B66" s="309" t="s">
        <v>286</v>
      </c>
      <c r="C66" s="404" t="s">
        <v>287</v>
      </c>
      <c r="D66" s="405" t="s">
        <v>95</v>
      </c>
      <c r="E66" s="75">
        <f t="shared" ref="E66:E67" si="31">E63</f>
        <v>783.49405808746974</v>
      </c>
      <c r="F66" s="75">
        <f t="shared" si="30"/>
        <v>828.91321449999998</v>
      </c>
      <c r="G66" s="75">
        <f t="shared" si="30"/>
        <v>947.17782099999999</v>
      </c>
      <c r="H66" s="75">
        <f t="shared" si="30"/>
        <v>998.84591826086955</v>
      </c>
      <c r="I66" s="75">
        <f t="shared" si="30"/>
        <v>913.69751783481183</v>
      </c>
      <c r="J66" s="75">
        <f t="shared" si="30"/>
        <v>884.94</v>
      </c>
      <c r="K66" s="75">
        <f t="shared" si="30"/>
        <v>867.44</v>
      </c>
      <c r="L66" s="75">
        <f t="shared" si="30"/>
        <v>859.94</v>
      </c>
      <c r="M66" s="75">
        <f t="shared" si="30"/>
        <v>854.94</v>
      </c>
      <c r="N66" s="75">
        <f t="shared" si="30"/>
        <v>907.44</v>
      </c>
      <c r="O66" s="75">
        <f t="shared" si="30"/>
        <v>914.94</v>
      </c>
      <c r="P66" s="75">
        <f t="shared" si="30"/>
        <v>919.94</v>
      </c>
    </row>
    <row r="67" spans="1:23">
      <c r="A67" s="74" t="s">
        <v>7</v>
      </c>
      <c r="B67" s="309" t="s">
        <v>286</v>
      </c>
      <c r="C67" s="404" t="s">
        <v>289</v>
      </c>
      <c r="D67" s="405" t="s">
        <v>95</v>
      </c>
      <c r="E67" s="75">
        <f t="shared" si="31"/>
        <v>784.94459493500403</v>
      </c>
      <c r="F67" s="75">
        <f t="shared" si="30"/>
        <v>830.2347135</v>
      </c>
      <c r="G67" s="75">
        <f t="shared" si="30"/>
        <v>948.09832299999994</v>
      </c>
      <c r="H67" s="75">
        <f t="shared" si="30"/>
        <v>1000.0246765217391</v>
      </c>
      <c r="I67" s="75">
        <f t="shared" si="30"/>
        <v>915.08336340762344</v>
      </c>
      <c r="J67" s="75">
        <f t="shared" si="30"/>
        <v>886.22</v>
      </c>
      <c r="K67" s="75">
        <f t="shared" si="30"/>
        <v>868.72</v>
      </c>
      <c r="L67" s="75">
        <f t="shared" si="30"/>
        <v>861.22</v>
      </c>
      <c r="M67" s="75">
        <f t="shared" si="30"/>
        <v>856.22</v>
      </c>
      <c r="N67" s="75">
        <f t="shared" si="30"/>
        <v>908.72</v>
      </c>
      <c r="O67" s="75">
        <f t="shared" si="30"/>
        <v>916.22</v>
      </c>
      <c r="P67" s="75">
        <f t="shared" si="30"/>
        <v>921.22</v>
      </c>
    </row>
    <row r="68" spans="1:23">
      <c r="A68" s="74" t="s">
        <v>7</v>
      </c>
      <c r="B68" s="309" t="s">
        <v>286</v>
      </c>
      <c r="C68" s="312" t="s">
        <v>290</v>
      </c>
      <c r="D68" s="311" t="s">
        <v>95</v>
      </c>
      <c r="E68" s="292">
        <f t="shared" ref="E68:P68" si="32">(E9+E18+3.6)+17-10</f>
        <v>800.39871819094674</v>
      </c>
      <c r="F68" s="292">
        <f t="shared" si="32"/>
        <v>837.61150000000009</v>
      </c>
      <c r="G68" s="292">
        <f t="shared" si="32"/>
        <v>963.25899032258064</v>
      </c>
      <c r="H68" s="292">
        <f t="shared" si="32"/>
        <v>1016.0338229124641</v>
      </c>
      <c r="I68" s="292">
        <f t="shared" si="32"/>
        <v>919.30000000000007</v>
      </c>
      <c r="J68" s="292">
        <f t="shared" si="32"/>
        <v>894.30000000000007</v>
      </c>
      <c r="K68" s="292">
        <f t="shared" si="32"/>
        <v>876.80000000000007</v>
      </c>
      <c r="L68" s="292">
        <f t="shared" si="32"/>
        <v>869.30000000000007</v>
      </c>
      <c r="M68" s="292">
        <f t="shared" si="32"/>
        <v>864.30000000000007</v>
      </c>
      <c r="N68" s="292">
        <f t="shared" si="32"/>
        <v>916.80000000000007</v>
      </c>
      <c r="O68" s="292">
        <f t="shared" si="32"/>
        <v>924.30000000000007</v>
      </c>
      <c r="P68" s="292">
        <f t="shared" si="32"/>
        <v>929.30000000000007</v>
      </c>
    </row>
    <row r="69" spans="1:23">
      <c r="A69" s="74" t="s">
        <v>7</v>
      </c>
      <c r="B69" s="85" t="s">
        <v>95</v>
      </c>
      <c r="C69" s="85" t="s">
        <v>105</v>
      </c>
      <c r="D69" s="85" t="s">
        <v>95</v>
      </c>
      <c r="E69" s="75">
        <f t="shared" ref="E69:P69" si="33">E19+(2500/E20)</f>
        <v>501.85158067689588</v>
      </c>
      <c r="F69" s="75">
        <f t="shared" si="33"/>
        <v>512.06905963398617</v>
      </c>
      <c r="G69" s="75">
        <f t="shared" si="33"/>
        <v>517.9761367757377</v>
      </c>
      <c r="H69" s="75">
        <f t="shared" si="33"/>
        <v>507.3455288217624</v>
      </c>
      <c r="I69" s="75">
        <f t="shared" si="33"/>
        <v>497.74592408872724</v>
      </c>
      <c r="J69" s="75">
        <f t="shared" si="33"/>
        <v>499.69492921317101</v>
      </c>
      <c r="K69" s="75">
        <f t="shared" si="33"/>
        <v>499.69492921317101</v>
      </c>
      <c r="L69" s="75">
        <f t="shared" si="33"/>
        <v>520.32526155392713</v>
      </c>
      <c r="M69" s="75">
        <f t="shared" si="33"/>
        <v>522.69756517803319</v>
      </c>
      <c r="N69" s="75">
        <f t="shared" si="33"/>
        <v>523.17462410578923</v>
      </c>
      <c r="O69" s="75">
        <f t="shared" si="33"/>
        <v>547.22739079406506</v>
      </c>
      <c r="P69" s="75">
        <f t="shared" si="33"/>
        <v>547.22739079406506</v>
      </c>
      <c r="R69" s="518" t="s">
        <v>95</v>
      </c>
      <c r="S69" s="518" t="s">
        <v>344</v>
      </c>
    </row>
    <row r="70" spans="1:23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 t="shared" ref="E70:P70" si="34">E9</f>
        <v>725</v>
      </c>
      <c r="F70" s="75">
        <f t="shared" si="34"/>
        <v>775</v>
      </c>
      <c r="G70" s="75">
        <f t="shared" si="34"/>
        <v>907.5</v>
      </c>
      <c r="H70" s="75">
        <f t="shared" si="34"/>
        <v>950</v>
      </c>
      <c r="I70" s="75">
        <f t="shared" si="34"/>
        <v>857.5</v>
      </c>
      <c r="J70" s="75">
        <f t="shared" si="34"/>
        <v>832.5</v>
      </c>
      <c r="K70" s="75">
        <f t="shared" si="34"/>
        <v>815</v>
      </c>
      <c r="L70" s="75">
        <f t="shared" si="34"/>
        <v>807.5</v>
      </c>
      <c r="M70" s="75">
        <f t="shared" si="34"/>
        <v>802.5</v>
      </c>
      <c r="N70" s="75">
        <f t="shared" si="34"/>
        <v>855</v>
      </c>
      <c r="O70" s="75">
        <f t="shared" si="34"/>
        <v>862.5</v>
      </c>
      <c r="P70" s="75">
        <f t="shared" si="34"/>
        <v>867.5</v>
      </c>
    </row>
    <row r="71" spans="1:23">
      <c r="A71" s="74" t="s">
        <v>7</v>
      </c>
      <c r="B71" s="86" t="s">
        <v>286</v>
      </c>
      <c r="C71" s="86" t="s">
        <v>106</v>
      </c>
      <c r="D71" s="86" t="s">
        <v>107</v>
      </c>
      <c r="E71" s="75">
        <f>E8+E18-(520/E20)</f>
        <v>791.41105090246936</v>
      </c>
      <c r="F71" s="75">
        <f t="shared" ref="F71:P71" si="35">F8+F18-(520/F20)</f>
        <v>762.72781123450704</v>
      </c>
      <c r="G71" s="75">
        <f t="shared" si="35"/>
        <v>941.62814228926823</v>
      </c>
      <c r="H71" s="75">
        <f t="shared" si="35"/>
        <v>889.96760364694819</v>
      </c>
      <c r="I71" s="75">
        <f t="shared" si="35"/>
        <v>893.09843984398447</v>
      </c>
      <c r="J71" s="75">
        <f t="shared" si="35"/>
        <v>868.03734939759045</v>
      </c>
      <c r="K71" s="75">
        <f t="shared" si="35"/>
        <v>850.53734939759045</v>
      </c>
      <c r="L71" s="75">
        <f t="shared" si="35"/>
        <v>842.966263237519</v>
      </c>
      <c r="M71" s="75">
        <f t="shared" si="35"/>
        <v>837.89452887537993</v>
      </c>
      <c r="N71" s="75">
        <f t="shared" si="35"/>
        <v>890.38010343778524</v>
      </c>
      <c r="O71" s="75">
        <f t="shared" si="35"/>
        <v>897.88010343778524</v>
      </c>
      <c r="P71" s="75">
        <f t="shared" si="35"/>
        <v>902.88010343778524</v>
      </c>
      <c r="R71" s="518" t="s">
        <v>286</v>
      </c>
      <c r="S71" s="519" t="s">
        <v>107</v>
      </c>
    </row>
    <row r="72" spans="1:23">
      <c r="A72" s="74" t="s">
        <v>7</v>
      </c>
      <c r="B72" s="86" t="s">
        <v>286</v>
      </c>
      <c r="C72" s="86" t="s">
        <v>106</v>
      </c>
      <c r="D72" s="86" t="s">
        <v>108</v>
      </c>
      <c r="E72" s="75">
        <f>E8+E18-(520/E20)</f>
        <v>791.41105090246936</v>
      </c>
      <c r="F72" s="75">
        <f t="shared" ref="F72:P72" si="36">F8+F18-(520/F20)</f>
        <v>762.72781123450704</v>
      </c>
      <c r="G72" s="75">
        <f t="shared" si="36"/>
        <v>941.62814228926823</v>
      </c>
      <c r="H72" s="75">
        <f t="shared" si="36"/>
        <v>889.96760364694819</v>
      </c>
      <c r="I72" s="75">
        <f t="shared" si="36"/>
        <v>893.09843984398447</v>
      </c>
      <c r="J72" s="75">
        <f t="shared" si="36"/>
        <v>868.03734939759045</v>
      </c>
      <c r="K72" s="75">
        <f t="shared" si="36"/>
        <v>850.53734939759045</v>
      </c>
      <c r="L72" s="75">
        <f t="shared" si="36"/>
        <v>842.966263237519</v>
      </c>
      <c r="M72" s="75">
        <f t="shared" si="36"/>
        <v>837.89452887537993</v>
      </c>
      <c r="N72" s="75">
        <f t="shared" si="36"/>
        <v>890.38010343778524</v>
      </c>
      <c r="O72" s="75">
        <f t="shared" si="36"/>
        <v>897.88010343778524</v>
      </c>
      <c r="P72" s="75">
        <f t="shared" si="36"/>
        <v>902.88010343778524</v>
      </c>
      <c r="R72" s="518" t="s">
        <v>286</v>
      </c>
      <c r="S72" s="520" t="s">
        <v>342</v>
      </c>
    </row>
    <row r="73" spans="1:23">
      <c r="A73" s="74" t="s">
        <v>7</v>
      </c>
      <c r="B73" s="86" t="s">
        <v>286</v>
      </c>
      <c r="C73" s="86" t="s">
        <v>110</v>
      </c>
      <c r="D73" s="86" t="s">
        <v>107</v>
      </c>
      <c r="E73" s="75">
        <f>E8+E18-(480/E20)</f>
        <v>792.60204362429363</v>
      </c>
      <c r="F73" s="75">
        <f t="shared" ref="F73:P73" si="37">F8+F18-(480/F20)</f>
        <v>763.93232575492959</v>
      </c>
      <c r="G73" s="75">
        <f t="shared" si="37"/>
        <v>942.84288979684743</v>
      </c>
      <c r="H73" s="75">
        <f t="shared" si="37"/>
        <v>891.15731282121862</v>
      </c>
      <c r="I73" s="75">
        <f t="shared" si="37"/>
        <v>894.29855985598567</v>
      </c>
      <c r="J73" s="75">
        <f t="shared" si="37"/>
        <v>869.24216867469886</v>
      </c>
      <c r="K73" s="75">
        <f t="shared" si="37"/>
        <v>851.74216867469886</v>
      </c>
      <c r="L73" s="75">
        <f t="shared" si="37"/>
        <v>844.1765506807867</v>
      </c>
      <c r="M73" s="75">
        <f t="shared" si="37"/>
        <v>839.1103343465046</v>
      </c>
      <c r="N73" s="75">
        <f t="shared" si="37"/>
        <v>891.59701855795561</v>
      </c>
      <c r="O73" s="75">
        <f t="shared" si="37"/>
        <v>899.09701855795561</v>
      </c>
      <c r="P73" s="75">
        <f t="shared" si="37"/>
        <v>904.09701855795561</v>
      </c>
      <c r="R73" s="221">
        <f t="shared" ref="R73:R75" si="38">E73*$E$20/1000</f>
        <v>26.61987866425412</v>
      </c>
    </row>
    <row r="74" spans="1:23">
      <c r="A74" s="74" t="s">
        <v>7</v>
      </c>
      <c r="B74" s="86" t="s">
        <v>286</v>
      </c>
      <c r="C74" s="86" t="s">
        <v>111</v>
      </c>
      <c r="D74" s="86" t="s">
        <v>107</v>
      </c>
      <c r="E74" s="75">
        <f>E8+E18-(480/E20)</f>
        <v>792.60204362429363</v>
      </c>
      <c r="F74" s="75">
        <f t="shared" ref="F74:P74" si="39">F8+F18-(480/F20)</f>
        <v>763.93232575492959</v>
      </c>
      <c r="G74" s="75">
        <f t="shared" si="39"/>
        <v>942.84288979684743</v>
      </c>
      <c r="H74" s="75">
        <f t="shared" si="39"/>
        <v>891.15731282121862</v>
      </c>
      <c r="I74" s="75">
        <f t="shared" si="39"/>
        <v>894.29855985598567</v>
      </c>
      <c r="J74" s="75">
        <f t="shared" si="39"/>
        <v>869.24216867469886</v>
      </c>
      <c r="K74" s="75">
        <f t="shared" si="39"/>
        <v>851.74216867469886</v>
      </c>
      <c r="L74" s="75">
        <f t="shared" si="39"/>
        <v>844.1765506807867</v>
      </c>
      <c r="M74" s="75">
        <f t="shared" si="39"/>
        <v>839.1103343465046</v>
      </c>
      <c r="N74" s="75">
        <f t="shared" si="39"/>
        <v>891.59701855795561</v>
      </c>
      <c r="O74" s="75">
        <f t="shared" si="39"/>
        <v>899.09701855795561</v>
      </c>
      <c r="P74" s="75">
        <f t="shared" si="39"/>
        <v>904.09701855795561</v>
      </c>
      <c r="R74" s="221">
        <f t="shared" si="38"/>
        <v>26.61987866425412</v>
      </c>
    </row>
    <row r="75" spans="1:23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E19-(520/E20)</f>
        <v>411.93163017916368</v>
      </c>
      <c r="F75" s="75">
        <f t="shared" ref="F75:P75" si="40">F19-(520/F20)</f>
        <v>421.12821334208411</v>
      </c>
      <c r="G75" s="75">
        <f t="shared" si="40"/>
        <v>426.26269995350719</v>
      </c>
      <c r="H75" s="75">
        <f t="shared" si="40"/>
        <v>417.52248616434338</v>
      </c>
      <c r="I75" s="75">
        <f t="shared" si="40"/>
        <v>407.13686318263666</v>
      </c>
      <c r="J75" s="75">
        <f t="shared" si="40"/>
        <v>408.73107379148422</v>
      </c>
      <c r="K75" s="75">
        <f t="shared" si="40"/>
        <v>408.73107379148422</v>
      </c>
      <c r="L75" s="75">
        <f t="shared" si="40"/>
        <v>428.94855958721001</v>
      </c>
      <c r="M75" s="75">
        <f t="shared" si="40"/>
        <v>430.90425210812441</v>
      </c>
      <c r="N75" s="75">
        <f t="shared" si="40"/>
        <v>431.29753253292643</v>
      </c>
      <c r="O75" s="75">
        <f t="shared" si="40"/>
        <v>455.35029922120225</v>
      </c>
      <c r="P75" s="75">
        <f t="shared" si="40"/>
        <v>455.35029922120225</v>
      </c>
      <c r="R75" s="221">
        <f t="shared" si="38"/>
        <v>13.834899999999998</v>
      </c>
      <c r="S75" s="69" t="s">
        <v>332</v>
      </c>
    </row>
    <row r="76" spans="1:23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E19-(520/E20)</f>
        <v>411.93163017916368</v>
      </c>
      <c r="F76" s="75">
        <f t="shared" ref="F76:P76" si="41">F19-(520/F20)</f>
        <v>421.12821334208411</v>
      </c>
      <c r="G76" s="75">
        <f t="shared" si="41"/>
        <v>426.26269995350719</v>
      </c>
      <c r="H76" s="75">
        <f t="shared" si="41"/>
        <v>417.52248616434338</v>
      </c>
      <c r="I76" s="75">
        <f t="shared" si="41"/>
        <v>407.13686318263666</v>
      </c>
      <c r="J76" s="75">
        <f t="shared" si="41"/>
        <v>408.73107379148422</v>
      </c>
      <c r="K76" s="75">
        <f t="shared" si="41"/>
        <v>408.73107379148422</v>
      </c>
      <c r="L76" s="75">
        <f t="shared" si="41"/>
        <v>428.94855958721001</v>
      </c>
      <c r="M76" s="75">
        <f t="shared" si="41"/>
        <v>430.90425210812441</v>
      </c>
      <c r="N76" s="75">
        <f t="shared" si="41"/>
        <v>431.29753253292643</v>
      </c>
      <c r="O76" s="75">
        <f t="shared" si="41"/>
        <v>455.35029922120225</v>
      </c>
      <c r="P76" s="75">
        <f t="shared" si="41"/>
        <v>455.35029922120225</v>
      </c>
      <c r="R76" s="221"/>
      <c r="S76" s="69" t="s">
        <v>332</v>
      </c>
      <c r="V76" s="518" t="s">
        <v>95</v>
      </c>
      <c r="W76" s="518" t="s">
        <v>107</v>
      </c>
    </row>
    <row r="77" spans="1:23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E19-(520/E20)-(150/E20)</f>
        <v>407.46540747232268</v>
      </c>
      <c r="F77" s="75">
        <f t="shared" ref="F77:P77" si="42">F19-(520/F20)-(150/F20)</f>
        <v>416.61128389049958</v>
      </c>
      <c r="G77" s="75">
        <f t="shared" si="42"/>
        <v>421.70739680008512</v>
      </c>
      <c r="H77" s="75">
        <f t="shared" si="42"/>
        <v>413.06107676082917</v>
      </c>
      <c r="I77" s="75">
        <f t="shared" si="42"/>
        <v>402.63641313763213</v>
      </c>
      <c r="J77" s="75">
        <f t="shared" si="42"/>
        <v>404.21300150232759</v>
      </c>
      <c r="K77" s="75">
        <f t="shared" si="42"/>
        <v>404.21300150232759</v>
      </c>
      <c r="L77" s="75">
        <f t="shared" si="42"/>
        <v>424.40998167495587</v>
      </c>
      <c r="M77" s="75">
        <f t="shared" si="42"/>
        <v>426.34498159140708</v>
      </c>
      <c r="N77" s="75">
        <f t="shared" si="42"/>
        <v>426.73410083228754</v>
      </c>
      <c r="O77" s="75">
        <f t="shared" si="42"/>
        <v>450.78686752056336</v>
      </c>
      <c r="P77" s="75">
        <f t="shared" si="42"/>
        <v>450.78686752056336</v>
      </c>
      <c r="V77" s="518" t="s">
        <v>95</v>
      </c>
      <c r="W77" s="518" t="s">
        <v>342</v>
      </c>
    </row>
    <row r="78" spans="1:23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E19-(520/E20)-(150/E20)+(250/E20)</f>
        <v>414.90911198372436</v>
      </c>
      <c r="F78" s="75">
        <f t="shared" ref="F78:P78" si="43">F19-(520/F20)-(150/F20)+(250/F20)</f>
        <v>424.13949964314048</v>
      </c>
      <c r="G78" s="75">
        <f t="shared" si="43"/>
        <v>429.29956872245521</v>
      </c>
      <c r="H78" s="75">
        <f t="shared" si="43"/>
        <v>420.49675910001946</v>
      </c>
      <c r="I78" s="75">
        <f t="shared" si="43"/>
        <v>410.13716321263962</v>
      </c>
      <c r="J78" s="75">
        <f t="shared" si="43"/>
        <v>411.74312198425531</v>
      </c>
      <c r="K78" s="75">
        <f t="shared" si="43"/>
        <v>411.74312198425531</v>
      </c>
      <c r="L78" s="75">
        <f t="shared" si="43"/>
        <v>431.9742781953795</v>
      </c>
      <c r="M78" s="75">
        <f t="shared" si="43"/>
        <v>433.94376578593597</v>
      </c>
      <c r="N78" s="75">
        <f t="shared" si="43"/>
        <v>434.33982033335235</v>
      </c>
      <c r="O78" s="75">
        <f t="shared" si="43"/>
        <v>458.39258702162817</v>
      </c>
      <c r="P78" s="75">
        <f t="shared" si="43"/>
        <v>458.39258702162817</v>
      </c>
      <c r="V78" s="518" t="s">
        <v>95</v>
      </c>
      <c r="W78" s="518" t="s">
        <v>109</v>
      </c>
    </row>
    <row r="79" spans="1:23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E19-(480/E20)</f>
        <v>413.12262290098795</v>
      </c>
      <c r="F79" s="75">
        <f t="shared" ref="F79:P79" si="44">F19-(480/F20)</f>
        <v>422.33272786250666</v>
      </c>
      <c r="G79" s="75">
        <f t="shared" si="44"/>
        <v>427.4774474610864</v>
      </c>
      <c r="H79" s="75">
        <f t="shared" si="44"/>
        <v>418.71219533861381</v>
      </c>
      <c r="I79" s="75">
        <f t="shared" si="44"/>
        <v>408.33698319463781</v>
      </c>
      <c r="J79" s="75">
        <f t="shared" si="44"/>
        <v>409.93589306859269</v>
      </c>
      <c r="K79" s="75">
        <f t="shared" si="44"/>
        <v>409.93589306859269</v>
      </c>
      <c r="L79" s="75">
        <f t="shared" si="44"/>
        <v>430.15884703047777</v>
      </c>
      <c r="M79" s="75">
        <f t="shared" si="44"/>
        <v>432.12005757924902</v>
      </c>
      <c r="N79" s="75">
        <f t="shared" si="44"/>
        <v>432.51444765309679</v>
      </c>
      <c r="O79" s="75">
        <f t="shared" si="44"/>
        <v>456.56721434137262</v>
      </c>
      <c r="P79" s="75">
        <f t="shared" si="44"/>
        <v>456.56721434137262</v>
      </c>
      <c r="V79" s="518" t="s">
        <v>95</v>
      </c>
      <c r="W79" s="518" t="s">
        <v>343</v>
      </c>
    </row>
    <row r="80" spans="1:23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E19-(480/E20)</f>
        <v>413.12262290098795</v>
      </c>
      <c r="F80" s="75">
        <f t="shared" ref="F80:P80" si="45">F19-(480/F20)</f>
        <v>422.33272786250666</v>
      </c>
      <c r="G80" s="75">
        <f t="shared" si="45"/>
        <v>427.4774474610864</v>
      </c>
      <c r="H80" s="75">
        <f t="shared" si="45"/>
        <v>418.71219533861381</v>
      </c>
      <c r="I80" s="75">
        <f t="shared" si="45"/>
        <v>408.33698319463781</v>
      </c>
      <c r="J80" s="75">
        <f t="shared" si="45"/>
        <v>409.93589306859269</v>
      </c>
      <c r="K80" s="75">
        <f t="shared" si="45"/>
        <v>409.93589306859269</v>
      </c>
      <c r="L80" s="75">
        <f t="shared" si="45"/>
        <v>430.15884703047777</v>
      </c>
      <c r="M80" s="75">
        <f t="shared" si="45"/>
        <v>432.12005757924902</v>
      </c>
      <c r="N80" s="75">
        <f t="shared" si="45"/>
        <v>432.51444765309679</v>
      </c>
      <c r="O80" s="75">
        <f t="shared" si="45"/>
        <v>456.56721434137262</v>
      </c>
      <c r="P80" s="75">
        <f t="shared" si="45"/>
        <v>456.56721434137262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 t="shared" ref="E81:P81" si="46">E19+(150/E20)</f>
        <v>431.88075826972016</v>
      </c>
      <c r="F81" s="75">
        <f t="shared" si="46"/>
        <v>441.30383155916172</v>
      </c>
      <c r="G81" s="75">
        <f t="shared" si="46"/>
        <v>446.60972070545904</v>
      </c>
      <c r="H81" s="75">
        <f t="shared" si="46"/>
        <v>437.45011483337345</v>
      </c>
      <c r="I81" s="75">
        <f t="shared" si="46"/>
        <v>427.23887338365677</v>
      </c>
      <c r="J81" s="75">
        <f t="shared" si="46"/>
        <v>428.91179668305051</v>
      </c>
      <c r="K81" s="75">
        <f t="shared" si="46"/>
        <v>428.91179668305051</v>
      </c>
      <c r="L81" s="75">
        <f t="shared" si="46"/>
        <v>449.22087426194526</v>
      </c>
      <c r="M81" s="75">
        <f t="shared" si="46"/>
        <v>451.2689937494618</v>
      </c>
      <c r="N81" s="75">
        <f t="shared" si="46"/>
        <v>451.68086079578012</v>
      </c>
      <c r="O81" s="75">
        <f t="shared" si="46"/>
        <v>475.73362748405594</v>
      </c>
      <c r="P81" s="75">
        <f t="shared" si="46"/>
        <v>475.73362748405594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 t="shared" ref="E82:P82" si="47">E19</f>
        <v>427.41453556287917</v>
      </c>
      <c r="F82" s="75">
        <f t="shared" si="47"/>
        <v>436.78690210757719</v>
      </c>
      <c r="G82" s="75">
        <f t="shared" si="47"/>
        <v>442.05441755203697</v>
      </c>
      <c r="H82" s="75">
        <f t="shared" si="47"/>
        <v>432.98870542985924</v>
      </c>
      <c r="I82" s="75">
        <f t="shared" si="47"/>
        <v>422.73842333865224</v>
      </c>
      <c r="J82" s="75">
        <f t="shared" si="47"/>
        <v>424.39372439389388</v>
      </c>
      <c r="K82" s="75">
        <f t="shared" si="47"/>
        <v>424.39372439389388</v>
      </c>
      <c r="L82" s="75">
        <f t="shared" si="47"/>
        <v>444.68229634969111</v>
      </c>
      <c r="M82" s="75">
        <f t="shared" si="47"/>
        <v>446.70972323274447</v>
      </c>
      <c r="N82" s="75">
        <f t="shared" si="47"/>
        <v>447.11742909514123</v>
      </c>
      <c r="O82" s="75">
        <f t="shared" si="47"/>
        <v>471.17019578341706</v>
      </c>
      <c r="P82" s="75">
        <f t="shared" si="47"/>
        <v>471.17019578341706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 t="shared" ref="E83:P83" si="48">E19-(400/E20)+(150/E20)</f>
        <v>419.97083105147749</v>
      </c>
      <c r="F83" s="75">
        <f t="shared" si="48"/>
        <v>429.25868635493629</v>
      </c>
      <c r="G83" s="75">
        <f t="shared" si="48"/>
        <v>434.46224562966694</v>
      </c>
      <c r="H83" s="75">
        <f t="shared" si="48"/>
        <v>425.55302309066894</v>
      </c>
      <c r="I83" s="75">
        <f t="shared" si="48"/>
        <v>415.23767326364475</v>
      </c>
      <c r="J83" s="75">
        <f t="shared" si="48"/>
        <v>416.86360391196615</v>
      </c>
      <c r="K83" s="75">
        <f t="shared" si="48"/>
        <v>416.86360391196615</v>
      </c>
      <c r="L83" s="75">
        <f t="shared" si="48"/>
        <v>437.11799982926749</v>
      </c>
      <c r="M83" s="75">
        <f t="shared" si="48"/>
        <v>439.11093903821558</v>
      </c>
      <c r="N83" s="75">
        <f t="shared" si="48"/>
        <v>439.51170959407642</v>
      </c>
      <c r="O83" s="75">
        <f t="shared" si="48"/>
        <v>463.56447628235225</v>
      </c>
      <c r="P83" s="75">
        <f t="shared" si="48"/>
        <v>463.56447628235225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 t="shared" ref="E84:P84" si="49">E19-(400/E20)</f>
        <v>415.50460834463649</v>
      </c>
      <c r="F84" s="75">
        <f t="shared" si="49"/>
        <v>424.74175690335176</v>
      </c>
      <c r="G84" s="75">
        <f t="shared" si="49"/>
        <v>429.90694247624486</v>
      </c>
      <c r="H84" s="75">
        <f t="shared" si="49"/>
        <v>421.09161368715473</v>
      </c>
      <c r="I84" s="75">
        <f t="shared" si="49"/>
        <v>410.73722321864022</v>
      </c>
      <c r="J84" s="75">
        <f t="shared" si="49"/>
        <v>412.34553162280952</v>
      </c>
      <c r="K84" s="75">
        <f t="shared" si="49"/>
        <v>412.34553162280952</v>
      </c>
      <c r="L84" s="75">
        <f t="shared" si="49"/>
        <v>432.57942191701335</v>
      </c>
      <c r="M84" s="75">
        <f t="shared" si="49"/>
        <v>434.55166852149824</v>
      </c>
      <c r="N84" s="75">
        <f t="shared" si="49"/>
        <v>434.94827789343753</v>
      </c>
      <c r="O84" s="75">
        <f t="shared" si="49"/>
        <v>459.00104458171336</v>
      </c>
      <c r="P84" s="75">
        <f t="shared" si="49"/>
        <v>459.00104458171336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E19-(370/E20)+(150/E20)</f>
        <v>420.86407559284567</v>
      </c>
      <c r="F85" s="75">
        <f t="shared" ref="F85:P85" si="50">F19-(370/F20)+(150/F20)</f>
        <v>430.16207224525323</v>
      </c>
      <c r="G85" s="75">
        <f t="shared" si="50"/>
        <v>435.37330626035134</v>
      </c>
      <c r="H85" s="75">
        <f t="shared" si="50"/>
        <v>426.4453049713718</v>
      </c>
      <c r="I85" s="75">
        <f t="shared" si="50"/>
        <v>416.13776327264566</v>
      </c>
      <c r="J85" s="75">
        <f t="shared" si="50"/>
        <v>417.76721836979749</v>
      </c>
      <c r="K85" s="75">
        <f t="shared" si="50"/>
        <v>417.76721836979749</v>
      </c>
      <c r="L85" s="75">
        <f t="shared" si="50"/>
        <v>438.02571541171835</v>
      </c>
      <c r="M85" s="75">
        <f t="shared" si="50"/>
        <v>440.02279314155908</v>
      </c>
      <c r="N85" s="75">
        <f t="shared" si="50"/>
        <v>440.4243959342042</v>
      </c>
      <c r="O85" s="75">
        <f t="shared" si="50"/>
        <v>464.47716262248002</v>
      </c>
      <c r="P85" s="75">
        <f t="shared" si="50"/>
        <v>464.47716262248002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E19-(370/E20)</f>
        <v>416.39785288600467</v>
      </c>
      <c r="F86" s="75">
        <f t="shared" ref="F86:P86" si="51">F19-(370/F20)</f>
        <v>425.6451427936687</v>
      </c>
      <c r="G86" s="75">
        <f t="shared" si="51"/>
        <v>430.81800310692927</v>
      </c>
      <c r="H86" s="75">
        <f t="shared" si="51"/>
        <v>421.98389556785759</v>
      </c>
      <c r="I86" s="75">
        <f t="shared" si="51"/>
        <v>411.63731322764113</v>
      </c>
      <c r="J86" s="75">
        <f t="shared" si="51"/>
        <v>413.24914608064086</v>
      </c>
      <c r="K86" s="75">
        <f t="shared" si="51"/>
        <v>413.24914608064086</v>
      </c>
      <c r="L86" s="75">
        <f t="shared" si="51"/>
        <v>433.48713749946421</v>
      </c>
      <c r="M86" s="75">
        <f t="shared" si="51"/>
        <v>435.46352262484174</v>
      </c>
      <c r="N86" s="75">
        <f t="shared" si="51"/>
        <v>435.86096423356531</v>
      </c>
      <c r="O86" s="75">
        <f t="shared" si="51"/>
        <v>459.91373092184114</v>
      </c>
      <c r="P86" s="75">
        <f t="shared" si="51"/>
        <v>459.91373092184114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E19-(370/E20)+(250/E20)</f>
        <v>423.84155739740635</v>
      </c>
      <c r="F87" s="75">
        <f t="shared" ref="F87:P87" si="52">F19-(370/F20)+(250/F20)</f>
        <v>433.1733585463096</v>
      </c>
      <c r="G87" s="75">
        <f t="shared" si="52"/>
        <v>438.41017502929935</v>
      </c>
      <c r="H87" s="75">
        <f t="shared" si="52"/>
        <v>429.41957790704788</v>
      </c>
      <c r="I87" s="75">
        <f t="shared" si="52"/>
        <v>419.13806330264862</v>
      </c>
      <c r="J87" s="75">
        <f t="shared" si="52"/>
        <v>420.77926656256858</v>
      </c>
      <c r="K87" s="75">
        <f t="shared" si="52"/>
        <v>420.77926656256858</v>
      </c>
      <c r="L87" s="75">
        <f t="shared" si="52"/>
        <v>441.05143401988784</v>
      </c>
      <c r="M87" s="75">
        <f t="shared" si="52"/>
        <v>443.06230681937063</v>
      </c>
      <c r="N87" s="75">
        <f t="shared" si="52"/>
        <v>443.46668373463012</v>
      </c>
      <c r="O87" s="75">
        <f t="shared" si="52"/>
        <v>467.51945042290595</v>
      </c>
      <c r="P87" s="75">
        <f t="shared" si="52"/>
        <v>467.51945042290595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E19-(590/E20)+(150/E20)</f>
        <v>414.31361562281222</v>
      </c>
      <c r="F88" s="75">
        <f t="shared" ref="F88:P88" si="53">F19-(590/F20)+(150/F20)</f>
        <v>423.53724238292921</v>
      </c>
      <c r="G88" s="75">
        <f t="shared" si="53"/>
        <v>428.69219496866566</v>
      </c>
      <c r="H88" s="75">
        <f t="shared" si="53"/>
        <v>419.9019045128843</v>
      </c>
      <c r="I88" s="75">
        <f t="shared" si="53"/>
        <v>409.53710320663907</v>
      </c>
      <c r="J88" s="75">
        <f t="shared" si="53"/>
        <v>411.1407123457011</v>
      </c>
      <c r="K88" s="75">
        <f t="shared" si="53"/>
        <v>411.1407123457011</v>
      </c>
      <c r="L88" s="75">
        <f t="shared" si="53"/>
        <v>431.36913447374553</v>
      </c>
      <c r="M88" s="75">
        <f t="shared" si="53"/>
        <v>433.33586305037363</v>
      </c>
      <c r="N88" s="75">
        <f t="shared" si="53"/>
        <v>433.73136277326716</v>
      </c>
      <c r="O88" s="75">
        <f t="shared" si="53"/>
        <v>457.78412946154299</v>
      </c>
      <c r="P88" s="75">
        <f t="shared" si="53"/>
        <v>457.78412946154299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E19-(590/E20)</f>
        <v>409.84739291597123</v>
      </c>
      <c r="F89" s="75">
        <f t="shared" ref="F89:P89" si="54">F19-(590/F20)</f>
        <v>419.02031293134468</v>
      </c>
      <c r="G89" s="75">
        <f t="shared" si="54"/>
        <v>424.13689181524359</v>
      </c>
      <c r="H89" s="75">
        <f t="shared" si="54"/>
        <v>415.44049510937009</v>
      </c>
      <c r="I89" s="75">
        <f t="shared" si="54"/>
        <v>405.03665316163455</v>
      </c>
      <c r="J89" s="75">
        <f t="shared" si="54"/>
        <v>406.62264005654447</v>
      </c>
      <c r="K89" s="75">
        <f t="shared" si="54"/>
        <v>406.62264005654447</v>
      </c>
      <c r="L89" s="75">
        <f t="shared" si="54"/>
        <v>426.83055656149139</v>
      </c>
      <c r="M89" s="75">
        <f t="shared" si="54"/>
        <v>428.7765925336563</v>
      </c>
      <c r="N89" s="75">
        <f t="shared" si="54"/>
        <v>429.16793107262828</v>
      </c>
      <c r="O89" s="75">
        <f t="shared" si="54"/>
        <v>453.2206977609041</v>
      </c>
      <c r="P89" s="75">
        <f t="shared" si="54"/>
        <v>453.2206977609041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 t="shared" ref="E90:P90" si="55">E19</f>
        <v>427.41453556287917</v>
      </c>
      <c r="F90" s="75">
        <f t="shared" si="55"/>
        <v>436.78690210757719</v>
      </c>
      <c r="G90" s="75">
        <f t="shared" si="55"/>
        <v>442.05441755203697</v>
      </c>
      <c r="H90" s="75">
        <f t="shared" si="55"/>
        <v>432.98870542985924</v>
      </c>
      <c r="I90" s="75">
        <f t="shared" si="55"/>
        <v>422.73842333865224</v>
      </c>
      <c r="J90" s="75">
        <f t="shared" si="55"/>
        <v>424.39372439389388</v>
      </c>
      <c r="K90" s="75">
        <f t="shared" si="55"/>
        <v>424.39372439389388</v>
      </c>
      <c r="L90" s="75">
        <f t="shared" si="55"/>
        <v>444.68229634969111</v>
      </c>
      <c r="M90" s="75">
        <f t="shared" si="55"/>
        <v>446.70972323274447</v>
      </c>
      <c r="N90" s="75">
        <f t="shared" si="55"/>
        <v>447.11742909514123</v>
      </c>
      <c r="O90" s="75">
        <f t="shared" si="55"/>
        <v>471.17019578341706</v>
      </c>
      <c r="P90" s="75">
        <f t="shared" si="55"/>
        <v>471.17019578341706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 t="shared" ref="E91:P91" si="56">E19-(400/E20)+(150/E20)</f>
        <v>419.97083105147749</v>
      </c>
      <c r="F91" s="75">
        <f t="shared" si="56"/>
        <v>429.25868635493629</v>
      </c>
      <c r="G91" s="75">
        <f t="shared" si="56"/>
        <v>434.46224562966694</v>
      </c>
      <c r="H91" s="75">
        <f t="shared" si="56"/>
        <v>425.55302309066894</v>
      </c>
      <c r="I91" s="75">
        <f t="shared" si="56"/>
        <v>415.23767326364475</v>
      </c>
      <c r="J91" s="75">
        <f t="shared" si="56"/>
        <v>416.86360391196615</v>
      </c>
      <c r="K91" s="75">
        <f t="shared" si="56"/>
        <v>416.86360391196615</v>
      </c>
      <c r="L91" s="75">
        <f t="shared" si="56"/>
        <v>437.11799982926749</v>
      </c>
      <c r="M91" s="75">
        <f t="shared" si="56"/>
        <v>439.11093903821558</v>
      </c>
      <c r="N91" s="75">
        <f t="shared" si="56"/>
        <v>439.51170959407642</v>
      </c>
      <c r="O91" s="75">
        <f t="shared" si="56"/>
        <v>463.56447628235225</v>
      </c>
      <c r="P91" s="75">
        <f t="shared" si="56"/>
        <v>463.56447628235225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 t="shared" ref="E92:P92" si="57">E19-(400/E20)</f>
        <v>415.50460834463649</v>
      </c>
      <c r="F92" s="75">
        <f t="shared" si="57"/>
        <v>424.74175690335176</v>
      </c>
      <c r="G92" s="75">
        <f t="shared" si="57"/>
        <v>429.90694247624486</v>
      </c>
      <c r="H92" s="75">
        <f t="shared" si="57"/>
        <v>421.09161368715473</v>
      </c>
      <c r="I92" s="75">
        <f t="shared" si="57"/>
        <v>410.73722321864022</v>
      </c>
      <c r="J92" s="75">
        <f t="shared" si="57"/>
        <v>412.34553162280952</v>
      </c>
      <c r="K92" s="75">
        <f t="shared" si="57"/>
        <v>412.34553162280952</v>
      </c>
      <c r="L92" s="75">
        <f t="shared" si="57"/>
        <v>432.57942191701335</v>
      </c>
      <c r="M92" s="75">
        <f t="shared" si="57"/>
        <v>434.55166852149824</v>
      </c>
      <c r="N92" s="75">
        <f t="shared" si="57"/>
        <v>434.94827789343753</v>
      </c>
      <c r="O92" s="75">
        <f t="shared" si="57"/>
        <v>459.00104458171336</v>
      </c>
      <c r="P92" s="75">
        <f t="shared" si="57"/>
        <v>459.00104458171336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 t="shared" ref="E93:P93" si="58">E19-(400/E20)+(150/E20)</f>
        <v>419.97083105147749</v>
      </c>
      <c r="F93" s="75">
        <f t="shared" si="58"/>
        <v>429.25868635493629</v>
      </c>
      <c r="G93" s="75">
        <f t="shared" si="58"/>
        <v>434.46224562966694</v>
      </c>
      <c r="H93" s="75">
        <f t="shared" si="58"/>
        <v>425.55302309066894</v>
      </c>
      <c r="I93" s="75">
        <f t="shared" si="58"/>
        <v>415.23767326364475</v>
      </c>
      <c r="J93" s="75">
        <f t="shared" si="58"/>
        <v>416.86360391196615</v>
      </c>
      <c r="K93" s="75">
        <f t="shared" si="58"/>
        <v>416.86360391196615</v>
      </c>
      <c r="L93" s="75">
        <f t="shared" si="58"/>
        <v>437.11799982926749</v>
      </c>
      <c r="M93" s="75">
        <f t="shared" si="58"/>
        <v>439.11093903821558</v>
      </c>
      <c r="N93" s="75">
        <f t="shared" si="58"/>
        <v>439.51170959407642</v>
      </c>
      <c r="O93" s="75">
        <f t="shared" si="58"/>
        <v>463.56447628235225</v>
      </c>
      <c r="P93" s="75">
        <f t="shared" si="58"/>
        <v>463.56447628235225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 t="shared" ref="E94:P94" si="59">E19-(400/E20)</f>
        <v>415.50460834463649</v>
      </c>
      <c r="F94" s="75">
        <f t="shared" si="59"/>
        <v>424.74175690335176</v>
      </c>
      <c r="G94" s="75">
        <f t="shared" si="59"/>
        <v>429.90694247624486</v>
      </c>
      <c r="H94" s="75">
        <f t="shared" si="59"/>
        <v>421.09161368715473</v>
      </c>
      <c r="I94" s="75">
        <f t="shared" si="59"/>
        <v>410.73722321864022</v>
      </c>
      <c r="J94" s="75">
        <f t="shared" si="59"/>
        <v>412.34553162280952</v>
      </c>
      <c r="K94" s="75">
        <f t="shared" si="59"/>
        <v>412.34553162280952</v>
      </c>
      <c r="L94" s="75">
        <f t="shared" si="59"/>
        <v>432.57942191701335</v>
      </c>
      <c r="M94" s="75">
        <f t="shared" si="59"/>
        <v>434.55166852149824</v>
      </c>
      <c r="N94" s="75">
        <f t="shared" si="59"/>
        <v>434.94827789343753</v>
      </c>
      <c r="O94" s="75">
        <f t="shared" si="59"/>
        <v>459.00104458171336</v>
      </c>
      <c r="P94" s="75">
        <f t="shared" si="59"/>
        <v>459.00104458171336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 t="shared" ref="E95:P95" si="60">E19+(150/E20)</f>
        <v>431.88075826972016</v>
      </c>
      <c r="F95" s="75">
        <f t="shared" si="60"/>
        <v>441.30383155916172</v>
      </c>
      <c r="G95" s="75">
        <f t="shared" si="60"/>
        <v>446.60972070545904</v>
      </c>
      <c r="H95" s="75">
        <f t="shared" si="60"/>
        <v>437.45011483337345</v>
      </c>
      <c r="I95" s="75">
        <f t="shared" si="60"/>
        <v>427.23887338365677</v>
      </c>
      <c r="J95" s="75">
        <f t="shared" si="60"/>
        <v>428.91179668305051</v>
      </c>
      <c r="K95" s="75">
        <f t="shared" si="60"/>
        <v>428.91179668305051</v>
      </c>
      <c r="L95" s="75">
        <f t="shared" si="60"/>
        <v>449.22087426194526</v>
      </c>
      <c r="M95" s="75">
        <f t="shared" si="60"/>
        <v>451.2689937494618</v>
      </c>
      <c r="N95" s="75">
        <f t="shared" si="60"/>
        <v>451.68086079578012</v>
      </c>
      <c r="O95" s="75">
        <f t="shared" si="60"/>
        <v>475.73362748405594</v>
      </c>
      <c r="P95" s="75">
        <f t="shared" si="60"/>
        <v>475.73362748405594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 t="shared" ref="E96:P96" si="61">E19+(150/E20)</f>
        <v>431.88075826972016</v>
      </c>
      <c r="F96" s="75">
        <f t="shared" si="61"/>
        <v>441.30383155916172</v>
      </c>
      <c r="G96" s="75">
        <f t="shared" si="61"/>
        <v>446.60972070545904</v>
      </c>
      <c r="H96" s="75">
        <f t="shared" si="61"/>
        <v>437.45011483337345</v>
      </c>
      <c r="I96" s="75">
        <f t="shared" si="61"/>
        <v>427.23887338365677</v>
      </c>
      <c r="J96" s="75">
        <f t="shared" si="61"/>
        <v>428.91179668305051</v>
      </c>
      <c r="K96" s="75">
        <f t="shared" si="61"/>
        <v>428.91179668305051</v>
      </c>
      <c r="L96" s="75">
        <f t="shared" si="61"/>
        <v>449.22087426194526</v>
      </c>
      <c r="M96" s="75">
        <f t="shared" si="61"/>
        <v>451.2689937494618</v>
      </c>
      <c r="N96" s="75">
        <f t="shared" si="61"/>
        <v>451.68086079578012</v>
      </c>
      <c r="O96" s="75">
        <f t="shared" si="61"/>
        <v>475.73362748405594</v>
      </c>
      <c r="P96" s="75">
        <f t="shared" si="61"/>
        <v>475.73362748405594</v>
      </c>
    </row>
    <row r="97" spans="1:19">
      <c r="A97" s="74" t="s">
        <v>7</v>
      </c>
      <c r="B97" s="85" t="s">
        <v>95</v>
      </c>
      <c r="C97" s="85" t="s">
        <v>118</v>
      </c>
      <c r="D97" s="85" t="s">
        <v>109</v>
      </c>
      <c r="E97" s="75">
        <f t="shared" ref="E97:P97" si="62">E19</f>
        <v>427.41453556287917</v>
      </c>
      <c r="F97" s="75">
        <f t="shared" si="62"/>
        <v>436.78690210757719</v>
      </c>
      <c r="G97" s="75">
        <f t="shared" si="62"/>
        <v>442.05441755203697</v>
      </c>
      <c r="H97" s="75">
        <f t="shared" si="62"/>
        <v>432.98870542985924</v>
      </c>
      <c r="I97" s="75">
        <f t="shared" si="62"/>
        <v>422.73842333865224</v>
      </c>
      <c r="J97" s="75">
        <f t="shared" si="62"/>
        <v>424.39372439389388</v>
      </c>
      <c r="K97" s="75">
        <f t="shared" si="62"/>
        <v>424.39372439389388</v>
      </c>
      <c r="L97" s="75">
        <f t="shared" si="62"/>
        <v>444.68229634969111</v>
      </c>
      <c r="M97" s="75">
        <f t="shared" si="62"/>
        <v>446.70972323274447</v>
      </c>
      <c r="N97" s="75">
        <f t="shared" si="62"/>
        <v>447.11742909514123</v>
      </c>
      <c r="O97" s="75">
        <f t="shared" si="62"/>
        <v>471.17019578341706</v>
      </c>
      <c r="P97" s="75">
        <f t="shared" si="62"/>
        <v>471.17019578341706</v>
      </c>
    </row>
    <row r="98" spans="1:19">
      <c r="A98" s="74" t="s">
        <v>7</v>
      </c>
      <c r="B98" s="85" t="s">
        <v>95</v>
      </c>
      <c r="C98" s="85" t="s">
        <v>119</v>
      </c>
      <c r="D98" s="85" t="s">
        <v>109</v>
      </c>
      <c r="E98" s="75">
        <f t="shared" ref="E98:P98" si="63">E19</f>
        <v>427.41453556287917</v>
      </c>
      <c r="F98" s="75">
        <f t="shared" si="63"/>
        <v>436.78690210757719</v>
      </c>
      <c r="G98" s="75">
        <f t="shared" si="63"/>
        <v>442.05441755203697</v>
      </c>
      <c r="H98" s="75">
        <f t="shared" si="63"/>
        <v>432.98870542985924</v>
      </c>
      <c r="I98" s="75">
        <f t="shared" si="63"/>
        <v>422.73842333865224</v>
      </c>
      <c r="J98" s="75">
        <f t="shared" si="63"/>
        <v>424.39372439389388</v>
      </c>
      <c r="K98" s="75">
        <f t="shared" si="63"/>
        <v>424.39372439389388</v>
      </c>
      <c r="L98" s="75">
        <f t="shared" si="63"/>
        <v>444.68229634969111</v>
      </c>
      <c r="M98" s="75">
        <f t="shared" si="63"/>
        <v>446.70972323274447</v>
      </c>
      <c r="N98" s="75">
        <f t="shared" si="63"/>
        <v>447.11742909514123</v>
      </c>
      <c r="O98" s="75">
        <f t="shared" si="63"/>
        <v>471.17019578341706</v>
      </c>
      <c r="P98" s="75">
        <f t="shared" si="63"/>
        <v>471.17019578341706</v>
      </c>
    </row>
    <row r="99" spans="1:19">
      <c r="A99" s="74" t="s">
        <v>7</v>
      </c>
      <c r="B99" s="85" t="s">
        <v>95</v>
      </c>
      <c r="C99" s="85" t="s">
        <v>120</v>
      </c>
      <c r="D99" s="85" t="s">
        <v>109</v>
      </c>
      <c r="E99" s="75">
        <f t="shared" ref="E99:P99" si="64">E19</f>
        <v>427.41453556287917</v>
      </c>
      <c r="F99" s="75">
        <f t="shared" si="64"/>
        <v>436.78690210757719</v>
      </c>
      <c r="G99" s="75">
        <f t="shared" si="64"/>
        <v>442.05441755203697</v>
      </c>
      <c r="H99" s="75">
        <f t="shared" si="64"/>
        <v>432.98870542985924</v>
      </c>
      <c r="I99" s="75">
        <f t="shared" si="64"/>
        <v>422.73842333865224</v>
      </c>
      <c r="J99" s="75">
        <f t="shared" si="64"/>
        <v>424.39372439389388</v>
      </c>
      <c r="K99" s="75">
        <f t="shared" si="64"/>
        <v>424.39372439389388</v>
      </c>
      <c r="L99" s="75">
        <f t="shared" si="64"/>
        <v>444.68229634969111</v>
      </c>
      <c r="M99" s="75">
        <f t="shared" si="64"/>
        <v>446.70972323274447</v>
      </c>
      <c r="N99" s="75">
        <f t="shared" si="64"/>
        <v>447.11742909514123</v>
      </c>
      <c r="O99" s="75">
        <f t="shared" si="64"/>
        <v>471.17019578341706</v>
      </c>
      <c r="P99" s="75">
        <f t="shared" si="64"/>
        <v>471.17019578341706</v>
      </c>
    </row>
    <row r="100" spans="1:19">
      <c r="A100" s="74" t="s">
        <v>7</v>
      </c>
      <c r="B100" s="85" t="s">
        <v>116</v>
      </c>
      <c r="C100" s="85" t="s">
        <v>106</v>
      </c>
      <c r="D100" s="85" t="s">
        <v>116</v>
      </c>
      <c r="E100" s="293">
        <f>E8+E18-(520/E20)-(150/E20)</f>
        <v>786.94482819562836</v>
      </c>
      <c r="F100" s="293">
        <f t="shared" ref="F100:P100" si="65">F8+F18-(520/F20)-(150/F20)</f>
        <v>758.21088178292246</v>
      </c>
      <c r="G100" s="293">
        <f t="shared" si="65"/>
        <v>937.07283913584615</v>
      </c>
      <c r="H100" s="293">
        <f t="shared" si="65"/>
        <v>885.50619424343404</v>
      </c>
      <c r="I100" s="293">
        <f t="shared" si="65"/>
        <v>888.59798979897994</v>
      </c>
      <c r="J100" s="293">
        <f t="shared" si="65"/>
        <v>863.51927710843381</v>
      </c>
      <c r="K100" s="293">
        <f t="shared" si="65"/>
        <v>846.01927710843381</v>
      </c>
      <c r="L100" s="293">
        <f t="shared" si="65"/>
        <v>838.42768532526486</v>
      </c>
      <c r="M100" s="293">
        <f t="shared" si="65"/>
        <v>833.3352583586626</v>
      </c>
      <c r="N100" s="293">
        <f t="shared" si="65"/>
        <v>885.81667173714641</v>
      </c>
      <c r="O100" s="293">
        <f t="shared" si="65"/>
        <v>893.31667173714641</v>
      </c>
      <c r="P100" s="293">
        <f t="shared" si="65"/>
        <v>898.31667173714641</v>
      </c>
      <c r="R100" s="518" t="s">
        <v>116</v>
      </c>
      <c r="S100" s="518" t="s">
        <v>116</v>
      </c>
    </row>
    <row r="101" spans="1:19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E8+E18-(590/E20)</f>
        <v>789.32681363927691</v>
      </c>
      <c r="F101" s="75">
        <f t="shared" ref="F101:P101" si="66">F8+F18-(590/F20)</f>
        <v>760.61991082376755</v>
      </c>
      <c r="G101" s="75">
        <f t="shared" si="66"/>
        <v>939.50233415100456</v>
      </c>
      <c r="H101" s="75">
        <f t="shared" si="66"/>
        <v>887.8856125919749</v>
      </c>
      <c r="I101" s="75">
        <f t="shared" si="66"/>
        <v>890.99822982298235</v>
      </c>
      <c r="J101" s="75">
        <f t="shared" si="66"/>
        <v>865.92891566265064</v>
      </c>
      <c r="K101" s="75">
        <f t="shared" si="66"/>
        <v>848.42891566265064</v>
      </c>
      <c r="L101" s="75">
        <f t="shared" si="66"/>
        <v>840.84826021180038</v>
      </c>
      <c r="M101" s="75">
        <f t="shared" si="66"/>
        <v>835.76686930091194</v>
      </c>
      <c r="N101" s="75">
        <f t="shared" si="66"/>
        <v>888.25050197748715</v>
      </c>
      <c r="O101" s="75">
        <f t="shared" si="66"/>
        <v>895.75050197748715</v>
      </c>
      <c r="P101" s="75">
        <f t="shared" si="66"/>
        <v>900.75050197748715</v>
      </c>
    </row>
    <row r="102" spans="1:19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:P102" si="67">E8+E18-(500/E20)</f>
        <v>792.00654726338144</v>
      </c>
      <c r="F102" s="75">
        <f t="shared" si="67"/>
        <v>763.33006849471826</v>
      </c>
      <c r="G102" s="75">
        <f t="shared" si="67"/>
        <v>942.23551604305783</v>
      </c>
      <c r="H102" s="75">
        <f t="shared" si="67"/>
        <v>890.56245823408346</v>
      </c>
      <c r="I102" s="75">
        <f t="shared" si="67"/>
        <v>893.69849984998507</v>
      </c>
      <c r="J102" s="75">
        <f t="shared" si="67"/>
        <v>868.6397590361446</v>
      </c>
      <c r="K102" s="75">
        <f t="shared" si="67"/>
        <v>851.1397590361446</v>
      </c>
      <c r="L102" s="75">
        <f t="shared" si="67"/>
        <v>843.5714069591528</v>
      </c>
      <c r="M102" s="75">
        <f t="shared" si="67"/>
        <v>838.50243161094227</v>
      </c>
      <c r="N102" s="75">
        <f t="shared" si="67"/>
        <v>890.98856099787042</v>
      </c>
      <c r="O102" s="75">
        <f t="shared" si="67"/>
        <v>898.48856099787042</v>
      </c>
      <c r="P102" s="75">
        <f t="shared" si="67"/>
        <v>903.48856099787042</v>
      </c>
    </row>
    <row r="103" spans="1:19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E8+E18-(520/E20)</f>
        <v>791.41105090246936</v>
      </c>
      <c r="F103" s="75">
        <f t="shared" ref="F103:P103" si="68">F8+F18-(520/F20)</f>
        <v>762.72781123450704</v>
      </c>
      <c r="G103" s="75">
        <f t="shared" si="68"/>
        <v>941.62814228926823</v>
      </c>
      <c r="H103" s="75">
        <f t="shared" si="68"/>
        <v>889.96760364694819</v>
      </c>
      <c r="I103" s="75">
        <f t="shared" si="68"/>
        <v>893.09843984398447</v>
      </c>
      <c r="J103" s="75">
        <f t="shared" si="68"/>
        <v>868.03734939759045</v>
      </c>
      <c r="K103" s="75">
        <f t="shared" si="68"/>
        <v>850.53734939759045</v>
      </c>
      <c r="L103" s="75">
        <f t="shared" si="68"/>
        <v>842.966263237519</v>
      </c>
      <c r="M103" s="75">
        <f t="shared" si="68"/>
        <v>837.89452887537993</v>
      </c>
      <c r="N103" s="75">
        <f t="shared" si="68"/>
        <v>890.38010343778524</v>
      </c>
      <c r="O103" s="75">
        <f t="shared" si="68"/>
        <v>897.88010343778524</v>
      </c>
      <c r="P103" s="75">
        <f t="shared" si="68"/>
        <v>902.88010343778524</v>
      </c>
      <c r="R103" s="518" t="s">
        <v>2</v>
      </c>
      <c r="S103" s="518" t="s">
        <v>107</v>
      </c>
    </row>
    <row r="104" spans="1:19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E8+E18-(520/E20)-(150/E20)</f>
        <v>786.94482819562836</v>
      </c>
      <c r="F104" s="75">
        <f t="shared" ref="F104:P104" si="69">F8+F18-(520/F20)-(150/F20)</f>
        <v>758.21088178292246</v>
      </c>
      <c r="G104" s="75">
        <f t="shared" si="69"/>
        <v>937.07283913584615</v>
      </c>
      <c r="H104" s="75">
        <f t="shared" si="69"/>
        <v>885.50619424343404</v>
      </c>
      <c r="I104" s="75">
        <f t="shared" si="69"/>
        <v>888.59798979897994</v>
      </c>
      <c r="J104" s="75">
        <f t="shared" si="69"/>
        <v>863.51927710843381</v>
      </c>
      <c r="K104" s="75">
        <f t="shared" si="69"/>
        <v>846.01927710843381</v>
      </c>
      <c r="L104" s="75">
        <f t="shared" si="69"/>
        <v>838.42768532526486</v>
      </c>
      <c r="M104" s="75">
        <f t="shared" si="69"/>
        <v>833.3352583586626</v>
      </c>
      <c r="N104" s="75">
        <f t="shared" si="69"/>
        <v>885.81667173714641</v>
      </c>
      <c r="O104" s="75">
        <f t="shared" si="69"/>
        <v>893.31667173714641</v>
      </c>
      <c r="P104" s="75">
        <f t="shared" si="69"/>
        <v>898.31667173714641</v>
      </c>
      <c r="R104" s="518" t="s">
        <v>2</v>
      </c>
      <c r="S104" s="518" t="s">
        <v>109</v>
      </c>
    </row>
    <row r="105" spans="1:19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E8+E18-(520/E20)-(150/E20)+(250/E20)</f>
        <v>794.38853270702998</v>
      </c>
      <c r="F105" s="75">
        <f t="shared" ref="F105:P105" si="70">F8+F18-(520/F20)-(150/F20)+(250/F20)</f>
        <v>765.73909753556336</v>
      </c>
      <c r="G105" s="75">
        <f t="shared" si="70"/>
        <v>944.66501105821624</v>
      </c>
      <c r="H105" s="75">
        <f t="shared" si="70"/>
        <v>892.94187658262433</v>
      </c>
      <c r="I105" s="75">
        <f t="shared" si="70"/>
        <v>896.09873987398748</v>
      </c>
      <c r="J105" s="75">
        <f t="shared" si="70"/>
        <v>871.04939759036154</v>
      </c>
      <c r="K105" s="75">
        <f t="shared" si="70"/>
        <v>853.54939759036154</v>
      </c>
      <c r="L105" s="75">
        <f t="shared" si="70"/>
        <v>845.99198184568843</v>
      </c>
      <c r="M105" s="75">
        <f t="shared" si="70"/>
        <v>840.93404255319149</v>
      </c>
      <c r="N105" s="75">
        <f t="shared" si="70"/>
        <v>893.42239123821116</v>
      </c>
      <c r="O105" s="75">
        <f t="shared" si="70"/>
        <v>900.92239123821116</v>
      </c>
      <c r="P105" s="75">
        <f t="shared" si="70"/>
        <v>905.92239123821116</v>
      </c>
      <c r="R105" s="518" t="s">
        <v>2</v>
      </c>
      <c r="S105" s="518" t="s">
        <v>343</v>
      </c>
    </row>
    <row r="106" spans="1:19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:P106" si="71">E8+E18+(150/E20)</f>
        <v>811.36017899302578</v>
      </c>
      <c r="F106" s="75">
        <f t="shared" si="71"/>
        <v>782.90342945158466</v>
      </c>
      <c r="G106" s="75">
        <f t="shared" si="71"/>
        <v>961.97516304122007</v>
      </c>
      <c r="H106" s="75">
        <f t="shared" si="71"/>
        <v>909.89523231597821</v>
      </c>
      <c r="I106" s="75">
        <f t="shared" si="71"/>
        <v>913.20045004500457</v>
      </c>
      <c r="J106" s="75">
        <f t="shared" si="71"/>
        <v>888.21807228915668</v>
      </c>
      <c r="K106" s="75">
        <f t="shared" si="71"/>
        <v>870.71807228915668</v>
      </c>
      <c r="L106" s="75">
        <f t="shared" si="71"/>
        <v>863.23857791225419</v>
      </c>
      <c r="M106" s="75">
        <f t="shared" si="71"/>
        <v>858.25927051671738</v>
      </c>
      <c r="N106" s="75">
        <f t="shared" si="71"/>
        <v>910.76343170063888</v>
      </c>
      <c r="O106" s="75">
        <f t="shared" si="71"/>
        <v>918.26343170063888</v>
      </c>
      <c r="P106" s="75">
        <f t="shared" si="71"/>
        <v>923.26343170063888</v>
      </c>
    </row>
    <row r="107" spans="1:19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 t="shared" ref="E107:P107" si="72">E8+E18</f>
        <v>806.89395628618479</v>
      </c>
      <c r="F107" s="75">
        <f t="shared" si="72"/>
        <v>778.38650000000007</v>
      </c>
      <c r="G107" s="75">
        <f t="shared" si="72"/>
        <v>957.419859887798</v>
      </c>
      <c r="H107" s="75">
        <f t="shared" si="72"/>
        <v>905.43382291246405</v>
      </c>
      <c r="I107" s="75">
        <f t="shared" si="72"/>
        <v>908.7</v>
      </c>
      <c r="J107" s="75">
        <f t="shared" si="72"/>
        <v>883.7</v>
      </c>
      <c r="K107" s="75">
        <f t="shared" si="72"/>
        <v>866.2</v>
      </c>
      <c r="L107" s="75">
        <f t="shared" si="72"/>
        <v>858.7</v>
      </c>
      <c r="M107" s="75">
        <f t="shared" si="72"/>
        <v>853.7</v>
      </c>
      <c r="N107" s="75">
        <f t="shared" si="72"/>
        <v>906.2</v>
      </c>
      <c r="O107" s="75">
        <f t="shared" si="72"/>
        <v>913.7</v>
      </c>
      <c r="P107" s="75">
        <f t="shared" si="72"/>
        <v>918.7</v>
      </c>
    </row>
    <row r="108" spans="1:19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E8+E18-(370/E20)+(150/E20)</f>
        <v>800.34349631615135</v>
      </c>
      <c r="F108" s="75">
        <f t="shared" ref="F108:P108" si="73">F8+F18-(370/F20)+(150/F20)</f>
        <v>771.76167013767611</v>
      </c>
      <c r="G108" s="75">
        <f t="shared" si="73"/>
        <v>950.73874859611237</v>
      </c>
      <c r="H108" s="75">
        <f t="shared" si="73"/>
        <v>898.8904224539765</v>
      </c>
      <c r="I108" s="75">
        <f t="shared" si="73"/>
        <v>902.09933993399352</v>
      </c>
      <c r="J108" s="75">
        <f t="shared" si="73"/>
        <v>877.07349397590372</v>
      </c>
      <c r="K108" s="75">
        <f t="shared" si="73"/>
        <v>859.57349397590372</v>
      </c>
      <c r="L108" s="75">
        <f t="shared" si="73"/>
        <v>852.04341906202728</v>
      </c>
      <c r="M108" s="75">
        <f t="shared" si="73"/>
        <v>847.0130699088146</v>
      </c>
      <c r="N108" s="75">
        <f t="shared" si="73"/>
        <v>899.50696683906301</v>
      </c>
      <c r="O108" s="75">
        <f t="shared" si="73"/>
        <v>907.00696683906301</v>
      </c>
      <c r="P108" s="75">
        <f t="shared" si="73"/>
        <v>912.00696683906301</v>
      </c>
    </row>
    <row r="109" spans="1:19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E8+E18-(370/E20)</f>
        <v>795.87727360931035</v>
      </c>
      <c r="F109" s="75">
        <f t="shared" ref="F109:P109" si="74">F8+F18-(370/F20)</f>
        <v>767.24474068609152</v>
      </c>
      <c r="G109" s="75">
        <f t="shared" si="74"/>
        <v>946.1834454426903</v>
      </c>
      <c r="H109" s="75">
        <f t="shared" si="74"/>
        <v>894.42901305046234</v>
      </c>
      <c r="I109" s="75">
        <f t="shared" si="74"/>
        <v>897.59888988898899</v>
      </c>
      <c r="J109" s="75">
        <f t="shared" si="74"/>
        <v>872.55542168674708</v>
      </c>
      <c r="K109" s="75">
        <f t="shared" si="74"/>
        <v>855.05542168674708</v>
      </c>
      <c r="L109" s="75">
        <f t="shared" si="74"/>
        <v>847.50484114977314</v>
      </c>
      <c r="M109" s="75">
        <f t="shared" si="74"/>
        <v>842.45379939209727</v>
      </c>
      <c r="N109" s="75">
        <f t="shared" si="74"/>
        <v>894.94353513842418</v>
      </c>
      <c r="O109" s="75">
        <f t="shared" si="74"/>
        <v>902.44353513842418</v>
      </c>
      <c r="P109" s="75">
        <f t="shared" si="74"/>
        <v>907.44353513842418</v>
      </c>
    </row>
    <row r="110" spans="1:19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E8+E18-(370/E20)+(250/E20)</f>
        <v>803.32097812071197</v>
      </c>
      <c r="F110" s="75">
        <f t="shared" ref="F110:P110" si="75">F8+F18-(370/F20)+(250/F20)</f>
        <v>774.77295643873242</v>
      </c>
      <c r="G110" s="75">
        <f t="shared" si="75"/>
        <v>953.77561736506038</v>
      </c>
      <c r="H110" s="75">
        <f t="shared" si="75"/>
        <v>901.86469538965264</v>
      </c>
      <c r="I110" s="75">
        <f t="shared" si="75"/>
        <v>905.09963996399654</v>
      </c>
      <c r="J110" s="75">
        <f t="shared" si="75"/>
        <v>880.08554216867481</v>
      </c>
      <c r="K110" s="75">
        <f t="shared" si="75"/>
        <v>862.58554216867481</v>
      </c>
      <c r="L110" s="75">
        <f t="shared" si="75"/>
        <v>855.06913767019671</v>
      </c>
      <c r="M110" s="75">
        <f t="shared" si="75"/>
        <v>850.05258358662616</v>
      </c>
      <c r="N110" s="75">
        <f t="shared" si="75"/>
        <v>902.54925463948894</v>
      </c>
      <c r="O110" s="75">
        <f t="shared" si="75"/>
        <v>910.04925463948894</v>
      </c>
      <c r="P110" s="75">
        <f t="shared" si="75"/>
        <v>915.04925463948894</v>
      </c>
    </row>
    <row r="111" spans="1:19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E8+E18-(590/E20)+(150/E20)</f>
        <v>793.7930363461179</v>
      </c>
      <c r="F111" s="75">
        <f t="shared" ref="F111:P111" si="76">F8+F18-(590/F20)+(150/F20)</f>
        <v>765.13684027535214</v>
      </c>
      <c r="G111" s="75">
        <f t="shared" si="76"/>
        <v>944.05763730442663</v>
      </c>
      <c r="H111" s="75">
        <f t="shared" si="76"/>
        <v>892.34702199548906</v>
      </c>
      <c r="I111" s="75">
        <f t="shared" si="76"/>
        <v>895.49867986798688</v>
      </c>
      <c r="J111" s="75">
        <f t="shared" si="76"/>
        <v>870.44698795180727</v>
      </c>
      <c r="K111" s="75">
        <f t="shared" si="76"/>
        <v>852.94698795180727</v>
      </c>
      <c r="L111" s="75">
        <f t="shared" si="76"/>
        <v>845.38683812405452</v>
      </c>
      <c r="M111" s="75">
        <f t="shared" si="76"/>
        <v>840.32613981762927</v>
      </c>
      <c r="N111" s="75">
        <f t="shared" si="76"/>
        <v>892.81393367812598</v>
      </c>
      <c r="O111" s="75">
        <f t="shared" si="76"/>
        <v>900.31393367812598</v>
      </c>
      <c r="P111" s="75">
        <f t="shared" si="76"/>
        <v>905.31393367812598</v>
      </c>
    </row>
    <row r="112" spans="1:19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E8+E18-(590/E20)</f>
        <v>789.32681363927691</v>
      </c>
      <c r="F112" s="75">
        <f t="shared" ref="F112:P112" si="77">F8+F18-(590/F20)</f>
        <v>760.61991082376755</v>
      </c>
      <c r="G112" s="75">
        <f t="shared" si="77"/>
        <v>939.50233415100456</v>
      </c>
      <c r="H112" s="75">
        <f t="shared" si="77"/>
        <v>887.8856125919749</v>
      </c>
      <c r="I112" s="75">
        <f t="shared" si="77"/>
        <v>890.99822982298235</v>
      </c>
      <c r="J112" s="75">
        <f t="shared" si="77"/>
        <v>865.92891566265064</v>
      </c>
      <c r="K112" s="75">
        <f t="shared" si="77"/>
        <v>848.42891566265064</v>
      </c>
      <c r="L112" s="75">
        <f t="shared" si="77"/>
        <v>840.84826021180038</v>
      </c>
      <c r="M112" s="75">
        <f t="shared" si="77"/>
        <v>835.76686930091194</v>
      </c>
      <c r="N112" s="75">
        <f t="shared" si="77"/>
        <v>888.25050197748715</v>
      </c>
      <c r="O112" s="75">
        <f t="shared" si="77"/>
        <v>895.75050197748715</v>
      </c>
      <c r="P112" s="75">
        <f t="shared" si="77"/>
        <v>900.75050197748715</v>
      </c>
    </row>
    <row r="113" spans="1:20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:P113" si="78">E8+E18-(400/E20)+(150/E20)</f>
        <v>799.45025177478317</v>
      </c>
      <c r="F113" s="75">
        <f t="shared" si="78"/>
        <v>770.85828424735928</v>
      </c>
      <c r="G113" s="75">
        <f t="shared" si="78"/>
        <v>949.82768796542791</v>
      </c>
      <c r="H113" s="75">
        <f t="shared" si="78"/>
        <v>897.99814057327364</v>
      </c>
      <c r="I113" s="75">
        <f t="shared" si="78"/>
        <v>901.19924992499261</v>
      </c>
      <c r="J113" s="75">
        <f t="shared" si="78"/>
        <v>876.16987951807232</v>
      </c>
      <c r="K113" s="75">
        <f t="shared" si="78"/>
        <v>858.66987951807232</v>
      </c>
      <c r="L113" s="75">
        <f t="shared" si="78"/>
        <v>851.13570347957648</v>
      </c>
      <c r="M113" s="75">
        <f t="shared" si="78"/>
        <v>846.10121580547116</v>
      </c>
      <c r="N113" s="75">
        <f t="shared" si="78"/>
        <v>898.59428049893518</v>
      </c>
      <c r="O113" s="75">
        <f t="shared" si="78"/>
        <v>906.09428049893518</v>
      </c>
      <c r="P113" s="75">
        <f t="shared" si="78"/>
        <v>911.09428049893518</v>
      </c>
    </row>
    <row r="114" spans="1:20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 t="shared" ref="E114:P114" si="79">E8+E18-(400/E20)</f>
        <v>794.98402906794217</v>
      </c>
      <c r="F114" s="75">
        <f t="shared" si="79"/>
        <v>766.34135479577469</v>
      </c>
      <c r="G114" s="75">
        <f t="shared" si="79"/>
        <v>945.27238481200584</v>
      </c>
      <c r="H114" s="75">
        <f t="shared" si="79"/>
        <v>893.53673116975949</v>
      </c>
      <c r="I114" s="75">
        <f t="shared" si="79"/>
        <v>896.69879987998809</v>
      </c>
      <c r="J114" s="75">
        <f t="shared" si="79"/>
        <v>871.65180722891569</v>
      </c>
      <c r="K114" s="75">
        <f t="shared" si="79"/>
        <v>854.15180722891569</v>
      </c>
      <c r="L114" s="75">
        <f t="shared" si="79"/>
        <v>846.59712556732234</v>
      </c>
      <c r="M114" s="75">
        <f t="shared" si="79"/>
        <v>841.54194528875382</v>
      </c>
      <c r="N114" s="75">
        <f t="shared" si="79"/>
        <v>894.03084879829635</v>
      </c>
      <c r="O114" s="75">
        <f t="shared" si="79"/>
        <v>901.53084879829635</v>
      </c>
      <c r="P114" s="75">
        <f t="shared" si="79"/>
        <v>906.53084879829635</v>
      </c>
    </row>
    <row r="115" spans="1:20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:P115" si="80">E8+E18-(400/E20)+(150/E20)</f>
        <v>799.45025177478317</v>
      </c>
      <c r="F115" s="75">
        <f t="shared" si="80"/>
        <v>770.85828424735928</v>
      </c>
      <c r="G115" s="75">
        <f t="shared" si="80"/>
        <v>949.82768796542791</v>
      </c>
      <c r="H115" s="75">
        <f t="shared" si="80"/>
        <v>897.99814057327364</v>
      </c>
      <c r="I115" s="75">
        <f t="shared" si="80"/>
        <v>901.19924992499261</v>
      </c>
      <c r="J115" s="75">
        <f t="shared" si="80"/>
        <v>876.16987951807232</v>
      </c>
      <c r="K115" s="75">
        <f t="shared" si="80"/>
        <v>858.66987951807232</v>
      </c>
      <c r="L115" s="75">
        <f t="shared" si="80"/>
        <v>851.13570347957648</v>
      </c>
      <c r="M115" s="75">
        <f t="shared" si="80"/>
        <v>846.10121580547116</v>
      </c>
      <c r="N115" s="75">
        <f t="shared" si="80"/>
        <v>898.59428049893518</v>
      </c>
      <c r="O115" s="75">
        <f t="shared" si="80"/>
        <v>906.09428049893518</v>
      </c>
      <c r="P115" s="75">
        <f t="shared" si="80"/>
        <v>911.09428049893518</v>
      </c>
    </row>
    <row r="116" spans="1:20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 t="shared" ref="E116:P116" si="81">E8+E18-(400/E20)</f>
        <v>794.98402906794217</v>
      </c>
      <c r="F116" s="75">
        <f t="shared" si="81"/>
        <v>766.34135479577469</v>
      </c>
      <c r="G116" s="75">
        <f t="shared" si="81"/>
        <v>945.27238481200584</v>
      </c>
      <c r="H116" s="75">
        <f t="shared" si="81"/>
        <v>893.53673116975949</v>
      </c>
      <c r="I116" s="75">
        <f t="shared" si="81"/>
        <v>896.69879987998809</v>
      </c>
      <c r="J116" s="75">
        <f t="shared" si="81"/>
        <v>871.65180722891569</v>
      </c>
      <c r="K116" s="75">
        <f t="shared" si="81"/>
        <v>854.15180722891569</v>
      </c>
      <c r="L116" s="75">
        <f t="shared" si="81"/>
        <v>846.59712556732234</v>
      </c>
      <c r="M116" s="75">
        <f t="shared" si="81"/>
        <v>841.54194528875382</v>
      </c>
      <c r="N116" s="75">
        <f t="shared" si="81"/>
        <v>894.03084879829635</v>
      </c>
      <c r="O116" s="75">
        <f t="shared" si="81"/>
        <v>901.53084879829635</v>
      </c>
      <c r="P116" s="75">
        <f t="shared" si="81"/>
        <v>906.53084879829635</v>
      </c>
    </row>
    <row r="117" spans="1:20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:P117" si="82">E8+E18+(150/E20)</f>
        <v>811.36017899302578</v>
      </c>
      <c r="F117" s="75">
        <f t="shared" si="82"/>
        <v>782.90342945158466</v>
      </c>
      <c r="G117" s="75">
        <f t="shared" si="82"/>
        <v>961.97516304122007</v>
      </c>
      <c r="H117" s="75">
        <f t="shared" si="82"/>
        <v>909.89523231597821</v>
      </c>
      <c r="I117" s="75">
        <f t="shared" si="82"/>
        <v>913.20045004500457</v>
      </c>
      <c r="J117" s="75">
        <f t="shared" si="82"/>
        <v>888.21807228915668</v>
      </c>
      <c r="K117" s="75">
        <f t="shared" si="82"/>
        <v>870.71807228915668</v>
      </c>
      <c r="L117" s="75">
        <f t="shared" si="82"/>
        <v>863.23857791225419</v>
      </c>
      <c r="M117" s="75">
        <f t="shared" si="82"/>
        <v>858.25927051671738</v>
      </c>
      <c r="N117" s="75">
        <f t="shared" si="82"/>
        <v>910.76343170063888</v>
      </c>
      <c r="O117" s="75">
        <f t="shared" si="82"/>
        <v>918.26343170063888</v>
      </c>
      <c r="P117" s="75">
        <f t="shared" si="82"/>
        <v>923.26343170063888</v>
      </c>
    </row>
    <row r="118" spans="1:20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 t="shared" ref="E118:P118" si="83">E8+E18</f>
        <v>806.89395628618479</v>
      </c>
      <c r="F118" s="75">
        <f t="shared" si="83"/>
        <v>778.38650000000007</v>
      </c>
      <c r="G118" s="75">
        <f t="shared" si="83"/>
        <v>957.419859887798</v>
      </c>
      <c r="H118" s="75">
        <f t="shared" si="83"/>
        <v>905.43382291246405</v>
      </c>
      <c r="I118" s="75">
        <f t="shared" si="83"/>
        <v>908.7</v>
      </c>
      <c r="J118" s="75">
        <f t="shared" si="83"/>
        <v>883.7</v>
      </c>
      <c r="K118" s="75">
        <f t="shared" si="83"/>
        <v>866.2</v>
      </c>
      <c r="L118" s="75">
        <f t="shared" si="83"/>
        <v>858.7</v>
      </c>
      <c r="M118" s="75">
        <f t="shared" si="83"/>
        <v>853.7</v>
      </c>
      <c r="N118" s="75">
        <f t="shared" si="83"/>
        <v>906.2</v>
      </c>
      <c r="O118" s="75">
        <f t="shared" si="83"/>
        <v>913.7</v>
      </c>
      <c r="P118" s="75">
        <f t="shared" si="83"/>
        <v>918.7</v>
      </c>
    </row>
    <row r="119" spans="1:20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 t="shared" ref="E119:P119" si="84">E8+E18</f>
        <v>806.89395628618479</v>
      </c>
      <c r="F119" s="75">
        <f t="shared" si="84"/>
        <v>778.38650000000007</v>
      </c>
      <c r="G119" s="75">
        <f t="shared" si="84"/>
        <v>957.419859887798</v>
      </c>
      <c r="H119" s="75">
        <f t="shared" si="84"/>
        <v>905.43382291246405</v>
      </c>
      <c r="I119" s="75">
        <f t="shared" si="84"/>
        <v>908.7</v>
      </c>
      <c r="J119" s="75">
        <f t="shared" si="84"/>
        <v>883.7</v>
      </c>
      <c r="K119" s="75">
        <f t="shared" si="84"/>
        <v>866.2</v>
      </c>
      <c r="L119" s="75">
        <f t="shared" si="84"/>
        <v>858.7</v>
      </c>
      <c r="M119" s="75">
        <f t="shared" si="84"/>
        <v>853.7</v>
      </c>
      <c r="N119" s="75">
        <f t="shared" si="84"/>
        <v>906.2</v>
      </c>
      <c r="O119" s="75">
        <f t="shared" si="84"/>
        <v>913.7</v>
      </c>
      <c r="P119" s="75">
        <f t="shared" si="84"/>
        <v>918.7</v>
      </c>
    </row>
    <row r="120" spans="1:20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E8+E18-(480/E20)</f>
        <v>792.60204362429363</v>
      </c>
      <c r="F120" s="75">
        <f t="shared" ref="F120:P120" si="85">F8+F18-(480/F20)</f>
        <v>763.93232575492959</v>
      </c>
      <c r="G120" s="75">
        <f t="shared" si="85"/>
        <v>942.84288979684743</v>
      </c>
      <c r="H120" s="75">
        <f t="shared" si="85"/>
        <v>891.15731282121862</v>
      </c>
      <c r="I120" s="75">
        <f t="shared" si="85"/>
        <v>894.29855985598567</v>
      </c>
      <c r="J120" s="75">
        <f t="shared" si="85"/>
        <v>869.24216867469886</v>
      </c>
      <c r="K120" s="75">
        <f t="shared" si="85"/>
        <v>851.74216867469886</v>
      </c>
      <c r="L120" s="75">
        <f t="shared" si="85"/>
        <v>844.1765506807867</v>
      </c>
      <c r="M120" s="75">
        <f t="shared" si="85"/>
        <v>839.1103343465046</v>
      </c>
      <c r="N120" s="75">
        <f t="shared" si="85"/>
        <v>891.59701855795561</v>
      </c>
      <c r="O120" s="75">
        <f t="shared" si="85"/>
        <v>899.09701855795561</v>
      </c>
      <c r="P120" s="75">
        <f t="shared" si="85"/>
        <v>904.09701855795561</v>
      </c>
    </row>
    <row r="121" spans="1:20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E8+E18-(520/E20)-(300/E20)-(300/E20)</f>
        <v>773.54616007510538</v>
      </c>
      <c r="F121" s="75">
        <f t="shared" ref="F121:P121" si="86">F8+F18-(520/F20)-(300/F20)-(300/F20)</f>
        <v>744.66009342816892</v>
      </c>
      <c r="G121" s="75">
        <f t="shared" si="86"/>
        <v>923.40692967557993</v>
      </c>
      <c r="H121" s="75">
        <f t="shared" si="86"/>
        <v>872.12196603289135</v>
      </c>
      <c r="I121" s="75">
        <f t="shared" si="86"/>
        <v>875.09663966396636</v>
      </c>
      <c r="J121" s="75">
        <f t="shared" si="86"/>
        <v>849.96506024096391</v>
      </c>
      <c r="K121" s="75">
        <f t="shared" si="86"/>
        <v>832.46506024096391</v>
      </c>
      <c r="L121" s="75">
        <f t="shared" si="86"/>
        <v>824.81195158850244</v>
      </c>
      <c r="M121" s="75">
        <f t="shared" si="86"/>
        <v>819.6574468085106</v>
      </c>
      <c r="N121" s="75">
        <f t="shared" si="86"/>
        <v>872.12637663522969</v>
      </c>
      <c r="O121" s="75">
        <f t="shared" si="86"/>
        <v>879.62637663522969</v>
      </c>
      <c r="P121" s="75">
        <f t="shared" si="86"/>
        <v>884.62637663522969</v>
      </c>
      <c r="S121" s="518" t="s">
        <v>87</v>
      </c>
      <c r="T121" s="518" t="s">
        <v>87</v>
      </c>
    </row>
    <row r="122" spans="1:20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E8+E18-(370/E20)</f>
        <v>795.87727360931035</v>
      </c>
      <c r="F122" s="75">
        <f t="shared" ref="F122:P122" si="87">F8+F18-(370/F20)</f>
        <v>767.24474068609152</v>
      </c>
      <c r="G122" s="75">
        <f t="shared" si="87"/>
        <v>946.1834454426903</v>
      </c>
      <c r="H122" s="75">
        <f t="shared" si="87"/>
        <v>894.42901305046234</v>
      </c>
      <c r="I122" s="75">
        <f t="shared" si="87"/>
        <v>897.59888988898899</v>
      </c>
      <c r="J122" s="75">
        <f t="shared" si="87"/>
        <v>872.55542168674708</v>
      </c>
      <c r="K122" s="75">
        <f t="shared" si="87"/>
        <v>855.05542168674708</v>
      </c>
      <c r="L122" s="75">
        <f t="shared" si="87"/>
        <v>847.50484114977314</v>
      </c>
      <c r="M122" s="75">
        <f t="shared" si="87"/>
        <v>842.45379939209727</v>
      </c>
      <c r="N122" s="75">
        <f t="shared" si="87"/>
        <v>894.94353513842418</v>
      </c>
      <c r="O122" s="75">
        <f t="shared" si="87"/>
        <v>902.44353513842418</v>
      </c>
      <c r="P122" s="75">
        <f t="shared" si="87"/>
        <v>907.44353513842418</v>
      </c>
    </row>
    <row r="123" spans="1:20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E8+E18-(590/E20)</f>
        <v>789.32681363927691</v>
      </c>
      <c r="F123" s="75">
        <f t="shared" ref="F123:P123" si="88">F8+F18-(590/F20)</f>
        <v>760.61991082376755</v>
      </c>
      <c r="G123" s="75">
        <f t="shared" si="88"/>
        <v>939.50233415100456</v>
      </c>
      <c r="H123" s="75">
        <f t="shared" si="88"/>
        <v>887.8856125919749</v>
      </c>
      <c r="I123" s="75">
        <f t="shared" si="88"/>
        <v>890.99822982298235</v>
      </c>
      <c r="J123" s="75">
        <f t="shared" si="88"/>
        <v>865.92891566265064</v>
      </c>
      <c r="K123" s="75">
        <f t="shared" si="88"/>
        <v>848.42891566265064</v>
      </c>
      <c r="L123" s="75">
        <f t="shared" si="88"/>
        <v>840.84826021180038</v>
      </c>
      <c r="M123" s="75">
        <f t="shared" si="88"/>
        <v>835.76686930091194</v>
      </c>
      <c r="N123" s="75">
        <f t="shared" si="88"/>
        <v>888.25050197748715</v>
      </c>
      <c r="O123" s="75">
        <f t="shared" si="88"/>
        <v>895.75050197748715</v>
      </c>
      <c r="P123" s="75">
        <f t="shared" si="88"/>
        <v>900.75050197748715</v>
      </c>
    </row>
    <row r="124" spans="1:20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:P124" si="89">E8+E18-(500/E20)</f>
        <v>792.00654726338144</v>
      </c>
      <c r="F124" s="75">
        <f t="shared" si="89"/>
        <v>763.33006849471826</v>
      </c>
      <c r="G124" s="75">
        <f t="shared" si="89"/>
        <v>942.23551604305783</v>
      </c>
      <c r="H124" s="75">
        <f t="shared" si="89"/>
        <v>890.56245823408346</v>
      </c>
      <c r="I124" s="75">
        <f t="shared" si="89"/>
        <v>893.69849984998507</v>
      </c>
      <c r="J124" s="75">
        <f t="shared" si="89"/>
        <v>868.6397590361446</v>
      </c>
      <c r="K124" s="75">
        <f t="shared" si="89"/>
        <v>851.1397590361446</v>
      </c>
      <c r="L124" s="75">
        <f t="shared" si="89"/>
        <v>843.5714069591528</v>
      </c>
      <c r="M124" s="75">
        <f t="shared" si="89"/>
        <v>838.50243161094227</v>
      </c>
      <c r="N124" s="75">
        <f t="shared" si="89"/>
        <v>890.98856099787042</v>
      </c>
      <c r="O124" s="75">
        <f t="shared" si="89"/>
        <v>898.48856099787042</v>
      </c>
      <c r="P124" s="75">
        <f t="shared" si="89"/>
        <v>903.48856099787042</v>
      </c>
    </row>
    <row r="125" spans="1:20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:P125" si="90">E8+E18+(100/E20)</f>
        <v>809.87143809074541</v>
      </c>
      <c r="F125" s="75">
        <f t="shared" si="90"/>
        <v>781.39778630105639</v>
      </c>
      <c r="G125" s="75">
        <f t="shared" si="90"/>
        <v>960.45672865674601</v>
      </c>
      <c r="H125" s="75">
        <f t="shared" si="90"/>
        <v>908.40809584814019</v>
      </c>
      <c r="I125" s="75">
        <f t="shared" si="90"/>
        <v>911.70030003000306</v>
      </c>
      <c r="J125" s="75">
        <f t="shared" si="90"/>
        <v>886.71204819277114</v>
      </c>
      <c r="K125" s="75">
        <f t="shared" si="90"/>
        <v>869.21204819277114</v>
      </c>
      <c r="L125" s="75">
        <f t="shared" si="90"/>
        <v>861.72571860816947</v>
      </c>
      <c r="M125" s="75">
        <f t="shared" si="90"/>
        <v>856.7395136778116</v>
      </c>
      <c r="N125" s="75">
        <f t="shared" si="90"/>
        <v>909.24228780042597</v>
      </c>
      <c r="O125" s="75">
        <f t="shared" si="90"/>
        <v>916.74228780042597</v>
      </c>
      <c r="P125" s="75">
        <f t="shared" si="90"/>
        <v>921.74228780042597</v>
      </c>
      <c r="S125" s="518" t="s">
        <v>122</v>
      </c>
      <c r="T125" s="518" t="s">
        <v>123</v>
      </c>
    </row>
    <row r="126" spans="1:20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E19-(520/E20)</f>
        <v>411.93163017916368</v>
      </c>
      <c r="F126" s="75">
        <f t="shared" ref="F126:P126" si="91">F19-(520/F20)</f>
        <v>421.12821334208411</v>
      </c>
      <c r="G126" s="75">
        <f t="shared" si="91"/>
        <v>426.26269995350719</v>
      </c>
      <c r="H126" s="75">
        <f t="shared" si="91"/>
        <v>417.52248616434338</v>
      </c>
      <c r="I126" s="75">
        <f t="shared" si="91"/>
        <v>407.13686318263666</v>
      </c>
      <c r="J126" s="75">
        <f t="shared" si="91"/>
        <v>408.73107379148422</v>
      </c>
      <c r="K126" s="75">
        <f t="shared" si="91"/>
        <v>408.73107379148422</v>
      </c>
      <c r="L126" s="75">
        <f t="shared" si="91"/>
        <v>428.94855958721001</v>
      </c>
      <c r="M126" s="75">
        <f t="shared" si="91"/>
        <v>430.90425210812441</v>
      </c>
      <c r="N126" s="75">
        <f t="shared" si="91"/>
        <v>431.29753253292643</v>
      </c>
      <c r="O126" s="75">
        <f t="shared" si="91"/>
        <v>455.35029922120225</v>
      </c>
      <c r="P126" s="75">
        <f t="shared" si="91"/>
        <v>455.35029922120225</v>
      </c>
      <c r="S126" s="518" t="s">
        <v>96</v>
      </c>
      <c r="T126" s="518" t="s">
        <v>96</v>
      </c>
    </row>
    <row r="127" spans="1:20" s="73" customFormat="1" ht="23.5">
      <c r="A127" s="71" t="s">
        <v>6</v>
      </c>
      <c r="B127" s="72"/>
      <c r="D127" s="72"/>
    </row>
    <row r="128" spans="1:20" ht="14" customHeight="1">
      <c r="A128" s="490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92"/>
      <c r="B129" s="488"/>
      <c r="C129" s="488"/>
      <c r="D129" s="488"/>
      <c r="E129" s="308">
        <f>E24</f>
        <v>23743</v>
      </c>
      <c r="F129" s="308">
        <f t="shared" ref="F129:P129" si="92">F24</f>
        <v>23774</v>
      </c>
      <c r="G129" s="308">
        <f t="shared" si="92"/>
        <v>23802</v>
      </c>
      <c r="H129" s="308">
        <f t="shared" si="92"/>
        <v>23833</v>
      </c>
      <c r="I129" s="308">
        <f t="shared" si="92"/>
        <v>23863</v>
      </c>
      <c r="J129" s="308">
        <f t="shared" si="92"/>
        <v>23894</v>
      </c>
      <c r="K129" s="308">
        <f t="shared" si="92"/>
        <v>23924</v>
      </c>
      <c r="L129" s="308">
        <f t="shared" si="92"/>
        <v>23955</v>
      </c>
      <c r="M129" s="308">
        <f t="shared" si="92"/>
        <v>23986</v>
      </c>
      <c r="N129" s="308">
        <f t="shared" si="92"/>
        <v>24016</v>
      </c>
      <c r="O129" s="308">
        <f t="shared" si="92"/>
        <v>24047</v>
      </c>
      <c r="P129" s="308">
        <f t="shared" si="92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 t="shared" ref="E130:P130" si="93">E5-12.5</f>
        <v>757.36</v>
      </c>
      <c r="F130" s="75">
        <f t="shared" si="93"/>
        <v>845.66</v>
      </c>
      <c r="G130" s="75">
        <f t="shared" si="93"/>
        <v>991.68</v>
      </c>
      <c r="H130" s="75">
        <f t="shared" si="93"/>
        <v>902.8</v>
      </c>
      <c r="I130" s="75">
        <f t="shared" si="93"/>
        <v>930.7</v>
      </c>
      <c r="J130" s="75">
        <f t="shared" si="93"/>
        <v>926.38</v>
      </c>
      <c r="K130" s="75">
        <f t="shared" si="93"/>
        <v>928.72</v>
      </c>
      <c r="L130" s="75">
        <f t="shared" si="93"/>
        <v>945.1</v>
      </c>
      <c r="M130" s="75">
        <f t="shared" si="93"/>
        <v>927.01</v>
      </c>
      <c r="N130" s="75">
        <f t="shared" si="93"/>
        <v>904.69</v>
      </c>
      <c r="O130" s="75">
        <f t="shared" si="93"/>
        <v>893.8</v>
      </c>
      <c r="P130" s="75">
        <f t="shared" si="93"/>
        <v>879.4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 t="shared" ref="E131:P131" si="94">E5-12</f>
        <v>757.86</v>
      </c>
      <c r="F131" s="75">
        <f t="shared" si="94"/>
        <v>846.16</v>
      </c>
      <c r="G131" s="75">
        <f t="shared" si="94"/>
        <v>992.18</v>
      </c>
      <c r="H131" s="75">
        <f t="shared" si="94"/>
        <v>903.3</v>
      </c>
      <c r="I131" s="75">
        <f t="shared" si="94"/>
        <v>931.2</v>
      </c>
      <c r="J131" s="75">
        <f t="shared" si="94"/>
        <v>926.88</v>
      </c>
      <c r="K131" s="75">
        <f t="shared" si="94"/>
        <v>929.22</v>
      </c>
      <c r="L131" s="75">
        <f t="shared" si="94"/>
        <v>945.6</v>
      </c>
      <c r="M131" s="75">
        <f t="shared" si="94"/>
        <v>927.51</v>
      </c>
      <c r="N131" s="75">
        <f t="shared" si="94"/>
        <v>905.19</v>
      </c>
      <c r="O131" s="75">
        <f t="shared" si="94"/>
        <v>894.3</v>
      </c>
      <c r="P131" s="75">
        <f t="shared" si="94"/>
        <v>879.9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 t="shared" ref="E132:P132" si="95">E6+$B$152</f>
        <v>679.81950274915721</v>
      </c>
      <c r="F132" s="75">
        <f t="shared" si="95"/>
        <v>779.35950274915717</v>
      </c>
      <c r="G132" s="75">
        <f t="shared" si="95"/>
        <v>915.16950274915712</v>
      </c>
      <c r="H132" s="75">
        <f t="shared" si="95"/>
        <v>823.00950274915726</v>
      </c>
      <c r="I132" s="75">
        <f t="shared" si="95"/>
        <v>850.90950274915713</v>
      </c>
      <c r="J132" s="75">
        <f t="shared" si="95"/>
        <v>846.58950274915719</v>
      </c>
      <c r="K132" s="75">
        <f t="shared" si="95"/>
        <v>848.92950274915711</v>
      </c>
      <c r="L132" s="75">
        <f t="shared" si="95"/>
        <v>865.30950274915722</v>
      </c>
      <c r="M132" s="75">
        <f t="shared" si="95"/>
        <v>847.21950274915707</v>
      </c>
      <c r="N132" s="75">
        <f t="shared" si="95"/>
        <v>824.89950274915714</v>
      </c>
      <c r="O132" s="75">
        <f t="shared" si="95"/>
        <v>814.00950274915726</v>
      </c>
      <c r="P132" s="75">
        <f t="shared" si="95"/>
        <v>799.60950274915717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 t="shared" ref="E133:P133" si="96">E6+$B$156</f>
        <v>679.81950274915721</v>
      </c>
      <c r="F133" s="75">
        <f t="shared" si="96"/>
        <v>779.35950274915717</v>
      </c>
      <c r="G133" s="75">
        <f t="shared" si="96"/>
        <v>915.16950274915712</v>
      </c>
      <c r="H133" s="75">
        <f t="shared" si="96"/>
        <v>823.00950274915726</v>
      </c>
      <c r="I133" s="75">
        <f t="shared" si="96"/>
        <v>850.90950274915713</v>
      </c>
      <c r="J133" s="75">
        <f t="shared" si="96"/>
        <v>846.58950274915719</v>
      </c>
      <c r="K133" s="75">
        <f t="shared" si="96"/>
        <v>848.92950274915711</v>
      </c>
      <c r="L133" s="75">
        <f t="shared" si="96"/>
        <v>865.30950274915722</v>
      </c>
      <c r="M133" s="75">
        <f t="shared" si="96"/>
        <v>847.21950274915707</v>
      </c>
      <c r="N133" s="75">
        <f t="shared" si="96"/>
        <v>824.89950274915714</v>
      </c>
      <c r="O133" s="75">
        <f t="shared" si="96"/>
        <v>814.00950274915726</v>
      </c>
      <c r="P133" s="75">
        <f t="shared" si="96"/>
        <v>799.60950274915717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333">
        <f t="shared" ref="E134:P134" si="97">E5-10-22.5</f>
        <v>737.36</v>
      </c>
      <c r="F134" s="333">
        <f t="shared" si="97"/>
        <v>825.66</v>
      </c>
      <c r="G134" s="333">
        <f t="shared" si="97"/>
        <v>971.68</v>
      </c>
      <c r="H134" s="333">
        <f t="shared" si="97"/>
        <v>882.8</v>
      </c>
      <c r="I134" s="333">
        <f t="shared" si="97"/>
        <v>910.7</v>
      </c>
      <c r="J134" s="333">
        <f t="shared" si="97"/>
        <v>906.38</v>
      </c>
      <c r="K134" s="333">
        <f t="shared" si="97"/>
        <v>908.72</v>
      </c>
      <c r="L134" s="333">
        <f t="shared" si="97"/>
        <v>925.1</v>
      </c>
      <c r="M134" s="333">
        <f t="shared" si="97"/>
        <v>907.01</v>
      </c>
      <c r="N134" s="333">
        <f t="shared" si="97"/>
        <v>884.69</v>
      </c>
      <c r="O134" s="333">
        <f t="shared" si="97"/>
        <v>873.8</v>
      </c>
      <c r="P134" s="333">
        <f t="shared" si="97"/>
        <v>859.4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333">
        <f>E5-10-27.5</f>
        <v>732.36</v>
      </c>
      <c r="F135" s="333">
        <f t="shared" ref="F135:P135" si="98">F5-10-27.5</f>
        <v>820.66</v>
      </c>
      <c r="G135" s="333">
        <f t="shared" si="98"/>
        <v>966.68</v>
      </c>
      <c r="H135" s="333">
        <f t="shared" si="98"/>
        <v>877.8</v>
      </c>
      <c r="I135" s="333">
        <f t="shared" si="98"/>
        <v>905.7</v>
      </c>
      <c r="J135" s="333">
        <f t="shared" si="98"/>
        <v>901.38</v>
      </c>
      <c r="K135" s="333">
        <f t="shared" si="98"/>
        <v>903.72</v>
      </c>
      <c r="L135" s="333">
        <f t="shared" si="98"/>
        <v>920.1</v>
      </c>
      <c r="M135" s="333">
        <f t="shared" si="98"/>
        <v>902.01</v>
      </c>
      <c r="N135" s="333">
        <f t="shared" si="98"/>
        <v>879.69</v>
      </c>
      <c r="O135" s="333">
        <f t="shared" si="98"/>
        <v>868.8</v>
      </c>
      <c r="P135" s="333">
        <f t="shared" si="98"/>
        <v>854.4</v>
      </c>
    </row>
    <row r="136" spans="1:16" s="73" customFormat="1" ht="23.5">
      <c r="A136" s="71" t="s">
        <v>94</v>
      </c>
      <c r="B136" s="72"/>
      <c r="D136" s="72"/>
    </row>
    <row r="137" spans="1:16" ht="14" customHeight="1">
      <c r="A137" s="490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92"/>
      <c r="B138" s="488"/>
      <c r="C138" s="488"/>
      <c r="D138" s="488"/>
      <c r="E138" s="308">
        <f>E24</f>
        <v>23743</v>
      </c>
      <c r="F138" s="308">
        <f t="shared" ref="F138:P138" si="99">F24</f>
        <v>23774</v>
      </c>
      <c r="G138" s="308">
        <f t="shared" si="99"/>
        <v>23802</v>
      </c>
      <c r="H138" s="308">
        <f t="shared" si="99"/>
        <v>23833</v>
      </c>
      <c r="I138" s="308">
        <f t="shared" si="99"/>
        <v>23863</v>
      </c>
      <c r="J138" s="308">
        <f t="shared" si="99"/>
        <v>23894</v>
      </c>
      <c r="K138" s="308">
        <f t="shared" si="99"/>
        <v>23924</v>
      </c>
      <c r="L138" s="308">
        <f t="shared" si="99"/>
        <v>23955</v>
      </c>
      <c r="M138" s="308">
        <f t="shared" si="99"/>
        <v>23986</v>
      </c>
      <c r="N138" s="308">
        <f t="shared" si="99"/>
        <v>24016</v>
      </c>
      <c r="O138" s="308">
        <f t="shared" si="99"/>
        <v>24047</v>
      </c>
      <c r="P138" s="308">
        <f t="shared" si="99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 t="shared" ref="E139:P139" si="100">E5-100</f>
        <v>669.86</v>
      </c>
      <c r="F139" s="75">
        <f t="shared" si="100"/>
        <v>758.16</v>
      </c>
      <c r="G139" s="75">
        <f t="shared" si="100"/>
        <v>904.18</v>
      </c>
      <c r="H139" s="75">
        <f t="shared" si="100"/>
        <v>815.3</v>
      </c>
      <c r="I139" s="75">
        <f t="shared" si="100"/>
        <v>843.2</v>
      </c>
      <c r="J139" s="75">
        <f t="shared" si="100"/>
        <v>838.88</v>
      </c>
      <c r="K139" s="75">
        <f t="shared" si="100"/>
        <v>841.22</v>
      </c>
      <c r="L139" s="75">
        <f t="shared" si="100"/>
        <v>857.6</v>
      </c>
      <c r="M139" s="75">
        <f t="shared" si="100"/>
        <v>839.51</v>
      </c>
      <c r="N139" s="75">
        <f t="shared" si="100"/>
        <v>817.19</v>
      </c>
      <c r="O139" s="75">
        <f t="shared" si="100"/>
        <v>806.3</v>
      </c>
      <c r="P139" s="75">
        <f t="shared" si="100"/>
        <v>791.9</v>
      </c>
    </row>
    <row r="140" spans="1:16" s="73" customFormat="1" ht="23.5">
      <c r="A140" s="71" t="s">
        <v>155</v>
      </c>
      <c r="B140" s="72"/>
      <c r="D140" s="72"/>
    </row>
    <row r="141" spans="1:16">
      <c r="A141" s="490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92"/>
      <c r="B142" s="488"/>
      <c r="C142" s="488"/>
      <c r="D142" s="488"/>
      <c r="E142" s="308">
        <f>E24</f>
        <v>23743</v>
      </c>
      <c r="F142" s="308">
        <f t="shared" ref="F142:P142" si="101">F24</f>
        <v>23774</v>
      </c>
      <c r="G142" s="308">
        <f t="shared" si="101"/>
        <v>23802</v>
      </c>
      <c r="H142" s="308">
        <f t="shared" si="101"/>
        <v>23833</v>
      </c>
      <c r="I142" s="308">
        <f t="shared" si="101"/>
        <v>23863</v>
      </c>
      <c r="J142" s="308">
        <f t="shared" si="101"/>
        <v>23894</v>
      </c>
      <c r="K142" s="308">
        <f t="shared" si="101"/>
        <v>23924</v>
      </c>
      <c r="L142" s="308">
        <f t="shared" si="101"/>
        <v>23955</v>
      </c>
      <c r="M142" s="308">
        <f t="shared" si="101"/>
        <v>23986</v>
      </c>
      <c r="N142" s="308">
        <f t="shared" si="101"/>
        <v>24016</v>
      </c>
      <c r="O142" s="308">
        <f t="shared" si="101"/>
        <v>24047</v>
      </c>
      <c r="P142" s="308">
        <f t="shared" si="101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583.21</v>
      </c>
      <c r="F143" s="75">
        <v>583.21</v>
      </c>
      <c r="G143" s="75">
        <v>583.21</v>
      </c>
      <c r="H143" s="75">
        <v>583.21</v>
      </c>
      <c r="I143" s="75">
        <v>583.21</v>
      </c>
      <c r="J143" s="75">
        <v>583.21</v>
      </c>
      <c r="K143" s="75">
        <v>583.21</v>
      </c>
      <c r="L143" s="75">
        <v>583.21</v>
      </c>
      <c r="M143" s="75">
        <v>583.21</v>
      </c>
      <c r="N143" s="75">
        <v>583.21</v>
      </c>
      <c r="O143" s="75">
        <v>583.21</v>
      </c>
      <c r="P143" s="75">
        <v>583.21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583.21</v>
      </c>
      <c r="F144" s="75">
        <v>583.21</v>
      </c>
      <c r="G144" s="75">
        <v>583.21</v>
      </c>
      <c r="H144" s="75">
        <v>583.21</v>
      </c>
      <c r="I144" s="75">
        <v>583.21</v>
      </c>
      <c r="J144" s="75">
        <v>583.21</v>
      </c>
      <c r="K144" s="75">
        <v>583.21</v>
      </c>
      <c r="L144" s="75">
        <v>583.21</v>
      </c>
      <c r="M144" s="75">
        <v>583.21</v>
      </c>
      <c r="N144" s="75">
        <v>583.21</v>
      </c>
      <c r="O144" s="75">
        <v>583.21</v>
      </c>
      <c r="P144" s="75">
        <v>583.21</v>
      </c>
    </row>
    <row r="149" spans="1:15">
      <c r="H149" s="68" t="s">
        <v>116</v>
      </c>
      <c r="L149" s="68" t="s">
        <v>3</v>
      </c>
    </row>
    <row r="150" spans="1:15">
      <c r="A150" s="494" t="s">
        <v>39</v>
      </c>
      <c r="B150" s="494"/>
      <c r="C150" s="118" t="s">
        <v>57</v>
      </c>
      <c r="D150" s="21">
        <v>-0.2</v>
      </c>
      <c r="E150" t="s">
        <v>58</v>
      </c>
      <c r="G150" s="118" t="s">
        <v>292</v>
      </c>
      <c r="K150" s="118" t="s">
        <v>292</v>
      </c>
    </row>
    <row r="151" spans="1:15">
      <c r="A151" s="13" t="s">
        <v>24</v>
      </c>
      <c r="B151" s="11">
        <f>-0.2-8-0.01</f>
        <v>-8.2099999999999991</v>
      </c>
      <c r="C151" s="118" t="s">
        <v>59</v>
      </c>
      <c r="D151" s="22">
        <v>-8</v>
      </c>
      <c r="E151" t="s">
        <v>58</v>
      </c>
      <c r="G151" s="118" t="s">
        <v>59</v>
      </c>
      <c r="K151" s="118" t="s">
        <v>59</v>
      </c>
      <c r="L151" s="356">
        <v>1043250</v>
      </c>
      <c r="M151" s="69" t="s">
        <v>293</v>
      </c>
      <c r="N151" s="410">
        <f>L151/1200/32.1</f>
        <v>27.083333333333332</v>
      </c>
      <c r="O151" s="69" t="s">
        <v>27</v>
      </c>
    </row>
    <row r="152" spans="1:15">
      <c r="A152" s="13" t="s">
        <v>27</v>
      </c>
      <c r="B152" s="11">
        <f>B151/158.987/0.648*1000</f>
        <v>-79.690497250842839</v>
      </c>
      <c r="C152" s="118" t="s">
        <v>60</v>
      </c>
      <c r="D152" s="21">
        <v>-0.01</v>
      </c>
      <c r="E152" t="s">
        <v>58</v>
      </c>
      <c r="G152" s="118" t="s">
        <v>60</v>
      </c>
      <c r="K152" s="118"/>
      <c r="M152" s="69" t="s">
        <v>27</v>
      </c>
    </row>
    <row r="153" spans="1:15">
      <c r="A153" s="13"/>
      <c r="B153" s="12"/>
      <c r="C153" s="119"/>
      <c r="D153" s="61">
        <f>SUM(D150:D152)</f>
        <v>-8.2099999999999991</v>
      </c>
      <c r="E153" s="16" t="s">
        <v>58</v>
      </c>
      <c r="H153" s="69">
        <v>22.5</v>
      </c>
      <c r="I153" s="69" t="s">
        <v>27</v>
      </c>
    </row>
    <row r="154" spans="1:15">
      <c r="A154" s="494" t="s">
        <v>40</v>
      </c>
      <c r="B154" s="494"/>
      <c r="C154" s="7"/>
      <c r="D154" s="7"/>
      <c r="E154" s="7"/>
      <c r="F154" s="7"/>
    </row>
    <row r="155" spans="1:15">
      <c r="A155" s="13" t="s">
        <v>24</v>
      </c>
      <c r="B155" s="11">
        <f>-0.2-8-0.01</f>
        <v>-8.2099999999999991</v>
      </c>
      <c r="C155" s="7"/>
      <c r="D155" s="7"/>
      <c r="E155" s="7"/>
      <c r="F155" s="7"/>
    </row>
    <row r="156" spans="1:15">
      <c r="A156" s="13" t="s">
        <v>27</v>
      </c>
      <c r="B156" s="11">
        <f>B155/158.987/0.648*1000</f>
        <v>-79.690497250842839</v>
      </c>
      <c r="C156" s="7"/>
      <c r="D156" s="7"/>
      <c r="E156" s="7"/>
      <c r="F156" s="7"/>
    </row>
    <row r="159" spans="1:15">
      <c r="E159" s="222"/>
    </row>
    <row r="160" spans="1:15">
      <c r="A160" s="69"/>
      <c r="B160" s="69"/>
      <c r="D160" s="69"/>
    </row>
    <row r="161" s="69" customFormat="1"/>
    <row r="162" s="69" customFormat="1"/>
    <row r="163" s="69" customFormat="1"/>
    <row r="164" s="69" customFormat="1"/>
    <row r="165" s="69" customFormat="1"/>
    <row r="166" s="69" customFormat="1"/>
    <row r="167" s="69" customFormat="1"/>
    <row r="168" s="69" customFormat="1"/>
    <row r="169" s="69" customFormat="1"/>
  </sheetData>
  <mergeCells count="28">
    <mergeCell ref="C33:C34"/>
    <mergeCell ref="D33:D34"/>
    <mergeCell ref="A23:A24"/>
    <mergeCell ref="B23:B24"/>
    <mergeCell ref="C23:C24"/>
    <mergeCell ref="D23:D24"/>
    <mergeCell ref="D56:D57"/>
    <mergeCell ref="A154:B154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C128:C129"/>
    <mergeCell ref="D128:D129"/>
    <mergeCell ref="C56:C57"/>
    <mergeCell ref="A2:A3"/>
    <mergeCell ref="B2:B3"/>
    <mergeCell ref="A150:B150"/>
    <mergeCell ref="A128:A129"/>
    <mergeCell ref="B128:B129"/>
    <mergeCell ref="A56:A57"/>
    <mergeCell ref="B56:B57"/>
    <mergeCell ref="A33:A34"/>
    <mergeCell ref="B33:B3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2:T158"/>
  <sheetViews>
    <sheetView topLeftCell="A85" zoomScale="55" zoomScaleNormal="55" workbookViewId="0">
      <selection activeCell="R103" sqref="R103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8.6328125" style="69" bestFit="1" customWidth="1"/>
    <col min="17" max="16384" width="8.6328125" style="69"/>
  </cols>
  <sheetData>
    <row r="2" spans="3:19">
      <c r="D2" s="411"/>
    </row>
    <row r="3" spans="3:19">
      <c r="D3" s="411"/>
    </row>
    <row r="8" spans="3:19">
      <c r="D8" s="274" t="s">
        <v>198</v>
      </c>
      <c r="E8" s="296">
        <f>SUM(E58:E68)</f>
        <v>37.038866711507197</v>
      </c>
      <c r="F8" s="296">
        <f t="shared" ref="F8:P8" si="0">SUM(F58:F68)</f>
        <v>51.3</v>
      </c>
      <c r="G8" s="296">
        <f t="shared" si="0"/>
        <v>49.6</v>
      </c>
      <c r="H8" s="296">
        <f t="shared" si="0"/>
        <v>45.302</v>
      </c>
      <c r="I8" s="296">
        <f t="shared" si="0"/>
        <v>46</v>
      </c>
      <c r="J8" s="296">
        <f t="shared" si="0"/>
        <v>54</v>
      </c>
      <c r="K8" s="296">
        <f t="shared" si="0"/>
        <v>55.072838839147899</v>
      </c>
      <c r="L8" s="296">
        <f t="shared" si="0"/>
        <v>45.033814448903989</v>
      </c>
      <c r="M8" s="296">
        <f t="shared" si="0"/>
        <v>44.228789749922825</v>
      </c>
      <c r="N8" s="296">
        <f t="shared" si="0"/>
        <v>45.033814448903989</v>
      </c>
      <c r="O8" s="296">
        <f t="shared" si="0"/>
        <v>44.228789749922825</v>
      </c>
      <c r="P8" s="296">
        <f t="shared" si="0"/>
        <v>45.175904006459717</v>
      </c>
    </row>
    <row r="9" spans="3:19">
      <c r="D9" s="274" t="s">
        <v>197</v>
      </c>
      <c r="E9" s="296">
        <f>SUM(E69:E99)+E126</f>
        <v>209.51</v>
      </c>
      <c r="F9" s="296">
        <f t="shared" ref="F9:P9" si="1">SUM(F69:F99)+F126</f>
        <v>194.11999999999998</v>
      </c>
      <c r="G9" s="296">
        <f t="shared" si="1"/>
        <v>217.77271944999998</v>
      </c>
      <c r="H9" s="296">
        <f t="shared" si="1"/>
        <v>206.11404819999998</v>
      </c>
      <c r="I9" s="296">
        <f t="shared" si="1"/>
        <v>214.29283735999999</v>
      </c>
      <c r="J9" s="296">
        <f t="shared" si="1"/>
        <v>209.38527345000003</v>
      </c>
      <c r="K9" s="296">
        <f t="shared" si="1"/>
        <v>211.12088627</v>
      </c>
      <c r="L9" s="296">
        <f t="shared" si="1"/>
        <v>211.25911383000005</v>
      </c>
      <c r="M9" s="296">
        <f t="shared" si="1"/>
        <v>212.27346230999999</v>
      </c>
      <c r="N9" s="296">
        <f t="shared" si="1"/>
        <v>219.11160204000007</v>
      </c>
      <c r="O9" s="296">
        <f t="shared" si="1"/>
        <v>220.53138431000002</v>
      </c>
      <c r="P9" s="296">
        <f t="shared" si="1"/>
        <v>220.10681349000004</v>
      </c>
      <c r="R9" s="324"/>
    </row>
    <row r="10" spans="3:19">
      <c r="C10" s="276" t="s">
        <v>197</v>
      </c>
      <c r="D10" s="348" t="s">
        <v>261</v>
      </c>
      <c r="E10" s="296">
        <f>SUM(E69,E75:E99)+E126</f>
        <v>128.51</v>
      </c>
      <c r="F10" s="296">
        <f t="shared" ref="F10:P10" si="2">SUM(F69,F75:F99)+F126</f>
        <v>130.12</v>
      </c>
      <c r="G10" s="296">
        <f t="shared" si="2"/>
        <v>148.97271945</v>
      </c>
      <c r="H10" s="296">
        <f t="shared" si="2"/>
        <v>123.1140482</v>
      </c>
      <c r="I10" s="296">
        <f t="shared" si="2"/>
        <v>138.29283736000002</v>
      </c>
      <c r="J10" s="296">
        <f t="shared" si="2"/>
        <v>126.38527345000001</v>
      </c>
      <c r="K10" s="296">
        <f t="shared" si="2"/>
        <v>130.12088627</v>
      </c>
      <c r="L10" s="296">
        <f t="shared" si="2"/>
        <v>123.25911383000002</v>
      </c>
      <c r="M10" s="296">
        <f t="shared" si="2"/>
        <v>125.27346231000001</v>
      </c>
      <c r="N10" s="296">
        <f t="shared" si="2"/>
        <v>129.11160204000001</v>
      </c>
      <c r="O10" s="296">
        <f t="shared" si="2"/>
        <v>134.53138430999999</v>
      </c>
      <c r="P10" s="296">
        <f t="shared" si="2"/>
        <v>123.10681349000002</v>
      </c>
      <c r="R10" s="416" t="s">
        <v>294</v>
      </c>
      <c r="S10" s="69" t="s">
        <v>295</v>
      </c>
    </row>
    <row r="11" spans="3:19">
      <c r="C11" s="260">
        <f>[2]Ability!$BY$3</f>
        <v>14.9</v>
      </c>
      <c r="E11" s="69">
        <v>31</v>
      </c>
      <c r="F11" s="69">
        <v>28</v>
      </c>
      <c r="G11" s="69">
        <v>31</v>
      </c>
      <c r="H11" s="69">
        <v>30</v>
      </c>
      <c r="I11" s="69">
        <v>31</v>
      </c>
      <c r="J11" s="69">
        <v>30</v>
      </c>
      <c r="K11" s="69">
        <v>31</v>
      </c>
      <c r="L11" s="69">
        <v>31</v>
      </c>
      <c r="M11" s="69">
        <v>30</v>
      </c>
      <c r="N11" s="69">
        <v>31</v>
      </c>
      <c r="O11" s="69">
        <v>30</v>
      </c>
      <c r="P11" s="69">
        <v>31</v>
      </c>
      <c r="R11" s="69" t="s">
        <v>294</v>
      </c>
      <c r="S11" s="69" t="s">
        <v>296</v>
      </c>
    </row>
    <row r="12" spans="3:19">
      <c r="C12" s="23" t="s">
        <v>78</v>
      </c>
      <c r="D12" s="24" t="s">
        <v>1</v>
      </c>
      <c r="E12" s="322">
        <v>242889</v>
      </c>
      <c r="F12" s="322">
        <v>242920</v>
      </c>
      <c r="G12" s="322">
        <v>242948</v>
      </c>
      <c r="H12" s="322">
        <v>242979</v>
      </c>
      <c r="I12" s="322">
        <v>243009</v>
      </c>
      <c r="J12" s="322">
        <v>243040</v>
      </c>
      <c r="K12" s="322">
        <v>243070</v>
      </c>
      <c r="L12" s="322">
        <v>243101</v>
      </c>
      <c r="M12" s="322">
        <v>243132</v>
      </c>
      <c r="N12" s="322">
        <v>243162</v>
      </c>
      <c r="O12" s="322">
        <v>243193</v>
      </c>
      <c r="P12" s="322">
        <v>243223</v>
      </c>
    </row>
    <row r="13" spans="3:19">
      <c r="C13" s="26" t="s">
        <v>67</v>
      </c>
      <c r="D13" s="27" t="s">
        <v>61</v>
      </c>
      <c r="E13" s="327">
        <f>[2]Ability!BK3</f>
        <v>16.149176470588223</v>
      </c>
      <c r="F13" s="327">
        <f>[2]Ability!BL3</f>
        <v>13.44</v>
      </c>
      <c r="G13" s="327">
        <f>[2]Ability!BM3</f>
        <v>15.6</v>
      </c>
      <c r="H13" s="327">
        <f>[2]Ability!BN3</f>
        <v>14.4</v>
      </c>
      <c r="I13" s="327">
        <f>[2]Ability!BO3</f>
        <v>20.6</v>
      </c>
      <c r="J13" s="327">
        <f>[2]Ability!BP3</f>
        <v>14.7</v>
      </c>
      <c r="K13" s="327">
        <f>[2]Ability!BQ3</f>
        <v>14.9</v>
      </c>
      <c r="L13" s="327">
        <f>[2]Ability!BR3</f>
        <v>14.9</v>
      </c>
      <c r="M13" s="327">
        <f>[2]Ability!BS3</f>
        <v>14.4</v>
      </c>
      <c r="N13" s="327">
        <f>[2]Ability!BT3</f>
        <v>14.9</v>
      </c>
      <c r="O13" s="327">
        <f>[2]Ability!BU3</f>
        <v>14.4</v>
      </c>
      <c r="P13" s="327">
        <f>[2]Ability!BV3</f>
        <v>20.100000000000001</v>
      </c>
    </row>
    <row r="14" spans="3:19">
      <c r="C14" s="26" t="s">
        <v>68</v>
      </c>
      <c r="D14" s="27" t="s">
        <v>61</v>
      </c>
      <c r="E14" s="327">
        <f>[2]Ability!BK4</f>
        <v>5.998784810126585</v>
      </c>
      <c r="F14" s="327">
        <f>[2]Ability!BL4</f>
        <v>4.9762025316455682</v>
      </c>
      <c r="G14" s="327">
        <f>[2]Ability!BM4</f>
        <v>6.7</v>
      </c>
      <c r="H14" s="327">
        <f>[2]Ability!BN4</f>
        <v>5.76</v>
      </c>
      <c r="I14" s="327">
        <f>[2]Ability!BO4</f>
        <v>3.9</v>
      </c>
      <c r="J14" s="327">
        <f>[2]Ability!BP4</f>
        <v>5.7</v>
      </c>
      <c r="K14" s="327">
        <f>[2]Ability!BQ4</f>
        <v>6</v>
      </c>
      <c r="L14" s="327">
        <f>[2]Ability!BR4</f>
        <v>6</v>
      </c>
      <c r="M14" s="327">
        <f>[2]Ability!BS4</f>
        <v>5.8</v>
      </c>
      <c r="N14" s="327">
        <f>[2]Ability!BT4</f>
        <v>6</v>
      </c>
      <c r="O14" s="327">
        <f>[2]Ability!BU4</f>
        <v>5.8</v>
      </c>
      <c r="P14" s="327">
        <f>[2]Ability!BV4</f>
        <v>6</v>
      </c>
    </row>
    <row r="15" spans="3:19">
      <c r="C15" s="26" t="s">
        <v>69</v>
      </c>
      <c r="D15" s="27" t="s">
        <v>61</v>
      </c>
      <c r="E15" s="327">
        <f>[2]Ability!BK5</f>
        <v>6.6653164556962006</v>
      </c>
      <c r="F15" s="327">
        <f>[2]Ability!BL5</f>
        <v>5.529113924050634</v>
      </c>
      <c r="G15" s="327">
        <f>[2]Ability!BM5</f>
        <v>7.4</v>
      </c>
      <c r="H15" s="327">
        <f>[2]Ability!BN5</f>
        <v>7.05</v>
      </c>
      <c r="I15" s="327">
        <f>[2]Ability!BO5</f>
        <v>5.2</v>
      </c>
      <c r="J15" s="327">
        <f>[2]Ability!BP5</f>
        <v>7</v>
      </c>
      <c r="K15" s="327">
        <f>[2]Ability!BQ5</f>
        <v>7.3</v>
      </c>
      <c r="L15" s="327">
        <f>[2]Ability!BR5</f>
        <v>7.3</v>
      </c>
      <c r="M15" s="327">
        <f>[2]Ability!BS5</f>
        <v>7.1</v>
      </c>
      <c r="N15" s="327">
        <f>[2]Ability!BT5</f>
        <v>7.3</v>
      </c>
      <c r="O15" s="327">
        <f>[2]Ability!BU5</f>
        <v>7.1</v>
      </c>
      <c r="P15" s="327">
        <f>[2]Ability!BV5</f>
        <v>7.3</v>
      </c>
    </row>
    <row r="16" spans="3:19">
      <c r="C16" s="26" t="s">
        <v>70</v>
      </c>
      <c r="D16" s="27" t="s">
        <v>61</v>
      </c>
      <c r="E16" s="327">
        <f>[2]Ability!BK6</f>
        <v>48.05</v>
      </c>
      <c r="F16" s="327">
        <f>[2]Ability!BL6</f>
        <v>30.8</v>
      </c>
      <c r="G16" s="327">
        <f>[2]Ability!BM6</f>
        <v>30.3</v>
      </c>
      <c r="H16" s="327">
        <f>[2]Ability!BN6</f>
        <v>29.693793103448265</v>
      </c>
      <c r="I16" s="327">
        <f>[2]Ability!BO6</f>
        <v>48</v>
      </c>
      <c r="J16" s="327">
        <f>[2]Ability!BP6</f>
        <v>46.8</v>
      </c>
      <c r="K16" s="327">
        <f>[2]Ability!BQ6</f>
        <v>35.9</v>
      </c>
      <c r="L16" s="327">
        <f>[2]Ability!BR6</f>
        <v>24.2</v>
      </c>
      <c r="M16" s="327">
        <f>[2]Ability!BS6</f>
        <v>32.299999999999997</v>
      </c>
      <c r="N16" s="327">
        <f>[2]Ability!BT6</f>
        <v>32.5</v>
      </c>
      <c r="O16" s="327">
        <f>[2]Ability!BU6</f>
        <v>37.9</v>
      </c>
      <c r="P16" s="327">
        <f>[2]Ability!BV6</f>
        <v>19.399999999999999</v>
      </c>
    </row>
    <row r="17" spans="1:16">
      <c r="C17" s="26" t="s">
        <v>71</v>
      </c>
      <c r="D17" s="27" t="s">
        <v>61</v>
      </c>
      <c r="E17" s="327">
        <f>[2]Ability!BK7</f>
        <v>59.52</v>
      </c>
      <c r="F17" s="327">
        <f>[2]Ability!BL7</f>
        <v>53.091272727272731</v>
      </c>
      <c r="G17" s="327">
        <f>[2]Ability!BM7</f>
        <v>58.9</v>
      </c>
      <c r="H17" s="327">
        <f>[2]Ability!BN7</f>
        <v>60.186</v>
      </c>
      <c r="I17" s="327">
        <f>[2]Ability!BO7</f>
        <v>64.7</v>
      </c>
      <c r="J17" s="327">
        <f>[2]Ability!BP7</f>
        <v>62.6</v>
      </c>
      <c r="K17" s="327">
        <f>[2]Ability!BQ7</f>
        <v>64.7</v>
      </c>
      <c r="L17" s="327">
        <f>[2]Ability!BR7</f>
        <v>64.7</v>
      </c>
      <c r="M17" s="327">
        <f>[2]Ability!BS7</f>
        <v>62.6</v>
      </c>
      <c r="N17" s="327">
        <f>[2]Ability!BT7</f>
        <v>64.7</v>
      </c>
      <c r="O17" s="327">
        <f>[2]Ability!BU7</f>
        <v>62.6</v>
      </c>
      <c r="P17" s="327">
        <f>[2]Ability!BV7</f>
        <v>64.7</v>
      </c>
    </row>
    <row r="18" spans="1:16">
      <c r="C18" s="26" t="s">
        <v>72</v>
      </c>
      <c r="D18" s="27" t="s">
        <v>61</v>
      </c>
      <c r="E18" s="327">
        <f>[2]Ability!BK8</f>
        <v>45.88</v>
      </c>
      <c r="F18" s="327">
        <f>[2]Ability!BL8</f>
        <v>38.049999999999997</v>
      </c>
      <c r="G18" s="327">
        <f>[2]Ability!BM8</f>
        <v>40.700000000000003</v>
      </c>
      <c r="H18" s="327">
        <f>[2]Ability!BN8</f>
        <v>41.342926829268279</v>
      </c>
      <c r="I18" s="327">
        <f>[2]Ability!BO8</f>
        <v>11.5</v>
      </c>
      <c r="J18" s="327">
        <f>[2]Ability!BP8</f>
        <v>40.299999999999997</v>
      </c>
      <c r="K18" s="327">
        <f>[2]Ability!BQ8</f>
        <v>43.1</v>
      </c>
      <c r="L18" s="327">
        <f>[2]Ability!BR8</f>
        <v>43.1</v>
      </c>
      <c r="M18" s="327">
        <f>[2]Ability!BS8</f>
        <v>41.7</v>
      </c>
      <c r="N18" s="327">
        <f>[2]Ability!BT8</f>
        <v>43.1</v>
      </c>
      <c r="O18" s="327">
        <f>[2]Ability!BU8</f>
        <v>41.7</v>
      </c>
      <c r="P18" s="327">
        <f>[2]Ability!BV8</f>
        <v>47.6</v>
      </c>
    </row>
    <row r="19" spans="1:16">
      <c r="C19" s="26" t="s">
        <v>79</v>
      </c>
      <c r="D19" s="43" t="s">
        <v>61</v>
      </c>
      <c r="E19" s="42">
        <f>SUM(E13:E18)</f>
        <v>182.263277736411</v>
      </c>
      <c r="F19" s="42">
        <f t="shared" ref="F19" si="3">SUM(F13:F18)</f>
        <v>145.88658918296892</v>
      </c>
      <c r="G19" s="42">
        <f>SUM(G13:G18)</f>
        <v>159.60000000000002</v>
      </c>
      <c r="H19" s="42">
        <f>SUM(H13:H18)</f>
        <v>158.43271993271657</v>
      </c>
      <c r="I19" s="42">
        <f t="shared" ref="I19:P19" si="4">SUM(I13:I18)</f>
        <v>153.9</v>
      </c>
      <c r="J19" s="42">
        <f t="shared" si="4"/>
        <v>177.09999999999997</v>
      </c>
      <c r="K19" s="42">
        <f t="shared" si="4"/>
        <v>171.9</v>
      </c>
      <c r="L19" s="42">
        <f t="shared" si="4"/>
        <v>160.19999999999999</v>
      </c>
      <c r="M19" s="42">
        <f t="shared" si="4"/>
        <v>163.89999999999998</v>
      </c>
      <c r="N19" s="42">
        <f t="shared" si="4"/>
        <v>168.5</v>
      </c>
      <c r="O19" s="42">
        <f t="shared" si="4"/>
        <v>169.5</v>
      </c>
      <c r="P19" s="42">
        <f t="shared" si="4"/>
        <v>165.1</v>
      </c>
    </row>
    <row r="20" spans="1:16">
      <c r="C20" s="26" t="s">
        <v>79</v>
      </c>
      <c r="D20" s="41" t="s">
        <v>76</v>
      </c>
      <c r="E20" s="42">
        <f>E19/24/E11*1000</f>
        <v>244.97752383926212</v>
      </c>
      <c r="F20" s="42">
        <f t="shared" ref="F20" si="5">F19/24/F11*1000</f>
        <v>217.0931386651323</v>
      </c>
      <c r="G20" s="42">
        <f>G19/24/G11*1000</f>
        <v>214.51612903225811</v>
      </c>
      <c r="H20" s="42">
        <f>H19/24/H11*1000</f>
        <v>220.04544435099524</v>
      </c>
      <c r="I20" s="42">
        <f t="shared" ref="I20:P20" si="6">I19/24/I11*1000</f>
        <v>206.85483870967744</v>
      </c>
      <c r="J20" s="42">
        <f t="shared" si="6"/>
        <v>245.97222222222217</v>
      </c>
      <c r="K20" s="42">
        <f t="shared" si="6"/>
        <v>231.04838709677423</v>
      </c>
      <c r="L20" s="42">
        <f t="shared" si="6"/>
        <v>215.32258064516128</v>
      </c>
      <c r="M20" s="42">
        <f t="shared" si="6"/>
        <v>227.63888888888886</v>
      </c>
      <c r="N20" s="42">
        <f t="shared" si="6"/>
        <v>226.47849462365591</v>
      </c>
      <c r="O20" s="42">
        <f t="shared" si="6"/>
        <v>235.41666666666666</v>
      </c>
      <c r="P20" s="42">
        <f t="shared" si="6"/>
        <v>221.90860215053763</v>
      </c>
    </row>
    <row r="21" spans="1:16" ht="23.5">
      <c r="A21" s="70" t="s">
        <v>88</v>
      </c>
      <c r="C21" s="324" t="s">
        <v>227</v>
      </c>
      <c r="D21" s="325" t="s">
        <v>61</v>
      </c>
      <c r="E21" s="326">
        <f t="shared" ref="E21:P21" si="7">E32-E19</f>
        <v>0</v>
      </c>
      <c r="F21" s="326">
        <f t="shared" si="7"/>
        <v>0</v>
      </c>
      <c r="G21" s="326">
        <f t="shared" si="7"/>
        <v>0</v>
      </c>
      <c r="H21" s="326">
        <f t="shared" si="7"/>
        <v>0</v>
      </c>
      <c r="I21" s="326">
        <f t="shared" si="7"/>
        <v>0</v>
      </c>
      <c r="J21" s="326">
        <f t="shared" si="7"/>
        <v>0</v>
      </c>
      <c r="K21" s="326">
        <f t="shared" si="7"/>
        <v>0</v>
      </c>
      <c r="L21" s="326">
        <f t="shared" si="7"/>
        <v>0</v>
      </c>
      <c r="M21" s="326">
        <f t="shared" si="7"/>
        <v>0</v>
      </c>
      <c r="N21" s="326">
        <f t="shared" si="7"/>
        <v>0</v>
      </c>
      <c r="O21" s="326">
        <f t="shared" si="7"/>
        <v>0</v>
      </c>
      <c r="P21" s="326">
        <f t="shared" si="7"/>
        <v>0</v>
      </c>
    </row>
    <row r="22" spans="1:16" s="73" customFormat="1" ht="23.5">
      <c r="A22" s="71" t="s">
        <v>0</v>
      </c>
      <c r="B22" s="72"/>
      <c r="D22" s="72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</row>
    <row r="23" spans="1:16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9"/>
      <c r="B24" s="488"/>
      <c r="C24" s="488"/>
      <c r="D24" s="488"/>
      <c r="E24" s="308">
        <v>23743</v>
      </c>
      <c r="F24" s="308">
        <v>23774</v>
      </c>
      <c r="G24" s="308">
        <v>23802</v>
      </c>
      <c r="H24" s="308">
        <v>23833</v>
      </c>
      <c r="I24" s="308">
        <v>23863</v>
      </c>
      <c r="J24" s="308">
        <v>23894</v>
      </c>
      <c r="K24" s="308">
        <v>23924</v>
      </c>
      <c r="L24" s="308">
        <v>23955</v>
      </c>
      <c r="M24" s="308">
        <v>23986</v>
      </c>
      <c r="N24" s="308">
        <v>24016</v>
      </c>
      <c r="O24" s="308">
        <v>24047</v>
      </c>
      <c r="P24" s="308">
        <v>24077</v>
      </c>
    </row>
    <row r="25" spans="1:16">
      <c r="A25" s="74" t="s">
        <v>61</v>
      </c>
      <c r="B25" s="313" t="s">
        <v>95</v>
      </c>
      <c r="C25" s="313" t="s">
        <v>241</v>
      </c>
      <c r="D25" s="313" t="s">
        <v>95</v>
      </c>
      <c r="E25" s="412">
        <f t="shared" ref="E25:O25" si="8">E13+E14+E15</f>
        <v>28.81327773641101</v>
      </c>
      <c r="F25" s="412">
        <f t="shared" si="8"/>
        <v>23.945316455696201</v>
      </c>
      <c r="G25" s="412">
        <f t="shared" si="8"/>
        <v>29.700000000000003</v>
      </c>
      <c r="H25" s="412">
        <f t="shared" si="8"/>
        <v>27.21</v>
      </c>
      <c r="I25" s="412">
        <f t="shared" si="8"/>
        <v>29.7</v>
      </c>
      <c r="J25" s="412">
        <f t="shared" si="8"/>
        <v>27.4</v>
      </c>
      <c r="K25" s="412">
        <f t="shared" si="8"/>
        <v>28.2</v>
      </c>
      <c r="L25" s="412">
        <f t="shared" si="8"/>
        <v>28.2</v>
      </c>
      <c r="M25" s="412">
        <f t="shared" si="8"/>
        <v>27.299999999999997</v>
      </c>
      <c r="N25" s="412">
        <f t="shared" si="8"/>
        <v>28.2</v>
      </c>
      <c r="O25" s="412">
        <f t="shared" si="8"/>
        <v>27.299999999999997</v>
      </c>
      <c r="P25" s="412">
        <f>P13+P14+P15</f>
        <v>33.4</v>
      </c>
    </row>
    <row r="26" spans="1:16">
      <c r="A26" s="74" t="s">
        <v>61</v>
      </c>
      <c r="B26" s="313" t="s">
        <v>95</v>
      </c>
      <c r="C26" s="313" t="s">
        <v>242</v>
      </c>
      <c r="D26" s="313" t="s">
        <v>95</v>
      </c>
      <c r="E26" s="358">
        <f>[3]C2!O35</f>
        <v>26.857911860334255</v>
      </c>
      <c r="F26" s="358">
        <f>[3]C2!P35</f>
        <v>25.510755109027482</v>
      </c>
      <c r="G26" s="358">
        <f>[3]C2!Q35</f>
        <v>24.313676297006346</v>
      </c>
      <c r="H26" s="358">
        <f>[3]C2!R35</f>
        <v>26.781153085098246</v>
      </c>
      <c r="I26" s="358">
        <f>[3]C2!S35</f>
        <v>43.682254040828795</v>
      </c>
      <c r="J26" s="358">
        <f>[3]C2!T35</f>
        <v>40.742310864745008</v>
      </c>
      <c r="K26" s="358">
        <f>[3]C2!U35</f>
        <v>27.831801896169431</v>
      </c>
      <c r="L26" s="358">
        <f>[3]C2!V35</f>
        <v>28.468516629711754</v>
      </c>
      <c r="M26" s="358">
        <f>[3]C2!W35</f>
        <v>27.066039452557533</v>
      </c>
      <c r="N26" s="358">
        <f>[3]C2!X35</f>
        <v>28.013720391467235</v>
      </c>
      <c r="O26" s="358">
        <f>[3]C2!Y35</f>
        <v>26.757951678262867</v>
      </c>
      <c r="P26" s="358">
        <f>[3]C2!Z35</f>
        <v>0</v>
      </c>
    </row>
    <row r="27" spans="1:16">
      <c r="A27" s="74" t="s">
        <v>61</v>
      </c>
      <c r="B27" s="313" t="s">
        <v>95</v>
      </c>
      <c r="C27" s="313" t="s">
        <v>243</v>
      </c>
      <c r="D27" s="313" t="s">
        <v>95</v>
      </c>
      <c r="E27" s="412">
        <f t="shared" ref="E27:O27" si="9">E19-E25-E26-E30-E31</f>
        <v>114.806</v>
      </c>
      <c r="F27" s="412">
        <f t="shared" si="9"/>
        <v>85.653272727272707</v>
      </c>
      <c r="G27" s="412">
        <f t="shared" si="9"/>
        <v>93.222353999999996</v>
      </c>
      <c r="H27" s="412">
        <f t="shared" si="9"/>
        <v>92.342719932716548</v>
      </c>
      <c r="I27" s="412">
        <f t="shared" si="9"/>
        <v>69.14400000000002</v>
      </c>
      <c r="J27" s="412">
        <f t="shared" si="9"/>
        <v>96.419999999999959</v>
      </c>
      <c r="K27" s="412">
        <f t="shared" si="9"/>
        <v>103.52400000000003</v>
      </c>
      <c r="L27" s="412">
        <f t="shared" si="9"/>
        <v>91.823999999999998</v>
      </c>
      <c r="M27" s="412">
        <f t="shared" si="9"/>
        <v>97.71999999999997</v>
      </c>
      <c r="N27" s="412">
        <f t="shared" si="9"/>
        <v>100.12400000000002</v>
      </c>
      <c r="O27" s="412">
        <f t="shared" si="9"/>
        <v>103.32</v>
      </c>
      <c r="P27" s="412">
        <f>P19-P25-P26-P30-P31</f>
        <v>113.84399999999999</v>
      </c>
    </row>
    <row r="28" spans="1:16">
      <c r="A28" s="74" t="s">
        <v>61</v>
      </c>
      <c r="B28" s="313" t="s">
        <v>95</v>
      </c>
      <c r="C28" s="313" t="s">
        <v>244</v>
      </c>
      <c r="D28" s="313" t="s">
        <v>95</v>
      </c>
      <c r="E28" s="358"/>
      <c r="F28" s="358"/>
      <c r="G28" s="358"/>
      <c r="H28" s="358"/>
      <c r="I28" s="358"/>
      <c r="J28" s="358"/>
      <c r="K28" s="358"/>
      <c r="L28" s="358"/>
      <c r="M28" s="358"/>
      <c r="N28" s="358"/>
      <c r="O28" s="358"/>
      <c r="P28" s="357"/>
    </row>
    <row r="29" spans="1:16">
      <c r="A29" s="74" t="s">
        <v>61</v>
      </c>
      <c r="B29" s="313" t="s">
        <v>95</v>
      </c>
      <c r="C29" s="313" t="s">
        <v>245</v>
      </c>
      <c r="D29" s="313" t="s">
        <v>95</v>
      </c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58"/>
      <c r="P29" s="357"/>
    </row>
    <row r="30" spans="1:16">
      <c r="A30" s="74" t="s">
        <v>61</v>
      </c>
      <c r="B30" s="313" t="s">
        <v>95</v>
      </c>
      <c r="C30" s="313" t="s">
        <v>246</v>
      </c>
      <c r="D30" s="313" t="s">
        <v>95</v>
      </c>
      <c r="E30" s="328">
        <f>4*24*E11/1000</f>
        <v>2.976</v>
      </c>
      <c r="F30" s="328">
        <f t="shared" ref="F30:P30" si="10">4*24*F11/1000</f>
        <v>2.6880000000000002</v>
      </c>
      <c r="G30" s="328">
        <f t="shared" si="10"/>
        <v>2.976</v>
      </c>
      <c r="H30" s="328">
        <f t="shared" si="10"/>
        <v>2.88</v>
      </c>
      <c r="I30" s="328">
        <f t="shared" si="10"/>
        <v>2.976</v>
      </c>
      <c r="J30" s="328">
        <f t="shared" si="10"/>
        <v>2.88</v>
      </c>
      <c r="K30" s="328">
        <f t="shared" si="10"/>
        <v>2.976</v>
      </c>
      <c r="L30" s="328">
        <f t="shared" si="10"/>
        <v>2.976</v>
      </c>
      <c r="M30" s="328">
        <f t="shared" si="10"/>
        <v>2.88</v>
      </c>
      <c r="N30" s="328">
        <f t="shared" si="10"/>
        <v>2.976</v>
      </c>
      <c r="O30" s="328">
        <f t="shared" si="10"/>
        <v>2.88</v>
      </c>
      <c r="P30" s="328">
        <f t="shared" si="10"/>
        <v>2.976</v>
      </c>
    </row>
    <row r="31" spans="1:16">
      <c r="A31" s="74" t="s">
        <v>61</v>
      </c>
      <c r="B31" s="313" t="s">
        <v>95</v>
      </c>
      <c r="C31" s="313" t="s">
        <v>196</v>
      </c>
      <c r="D31" s="313" t="s">
        <v>95</v>
      </c>
      <c r="E31" s="358">
        <f>[3]C2!O27</f>
        <v>8.8100881396657407</v>
      </c>
      <c r="F31" s="358">
        <f>[3]C2!P27</f>
        <v>8.0892448909725196</v>
      </c>
      <c r="G31" s="358">
        <f>[3]C2!Q27</f>
        <v>9.3879697029936935</v>
      </c>
      <c r="H31" s="358">
        <f>[3]C2!R27</f>
        <v>9.2188469149017553</v>
      </c>
      <c r="I31" s="358">
        <f>[3]C2!S27</f>
        <v>8.3977459591711909</v>
      </c>
      <c r="J31" s="358">
        <f>[3]C2!T27</f>
        <v>9.6576891352549907</v>
      </c>
      <c r="K31" s="358">
        <f>[3]C2!U27</f>
        <v>9.3681981038305668</v>
      </c>
      <c r="L31" s="358">
        <f>[3]C2!V27</f>
        <v>8.7314833702882488</v>
      </c>
      <c r="M31" s="358">
        <f>[3]C2!W27</f>
        <v>8.9339605474424655</v>
      </c>
      <c r="N31" s="358">
        <f>[3]C2!X27</f>
        <v>9.1862796085327627</v>
      </c>
      <c r="O31" s="358">
        <f>[3]C2!Y27</f>
        <v>9.242048321737137</v>
      </c>
      <c r="P31" s="358">
        <f>[3]C2!Z27</f>
        <v>14.88</v>
      </c>
    </row>
    <row r="32" spans="1:16" s="73" customFormat="1" ht="23.5">
      <c r="A32" s="71" t="s">
        <v>4</v>
      </c>
      <c r="B32" s="72"/>
      <c r="D32" s="72"/>
      <c r="E32" s="413">
        <f t="shared" ref="E32:P32" si="11">SUM(E25:E31)</f>
        <v>182.263277736411</v>
      </c>
      <c r="F32" s="413">
        <f t="shared" si="11"/>
        <v>145.88658918296889</v>
      </c>
      <c r="G32" s="413">
        <f t="shared" si="11"/>
        <v>159.60000000000005</v>
      </c>
      <c r="H32" s="413">
        <f t="shared" si="11"/>
        <v>158.43271993271654</v>
      </c>
      <c r="I32" s="413">
        <f t="shared" si="11"/>
        <v>153.9</v>
      </c>
      <c r="J32" s="413">
        <f t="shared" si="11"/>
        <v>177.09999999999997</v>
      </c>
      <c r="K32" s="413">
        <f t="shared" si="11"/>
        <v>171.9</v>
      </c>
      <c r="L32" s="413">
        <f t="shared" si="11"/>
        <v>160.20000000000002</v>
      </c>
      <c r="M32" s="413">
        <f t="shared" si="11"/>
        <v>163.89999999999995</v>
      </c>
      <c r="N32" s="413">
        <f t="shared" si="11"/>
        <v>168.50000000000003</v>
      </c>
      <c r="O32" s="413">
        <f t="shared" si="11"/>
        <v>169.5</v>
      </c>
      <c r="P32" s="413">
        <f t="shared" si="11"/>
        <v>165.1</v>
      </c>
    </row>
    <row r="33" spans="1:18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8">
      <c r="A34" s="489"/>
      <c r="B34" s="488"/>
      <c r="C34" s="488"/>
      <c r="D34" s="488"/>
      <c r="E34" s="308">
        <f>E24</f>
        <v>23743</v>
      </c>
      <c r="F34" s="308">
        <f t="shared" ref="F34:P34" si="12">F24</f>
        <v>23774</v>
      </c>
      <c r="G34" s="308">
        <f t="shared" si="12"/>
        <v>23802</v>
      </c>
      <c r="H34" s="308">
        <f t="shared" si="12"/>
        <v>23833</v>
      </c>
      <c r="I34" s="308">
        <f t="shared" si="12"/>
        <v>23863</v>
      </c>
      <c r="J34" s="308">
        <f t="shared" si="12"/>
        <v>23894</v>
      </c>
      <c r="K34" s="308">
        <f t="shared" si="12"/>
        <v>23924</v>
      </c>
      <c r="L34" s="308">
        <f t="shared" si="12"/>
        <v>23955</v>
      </c>
      <c r="M34" s="308">
        <f t="shared" si="12"/>
        <v>23986</v>
      </c>
      <c r="N34" s="308">
        <f t="shared" si="12"/>
        <v>24016</v>
      </c>
      <c r="O34" s="308">
        <f t="shared" si="12"/>
        <v>24047</v>
      </c>
      <c r="P34" s="308">
        <f t="shared" si="12"/>
        <v>24077</v>
      </c>
    </row>
    <row r="35" spans="1:18">
      <c r="A35" s="74"/>
      <c r="B35" s="76"/>
      <c r="C35" s="307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8">
      <c r="A36" s="74" t="s">
        <v>61</v>
      </c>
      <c r="B36" s="76" t="s">
        <v>95</v>
      </c>
      <c r="C36" s="77" t="s">
        <v>2</v>
      </c>
      <c r="D36" s="76" t="s">
        <v>95</v>
      </c>
      <c r="E36" s="414">
        <f>[3]C3LPG!AK113</f>
        <v>21</v>
      </c>
      <c r="F36" s="414">
        <f>[3]C3LPG!AL113</f>
        <v>26.561</v>
      </c>
      <c r="G36" s="414">
        <f>[3]C3LPG!AM113</f>
        <v>29.900000000000002</v>
      </c>
      <c r="H36" s="414">
        <f>[3]C3LPG!AN113</f>
        <v>25.500000000000004</v>
      </c>
      <c r="I36" s="414">
        <f>[3]C3LPG!AO113</f>
        <v>16.986000000000001</v>
      </c>
      <c r="J36" s="414">
        <f>[3]C3LPG!AP113</f>
        <v>18.437999999999999</v>
      </c>
      <c r="K36" s="414">
        <f>[3]C3LPG!AQ113</f>
        <v>17.986000000000001</v>
      </c>
      <c r="L36" s="414">
        <f>[3]C3LPG!AR113</f>
        <v>16.986000000000001</v>
      </c>
      <c r="M36" s="414">
        <f>[3]C3LPG!AS113</f>
        <v>16.437999999999999</v>
      </c>
      <c r="N36" s="414">
        <f>[3]C3LPG!AT113</f>
        <v>16.986000000000001</v>
      </c>
      <c r="O36" s="414">
        <f>[3]C3LPG!AU113</f>
        <v>16.438392</v>
      </c>
      <c r="P36" s="414">
        <f>[3]C3LPG!AV113</f>
        <v>16.986338400000001</v>
      </c>
    </row>
    <row r="37" spans="1:18">
      <c r="A37" s="74" t="s">
        <v>61</v>
      </c>
      <c r="B37" s="123" t="s">
        <v>281</v>
      </c>
      <c r="C37" s="77" t="s">
        <v>2</v>
      </c>
      <c r="D37" s="76" t="s">
        <v>95</v>
      </c>
      <c r="E37" s="414">
        <f>[3]C3LPG!AK104</f>
        <v>0</v>
      </c>
      <c r="F37" s="414">
        <f>[3]C3LPG!AL104</f>
        <v>0</v>
      </c>
      <c r="G37" s="414">
        <f>[3]C3LPG!AM104</f>
        <v>0</v>
      </c>
      <c r="H37" s="414">
        <f>[3]C3LPG!AN104</f>
        <v>12.96</v>
      </c>
      <c r="I37" s="414">
        <f>[3]C3LPG!AO104</f>
        <v>32</v>
      </c>
      <c r="J37" s="414">
        <f>[3]C3LPG!AP104</f>
        <v>46</v>
      </c>
      <c r="K37" s="414">
        <f>[3]C3LPG!AQ104</f>
        <v>52</v>
      </c>
      <c r="L37" s="414">
        <f>[3]C3LPG!AR104</f>
        <v>45.482999999999997</v>
      </c>
      <c r="M37" s="414">
        <f>[3]C3LPG!AS104</f>
        <v>13.305999999999999</v>
      </c>
      <c r="N37" s="414">
        <f>[3]C3LPG!AT104</f>
        <v>42.292999999999999</v>
      </c>
      <c r="O37" s="414">
        <f>[3]C3LPG!AU104</f>
        <v>42.982199800729759</v>
      </c>
      <c r="P37" s="414">
        <f>[3]C3LPG!AV104</f>
        <v>17.454420186460034</v>
      </c>
      <c r="R37" s="69" t="s">
        <v>334</v>
      </c>
    </row>
    <row r="38" spans="1:18">
      <c r="A38" s="74"/>
      <c r="B38" s="78"/>
      <c r="C38" s="79" t="s">
        <v>63</v>
      </c>
      <c r="D38" s="78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4"/>
      <c r="P38" s="414"/>
    </row>
    <row r="39" spans="1:18">
      <c r="A39" s="74" t="s">
        <v>61</v>
      </c>
      <c r="B39" s="78" t="s">
        <v>95</v>
      </c>
      <c r="C39" s="80" t="s">
        <v>222</v>
      </c>
      <c r="D39" s="78" t="s">
        <v>95</v>
      </c>
      <c r="E39" s="414">
        <f>[3]C3LPG!AK121</f>
        <v>26.04</v>
      </c>
      <c r="F39" s="414">
        <f>[3]C3LPG!AL121</f>
        <v>23.370999999999999</v>
      </c>
      <c r="G39" s="414">
        <f>[3]C3LPG!AM121</f>
        <v>26.94</v>
      </c>
      <c r="H39" s="414">
        <f>[3]C3LPG!AN121</f>
        <v>26.8</v>
      </c>
      <c r="I39" s="414">
        <f>[3]C3LPG!AO121</f>
        <v>27.9</v>
      </c>
      <c r="J39" s="414">
        <f>[3]C3LPG!AP121</f>
        <v>25.8</v>
      </c>
      <c r="K39" s="414">
        <f>[3]C3LPG!AQ121</f>
        <v>26.66</v>
      </c>
      <c r="L39" s="414">
        <f>[3]C3LPG!AR121</f>
        <v>26.97</v>
      </c>
      <c r="M39" s="414">
        <f>[3]C3LPG!AS121</f>
        <v>26.1</v>
      </c>
      <c r="N39" s="414">
        <f>[3]C3LPG!AT121</f>
        <v>26.97</v>
      </c>
      <c r="O39" s="414">
        <f>[3]C3LPG!AU121</f>
        <v>26.1</v>
      </c>
      <c r="P39" s="414">
        <f>[3]C3LPG!AV121</f>
        <v>26.97</v>
      </c>
    </row>
    <row r="40" spans="1:18">
      <c r="A40" s="74"/>
      <c r="B40" s="67"/>
      <c r="C40" s="81" t="s">
        <v>64</v>
      </c>
      <c r="D40" s="67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</row>
    <row r="41" spans="1:18">
      <c r="A41" s="74" t="s">
        <v>61</v>
      </c>
      <c r="B41" s="67" t="s">
        <v>95</v>
      </c>
      <c r="C41" s="82" t="s">
        <v>221</v>
      </c>
      <c r="D41" s="67" t="s">
        <v>95</v>
      </c>
      <c r="E41" s="414">
        <f>[3]C3LPG!AK122</f>
        <v>22.545454545454501</v>
      </c>
      <c r="F41" s="414">
        <f>[3]C3LPG!AL122</f>
        <v>3.28</v>
      </c>
      <c r="G41" s="414">
        <f>[3]C3LPG!AM122</f>
        <v>14.9</v>
      </c>
      <c r="H41" s="414">
        <f>[3]C3LPG!AN122</f>
        <v>21.2959012637527</v>
      </c>
      <c r="I41" s="414">
        <f>[3]C3LPG!AO122</f>
        <v>16.573292081955454</v>
      </c>
      <c r="J41" s="414">
        <f>[3]C3LPG!AP122</f>
        <v>18.15581695532191</v>
      </c>
      <c r="K41" s="414">
        <f>[3]C3LPG!AQ122</f>
        <v>19.487878787878788</v>
      </c>
      <c r="L41" s="414">
        <f>[3]C3LPG!AR122</f>
        <v>19.487878787878788</v>
      </c>
      <c r="M41" s="414">
        <f>[3]C3LPG!AS122</f>
        <v>18.709848484848486</v>
      </c>
      <c r="N41" s="414">
        <f>[3]C3LPG!AT122</f>
        <v>19.854870239771234</v>
      </c>
      <c r="O41" s="414">
        <f>[3]C3LPG!AU122</f>
        <v>19.329817734520709</v>
      </c>
      <c r="P41" s="414">
        <f>[3]C3LPG!AV122</f>
        <v>19.59234398714597</v>
      </c>
    </row>
    <row r="42" spans="1:18">
      <c r="A42" s="74" t="s">
        <v>61</v>
      </c>
      <c r="B42" s="67" t="s">
        <v>95</v>
      </c>
      <c r="C42" s="82" t="s">
        <v>265</v>
      </c>
      <c r="D42" s="67" t="s">
        <v>95</v>
      </c>
      <c r="E42" s="414">
        <f>[3]C3LPG!AK123</f>
        <v>6.196206481278594</v>
      </c>
      <c r="F42" s="414">
        <f>[3]C3LPG!AL123</f>
        <v>0</v>
      </c>
      <c r="G42" s="414">
        <f>[3]C3LPG!AM123</f>
        <v>0</v>
      </c>
      <c r="H42" s="414">
        <f>[3]C3LPG!AN123</f>
        <v>6.8126484044008802</v>
      </c>
      <c r="I42" s="414">
        <f>[3]C3LPG!AO123</f>
        <v>5.3034534662257453</v>
      </c>
      <c r="J42" s="414">
        <f>[3]C3LPG!AP123</f>
        <v>5.8098614257030103</v>
      </c>
      <c r="K42" s="414">
        <f>[3]C3LPG!AQ123</f>
        <v>6.236121212121212</v>
      </c>
      <c r="L42" s="414">
        <f>[3]C3LPG!AR123</f>
        <v>6.236121212121212</v>
      </c>
      <c r="M42" s="414">
        <f>[3]C3LPG!AS123</f>
        <v>5.9871515151515151</v>
      </c>
      <c r="N42" s="414">
        <f>[3]C3LPG!AT123</f>
        <v>6.3535584767267936</v>
      </c>
      <c r="O42" s="414">
        <f>[3]C3LPG!AU123</f>
        <v>6.1855416750466263</v>
      </c>
      <c r="P42" s="414">
        <f>[3]C3LPG!AV123</f>
        <v>6.2695500758867109</v>
      </c>
    </row>
    <row r="43" spans="1:18">
      <c r="A43" s="74" t="s">
        <v>61</v>
      </c>
      <c r="B43" s="67" t="s">
        <v>95</v>
      </c>
      <c r="C43" s="82" t="s">
        <v>285</v>
      </c>
      <c r="D43" s="67" t="s">
        <v>95</v>
      </c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</row>
    <row r="44" spans="1:18" ht="15" thickBot="1">
      <c r="A44" s="379"/>
      <c r="B44" s="382"/>
      <c r="C44" s="383" t="s">
        <v>178</v>
      </c>
      <c r="D44" s="382"/>
      <c r="E44" s="414"/>
      <c r="F44" s="414"/>
      <c r="G44" s="414"/>
      <c r="H44" s="414"/>
      <c r="I44" s="414"/>
      <c r="J44" s="414"/>
      <c r="K44" s="414"/>
      <c r="L44" s="414"/>
      <c r="M44" s="414"/>
      <c r="N44" s="414"/>
      <c r="O44" s="414"/>
      <c r="P44" s="414"/>
    </row>
    <row r="45" spans="1:18">
      <c r="A45" s="89" t="s">
        <v>61</v>
      </c>
      <c r="B45" s="396" t="s">
        <v>95</v>
      </c>
      <c r="C45" s="397" t="s">
        <v>283</v>
      </c>
      <c r="D45" s="398" t="s">
        <v>95</v>
      </c>
      <c r="E45" s="417">
        <f>[3]C3LPG!AK115</f>
        <v>6.7839999999999998</v>
      </c>
      <c r="F45" s="417">
        <f>[3]C3LPG!AL115</f>
        <v>0</v>
      </c>
      <c r="G45" s="417">
        <f>[3]C3LPG!AM115</f>
        <v>7.4</v>
      </c>
      <c r="H45" s="417">
        <f>[3]C3LPG!AN115</f>
        <v>2.8000000000000003</v>
      </c>
      <c r="I45" s="417">
        <f>[3]C3LPG!AO115</f>
        <v>10</v>
      </c>
      <c r="J45" s="417">
        <f>[3]C3LPG!AP115</f>
        <v>15</v>
      </c>
      <c r="K45" s="417">
        <f>[3]C3LPG!AQ115</f>
        <v>0</v>
      </c>
      <c r="L45" s="417">
        <f>[3]C3LPG!AR115</f>
        <v>0</v>
      </c>
      <c r="M45" s="417">
        <f>[3]C3LPG!AS115</f>
        <v>0</v>
      </c>
      <c r="N45" s="417">
        <f>[3]C3LPG!AT115</f>
        <v>0</v>
      </c>
      <c r="O45" s="417">
        <f>[3]C3LPG!AU115</f>
        <v>0</v>
      </c>
      <c r="P45" s="417">
        <f>[3]C3LPG!AV115</f>
        <v>0</v>
      </c>
    </row>
    <row r="46" spans="1:18">
      <c r="A46" s="93" t="s">
        <v>61</v>
      </c>
      <c r="B46" s="309" t="s">
        <v>282</v>
      </c>
      <c r="C46" s="80" t="s">
        <v>283</v>
      </c>
      <c r="D46" s="399" t="s">
        <v>3</v>
      </c>
      <c r="E46" s="417">
        <f>[3]C3LPG!AK100</f>
        <v>0</v>
      </c>
      <c r="F46" s="417">
        <f>[3]C3LPG!AL100</f>
        <v>0</v>
      </c>
      <c r="G46" s="417">
        <f>[3]C3LPG!AM100</f>
        <v>0</v>
      </c>
      <c r="H46" s="417">
        <f>[3]C3LPG!AN100</f>
        <v>14.5</v>
      </c>
      <c r="I46" s="417">
        <f>[3]C3LPG!AO100</f>
        <v>6.7999999999999972</v>
      </c>
      <c r="J46" s="417">
        <f>[3]C3LPG!AP100</f>
        <v>0</v>
      </c>
      <c r="K46" s="417">
        <f>[3]C3LPG!AQ100</f>
        <v>0</v>
      </c>
      <c r="L46" s="417">
        <f>[3]C3LPG!AR100</f>
        <v>0</v>
      </c>
      <c r="M46" s="417">
        <f>[3]C3LPG!AS100</f>
        <v>0</v>
      </c>
      <c r="N46" s="417">
        <f>[3]C3LPG!AT100</f>
        <v>0</v>
      </c>
      <c r="O46" s="417">
        <f>[3]C3LPG!AU100</f>
        <v>0</v>
      </c>
      <c r="P46" s="417">
        <f>[3]C3LPG!AV100</f>
        <v>0</v>
      </c>
      <c r="R46" s="478" t="s">
        <v>335</v>
      </c>
    </row>
    <row r="47" spans="1:18">
      <c r="A47" s="93" t="s">
        <v>61</v>
      </c>
      <c r="B47" s="309" t="s">
        <v>281</v>
      </c>
      <c r="C47" s="80" t="s">
        <v>283</v>
      </c>
      <c r="D47" s="102" t="s">
        <v>95</v>
      </c>
      <c r="E47" s="417">
        <f>[3]C3LPG!AK102</f>
        <v>0</v>
      </c>
      <c r="F47" s="417">
        <f>[3]C3LPG!AL102</f>
        <v>0</v>
      </c>
      <c r="G47" s="417">
        <f>[3]C3LPG!AM102</f>
        <v>0</v>
      </c>
      <c r="H47" s="417">
        <f>[3]C3LPG!AN102</f>
        <v>1.1999999999999997</v>
      </c>
      <c r="I47" s="417">
        <f>[3]C3LPG!AO102</f>
        <v>27.200000000000003</v>
      </c>
      <c r="J47" s="417">
        <f>[3]C3LPG!AP102</f>
        <v>21</v>
      </c>
      <c r="K47" s="417">
        <f>[3]C3LPG!AQ102</f>
        <v>20.100000000000001</v>
      </c>
      <c r="L47" s="417">
        <f>[3]C3LPG!AR102</f>
        <v>21.2</v>
      </c>
      <c r="M47" s="417">
        <f>[3]C3LPG!AS102</f>
        <v>20.5</v>
      </c>
      <c r="N47" s="417">
        <f>[3]C3LPG!AT102</f>
        <v>18.100000000000001</v>
      </c>
      <c r="O47" s="417">
        <f>[3]C3LPG!AU102</f>
        <v>18.399999999999999</v>
      </c>
      <c r="P47" s="417">
        <f>[3]C3LPG!AV102</f>
        <v>5.2</v>
      </c>
      <c r="R47" s="69" t="s">
        <v>334</v>
      </c>
    </row>
    <row r="48" spans="1:18">
      <c r="A48" s="93" t="s">
        <v>61</v>
      </c>
      <c r="B48" s="78" t="s">
        <v>95</v>
      </c>
      <c r="C48" s="80" t="s">
        <v>284</v>
      </c>
      <c r="D48" s="102" t="s">
        <v>95</v>
      </c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</row>
    <row r="49" spans="1:18">
      <c r="A49" s="93" t="s">
        <v>61</v>
      </c>
      <c r="B49" s="309" t="s">
        <v>282</v>
      </c>
      <c r="C49" s="80" t="s">
        <v>284</v>
      </c>
      <c r="D49" s="399" t="s">
        <v>3</v>
      </c>
      <c r="E49" s="417"/>
      <c r="F49" s="417"/>
      <c r="G49" s="417"/>
      <c r="H49" s="417"/>
      <c r="I49" s="417"/>
      <c r="J49" s="417"/>
      <c r="K49" s="417"/>
      <c r="L49" s="417"/>
      <c r="M49" s="417"/>
      <c r="N49" s="417"/>
      <c r="O49" s="417"/>
      <c r="P49" s="417"/>
    </row>
    <row r="50" spans="1:18" ht="15" thickBot="1">
      <c r="A50" s="96" t="s">
        <v>61</v>
      </c>
      <c r="B50" s="393" t="s">
        <v>281</v>
      </c>
      <c r="C50" s="400" t="s">
        <v>284</v>
      </c>
      <c r="D50" s="401" t="s">
        <v>95</v>
      </c>
      <c r="E50" s="417"/>
      <c r="F50" s="417"/>
      <c r="G50" s="417"/>
      <c r="H50" s="417"/>
      <c r="I50" s="417"/>
      <c r="J50" s="417"/>
      <c r="K50" s="417"/>
      <c r="L50" s="417"/>
      <c r="M50" s="417"/>
      <c r="N50" s="417"/>
      <c r="O50" s="417"/>
      <c r="P50" s="417"/>
      <c r="R50" s="69" t="s">
        <v>334</v>
      </c>
    </row>
    <row r="51" spans="1:18">
      <c r="A51" s="407" t="s">
        <v>61</v>
      </c>
      <c r="B51" s="386" t="s">
        <v>95</v>
      </c>
      <c r="C51" s="387" t="s">
        <v>291</v>
      </c>
      <c r="D51" s="408" t="s">
        <v>95</v>
      </c>
      <c r="E51" s="329">
        <f>[3]C3LPG!AK116</f>
        <v>0</v>
      </c>
      <c r="F51" s="329">
        <f>[3]C3LPG!AL116</f>
        <v>0</v>
      </c>
      <c r="G51" s="329">
        <f>[3]C3LPG!AM116</f>
        <v>0</v>
      </c>
      <c r="H51" s="329">
        <f>[3]C3LPG!AN116</f>
        <v>0</v>
      </c>
      <c r="I51" s="329">
        <f>[3]C3LPG!AO116</f>
        <v>0</v>
      </c>
      <c r="J51" s="329">
        <f>[3]C3LPG!AP116</f>
        <v>0</v>
      </c>
      <c r="K51" s="329">
        <f>[3]C3LPG!AQ116</f>
        <v>0</v>
      </c>
      <c r="L51" s="329">
        <f>[3]C3LPG!AR116</f>
        <v>0</v>
      </c>
      <c r="M51" s="329">
        <f>[3]C3LPG!AS116</f>
        <v>0</v>
      </c>
      <c r="N51" s="329">
        <f>[3]C3LPG!AT116</f>
        <v>0</v>
      </c>
      <c r="O51" s="329">
        <f>[3]C3LPG!AU116</f>
        <v>0</v>
      </c>
      <c r="P51" s="329">
        <f>[3]C3LPG!AV116</f>
        <v>0</v>
      </c>
    </row>
    <row r="52" spans="1:18">
      <c r="A52" s="93" t="s">
        <v>61</v>
      </c>
      <c r="B52" s="309" t="s">
        <v>282</v>
      </c>
      <c r="C52" s="80" t="s">
        <v>291</v>
      </c>
      <c r="D52" s="399" t="s">
        <v>3</v>
      </c>
      <c r="E52" s="329">
        <f>[3]C3LPG!AK101</f>
        <v>9.6589999999999989</v>
      </c>
      <c r="F52" s="329">
        <f>[3]C3LPG!AL101</f>
        <v>17</v>
      </c>
      <c r="G52" s="329">
        <f>[3]C3LPG!AM101</f>
        <v>20.05</v>
      </c>
      <c r="H52" s="329">
        <f>[3]C3LPG!AN101</f>
        <v>0</v>
      </c>
      <c r="I52" s="329">
        <f>[3]C3LPG!AO101</f>
        <v>0</v>
      </c>
      <c r="J52" s="329">
        <f>[3]C3LPG!AP101</f>
        <v>0</v>
      </c>
      <c r="K52" s="329">
        <f>[3]C3LPG!AQ101</f>
        <v>0</v>
      </c>
      <c r="L52" s="329">
        <f>[3]C3LPG!AR101</f>
        <v>0</v>
      </c>
      <c r="M52" s="329">
        <f>[3]C3LPG!AS101</f>
        <v>0</v>
      </c>
      <c r="N52" s="329">
        <f>[3]C3LPG!AT101</f>
        <v>0</v>
      </c>
      <c r="O52" s="329">
        <f>[3]C3LPG!AU101</f>
        <v>0</v>
      </c>
      <c r="P52" s="329">
        <f>[3]C3LPG!AV101</f>
        <v>0</v>
      </c>
    </row>
    <row r="53" spans="1:18" ht="15" thickBot="1">
      <c r="A53" s="96" t="s">
        <v>61</v>
      </c>
      <c r="B53" s="393" t="s">
        <v>281</v>
      </c>
      <c r="C53" s="400" t="s">
        <v>291</v>
      </c>
      <c r="D53" s="401" t="s">
        <v>95</v>
      </c>
      <c r="E53" s="329">
        <f>[3]C3LPG!AK103</f>
        <v>0</v>
      </c>
      <c r="F53" s="329">
        <f>[3]C3LPG!AL103</f>
        <v>0</v>
      </c>
      <c r="G53" s="329">
        <f>[3]C3LPG!AM103</f>
        <v>0</v>
      </c>
      <c r="H53" s="329">
        <f>[3]C3LPG!AN103</f>
        <v>0</v>
      </c>
      <c r="I53" s="329">
        <f>[3]C3LPG!AO103</f>
        <v>0</v>
      </c>
      <c r="J53" s="329">
        <f>[3]C3LPG!AP103</f>
        <v>0</v>
      </c>
      <c r="K53" s="329">
        <f>[3]C3LPG!AQ103</f>
        <v>0</v>
      </c>
      <c r="L53" s="329">
        <f>[3]C3LPG!AR103</f>
        <v>0</v>
      </c>
      <c r="M53" s="329">
        <f>[3]C3LPG!AS103</f>
        <v>0</v>
      </c>
      <c r="N53" s="329">
        <f>[3]C3LPG!AT103</f>
        <v>0</v>
      </c>
      <c r="O53" s="329">
        <f>[3]C3LPG!AU103</f>
        <v>0</v>
      </c>
      <c r="P53" s="329">
        <f>[3]C3LPG!AV103</f>
        <v>0</v>
      </c>
      <c r="R53" s="69" t="s">
        <v>334</v>
      </c>
    </row>
    <row r="54" spans="1:18">
      <c r="A54" s="87" t="s">
        <v>61</v>
      </c>
      <c r="B54" s="100" t="s">
        <v>95</v>
      </c>
      <c r="C54" s="100" t="s">
        <v>101</v>
      </c>
      <c r="D54" s="100" t="s">
        <v>95</v>
      </c>
      <c r="E54" s="414">
        <f>[3]C3LPG!AK124</f>
        <v>0.65</v>
      </c>
      <c r="F54" s="414">
        <f>[3]C3LPG!AL124</f>
        <v>0.65</v>
      </c>
      <c r="G54" s="414">
        <f>[3]C3LPG!AM124</f>
        <v>0.68100000000000005</v>
      </c>
      <c r="H54" s="414">
        <f>[3]C3LPG!AN124</f>
        <v>0.65</v>
      </c>
      <c r="I54" s="414">
        <f>[3]C3LPG!AO124</f>
        <v>0.7</v>
      </c>
      <c r="J54" s="414">
        <f>[3]C3LPG!AP124</f>
        <v>0.55000000000000004</v>
      </c>
      <c r="K54" s="414">
        <f>[3]C3LPG!AQ124</f>
        <v>0.55000000000000004</v>
      </c>
      <c r="L54" s="414">
        <f>[3]C3LPG!AR124</f>
        <v>0.55000000000000004</v>
      </c>
      <c r="M54" s="414">
        <f>[3]C3LPG!AS124</f>
        <v>0.55000000000000004</v>
      </c>
      <c r="N54" s="414">
        <f>[3]C3LPG!AT124</f>
        <v>0.55000000000000004</v>
      </c>
      <c r="O54" s="414">
        <f>[3]C3LPG!AU124</f>
        <v>0.55000000000000004</v>
      </c>
      <c r="P54" s="414">
        <f>[3]C3LPG!AV124</f>
        <v>0.55000000000000004</v>
      </c>
    </row>
    <row r="55" spans="1:18" s="73" customFormat="1" ht="23.5">
      <c r="A55" s="71" t="s">
        <v>5</v>
      </c>
      <c r="B55" s="72"/>
      <c r="D55" s="72"/>
      <c r="E55" s="413">
        <f t="shared" ref="E55:P55" si="13">SUM(E35:E54)</f>
        <v>92.874661026733094</v>
      </c>
      <c r="F55" s="413">
        <f t="shared" si="13"/>
        <v>70.862000000000009</v>
      </c>
      <c r="G55" s="413">
        <f t="shared" si="13"/>
        <v>99.871000000000009</v>
      </c>
      <c r="H55" s="413">
        <f t="shared" si="13"/>
        <v>112.51854966815358</v>
      </c>
      <c r="I55" s="413">
        <f t="shared" si="13"/>
        <v>143.4627455481812</v>
      </c>
      <c r="J55" s="413">
        <f t="shared" si="13"/>
        <v>150.75367838102494</v>
      </c>
      <c r="K55" s="413">
        <f t="shared" si="13"/>
        <v>143.02000000000001</v>
      </c>
      <c r="L55" s="413">
        <f t="shared" si="13"/>
        <v>136.91299999999998</v>
      </c>
      <c r="M55" s="413">
        <f t="shared" si="13"/>
        <v>101.59099999999999</v>
      </c>
      <c r="N55" s="413">
        <f t="shared" si="13"/>
        <v>131.10742871649802</v>
      </c>
      <c r="O55" s="413">
        <f t="shared" si="13"/>
        <v>129.98595121029709</v>
      </c>
      <c r="P55" s="413">
        <f t="shared" si="13"/>
        <v>93.022652649492713</v>
      </c>
    </row>
    <row r="56" spans="1:18" ht="14" customHeight="1">
      <c r="A56" s="490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8">
      <c r="A57" s="492"/>
      <c r="B57" s="488"/>
      <c r="C57" s="488"/>
      <c r="D57" s="488"/>
      <c r="E57" s="308">
        <f>E24</f>
        <v>23743</v>
      </c>
      <c r="F57" s="308">
        <f t="shared" ref="F57:P57" si="14">F24</f>
        <v>23774</v>
      </c>
      <c r="G57" s="308">
        <f t="shared" si="14"/>
        <v>23802</v>
      </c>
      <c r="H57" s="308">
        <f t="shared" si="14"/>
        <v>23833</v>
      </c>
      <c r="I57" s="308">
        <f t="shared" si="14"/>
        <v>23863</v>
      </c>
      <c r="J57" s="308">
        <f t="shared" si="14"/>
        <v>23894</v>
      </c>
      <c r="K57" s="308">
        <f t="shared" si="14"/>
        <v>23924</v>
      </c>
      <c r="L57" s="308">
        <f t="shared" si="14"/>
        <v>23955</v>
      </c>
      <c r="M57" s="308">
        <f t="shared" si="14"/>
        <v>23986</v>
      </c>
      <c r="N57" s="308">
        <f t="shared" si="14"/>
        <v>24016</v>
      </c>
      <c r="O57" s="308">
        <f t="shared" si="14"/>
        <v>24047</v>
      </c>
      <c r="P57" s="308">
        <f t="shared" si="14"/>
        <v>24077</v>
      </c>
    </row>
    <row r="58" spans="1:18">
      <c r="A58" s="74"/>
      <c r="B58" s="76"/>
      <c r="C58" s="307" t="s">
        <v>65</v>
      </c>
      <c r="D58" s="307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</row>
    <row r="59" spans="1:18">
      <c r="A59" s="74" t="s">
        <v>61</v>
      </c>
      <c r="B59" s="76" t="s">
        <v>95</v>
      </c>
      <c r="C59" s="76" t="s">
        <v>2</v>
      </c>
      <c r="D59" s="76" t="s">
        <v>95</v>
      </c>
      <c r="E59" s="414">
        <f>[3]C3LPG!AK114</f>
        <v>17.838866711507201</v>
      </c>
      <c r="F59" s="414">
        <f>[3]C3LPG!AL114</f>
        <v>24</v>
      </c>
      <c r="G59" s="414">
        <f>[3]C3LPG!AM114</f>
        <v>37.6</v>
      </c>
      <c r="H59" s="414">
        <f>[3]C3LPG!AN114</f>
        <v>40.601999999999997</v>
      </c>
      <c r="I59" s="414">
        <f>[3]C3LPG!AO114</f>
        <v>25</v>
      </c>
      <c r="J59" s="414">
        <f>[3]C3LPG!AP114</f>
        <v>25</v>
      </c>
      <c r="K59" s="414">
        <f>[3]C3LPG!AQ114</f>
        <v>32</v>
      </c>
      <c r="L59" s="414">
        <f>[3]C3LPG!AR114</f>
        <v>36.235999999999997</v>
      </c>
      <c r="M59" s="414">
        <f>[3]C3LPG!AS114</f>
        <v>42.79</v>
      </c>
      <c r="N59" s="414">
        <f>[3]C3LPG!AT114</f>
        <v>44.137</v>
      </c>
      <c r="O59" s="414">
        <f>[3]C3LPG!AU114</f>
        <v>44.228789749922825</v>
      </c>
      <c r="P59" s="414">
        <f>[3]C3LPG!AV114</f>
        <v>45.175904006459717</v>
      </c>
    </row>
    <row r="60" spans="1:18">
      <c r="A60" s="74" t="s">
        <v>61</v>
      </c>
      <c r="B60" s="123" t="s">
        <v>286</v>
      </c>
      <c r="C60" s="406" t="s">
        <v>2</v>
      </c>
      <c r="D60" s="406" t="s">
        <v>95</v>
      </c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</row>
    <row r="61" spans="1:18">
      <c r="A61" s="74"/>
      <c r="B61" s="309"/>
      <c r="C61" s="310" t="s">
        <v>223</v>
      </c>
      <c r="D61" s="311"/>
      <c r="E61" s="415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</row>
    <row r="62" spans="1:18">
      <c r="A62" s="74" t="s">
        <v>61</v>
      </c>
      <c r="B62" s="311" t="s">
        <v>95</v>
      </c>
      <c r="C62" s="312" t="s">
        <v>288</v>
      </c>
      <c r="D62" s="311" t="s">
        <v>95</v>
      </c>
      <c r="E62" s="414">
        <f>[3]C3LPG!AK118+[3]C3LPG!AK117</f>
        <v>19.2</v>
      </c>
      <c r="F62" s="414">
        <f>[3]C3LPG!AL118+[3]C3LPG!AL117</f>
        <v>27.3</v>
      </c>
      <c r="G62" s="414">
        <f>[3]C3LPG!AM118+[3]C3LPG!AM117</f>
        <v>12</v>
      </c>
      <c r="H62" s="414">
        <f>[3]C3LPG!AN118+[3]C3LPG!AN117</f>
        <v>4.7</v>
      </c>
      <c r="I62" s="414">
        <f>[3]C3LPG!AO118+[3]C3LPG!AO117</f>
        <v>21</v>
      </c>
      <c r="J62" s="414">
        <f>[3]C3LPG!AP118+[3]C3LPG!AP117</f>
        <v>29</v>
      </c>
      <c r="K62" s="414">
        <f>[3]C3LPG!AQ118+[3]C3LPG!AQ117</f>
        <v>23.072838839147899</v>
      </c>
      <c r="L62" s="414">
        <f>[3]C3LPG!AR118+[3]C3LPG!AR117</f>
        <v>8.797814448903992</v>
      </c>
      <c r="M62" s="414">
        <f>[3]C3LPG!AS118+[3]C3LPG!AS117</f>
        <v>1.4387897499228259</v>
      </c>
      <c r="N62" s="414">
        <f>[3]C3LPG!AT118+[3]C3LPG!AT117</f>
        <v>0.89681444890398865</v>
      </c>
      <c r="O62" s="414">
        <f>[3]C3LPG!AU118+[3]C3LPG!AU117</f>
        <v>0</v>
      </c>
      <c r="P62" s="414">
        <f>[3]C3LPG!AV118+[3]C3LPG!AV117</f>
        <v>0</v>
      </c>
    </row>
    <row r="63" spans="1:18">
      <c r="A63" s="74" t="s">
        <v>61</v>
      </c>
      <c r="B63" s="311" t="s">
        <v>95</v>
      </c>
      <c r="C63" s="312" t="s">
        <v>287</v>
      </c>
      <c r="D63" s="311" t="s">
        <v>95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1:18">
      <c r="A64" s="74" t="s">
        <v>61</v>
      </c>
      <c r="B64" s="311" t="s">
        <v>95</v>
      </c>
      <c r="C64" s="312" t="s">
        <v>289</v>
      </c>
      <c r="D64" s="311" t="s">
        <v>95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1:18">
      <c r="A65" s="74" t="s">
        <v>61</v>
      </c>
      <c r="B65" s="309" t="s">
        <v>286</v>
      </c>
      <c r="C65" s="404" t="s">
        <v>288</v>
      </c>
      <c r="D65" s="405" t="s">
        <v>95</v>
      </c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</row>
    <row r="66" spans="1:18">
      <c r="A66" s="74" t="s">
        <v>61</v>
      </c>
      <c r="B66" s="309" t="s">
        <v>286</v>
      </c>
      <c r="C66" s="404" t="s">
        <v>287</v>
      </c>
      <c r="D66" s="405" t="s">
        <v>95</v>
      </c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</row>
    <row r="67" spans="1:18">
      <c r="A67" s="74" t="s">
        <v>61</v>
      </c>
      <c r="B67" s="309" t="s">
        <v>286</v>
      </c>
      <c r="C67" s="404" t="s">
        <v>289</v>
      </c>
      <c r="D67" s="405" t="s">
        <v>95</v>
      </c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</row>
    <row r="68" spans="1:18">
      <c r="A68" s="74" t="s">
        <v>61</v>
      </c>
      <c r="B68" s="309" t="s">
        <v>286</v>
      </c>
      <c r="C68" s="312" t="s">
        <v>290</v>
      </c>
      <c r="D68" s="311" t="s">
        <v>95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1:18">
      <c r="A69" s="74" t="s">
        <v>61</v>
      </c>
      <c r="B69" s="85" t="s">
        <v>95</v>
      </c>
      <c r="C69" s="85" t="s">
        <v>105</v>
      </c>
      <c r="D69" s="85" t="s">
        <v>95</v>
      </c>
      <c r="E69" s="414">
        <f>[3]C3LPG!AK125</f>
        <v>0.43</v>
      </c>
      <c r="F69" s="414">
        <f>[3]C3LPG!AL125</f>
        <v>0.55000000000000004</v>
      </c>
      <c r="G69" s="414">
        <f>[3]C3LPG!AM125</f>
        <v>0.6</v>
      </c>
      <c r="H69" s="414">
        <f>[3]C3LPG!AN125</f>
        <v>0.4</v>
      </c>
      <c r="I69" s="414">
        <f>[3]C3LPG!AO125</f>
        <v>0.55000000000000004</v>
      </c>
      <c r="J69" s="414">
        <f>[3]C3LPG!AP125</f>
        <v>0.45</v>
      </c>
      <c r="K69" s="414">
        <f>[3]C3LPG!AQ125</f>
        <v>0.55000000000000004</v>
      </c>
      <c r="L69" s="414">
        <f>[3]C3LPG!AR125</f>
        <v>0.45</v>
      </c>
      <c r="M69" s="414">
        <f>[3]C3LPG!AS125</f>
        <v>0.45</v>
      </c>
      <c r="N69" s="414">
        <f>[3]C3LPG!AT125</f>
        <v>0.45</v>
      </c>
      <c r="O69" s="414">
        <f>[3]C3LPG!AU125</f>
        <v>0.45</v>
      </c>
      <c r="P69" s="414">
        <f>[3]C3LPG!AV125</f>
        <v>0.45</v>
      </c>
    </row>
    <row r="70" spans="1:18">
      <c r="A70" s="74" t="s">
        <v>61</v>
      </c>
      <c r="B70" s="247" t="s">
        <v>42</v>
      </c>
      <c r="C70" s="247" t="s">
        <v>180</v>
      </c>
      <c r="D70" s="247" t="s">
        <v>107</v>
      </c>
      <c r="E70" s="414">
        <f>[3]C3LPG!AK9</f>
        <v>0</v>
      </c>
      <c r="F70" s="414">
        <f>[3]C3LPG!AL9</f>
        <v>0</v>
      </c>
      <c r="G70" s="414">
        <f>[3]C3LPG!AM9</f>
        <v>0</v>
      </c>
      <c r="H70" s="414">
        <f>[3]C3LPG!AN9</f>
        <v>0</v>
      </c>
      <c r="I70" s="414">
        <f>[3]C3LPG!AO9</f>
        <v>0</v>
      </c>
      <c r="J70" s="414">
        <f>[3]C3LPG!AP9</f>
        <v>0</v>
      </c>
      <c r="K70" s="414">
        <f>[3]C3LPG!AQ9</f>
        <v>0</v>
      </c>
      <c r="L70" s="414">
        <f>[3]C3LPG!AR9</f>
        <v>0</v>
      </c>
      <c r="M70" s="414">
        <f>[3]C3LPG!AS9</f>
        <v>0</v>
      </c>
      <c r="N70" s="414">
        <f>[3]C3LPG!AT9</f>
        <v>0</v>
      </c>
      <c r="O70" s="414">
        <f>[3]C3LPG!AU9</f>
        <v>0</v>
      </c>
      <c r="P70" s="414">
        <f>[3]C3LPG!AV9</f>
        <v>0</v>
      </c>
      <c r="R70" s="69" t="s">
        <v>333</v>
      </c>
    </row>
    <row r="71" spans="1:18">
      <c r="A71" s="336" t="s">
        <v>61</v>
      </c>
      <c r="B71" s="86" t="s">
        <v>286</v>
      </c>
      <c r="C71" s="86" t="s">
        <v>106</v>
      </c>
      <c r="D71" s="86" t="s">
        <v>107</v>
      </c>
      <c r="E71" s="414">
        <f>[3]C3LPG!AK83</f>
        <v>59.02</v>
      </c>
      <c r="F71" s="414">
        <f>[3]C3LPG!AL83</f>
        <v>54.01</v>
      </c>
      <c r="G71" s="414">
        <f>[3]C3LPG!AM83</f>
        <v>58.03</v>
      </c>
      <c r="H71" s="414">
        <f>[3]C3LPG!AN83</f>
        <v>51.943341623649033</v>
      </c>
      <c r="I71" s="414">
        <f>[3]C3LPG!AO83</f>
        <v>57.870572572903583</v>
      </c>
      <c r="J71" s="414">
        <f>[3]C3LPG!AP83</f>
        <v>61.160265780000003</v>
      </c>
      <c r="K71" s="414">
        <f>[3]C3LPG!AQ83</f>
        <v>62.251366290000007</v>
      </c>
      <c r="L71" s="414">
        <f>[3]C3LPG!AR83</f>
        <v>61.578927480000004</v>
      </c>
      <c r="M71" s="414">
        <f>[3]C3LPG!AS83</f>
        <v>61.952526829999996</v>
      </c>
      <c r="N71" s="414">
        <f>[3]C3LPG!AT83</f>
        <v>65.252274580000005</v>
      </c>
      <c r="O71" s="414">
        <f>[3]C3LPG!AU83</f>
        <v>66.028309159999992</v>
      </c>
      <c r="P71" s="414">
        <f>[3]C3LPG!AV83</f>
        <v>66.395001700000009</v>
      </c>
      <c r="R71" s="69" t="s">
        <v>333</v>
      </c>
    </row>
    <row r="72" spans="1:18">
      <c r="A72" s="336" t="s">
        <v>61</v>
      </c>
      <c r="B72" s="86" t="s">
        <v>286</v>
      </c>
      <c r="C72" s="86" t="s">
        <v>106</v>
      </c>
      <c r="D72" s="86" t="s">
        <v>108</v>
      </c>
      <c r="E72" s="414">
        <f>[3]C3LPG!AK84</f>
        <v>0</v>
      </c>
      <c r="F72" s="414">
        <f>[3]C3LPG!AL84</f>
        <v>0</v>
      </c>
      <c r="G72" s="414">
        <f>[3]C3LPG!AM84</f>
        <v>0</v>
      </c>
      <c r="H72" s="414">
        <f>[3]C3LPG!AN84</f>
        <v>0</v>
      </c>
      <c r="I72" s="414">
        <f>[3]C3LPG!AO84</f>
        <v>0</v>
      </c>
      <c r="J72" s="414">
        <f>[3]C3LPG!AP84</f>
        <v>0</v>
      </c>
      <c r="K72" s="414">
        <f>[3]C3LPG!AQ84</f>
        <v>0</v>
      </c>
      <c r="L72" s="414">
        <f>[3]C3LPG!AR84</f>
        <v>0</v>
      </c>
      <c r="M72" s="414">
        <f>[3]C3LPG!AS84</f>
        <v>0</v>
      </c>
      <c r="N72" s="414">
        <f>[3]C3LPG!AT84</f>
        <v>0</v>
      </c>
      <c r="O72" s="414">
        <f>[3]C3LPG!AU84</f>
        <v>0</v>
      </c>
      <c r="P72" s="414">
        <f>[3]C3LPG!AV84</f>
        <v>0</v>
      </c>
      <c r="R72" s="69" t="s">
        <v>333</v>
      </c>
    </row>
    <row r="73" spans="1:18">
      <c r="A73" s="336" t="s">
        <v>61</v>
      </c>
      <c r="B73" s="86" t="s">
        <v>286</v>
      </c>
      <c r="C73" s="86" t="s">
        <v>110</v>
      </c>
      <c r="D73" s="86" t="s">
        <v>107</v>
      </c>
      <c r="E73" s="414">
        <f>[3]C3LPG!AK85</f>
        <v>15</v>
      </c>
      <c r="F73" s="414">
        <f>[3]C3LPG!AL85</f>
        <v>9.990000000000002</v>
      </c>
      <c r="G73" s="414">
        <f>[3]C3LPG!AM85</f>
        <v>10.769999999999996</v>
      </c>
      <c r="H73" s="414">
        <f>[3]C3LPG!AN85</f>
        <v>13</v>
      </c>
      <c r="I73" s="414">
        <f>[3]C3LPG!AO85</f>
        <v>14</v>
      </c>
      <c r="J73" s="414">
        <f>[3]C3LPG!AP85</f>
        <v>14</v>
      </c>
      <c r="K73" s="414">
        <f>[3]C3LPG!AQ85</f>
        <v>14</v>
      </c>
      <c r="L73" s="414">
        <f>[3]C3LPG!AR85</f>
        <v>14</v>
      </c>
      <c r="M73" s="414">
        <f>[3]C3LPG!AS85</f>
        <v>14</v>
      </c>
      <c r="N73" s="414">
        <f>[3]C3LPG!AT85</f>
        <v>14</v>
      </c>
      <c r="O73" s="414">
        <f>[3]C3LPG!AU85</f>
        <v>14</v>
      </c>
      <c r="P73" s="414">
        <f>[3]C3LPG!AV85</f>
        <v>14</v>
      </c>
      <c r="R73" s="69" t="s">
        <v>333</v>
      </c>
    </row>
    <row r="74" spans="1:18">
      <c r="A74" s="336" t="s">
        <v>61</v>
      </c>
      <c r="B74" s="86" t="s">
        <v>286</v>
      </c>
      <c r="C74" s="86" t="s">
        <v>111</v>
      </c>
      <c r="D74" s="86" t="s">
        <v>107</v>
      </c>
      <c r="E74" s="414">
        <f>[3]C3LPG!AK86</f>
        <v>6.9799999999999898</v>
      </c>
      <c r="F74" s="414">
        <f>[3]C3LPG!AL86</f>
        <v>0</v>
      </c>
      <c r="G74" s="414">
        <f>[3]C3LPG!AM86</f>
        <v>0</v>
      </c>
      <c r="H74" s="414">
        <f>[3]C3LPG!AN86</f>
        <v>18.056658376350967</v>
      </c>
      <c r="I74" s="414">
        <f>[3]C3LPG!AO86</f>
        <v>4.1294274270964166</v>
      </c>
      <c r="J74" s="414">
        <f>[3]C3LPG!AP86</f>
        <v>7.8397342199999969</v>
      </c>
      <c r="K74" s="414">
        <f>[3]C3LPG!AQ86</f>
        <v>4.7486337099999929</v>
      </c>
      <c r="L74" s="414">
        <f>[3]C3LPG!AR86</f>
        <v>12.421072519999996</v>
      </c>
      <c r="M74" s="414">
        <f>[3]C3LPG!AS86</f>
        <v>11.047473170000004</v>
      </c>
      <c r="N74" s="414">
        <f>[3]C3LPG!AT86</f>
        <v>10.747725419999995</v>
      </c>
      <c r="O74" s="414">
        <f>[3]C3LPG!AU86</f>
        <v>5.9716908400000079</v>
      </c>
      <c r="P74" s="414">
        <f>[3]C3LPG!AV86</f>
        <v>16.604998299999991</v>
      </c>
      <c r="R74" s="69" t="s">
        <v>333</v>
      </c>
    </row>
    <row r="75" spans="1:18">
      <c r="A75" s="336" t="s">
        <v>61</v>
      </c>
      <c r="B75" s="85" t="s">
        <v>95</v>
      </c>
      <c r="C75" s="85" t="s">
        <v>106</v>
      </c>
      <c r="D75" s="85" t="s">
        <v>107</v>
      </c>
      <c r="E75" s="414">
        <f>[3]C3LPG!AK91</f>
        <v>0</v>
      </c>
      <c r="F75" s="414">
        <f>[3]C3LPG!AL91</f>
        <v>0</v>
      </c>
      <c r="G75" s="414">
        <f>[3]C3LPG!AM91</f>
        <v>0</v>
      </c>
      <c r="H75" s="414">
        <f>[3]C3LPG!AN91</f>
        <v>0</v>
      </c>
      <c r="I75" s="414">
        <f>[3]C3LPG!AO91</f>
        <v>0</v>
      </c>
      <c r="J75" s="414">
        <f>[3]C3LPG!AP91</f>
        <v>0</v>
      </c>
      <c r="K75" s="414">
        <f>[3]C3LPG!AQ91</f>
        <v>0</v>
      </c>
      <c r="L75" s="414">
        <f>[3]C3LPG!AR91</f>
        <v>0</v>
      </c>
      <c r="M75" s="414">
        <f>[3]C3LPG!AS91</f>
        <v>0</v>
      </c>
      <c r="N75" s="414">
        <f>[3]C3LPG!AT91</f>
        <v>0</v>
      </c>
      <c r="O75" s="414">
        <f>[3]C3LPG!AU91</f>
        <v>0</v>
      </c>
      <c r="P75" s="414">
        <f>[3]C3LPG!AV91</f>
        <v>0</v>
      </c>
      <c r="R75" s="69" t="s">
        <v>333</v>
      </c>
    </row>
    <row r="76" spans="1:18">
      <c r="A76" s="336" t="s">
        <v>61</v>
      </c>
      <c r="B76" s="85" t="s">
        <v>95</v>
      </c>
      <c r="C76" s="85" t="s">
        <v>106</v>
      </c>
      <c r="D76" s="85" t="s">
        <v>108</v>
      </c>
      <c r="E76" s="414">
        <f>[3]C3LPG!AK92</f>
        <v>58.66</v>
      </c>
      <c r="F76" s="414">
        <f>[3]C3LPG!AL92</f>
        <v>50.58</v>
      </c>
      <c r="G76" s="414">
        <f>[3]C3LPG!AM92</f>
        <v>60.617279449999998</v>
      </c>
      <c r="H76" s="414">
        <f>[3]C3LPG!AN92</f>
        <v>55.800597180000004</v>
      </c>
      <c r="I76" s="414">
        <f>[3]C3LPG!AO92</f>
        <v>54.163061130000003</v>
      </c>
      <c r="J76" s="414">
        <f>[3]C3LPG!AP92</f>
        <v>53.895007670000005</v>
      </c>
      <c r="K76" s="414">
        <f>[3]C3LPG!AQ92</f>
        <v>53.839519979999999</v>
      </c>
      <c r="L76" s="414">
        <f>[3]C3LPG!AR92</f>
        <v>53.950186350000003</v>
      </c>
      <c r="M76" s="414">
        <f>[3]C3LPG!AS92</f>
        <v>53.99593548</v>
      </c>
      <c r="N76" s="414">
        <f>[3]C3LPG!AT92</f>
        <v>55.729327460000007</v>
      </c>
      <c r="O76" s="414">
        <f>[3]C3LPG!AU92</f>
        <v>56.37015315</v>
      </c>
      <c r="P76" s="414">
        <f>[3]C3LPG!AV92</f>
        <v>57.986811790000004</v>
      </c>
      <c r="R76" s="69" t="s">
        <v>333</v>
      </c>
    </row>
    <row r="77" spans="1:18">
      <c r="A77" s="336" t="s">
        <v>61</v>
      </c>
      <c r="B77" s="85" t="s">
        <v>95</v>
      </c>
      <c r="C77" s="85" t="s">
        <v>106</v>
      </c>
      <c r="D77" s="85" t="s">
        <v>109</v>
      </c>
      <c r="E77" s="414">
        <f>[3]C3LPG!AK128</f>
        <v>17.78</v>
      </c>
      <c r="F77" s="414">
        <f>[3]C3LPG!AL128</f>
        <v>19.18</v>
      </c>
      <c r="G77" s="414">
        <f>[3]C3LPG!AM128</f>
        <v>25.15</v>
      </c>
      <c r="H77" s="414">
        <f>[3]C3LPG!AN128</f>
        <v>20.400000000000002</v>
      </c>
      <c r="I77" s="414">
        <f>[3]C3LPG!AO128</f>
        <v>28</v>
      </c>
      <c r="J77" s="414">
        <f>[3]C3LPG!AP128</f>
        <v>22.8</v>
      </c>
      <c r="K77" s="414">
        <f>[3]C3LPG!AQ128</f>
        <v>22.56</v>
      </c>
      <c r="L77" s="414">
        <f>[3]C3LPG!AR128</f>
        <v>23.8</v>
      </c>
      <c r="M77" s="414">
        <f>[3]C3LPG!AS128</f>
        <v>28.7</v>
      </c>
      <c r="N77" s="414">
        <f>[3]C3LPG!AT128</f>
        <v>29.67</v>
      </c>
      <c r="O77" s="414">
        <f>[3]C3LPG!AU128</f>
        <v>26.68</v>
      </c>
      <c r="P77" s="414">
        <f>[3]C3LPG!AV128</f>
        <v>28.7</v>
      </c>
      <c r="R77" s="69" t="s">
        <v>336</v>
      </c>
    </row>
    <row r="78" spans="1:18">
      <c r="A78" s="74" t="s">
        <v>61</v>
      </c>
      <c r="B78" s="85" t="s">
        <v>95</v>
      </c>
      <c r="C78" s="85" t="s">
        <v>106</v>
      </c>
      <c r="D78" s="85" t="s">
        <v>121</v>
      </c>
      <c r="E78" s="414">
        <f>[3]C3LPG!AK129</f>
        <v>0.8</v>
      </c>
      <c r="F78" s="414">
        <f>[3]C3LPG!AL129</f>
        <v>0.7</v>
      </c>
      <c r="G78" s="414">
        <f>[3]C3LPG!AM129</f>
        <v>0.5</v>
      </c>
      <c r="H78" s="414">
        <f>[3]C3LPG!AN129</f>
        <v>0.41</v>
      </c>
      <c r="I78" s="414">
        <f>[3]C3LPG!AO129</f>
        <v>0.75</v>
      </c>
      <c r="J78" s="414">
        <f>[3]C3LPG!AP129</f>
        <v>0.4</v>
      </c>
      <c r="K78" s="414">
        <f>[3]C3LPG!AQ129</f>
        <v>0.4</v>
      </c>
      <c r="L78" s="414">
        <f>[3]C3LPG!AR129</f>
        <v>0.4</v>
      </c>
      <c r="M78" s="414">
        <f>[3]C3LPG!AS129</f>
        <v>0.4</v>
      </c>
      <c r="N78" s="414">
        <f>[3]C3LPG!AT129</f>
        <v>0.4</v>
      </c>
      <c r="O78" s="414">
        <f>[3]C3LPG!AU129</f>
        <v>0.4</v>
      </c>
      <c r="P78" s="414">
        <f>[3]C3LPG!AV129</f>
        <v>0.4</v>
      </c>
      <c r="R78" s="69" t="s">
        <v>337</v>
      </c>
    </row>
    <row r="79" spans="1:18">
      <c r="A79" s="74" t="s">
        <v>61</v>
      </c>
      <c r="B79" s="85" t="s">
        <v>95</v>
      </c>
      <c r="C79" s="85" t="s">
        <v>110</v>
      </c>
      <c r="D79" s="85" t="s">
        <v>107</v>
      </c>
      <c r="E79" s="414">
        <f>[3]C3LPG!AK93</f>
        <v>0</v>
      </c>
      <c r="F79" s="414">
        <f>[3]C3LPG!AL93</f>
        <v>2.509999999999998</v>
      </c>
      <c r="G79" s="414">
        <f>[3]C3LPG!AM93</f>
        <v>8.6474400000000031</v>
      </c>
      <c r="H79" s="414">
        <f>[3]C3LPG!AN93</f>
        <v>0</v>
      </c>
      <c r="I79" s="414">
        <f>[3]C3LPG!AO93</f>
        <v>0</v>
      </c>
      <c r="J79" s="414">
        <f>[3]C3LPG!AP93</f>
        <v>0</v>
      </c>
      <c r="K79" s="414">
        <f>[3]C3LPG!AQ93</f>
        <v>0</v>
      </c>
      <c r="L79" s="414">
        <f>[3]C3LPG!AR93</f>
        <v>0</v>
      </c>
      <c r="M79" s="414">
        <f>[3]C3LPG!AS93</f>
        <v>0</v>
      </c>
      <c r="N79" s="414">
        <f>[3]C3LPG!AT93</f>
        <v>0</v>
      </c>
      <c r="O79" s="414">
        <f>[3]C3LPG!AU93</f>
        <v>0</v>
      </c>
      <c r="P79" s="414">
        <f>[3]C3LPG!AV93</f>
        <v>0</v>
      </c>
      <c r="R79" s="69" t="s">
        <v>333</v>
      </c>
    </row>
    <row r="80" spans="1:18">
      <c r="A80" s="74" t="s">
        <v>61</v>
      </c>
      <c r="B80" s="85" t="s">
        <v>95</v>
      </c>
      <c r="C80" s="85" t="s">
        <v>111</v>
      </c>
      <c r="D80" s="85" t="s">
        <v>107</v>
      </c>
      <c r="E80" s="414">
        <f>[3]C3LPG!AK94</f>
        <v>20.020000000000003</v>
      </c>
      <c r="F80" s="414">
        <f>[3]C3LPG!AL94</f>
        <v>26</v>
      </c>
      <c r="G80" s="414">
        <f>[3]C3LPG!AM94</f>
        <v>26.077999999999999</v>
      </c>
      <c r="H80" s="414">
        <f>[3]C3LPG!AN94</f>
        <v>10.943341623649033</v>
      </c>
      <c r="I80" s="414">
        <f>[3]C3LPG!AO94</f>
        <v>25.870572572903583</v>
      </c>
      <c r="J80" s="414">
        <f>[3]C3LPG!AP94</f>
        <v>22.160265780000003</v>
      </c>
      <c r="K80" s="414">
        <f>[3]C3LPG!AQ94</f>
        <v>25.251366290000007</v>
      </c>
      <c r="L80" s="414">
        <f>[3]C3LPG!AR94</f>
        <v>17.578927480000004</v>
      </c>
      <c r="M80" s="414">
        <f>[3]C3LPG!AS94</f>
        <v>18.952526829999996</v>
      </c>
      <c r="N80" s="414">
        <f>[3]C3LPG!AT94</f>
        <v>19.252274580000005</v>
      </c>
      <c r="O80" s="414">
        <f>[3]C3LPG!AU94</f>
        <v>24.028309159999992</v>
      </c>
      <c r="P80" s="414">
        <f>[3]C3LPG!AV94</f>
        <v>13.395001700000009</v>
      </c>
      <c r="R80" s="69" t="s">
        <v>333</v>
      </c>
    </row>
    <row r="81" spans="1:18">
      <c r="A81" s="74" t="s">
        <v>61</v>
      </c>
      <c r="B81" s="85" t="s">
        <v>95</v>
      </c>
      <c r="C81" s="85" t="s">
        <v>112</v>
      </c>
      <c r="D81" s="85" t="s">
        <v>107</v>
      </c>
      <c r="E81" s="414">
        <f>[3]C3LPG!AK132</f>
        <v>0</v>
      </c>
      <c r="F81" s="414">
        <f>[3]C3LPG!AL132</f>
        <v>0</v>
      </c>
      <c r="G81" s="414">
        <f>[3]C3LPG!AM132</f>
        <v>0</v>
      </c>
      <c r="H81" s="414">
        <f>[3]C3LPG!AN132</f>
        <v>0</v>
      </c>
      <c r="I81" s="414">
        <f>[3]C3LPG!AO132</f>
        <v>0</v>
      </c>
      <c r="J81" s="414">
        <f>[3]C3LPG!AP132</f>
        <v>0</v>
      </c>
      <c r="K81" s="414">
        <f>[3]C3LPG!AQ132</f>
        <v>0</v>
      </c>
      <c r="L81" s="414">
        <f>[3]C3LPG!AR132</f>
        <v>0</v>
      </c>
      <c r="M81" s="414">
        <f>[3]C3LPG!AS132</f>
        <v>0</v>
      </c>
      <c r="N81" s="414">
        <f>[3]C3LPG!AT132</f>
        <v>0</v>
      </c>
      <c r="O81" s="414">
        <f>[3]C3LPG!AU132</f>
        <v>0</v>
      </c>
      <c r="P81" s="414">
        <f>[3]C3LPG!AV132</f>
        <v>0</v>
      </c>
      <c r="R81" s="69" t="s">
        <v>333</v>
      </c>
    </row>
    <row r="82" spans="1:18">
      <c r="A82" s="74" t="s">
        <v>61</v>
      </c>
      <c r="B82" s="85" t="s">
        <v>95</v>
      </c>
      <c r="C82" s="85" t="s">
        <v>112</v>
      </c>
      <c r="D82" s="85" t="s">
        <v>109</v>
      </c>
      <c r="E82" s="414">
        <f>[3]C3LPG!AK133</f>
        <v>0</v>
      </c>
      <c r="F82" s="414">
        <f>[3]C3LPG!AL133</f>
        <v>0</v>
      </c>
      <c r="G82" s="414">
        <f>[3]C3LPG!AM133</f>
        <v>0</v>
      </c>
      <c r="H82" s="414">
        <f>[3]C3LPG!AN133</f>
        <v>0</v>
      </c>
      <c r="I82" s="414">
        <f>[3]C3LPG!AO133</f>
        <v>0</v>
      </c>
      <c r="J82" s="414">
        <f>[3]C3LPG!AP133</f>
        <v>0</v>
      </c>
      <c r="K82" s="414">
        <f>[3]C3LPG!AQ133</f>
        <v>0</v>
      </c>
      <c r="L82" s="414">
        <f>[3]C3LPG!AR133</f>
        <v>0</v>
      </c>
      <c r="M82" s="414">
        <f>[3]C3LPG!AS133</f>
        <v>0</v>
      </c>
      <c r="N82" s="414">
        <f>[3]C3LPG!AT133</f>
        <v>0</v>
      </c>
      <c r="O82" s="414">
        <f>[3]C3LPG!AU133</f>
        <v>0</v>
      </c>
      <c r="P82" s="414">
        <f>[3]C3LPG!AV133</f>
        <v>0</v>
      </c>
    </row>
    <row r="83" spans="1:18">
      <c r="A83" s="74" t="s">
        <v>61</v>
      </c>
      <c r="B83" s="85" t="s">
        <v>95</v>
      </c>
      <c r="C83" s="85" t="s">
        <v>113</v>
      </c>
      <c r="D83" s="85" t="s">
        <v>107</v>
      </c>
      <c r="E83" s="414">
        <f>[3]C3LPG!AK134</f>
        <v>0</v>
      </c>
      <c r="F83" s="414">
        <f>[3]C3LPG!AL134</f>
        <v>0</v>
      </c>
      <c r="G83" s="414">
        <f>[3]C3LPG!AM134</f>
        <v>0</v>
      </c>
      <c r="H83" s="414">
        <f>[3]C3LPG!AN134</f>
        <v>0</v>
      </c>
      <c r="I83" s="414">
        <f>[3]C3LPG!AO134</f>
        <v>0</v>
      </c>
      <c r="J83" s="414">
        <f>[3]C3LPG!AP134</f>
        <v>0</v>
      </c>
      <c r="K83" s="414">
        <f>[3]C3LPG!AQ134</f>
        <v>0</v>
      </c>
      <c r="L83" s="414">
        <f>[3]C3LPG!AR134</f>
        <v>0</v>
      </c>
      <c r="M83" s="414">
        <f>[3]C3LPG!AS134</f>
        <v>0</v>
      </c>
      <c r="N83" s="414">
        <f>[3]C3LPG!AT134</f>
        <v>0</v>
      </c>
      <c r="O83" s="414">
        <f>[3]C3LPG!AU134</f>
        <v>0</v>
      </c>
      <c r="P83" s="414">
        <f>[3]C3LPG!AV134</f>
        <v>0</v>
      </c>
      <c r="R83" s="69" t="s">
        <v>336</v>
      </c>
    </row>
    <row r="84" spans="1:18">
      <c r="A84" s="74" t="s">
        <v>61</v>
      </c>
      <c r="B84" s="85" t="s">
        <v>95</v>
      </c>
      <c r="C84" s="85" t="s">
        <v>113</v>
      </c>
      <c r="D84" s="85" t="s">
        <v>109</v>
      </c>
      <c r="E84" s="414">
        <f>[3]C3LPG!AK135</f>
        <v>0</v>
      </c>
      <c r="F84" s="414">
        <f>[3]C3LPG!AL135</f>
        <v>0</v>
      </c>
      <c r="G84" s="414">
        <f>[3]C3LPG!AM135</f>
        <v>0</v>
      </c>
      <c r="H84" s="414">
        <f>[3]C3LPG!AN135</f>
        <v>0</v>
      </c>
      <c r="I84" s="414">
        <f>[3]C3LPG!AO135</f>
        <v>0</v>
      </c>
      <c r="J84" s="414">
        <f>[3]C3LPG!AP135</f>
        <v>0</v>
      </c>
      <c r="K84" s="414">
        <f>[3]C3LPG!AQ135</f>
        <v>0</v>
      </c>
      <c r="L84" s="414">
        <f>[3]C3LPG!AR135</f>
        <v>0</v>
      </c>
      <c r="M84" s="414">
        <f>[3]C3LPG!AS135</f>
        <v>0</v>
      </c>
      <c r="N84" s="414">
        <f>[3]C3LPG!AT135</f>
        <v>0</v>
      </c>
      <c r="O84" s="414">
        <f>[3]C3LPG!AU135</f>
        <v>0</v>
      </c>
      <c r="P84" s="414">
        <f>[3]C3LPG!AV135</f>
        <v>0</v>
      </c>
    </row>
    <row r="85" spans="1:18">
      <c r="A85" s="74" t="s">
        <v>61</v>
      </c>
      <c r="B85" s="85" t="s">
        <v>95</v>
      </c>
      <c r="C85" s="85" t="s">
        <v>114</v>
      </c>
      <c r="D85" s="85" t="s">
        <v>107</v>
      </c>
      <c r="E85" s="414">
        <f>[3]C3LPG!AK136</f>
        <v>0</v>
      </c>
      <c r="F85" s="414">
        <f>[3]C3LPG!AL136</f>
        <v>0</v>
      </c>
      <c r="G85" s="414">
        <f>[3]C3LPG!AM136</f>
        <v>0</v>
      </c>
      <c r="H85" s="414">
        <f>[3]C3LPG!AN136</f>
        <v>0</v>
      </c>
      <c r="I85" s="414">
        <f>[3]C3LPG!AO136</f>
        <v>0</v>
      </c>
      <c r="J85" s="414">
        <f>[3]C3LPG!AP136</f>
        <v>0</v>
      </c>
      <c r="K85" s="414">
        <f>[3]C3LPG!AQ136</f>
        <v>0</v>
      </c>
      <c r="L85" s="414">
        <f>[3]C3LPG!AR136</f>
        <v>0</v>
      </c>
      <c r="M85" s="414">
        <f>[3]C3LPG!AS136</f>
        <v>0</v>
      </c>
      <c r="N85" s="414">
        <f>[3]C3LPG!AT136</f>
        <v>0</v>
      </c>
      <c r="O85" s="414">
        <f>[3]C3LPG!AU136</f>
        <v>0</v>
      </c>
      <c r="P85" s="414">
        <f>[3]C3LPG!AV136</f>
        <v>0</v>
      </c>
    </row>
    <row r="86" spans="1:18">
      <c r="A86" s="74" t="s">
        <v>61</v>
      </c>
      <c r="B86" s="85" t="s">
        <v>95</v>
      </c>
      <c r="C86" s="85" t="s">
        <v>114</v>
      </c>
      <c r="D86" s="85" t="s">
        <v>109</v>
      </c>
      <c r="E86" s="414">
        <f>[3]C3LPG!AK137</f>
        <v>1.2</v>
      </c>
      <c r="F86" s="414">
        <f>[3]C3LPG!AL137</f>
        <v>1.2</v>
      </c>
      <c r="G86" s="414">
        <f>[3]C3LPG!AM137</f>
        <v>1.2</v>
      </c>
      <c r="H86" s="414">
        <f>[3]C3LPG!AN137</f>
        <v>1.2000000000000002</v>
      </c>
      <c r="I86" s="414">
        <f>[3]C3LPG!AO137</f>
        <v>1.2</v>
      </c>
      <c r="J86" s="414">
        <f>[3]C3LPG!AP137</f>
        <v>1.8</v>
      </c>
      <c r="K86" s="414">
        <f>[3]C3LPG!AQ137</f>
        <v>2.4</v>
      </c>
      <c r="L86" s="414">
        <f>[3]C3LPG!AR137</f>
        <v>1.8</v>
      </c>
      <c r="M86" s="414">
        <f>[3]C3LPG!AS137</f>
        <v>2.4</v>
      </c>
      <c r="N86" s="414">
        <f>[3]C3LPG!AT137</f>
        <v>3.6</v>
      </c>
      <c r="O86" s="414">
        <f>[3]C3LPG!AU137</f>
        <v>3.6</v>
      </c>
      <c r="P86" s="414">
        <f>[3]C3LPG!AV137</f>
        <v>1.8</v>
      </c>
    </row>
    <row r="87" spans="1:18">
      <c r="A87" s="74" t="s">
        <v>61</v>
      </c>
      <c r="B87" s="85" t="s">
        <v>95</v>
      </c>
      <c r="C87" s="85" t="s">
        <v>114</v>
      </c>
      <c r="D87" s="85" t="s">
        <v>121</v>
      </c>
      <c r="E87" s="414">
        <f>[3]C3LPG!AK138</f>
        <v>1.8</v>
      </c>
      <c r="F87" s="414">
        <f>[3]C3LPG!AL138</f>
        <v>1.8</v>
      </c>
      <c r="G87" s="414">
        <f>[3]C3LPG!AM138</f>
        <v>1.8</v>
      </c>
      <c r="H87" s="414">
        <f>[3]C3LPG!AN138</f>
        <v>1.8</v>
      </c>
      <c r="I87" s="414">
        <f>[3]C3LPG!AO138</f>
        <v>1.8</v>
      </c>
      <c r="J87" s="414">
        <f>[3]C3LPG!AP138</f>
        <v>1.8</v>
      </c>
      <c r="K87" s="414">
        <f>[3]C3LPG!AQ138</f>
        <v>1.8</v>
      </c>
      <c r="L87" s="414">
        <f>[3]C3LPG!AR138</f>
        <v>1.8</v>
      </c>
      <c r="M87" s="414">
        <f>[3]C3LPG!AS138</f>
        <v>1.8</v>
      </c>
      <c r="N87" s="414">
        <f>[3]C3LPG!AT138</f>
        <v>1.8</v>
      </c>
      <c r="O87" s="414">
        <f>[3]C3LPG!AU138</f>
        <v>1.8</v>
      </c>
      <c r="P87" s="414">
        <f>[3]C3LPG!AV138</f>
        <v>1.8</v>
      </c>
    </row>
    <row r="88" spans="1:18">
      <c r="A88" s="74" t="s">
        <v>61</v>
      </c>
      <c r="B88" s="85" t="s">
        <v>95</v>
      </c>
      <c r="C88" s="85" t="s">
        <v>115</v>
      </c>
      <c r="D88" s="85" t="s">
        <v>107</v>
      </c>
      <c r="E88" s="414">
        <f>[3]C3LPG!AK139</f>
        <v>0</v>
      </c>
      <c r="F88" s="414">
        <f>[3]C3LPG!AL139</f>
        <v>0</v>
      </c>
      <c r="G88" s="414">
        <f>[3]C3LPG!AM139</f>
        <v>0</v>
      </c>
      <c r="H88" s="414">
        <f>[3]C3LPG!AN139</f>
        <v>0</v>
      </c>
      <c r="I88" s="414">
        <f>[3]C3LPG!AO139</f>
        <v>0</v>
      </c>
      <c r="J88" s="414">
        <f>[3]C3LPG!AP139</f>
        <v>0</v>
      </c>
      <c r="K88" s="414">
        <f>[3]C3LPG!AQ139</f>
        <v>0</v>
      </c>
      <c r="L88" s="414">
        <f>[3]C3LPG!AR139</f>
        <v>0</v>
      </c>
      <c r="M88" s="414">
        <f>[3]C3LPG!AS139</f>
        <v>0</v>
      </c>
      <c r="N88" s="414">
        <f>[3]C3LPG!AT139</f>
        <v>0</v>
      </c>
      <c r="O88" s="414">
        <f>[3]C3LPG!AU139</f>
        <v>0</v>
      </c>
      <c r="P88" s="414">
        <f>[3]C3LPG!AV139</f>
        <v>0</v>
      </c>
    </row>
    <row r="89" spans="1:18">
      <c r="A89" s="74" t="s">
        <v>61</v>
      </c>
      <c r="B89" s="85" t="s">
        <v>95</v>
      </c>
      <c r="C89" s="85" t="s">
        <v>115</v>
      </c>
      <c r="D89" s="85" t="s">
        <v>109</v>
      </c>
      <c r="E89" s="414">
        <f>[3]C3LPG!AK140</f>
        <v>9.82</v>
      </c>
      <c r="F89" s="414">
        <f>[3]C3LPG!AL140</f>
        <v>11.6</v>
      </c>
      <c r="G89" s="414">
        <f>[3]C3LPG!AM140</f>
        <v>9.48</v>
      </c>
      <c r="H89" s="414">
        <f>[3]C3LPG!AN140</f>
        <v>11.16</v>
      </c>
      <c r="I89" s="414">
        <f>[3]C3LPG!AO140</f>
        <v>11.2</v>
      </c>
      <c r="J89" s="414">
        <f>[3]C3LPG!AP140</f>
        <v>10.28</v>
      </c>
      <c r="K89" s="414">
        <f>[3]C3LPG!AQ140</f>
        <v>10.28</v>
      </c>
      <c r="L89" s="414">
        <f>[3]C3LPG!AR140</f>
        <v>10.28</v>
      </c>
      <c r="M89" s="414">
        <f>[3]C3LPG!AS140</f>
        <v>10.28</v>
      </c>
      <c r="N89" s="414">
        <f>[3]C3LPG!AT140</f>
        <v>10.88</v>
      </c>
      <c r="O89" s="414">
        <f>[3]C3LPG!AU140</f>
        <v>10.88</v>
      </c>
      <c r="P89" s="414">
        <f>[3]C3LPG!AV140</f>
        <v>10.28</v>
      </c>
    </row>
    <row r="90" spans="1:18">
      <c r="A90" s="74" t="s">
        <v>61</v>
      </c>
      <c r="B90" s="85" t="s">
        <v>95</v>
      </c>
      <c r="C90" s="85" t="s">
        <v>234</v>
      </c>
      <c r="D90" s="85" t="s">
        <v>109</v>
      </c>
      <c r="E90" s="414">
        <f>[3]C3LPG!AK141</f>
        <v>0</v>
      </c>
      <c r="F90" s="414">
        <f>[3]C3LPG!AL141</f>
        <v>0</v>
      </c>
      <c r="G90" s="414">
        <f>[3]C3LPG!AM141</f>
        <v>0</v>
      </c>
      <c r="H90" s="414">
        <f>[3]C3LPG!AN141</f>
        <v>0</v>
      </c>
      <c r="I90" s="414">
        <f>[3]C3LPG!AO141</f>
        <v>0</v>
      </c>
      <c r="J90" s="414">
        <f>[3]C3LPG!AP141</f>
        <v>0</v>
      </c>
      <c r="K90" s="414">
        <f>[3]C3LPG!AQ141</f>
        <v>0</v>
      </c>
      <c r="L90" s="414">
        <f>[3]C3LPG!AR141</f>
        <v>0</v>
      </c>
      <c r="M90" s="414">
        <f>[3]C3LPG!AS141</f>
        <v>0</v>
      </c>
      <c r="N90" s="414">
        <f>[3]C3LPG!AT141</f>
        <v>0</v>
      </c>
      <c r="O90" s="414">
        <f>[3]C3LPG!AU141</f>
        <v>0</v>
      </c>
      <c r="P90" s="414">
        <f>[3]C3LPG!AV141</f>
        <v>0</v>
      </c>
    </row>
    <row r="91" spans="1:18">
      <c r="A91" s="74" t="s">
        <v>61</v>
      </c>
      <c r="B91" s="85" t="s">
        <v>95</v>
      </c>
      <c r="C91" s="85" t="s">
        <v>116</v>
      </c>
      <c r="D91" s="85" t="s">
        <v>107</v>
      </c>
      <c r="E91" s="414">
        <f>[3]C3LPG!AK142</f>
        <v>0</v>
      </c>
      <c r="F91" s="414">
        <f>[3]C3LPG!AL142</f>
        <v>0</v>
      </c>
      <c r="G91" s="414">
        <f>[3]C3LPG!AM142</f>
        <v>0</v>
      </c>
      <c r="H91" s="414">
        <f>[3]C3LPG!AN142</f>
        <v>0</v>
      </c>
      <c r="I91" s="414">
        <f>[3]C3LPG!AO142</f>
        <v>0</v>
      </c>
      <c r="J91" s="414">
        <f>[3]C3LPG!AP142</f>
        <v>0</v>
      </c>
      <c r="K91" s="414">
        <f>[3]C3LPG!AQ142</f>
        <v>0</v>
      </c>
      <c r="L91" s="414">
        <f>[3]C3LPG!AR142</f>
        <v>0</v>
      </c>
      <c r="M91" s="414">
        <f>[3]C3LPG!AS142</f>
        <v>0</v>
      </c>
      <c r="N91" s="414">
        <f>[3]C3LPG!AT142</f>
        <v>0</v>
      </c>
      <c r="O91" s="414">
        <f>[3]C3LPG!AU142</f>
        <v>0</v>
      </c>
      <c r="P91" s="414">
        <f>[3]C3LPG!AV142</f>
        <v>0</v>
      </c>
    </row>
    <row r="92" spans="1:18">
      <c r="A92" s="74" t="s">
        <v>61</v>
      </c>
      <c r="B92" s="85" t="s">
        <v>95</v>
      </c>
      <c r="C92" s="85" t="s">
        <v>116</v>
      </c>
      <c r="D92" s="85" t="s">
        <v>109</v>
      </c>
      <c r="E92" s="414">
        <f>[3]C3LPG!AK143</f>
        <v>0</v>
      </c>
      <c r="F92" s="414">
        <f>[3]C3LPG!AL143</f>
        <v>0</v>
      </c>
      <c r="G92" s="414">
        <f>[3]C3LPG!AM143</f>
        <v>0</v>
      </c>
      <c r="H92" s="414">
        <f>[3]C3LPG!AN143</f>
        <v>0</v>
      </c>
      <c r="I92" s="414">
        <f>[3]C3LPG!AO143</f>
        <v>0</v>
      </c>
      <c r="J92" s="414">
        <f>[3]C3LPG!AP143</f>
        <v>0</v>
      </c>
      <c r="K92" s="414">
        <f>[3]C3LPG!AQ143</f>
        <v>0</v>
      </c>
      <c r="L92" s="414">
        <f>[3]C3LPG!AR143</f>
        <v>0</v>
      </c>
      <c r="M92" s="414">
        <f>[3]C3LPG!AS143</f>
        <v>0</v>
      </c>
      <c r="N92" s="414">
        <f>[3]C3LPG!AT143</f>
        <v>0</v>
      </c>
      <c r="O92" s="414">
        <f>[3]C3LPG!AU143</f>
        <v>0</v>
      </c>
      <c r="P92" s="414">
        <f>[3]C3LPG!AV143</f>
        <v>0</v>
      </c>
    </row>
    <row r="93" spans="1:18">
      <c r="A93" s="74" t="s">
        <v>61</v>
      </c>
      <c r="B93" s="85" t="s">
        <v>95</v>
      </c>
      <c r="C93" s="85" t="s">
        <v>233</v>
      </c>
      <c r="D93" s="85" t="s">
        <v>107</v>
      </c>
      <c r="E93" s="414">
        <f>[3]C3LPG!AK144</f>
        <v>0</v>
      </c>
      <c r="F93" s="414">
        <f>[3]C3LPG!AL144</f>
        <v>0</v>
      </c>
      <c r="G93" s="414">
        <f>[3]C3LPG!AM144</f>
        <v>0</v>
      </c>
      <c r="H93" s="414">
        <f>[3]C3LPG!AN144</f>
        <v>0</v>
      </c>
      <c r="I93" s="414">
        <f>[3]C3LPG!AO144</f>
        <v>0</v>
      </c>
      <c r="J93" s="414">
        <f>[3]C3LPG!AP144</f>
        <v>0</v>
      </c>
      <c r="K93" s="414">
        <f>[3]C3LPG!AQ144</f>
        <v>0</v>
      </c>
      <c r="L93" s="414">
        <f>[3]C3LPG!AR144</f>
        <v>0</v>
      </c>
      <c r="M93" s="414">
        <f>[3]C3LPG!AS144</f>
        <v>0</v>
      </c>
      <c r="N93" s="414">
        <f>[3]C3LPG!AT144</f>
        <v>0</v>
      </c>
      <c r="O93" s="414">
        <f>[3]C3LPG!AU144</f>
        <v>0</v>
      </c>
      <c r="P93" s="414">
        <f>[3]C3LPG!AV144</f>
        <v>0</v>
      </c>
    </row>
    <row r="94" spans="1:18">
      <c r="A94" s="74" t="s">
        <v>61</v>
      </c>
      <c r="B94" s="85" t="s">
        <v>95</v>
      </c>
      <c r="C94" s="85" t="s">
        <v>233</v>
      </c>
      <c r="D94" s="85" t="s">
        <v>109</v>
      </c>
      <c r="E94" s="414">
        <f>[3]C3LPG!AK145</f>
        <v>0</v>
      </c>
      <c r="F94" s="414">
        <f>[3]C3LPG!AL145</f>
        <v>0</v>
      </c>
      <c r="G94" s="414">
        <f>[3]C3LPG!AM145</f>
        <v>1.4</v>
      </c>
      <c r="H94" s="414">
        <f>[3]C3LPG!AN145</f>
        <v>7</v>
      </c>
      <c r="I94" s="414">
        <f>[3]C3LPG!AO145</f>
        <v>7</v>
      </c>
      <c r="J94" s="414">
        <f>[3]C3LPG!AP145</f>
        <v>5.6</v>
      </c>
      <c r="K94" s="414">
        <f>[3]C3LPG!AQ145</f>
        <v>5.6</v>
      </c>
      <c r="L94" s="414">
        <f>[3]C3LPG!AR145</f>
        <v>7</v>
      </c>
      <c r="M94" s="414">
        <f>[3]C3LPG!AS145</f>
        <v>7</v>
      </c>
      <c r="N94" s="414">
        <f>[3]C3LPG!AT145</f>
        <v>7</v>
      </c>
      <c r="O94" s="414">
        <f>[3]C3LPG!AU145</f>
        <v>7</v>
      </c>
      <c r="P94" s="414">
        <f>[3]C3LPG!AV145</f>
        <v>7</v>
      </c>
    </row>
    <row r="95" spans="1:18">
      <c r="A95" s="74" t="s">
        <v>61</v>
      </c>
      <c r="B95" s="85" t="s">
        <v>95</v>
      </c>
      <c r="C95" s="85" t="s">
        <v>118</v>
      </c>
      <c r="D95" s="85" t="s">
        <v>107</v>
      </c>
      <c r="E95" s="414">
        <f>[3]C3LPG!AK146</f>
        <v>0</v>
      </c>
      <c r="F95" s="414">
        <f>[3]C3LPG!AL146</f>
        <v>0</v>
      </c>
      <c r="G95" s="414">
        <f>[3]C3LPG!AM146</f>
        <v>0</v>
      </c>
      <c r="H95" s="414">
        <f>[3]C3LPG!AN146</f>
        <v>0</v>
      </c>
      <c r="I95" s="414">
        <f>[3]C3LPG!AO146</f>
        <v>0</v>
      </c>
      <c r="J95" s="414">
        <f>[3]C3LPG!AP146</f>
        <v>0</v>
      </c>
      <c r="K95" s="414">
        <f>[3]C3LPG!AQ146</f>
        <v>0</v>
      </c>
      <c r="L95" s="414">
        <f>[3]C3LPG!AR146</f>
        <v>0</v>
      </c>
      <c r="M95" s="414">
        <f>[3]C3LPG!AS146</f>
        <v>0</v>
      </c>
      <c r="N95" s="414">
        <f>[3]C3LPG!AT146</f>
        <v>0</v>
      </c>
      <c r="O95" s="414">
        <f>[3]C3LPG!AU146</f>
        <v>0</v>
      </c>
      <c r="P95" s="414">
        <f>[3]C3LPG!AV146</f>
        <v>0</v>
      </c>
    </row>
    <row r="96" spans="1:18">
      <c r="A96" s="74" t="s">
        <v>61</v>
      </c>
      <c r="B96" s="85" t="s">
        <v>95</v>
      </c>
      <c r="C96" s="85" t="s">
        <v>118</v>
      </c>
      <c r="D96" s="85" t="s">
        <v>108</v>
      </c>
      <c r="E96" s="414">
        <f>[3]C3LPG!AK147</f>
        <v>0</v>
      </c>
      <c r="F96" s="414">
        <f>[3]C3LPG!AL147</f>
        <v>0</v>
      </c>
      <c r="G96" s="414">
        <f>[3]C3LPG!AM147</f>
        <v>0</v>
      </c>
      <c r="H96" s="414">
        <f>[3]C3LPG!AN147</f>
        <v>0</v>
      </c>
      <c r="I96" s="414">
        <f>[3]C3LPG!AO147</f>
        <v>0</v>
      </c>
      <c r="J96" s="414">
        <f>[3]C3LPG!AP147</f>
        <v>0</v>
      </c>
      <c r="K96" s="414">
        <f>[3]C3LPG!AQ147</f>
        <v>0</v>
      </c>
      <c r="L96" s="414">
        <f>[3]C3LPG!AR147</f>
        <v>0</v>
      </c>
      <c r="M96" s="414">
        <f>[3]C3LPG!AS147</f>
        <v>0</v>
      </c>
      <c r="N96" s="414">
        <f>[3]C3LPG!AT147</f>
        <v>0</v>
      </c>
      <c r="O96" s="414">
        <f>[3]C3LPG!AU147</f>
        <v>0</v>
      </c>
      <c r="P96" s="414">
        <f>[3]C3LPG!AV147</f>
        <v>0</v>
      </c>
    </row>
    <row r="97" spans="1:18">
      <c r="A97" s="74" t="s">
        <v>61</v>
      </c>
      <c r="B97" s="85" t="s">
        <v>95</v>
      </c>
      <c r="C97" s="85" t="s">
        <v>118</v>
      </c>
      <c r="D97" s="85" t="s">
        <v>109</v>
      </c>
      <c r="E97" s="414">
        <f>[3]C3LPG!AK148</f>
        <v>0</v>
      </c>
      <c r="F97" s="414">
        <f>[3]C3LPG!AL148</f>
        <v>0</v>
      </c>
      <c r="G97" s="414">
        <f>[3]C3LPG!AM148</f>
        <v>0</v>
      </c>
      <c r="H97" s="414">
        <f>[3]C3LPG!AN148</f>
        <v>0</v>
      </c>
      <c r="I97" s="414">
        <f>[3]C3LPG!AO148</f>
        <v>0</v>
      </c>
      <c r="J97" s="414">
        <f>[3]C3LPG!AP148</f>
        <v>0</v>
      </c>
      <c r="K97" s="414">
        <f>[3]C3LPG!AQ148</f>
        <v>0</v>
      </c>
      <c r="L97" s="414">
        <f>[3]C3LPG!AR148</f>
        <v>0</v>
      </c>
      <c r="M97" s="414">
        <f>[3]C3LPG!AS148</f>
        <v>0</v>
      </c>
      <c r="N97" s="414">
        <f>[3]C3LPG!AT148</f>
        <v>0</v>
      </c>
      <c r="O97" s="414">
        <f>[3]C3LPG!AU148</f>
        <v>0</v>
      </c>
      <c r="P97" s="414">
        <f>[3]C3LPG!AV148</f>
        <v>0</v>
      </c>
    </row>
    <row r="98" spans="1:18">
      <c r="A98" s="74" t="s">
        <v>61</v>
      </c>
      <c r="B98" s="85" t="s">
        <v>95</v>
      </c>
      <c r="C98" s="85" t="s">
        <v>119</v>
      </c>
      <c r="D98" s="85" t="s">
        <v>109</v>
      </c>
      <c r="E98" s="414">
        <f>[3]C3LPG!AK149</f>
        <v>0</v>
      </c>
      <c r="F98" s="414">
        <f>[3]C3LPG!AL149</f>
        <v>0</v>
      </c>
      <c r="G98" s="414">
        <f>[3]C3LPG!AM149</f>
        <v>0</v>
      </c>
      <c r="H98" s="414">
        <f>[3]C3LPG!AN149</f>
        <v>0</v>
      </c>
      <c r="I98" s="414">
        <f>[3]C3LPG!AO149</f>
        <v>0</v>
      </c>
      <c r="J98" s="414">
        <f>[3]C3LPG!AP149</f>
        <v>0</v>
      </c>
      <c r="K98" s="414">
        <f>[3]C3LPG!AQ149</f>
        <v>0</v>
      </c>
      <c r="L98" s="414">
        <f>[3]C3LPG!AR149</f>
        <v>0</v>
      </c>
      <c r="M98" s="414">
        <f>[3]C3LPG!AS149</f>
        <v>0</v>
      </c>
      <c r="N98" s="414">
        <f>[3]C3LPG!AT149</f>
        <v>0</v>
      </c>
      <c r="O98" s="414">
        <f>[3]C3LPG!AU149</f>
        <v>0</v>
      </c>
      <c r="P98" s="414">
        <f>[3]C3LPG!AV149</f>
        <v>0</v>
      </c>
    </row>
    <row r="99" spans="1:18">
      <c r="A99" s="74" t="s">
        <v>61</v>
      </c>
      <c r="B99" s="85" t="s">
        <v>95</v>
      </c>
      <c r="C99" s="85" t="s">
        <v>120</v>
      </c>
      <c r="D99" s="85" t="s">
        <v>109</v>
      </c>
      <c r="E99" s="414">
        <f>[3]C3LPG!AK150</f>
        <v>0</v>
      </c>
      <c r="F99" s="414">
        <f>[3]C3LPG!AL150</f>
        <v>0</v>
      </c>
      <c r="G99" s="414">
        <f>[3]C3LPG!AM150</f>
        <v>0</v>
      </c>
      <c r="H99" s="414">
        <f>[3]C3LPG!AN150</f>
        <v>0</v>
      </c>
      <c r="I99" s="414">
        <f>[3]C3LPG!AO150</f>
        <v>0</v>
      </c>
      <c r="J99" s="414">
        <f>[3]C3LPG!AP150</f>
        <v>0</v>
      </c>
      <c r="K99" s="414">
        <f>[3]C3LPG!AQ150</f>
        <v>0</v>
      </c>
      <c r="L99" s="414">
        <f>[3]C3LPG!AR150</f>
        <v>0</v>
      </c>
      <c r="M99" s="414">
        <f>[3]C3LPG!AS150</f>
        <v>0</v>
      </c>
      <c r="N99" s="414">
        <f>[3]C3LPG!AT150</f>
        <v>0</v>
      </c>
      <c r="O99" s="414">
        <f>[3]C3LPG!AU150</f>
        <v>0</v>
      </c>
      <c r="P99" s="414">
        <f>[3]C3LPG!AV150</f>
        <v>0</v>
      </c>
    </row>
    <row r="100" spans="1:18">
      <c r="A100" s="74" t="s">
        <v>61</v>
      </c>
      <c r="B100" s="85" t="s">
        <v>116</v>
      </c>
      <c r="C100" s="85" t="s">
        <v>106</v>
      </c>
      <c r="D100" s="85" t="s">
        <v>116</v>
      </c>
      <c r="E100" s="414">
        <f>[3]C3LPG!AK151</f>
        <v>0</v>
      </c>
      <c r="F100" s="414">
        <f>[3]C3LPG!AL151</f>
        <v>0</v>
      </c>
      <c r="G100" s="414">
        <f>[3]C3LPG!AM151</f>
        <v>0</v>
      </c>
      <c r="H100" s="414">
        <f>[3]C3LPG!AN151</f>
        <v>0</v>
      </c>
      <c r="I100" s="414">
        <f>[3]C3LPG!AO151</f>
        <v>0</v>
      </c>
      <c r="J100" s="414">
        <f>[3]C3LPG!AP151</f>
        <v>0</v>
      </c>
      <c r="K100" s="414">
        <f>[3]C3LPG!AQ151</f>
        <v>0</v>
      </c>
      <c r="L100" s="414">
        <f>[3]C3LPG!AR151</f>
        <v>0</v>
      </c>
      <c r="M100" s="414">
        <f>[3]C3LPG!AS151</f>
        <v>0</v>
      </c>
      <c r="N100" s="414">
        <f>[3]C3LPG!AT151</f>
        <v>0</v>
      </c>
      <c r="O100" s="414">
        <f>[3]C3LPG!AU151</f>
        <v>0</v>
      </c>
      <c r="P100" s="414">
        <f>[3]C3LPG!AV151</f>
        <v>0</v>
      </c>
      <c r="R100" s="478" t="s">
        <v>338</v>
      </c>
    </row>
    <row r="101" spans="1:18">
      <c r="A101" s="74" t="s">
        <v>61</v>
      </c>
      <c r="B101" s="85" t="s">
        <v>116</v>
      </c>
      <c r="C101" s="85" t="s">
        <v>115</v>
      </c>
      <c r="D101" s="85" t="s">
        <v>116</v>
      </c>
      <c r="E101" s="414">
        <f>[3]C3LPG!AK152</f>
        <v>1.2</v>
      </c>
      <c r="F101" s="414">
        <f>[3]C3LPG!AL152</f>
        <v>0</v>
      </c>
      <c r="G101" s="414">
        <f>[3]C3LPG!AM152</f>
        <v>0.6</v>
      </c>
      <c r="H101" s="414">
        <f>[3]C3LPG!AN152</f>
        <v>0.6</v>
      </c>
      <c r="I101" s="414">
        <f>[3]C3LPG!AO152</f>
        <v>0.6</v>
      </c>
      <c r="J101" s="414">
        <f>[3]C3LPG!AP152</f>
        <v>0.6</v>
      </c>
      <c r="K101" s="414">
        <f>[3]C3LPG!AQ152</f>
        <v>0.6</v>
      </c>
      <c r="L101" s="414">
        <f>[3]C3LPG!AR152</f>
        <v>0.6</v>
      </c>
      <c r="M101" s="414">
        <f>[3]C3LPG!AS152</f>
        <v>0.6</v>
      </c>
      <c r="N101" s="414">
        <f>[3]C3LPG!AT152</f>
        <v>0</v>
      </c>
      <c r="O101" s="414">
        <f>[3]C3LPG!AU152</f>
        <v>0</v>
      </c>
      <c r="P101" s="414">
        <f>[3]C3LPG!AV152</f>
        <v>0.6</v>
      </c>
    </row>
    <row r="102" spans="1:18">
      <c r="A102" s="74" t="s">
        <v>61</v>
      </c>
      <c r="B102" s="85" t="s">
        <v>116</v>
      </c>
      <c r="C102" s="85" t="s">
        <v>233</v>
      </c>
      <c r="D102" s="85" t="s">
        <v>116</v>
      </c>
      <c r="E102" s="414">
        <f>[3]C3LPG!AK153</f>
        <v>0</v>
      </c>
      <c r="F102" s="414">
        <f>[3]C3LPG!AL153</f>
        <v>0</v>
      </c>
      <c r="G102" s="414">
        <f>[3]C3LPG!AM153</f>
        <v>0</v>
      </c>
      <c r="H102" s="414">
        <f>[3]C3LPG!AN153</f>
        <v>0</v>
      </c>
      <c r="I102" s="414">
        <f>[3]C3LPG!AO153</f>
        <v>0</v>
      </c>
      <c r="J102" s="414">
        <f>[3]C3LPG!AP153</f>
        <v>0</v>
      </c>
      <c r="K102" s="414">
        <f>[3]C3LPG!AQ153</f>
        <v>0</v>
      </c>
      <c r="L102" s="414">
        <f>[3]C3LPG!AR153</f>
        <v>0</v>
      </c>
      <c r="M102" s="414">
        <f>[3]C3LPG!AS153</f>
        <v>0</v>
      </c>
      <c r="N102" s="414">
        <f>[3]C3LPG!AT153</f>
        <v>0</v>
      </c>
      <c r="O102" s="414">
        <f>[3]C3LPG!AU153</f>
        <v>0</v>
      </c>
      <c r="P102" s="414">
        <f>[3]C3LPG!AV153</f>
        <v>0</v>
      </c>
    </row>
    <row r="103" spans="1:18">
      <c r="A103" s="74" t="s">
        <v>61</v>
      </c>
      <c r="B103" s="85" t="s">
        <v>2</v>
      </c>
      <c r="C103" s="85" t="s">
        <v>106</v>
      </c>
      <c r="D103" s="85" t="s">
        <v>107</v>
      </c>
      <c r="E103" s="414">
        <f>[3]C3LPG!AK154</f>
        <v>0</v>
      </c>
      <c r="F103" s="414">
        <f>[3]C3LPG!AL154</f>
        <v>0</v>
      </c>
      <c r="G103" s="414">
        <f>[3]C3LPG!AM154</f>
        <v>0</v>
      </c>
      <c r="H103" s="414">
        <f>[3]C3LPG!AN154</f>
        <v>0</v>
      </c>
      <c r="I103" s="414">
        <f>[3]C3LPG!AO154</f>
        <v>0</v>
      </c>
      <c r="J103" s="414">
        <f>[3]C3LPG!AP154</f>
        <v>0</v>
      </c>
      <c r="K103" s="414">
        <f>[3]C3LPG!AQ154</f>
        <v>0</v>
      </c>
      <c r="L103" s="414">
        <f>[3]C3LPG!AR154</f>
        <v>0</v>
      </c>
      <c r="M103" s="414">
        <f>[3]C3LPG!AS154</f>
        <v>0</v>
      </c>
      <c r="N103" s="414">
        <f>[3]C3LPG!AT154</f>
        <v>0</v>
      </c>
      <c r="O103" s="414">
        <f>[3]C3LPG!AU154</f>
        <v>0</v>
      </c>
      <c r="P103" s="414">
        <f>[3]C3LPG!AV154</f>
        <v>0</v>
      </c>
      <c r="R103" s="69" t="s">
        <v>333</v>
      </c>
    </row>
    <row r="104" spans="1:18">
      <c r="A104" s="74" t="s">
        <v>61</v>
      </c>
      <c r="B104" s="85" t="s">
        <v>2</v>
      </c>
      <c r="C104" s="85" t="s">
        <v>106</v>
      </c>
      <c r="D104" s="85" t="s">
        <v>109</v>
      </c>
      <c r="E104" s="414">
        <f>[3]C3LPG!AK155</f>
        <v>0</v>
      </c>
      <c r="F104" s="414">
        <f>[3]C3LPG!AL155</f>
        <v>0</v>
      </c>
      <c r="G104" s="414">
        <f>[3]C3LPG!AM155</f>
        <v>0</v>
      </c>
      <c r="H104" s="414">
        <f>[3]C3LPG!AN155</f>
        <v>0</v>
      </c>
      <c r="I104" s="414">
        <f>[3]C3LPG!AO155</f>
        <v>0</v>
      </c>
      <c r="J104" s="414">
        <f>[3]C3LPG!AP155</f>
        <v>0</v>
      </c>
      <c r="K104" s="414">
        <f>[3]C3LPG!AQ155</f>
        <v>0</v>
      </c>
      <c r="L104" s="414">
        <f>[3]C3LPG!AR155</f>
        <v>0</v>
      </c>
      <c r="M104" s="414">
        <f>[3]C3LPG!AS155</f>
        <v>0</v>
      </c>
      <c r="N104" s="414">
        <f>[3]C3LPG!AT155</f>
        <v>0</v>
      </c>
      <c r="O104" s="414">
        <f>[3]C3LPG!AU155</f>
        <v>0</v>
      </c>
      <c r="P104" s="414">
        <f>[3]C3LPG!AV155</f>
        <v>0</v>
      </c>
      <c r="R104" s="69" t="s">
        <v>336</v>
      </c>
    </row>
    <row r="105" spans="1:18">
      <c r="A105" s="74" t="s">
        <v>61</v>
      </c>
      <c r="B105" s="85" t="s">
        <v>2</v>
      </c>
      <c r="C105" s="85" t="s">
        <v>106</v>
      </c>
      <c r="D105" s="85" t="s">
        <v>121</v>
      </c>
      <c r="E105" s="414">
        <f>[3]C3LPG!AK156</f>
        <v>0</v>
      </c>
      <c r="F105" s="414">
        <f>[3]C3LPG!AL156</f>
        <v>0</v>
      </c>
      <c r="G105" s="414">
        <f>[3]C3LPG!AM156</f>
        <v>0</v>
      </c>
      <c r="H105" s="414">
        <f>[3]C3LPG!AN156</f>
        <v>0</v>
      </c>
      <c r="I105" s="414">
        <f>[3]C3LPG!AO156</f>
        <v>0</v>
      </c>
      <c r="J105" s="414">
        <f>[3]C3LPG!AP156</f>
        <v>0</v>
      </c>
      <c r="K105" s="414">
        <f>[3]C3LPG!AQ156</f>
        <v>0</v>
      </c>
      <c r="L105" s="414">
        <f>[3]C3LPG!AR156</f>
        <v>0</v>
      </c>
      <c r="M105" s="414">
        <f>[3]C3LPG!AS156</f>
        <v>0</v>
      </c>
      <c r="N105" s="414">
        <f>[3]C3LPG!AT156</f>
        <v>0</v>
      </c>
      <c r="O105" s="414">
        <f>[3]C3LPG!AU156</f>
        <v>0</v>
      </c>
      <c r="P105" s="414">
        <f>[3]C3LPG!AV156</f>
        <v>0</v>
      </c>
      <c r="R105" s="69" t="s">
        <v>337</v>
      </c>
    </row>
    <row r="106" spans="1:18">
      <c r="A106" s="74" t="s">
        <v>61</v>
      </c>
      <c r="B106" s="85" t="s">
        <v>2</v>
      </c>
      <c r="C106" s="85" t="s">
        <v>112</v>
      </c>
      <c r="D106" s="294" t="s">
        <v>107</v>
      </c>
      <c r="E106" s="414">
        <f>[3]C3LPG!AK157</f>
        <v>0</v>
      </c>
      <c r="F106" s="414">
        <f>[3]C3LPG!AL157</f>
        <v>0</v>
      </c>
      <c r="G106" s="414">
        <f>[3]C3LPG!AM157</f>
        <v>0</v>
      </c>
      <c r="H106" s="414">
        <f>[3]C3LPG!AN157</f>
        <v>0</v>
      </c>
      <c r="I106" s="414">
        <f>[3]C3LPG!AO157</f>
        <v>0</v>
      </c>
      <c r="J106" s="414">
        <f>[3]C3LPG!AP157</f>
        <v>0</v>
      </c>
      <c r="K106" s="414">
        <f>[3]C3LPG!AQ157</f>
        <v>0</v>
      </c>
      <c r="L106" s="414">
        <f>[3]C3LPG!AR157</f>
        <v>0</v>
      </c>
      <c r="M106" s="414">
        <f>[3]C3LPG!AS157</f>
        <v>0</v>
      </c>
      <c r="N106" s="414">
        <f>[3]C3LPG!AT157</f>
        <v>0</v>
      </c>
      <c r="O106" s="414">
        <f>[3]C3LPG!AU157</f>
        <v>0</v>
      </c>
      <c r="P106" s="414">
        <f>[3]C3LPG!AV157</f>
        <v>0</v>
      </c>
    </row>
    <row r="107" spans="1:18">
      <c r="A107" s="74" t="s">
        <v>61</v>
      </c>
      <c r="B107" s="85" t="s">
        <v>2</v>
      </c>
      <c r="C107" s="85" t="s">
        <v>112</v>
      </c>
      <c r="D107" s="294" t="s">
        <v>109</v>
      </c>
      <c r="E107" s="414">
        <f>[3]C3LPG!AK158</f>
        <v>0</v>
      </c>
      <c r="F107" s="414">
        <f>[3]C3LPG!AL158</f>
        <v>0</v>
      </c>
      <c r="G107" s="414">
        <f>[3]C3LPG!AM158</f>
        <v>0</v>
      </c>
      <c r="H107" s="414">
        <f>[3]C3LPG!AN158</f>
        <v>0</v>
      </c>
      <c r="I107" s="414">
        <f>[3]C3LPG!AO158</f>
        <v>0</v>
      </c>
      <c r="J107" s="414">
        <f>[3]C3LPG!AP158</f>
        <v>0</v>
      </c>
      <c r="K107" s="414">
        <f>[3]C3LPG!AQ158</f>
        <v>0</v>
      </c>
      <c r="L107" s="414">
        <f>[3]C3LPG!AR158</f>
        <v>0</v>
      </c>
      <c r="M107" s="414">
        <f>[3]C3LPG!AS158</f>
        <v>0</v>
      </c>
      <c r="N107" s="414">
        <f>[3]C3LPG!AT158</f>
        <v>0</v>
      </c>
      <c r="O107" s="414">
        <f>[3]C3LPG!AU158</f>
        <v>0</v>
      </c>
      <c r="P107" s="414">
        <f>[3]C3LPG!AV158</f>
        <v>0</v>
      </c>
    </row>
    <row r="108" spans="1:18">
      <c r="A108" s="74" t="s">
        <v>61</v>
      </c>
      <c r="B108" s="85" t="s">
        <v>2</v>
      </c>
      <c r="C108" s="85" t="s">
        <v>114</v>
      </c>
      <c r="D108" s="294" t="s">
        <v>107</v>
      </c>
      <c r="E108" s="414">
        <f>[3]C3LPG!AK159</f>
        <v>0</v>
      </c>
      <c r="F108" s="414">
        <f>[3]C3LPG!AL159</f>
        <v>0</v>
      </c>
      <c r="G108" s="414">
        <f>[3]C3LPG!AM159</f>
        <v>0</v>
      </c>
      <c r="H108" s="414">
        <f>[3]C3LPG!AN159</f>
        <v>0</v>
      </c>
      <c r="I108" s="414">
        <f>[3]C3LPG!AO159</f>
        <v>0</v>
      </c>
      <c r="J108" s="414">
        <f>[3]C3LPG!AP159</f>
        <v>0</v>
      </c>
      <c r="K108" s="414">
        <f>[3]C3LPG!AQ159</f>
        <v>0</v>
      </c>
      <c r="L108" s="414">
        <f>[3]C3LPG!AR159</f>
        <v>0</v>
      </c>
      <c r="M108" s="414">
        <f>[3]C3LPG!AS159</f>
        <v>0</v>
      </c>
      <c r="N108" s="414">
        <f>[3]C3LPG!AT159</f>
        <v>0</v>
      </c>
      <c r="O108" s="414">
        <f>[3]C3LPG!AU159</f>
        <v>0</v>
      </c>
      <c r="P108" s="414">
        <f>[3]C3LPG!AV159</f>
        <v>0</v>
      </c>
    </row>
    <row r="109" spans="1:18">
      <c r="A109" s="74" t="s">
        <v>61</v>
      </c>
      <c r="B109" s="85" t="s">
        <v>2</v>
      </c>
      <c r="C109" s="85" t="s">
        <v>114</v>
      </c>
      <c r="D109" s="294" t="s">
        <v>109</v>
      </c>
      <c r="E109" s="414">
        <f>[3]C3LPG!AK160</f>
        <v>0</v>
      </c>
      <c r="F109" s="414">
        <f>[3]C3LPG!AL160</f>
        <v>0</v>
      </c>
      <c r="G109" s="414">
        <f>[3]C3LPG!AM160</f>
        <v>0</v>
      </c>
      <c r="H109" s="414">
        <f>[3]C3LPG!AN160</f>
        <v>0</v>
      </c>
      <c r="I109" s="414">
        <f>[3]C3LPG!AO160</f>
        <v>0</v>
      </c>
      <c r="J109" s="414">
        <f>[3]C3LPG!AP160</f>
        <v>0</v>
      </c>
      <c r="K109" s="414">
        <f>[3]C3LPG!AQ160</f>
        <v>0</v>
      </c>
      <c r="L109" s="414">
        <f>[3]C3LPG!AR160</f>
        <v>0</v>
      </c>
      <c r="M109" s="414">
        <f>[3]C3LPG!AS160</f>
        <v>0</v>
      </c>
      <c r="N109" s="414">
        <f>[3]C3LPG!AT160</f>
        <v>0</v>
      </c>
      <c r="O109" s="414">
        <f>[3]C3LPG!AU160</f>
        <v>0</v>
      </c>
      <c r="P109" s="414">
        <f>[3]C3LPG!AV160</f>
        <v>0</v>
      </c>
    </row>
    <row r="110" spans="1:18">
      <c r="A110" s="74" t="s">
        <v>61</v>
      </c>
      <c r="B110" s="85" t="s">
        <v>2</v>
      </c>
      <c r="C110" s="85" t="s">
        <v>114</v>
      </c>
      <c r="D110" s="85" t="s">
        <v>121</v>
      </c>
      <c r="E110" s="414">
        <f>[3]C3LPG!AK161</f>
        <v>0</v>
      </c>
      <c r="F110" s="414">
        <f>[3]C3LPG!AL161</f>
        <v>0</v>
      </c>
      <c r="G110" s="414">
        <f>[3]C3LPG!AM161</f>
        <v>0</v>
      </c>
      <c r="H110" s="414">
        <f>[3]C3LPG!AN161</f>
        <v>0</v>
      </c>
      <c r="I110" s="414">
        <f>[3]C3LPG!AO161</f>
        <v>0</v>
      </c>
      <c r="J110" s="414">
        <f>[3]C3LPG!AP161</f>
        <v>0</v>
      </c>
      <c r="K110" s="414">
        <f>[3]C3LPG!AQ161</f>
        <v>0</v>
      </c>
      <c r="L110" s="414">
        <f>[3]C3LPG!AR161</f>
        <v>0</v>
      </c>
      <c r="M110" s="414">
        <f>[3]C3LPG!AS161</f>
        <v>0</v>
      </c>
      <c r="N110" s="414">
        <f>[3]C3LPG!AT161</f>
        <v>0</v>
      </c>
      <c r="O110" s="414">
        <f>[3]C3LPG!AU161</f>
        <v>0</v>
      </c>
      <c r="P110" s="414">
        <f>[3]C3LPG!AV161</f>
        <v>0</v>
      </c>
    </row>
    <row r="111" spans="1:18">
      <c r="A111" s="74" t="s">
        <v>61</v>
      </c>
      <c r="B111" s="85" t="s">
        <v>2</v>
      </c>
      <c r="C111" s="85" t="s">
        <v>115</v>
      </c>
      <c r="D111" s="294" t="s">
        <v>107</v>
      </c>
      <c r="E111" s="414">
        <f>[3]C3LPG!AK162</f>
        <v>0</v>
      </c>
      <c r="F111" s="414">
        <f>[3]C3LPG!AL162</f>
        <v>0</v>
      </c>
      <c r="G111" s="414">
        <f>[3]C3LPG!AM162</f>
        <v>0</v>
      </c>
      <c r="H111" s="414">
        <f>[3]C3LPG!AN162</f>
        <v>0</v>
      </c>
      <c r="I111" s="414">
        <f>[3]C3LPG!AO162</f>
        <v>0</v>
      </c>
      <c r="J111" s="414">
        <f>[3]C3LPG!AP162</f>
        <v>0</v>
      </c>
      <c r="K111" s="414">
        <f>[3]C3LPG!AQ162</f>
        <v>0</v>
      </c>
      <c r="L111" s="414">
        <f>[3]C3LPG!AR162</f>
        <v>0</v>
      </c>
      <c r="M111" s="414">
        <f>[3]C3LPG!AS162</f>
        <v>0</v>
      </c>
      <c r="N111" s="414">
        <f>[3]C3LPG!AT162</f>
        <v>0</v>
      </c>
      <c r="O111" s="414">
        <f>[3]C3LPG!AU162</f>
        <v>0</v>
      </c>
      <c r="P111" s="414">
        <f>[3]C3LPG!AV162</f>
        <v>0</v>
      </c>
    </row>
    <row r="112" spans="1:18">
      <c r="A112" s="74" t="s">
        <v>61</v>
      </c>
      <c r="B112" s="85" t="s">
        <v>2</v>
      </c>
      <c r="C112" s="85" t="s">
        <v>115</v>
      </c>
      <c r="D112" s="294" t="s">
        <v>109</v>
      </c>
      <c r="E112" s="414">
        <f>[3]C3LPG!AK163</f>
        <v>0</v>
      </c>
      <c r="F112" s="414">
        <f>[3]C3LPG!AL163</f>
        <v>0</v>
      </c>
      <c r="G112" s="414">
        <f>[3]C3LPG!AM163</f>
        <v>0</v>
      </c>
      <c r="H112" s="414">
        <f>[3]C3LPG!AN163</f>
        <v>0</v>
      </c>
      <c r="I112" s="414">
        <f>[3]C3LPG!AO163</f>
        <v>0</v>
      </c>
      <c r="J112" s="414">
        <f>[3]C3LPG!AP163</f>
        <v>0</v>
      </c>
      <c r="K112" s="414">
        <f>[3]C3LPG!AQ163</f>
        <v>0</v>
      </c>
      <c r="L112" s="414">
        <f>[3]C3LPG!AR163</f>
        <v>0</v>
      </c>
      <c r="M112" s="414">
        <f>[3]C3LPG!AS163</f>
        <v>0</v>
      </c>
      <c r="N112" s="414">
        <f>[3]C3LPG!AT163</f>
        <v>0</v>
      </c>
      <c r="O112" s="414">
        <f>[3]C3LPG!AU163</f>
        <v>0</v>
      </c>
      <c r="P112" s="414">
        <f>[3]C3LPG!AV163</f>
        <v>0</v>
      </c>
    </row>
    <row r="113" spans="1:20">
      <c r="A113" s="74" t="s">
        <v>61</v>
      </c>
      <c r="B113" s="85" t="s">
        <v>2</v>
      </c>
      <c r="C113" s="85" t="s">
        <v>116</v>
      </c>
      <c r="D113" s="294" t="s">
        <v>107</v>
      </c>
      <c r="E113" s="414">
        <f>[3]C3LPG!AK164</f>
        <v>0</v>
      </c>
      <c r="F113" s="414">
        <f>[3]C3LPG!AL164</f>
        <v>0</v>
      </c>
      <c r="G113" s="414">
        <f>[3]C3LPG!AM164</f>
        <v>0</v>
      </c>
      <c r="H113" s="414">
        <f>[3]C3LPG!AN164</f>
        <v>0</v>
      </c>
      <c r="I113" s="414">
        <f>[3]C3LPG!AO164</f>
        <v>0</v>
      </c>
      <c r="J113" s="414">
        <f>[3]C3LPG!AP164</f>
        <v>0</v>
      </c>
      <c r="K113" s="414">
        <f>[3]C3LPG!AQ164</f>
        <v>0</v>
      </c>
      <c r="L113" s="414">
        <f>[3]C3LPG!AR164</f>
        <v>0</v>
      </c>
      <c r="M113" s="414">
        <f>[3]C3LPG!AS164</f>
        <v>0</v>
      </c>
      <c r="N113" s="414">
        <f>[3]C3LPG!AT164</f>
        <v>0</v>
      </c>
      <c r="O113" s="414">
        <f>[3]C3LPG!AU164</f>
        <v>0</v>
      </c>
      <c r="P113" s="414">
        <f>[3]C3LPG!AV164</f>
        <v>0</v>
      </c>
    </row>
    <row r="114" spans="1:20">
      <c r="A114" s="74" t="s">
        <v>61</v>
      </c>
      <c r="B114" s="85" t="s">
        <v>2</v>
      </c>
      <c r="C114" s="85" t="s">
        <v>116</v>
      </c>
      <c r="D114" s="294" t="s">
        <v>109</v>
      </c>
      <c r="E114" s="414">
        <f>[3]C3LPG!AK165</f>
        <v>0</v>
      </c>
      <c r="F114" s="414">
        <f>[3]C3LPG!AL165</f>
        <v>0</v>
      </c>
      <c r="G114" s="414">
        <f>[3]C3LPG!AM165</f>
        <v>0</v>
      </c>
      <c r="H114" s="414">
        <f>[3]C3LPG!AN165</f>
        <v>0</v>
      </c>
      <c r="I114" s="414">
        <f>[3]C3LPG!AO165</f>
        <v>0</v>
      </c>
      <c r="J114" s="414">
        <f>[3]C3LPG!AP165</f>
        <v>0</v>
      </c>
      <c r="K114" s="414">
        <f>[3]C3LPG!AQ165</f>
        <v>0</v>
      </c>
      <c r="L114" s="414">
        <f>[3]C3LPG!AR165</f>
        <v>0</v>
      </c>
      <c r="M114" s="414">
        <f>[3]C3LPG!AS165</f>
        <v>0</v>
      </c>
      <c r="N114" s="414">
        <f>[3]C3LPG!AT165</f>
        <v>0</v>
      </c>
      <c r="O114" s="414">
        <f>[3]C3LPG!AU165</f>
        <v>0</v>
      </c>
      <c r="P114" s="414">
        <f>[3]C3LPG!AV165</f>
        <v>0</v>
      </c>
    </row>
    <row r="115" spans="1:20">
      <c r="A115" s="74" t="s">
        <v>61</v>
      </c>
      <c r="B115" s="85" t="s">
        <v>2</v>
      </c>
      <c r="C115" s="85" t="s">
        <v>233</v>
      </c>
      <c r="D115" s="294" t="s">
        <v>107</v>
      </c>
      <c r="E115" s="414">
        <f>[3]C3LPG!AK166</f>
        <v>0</v>
      </c>
      <c r="F115" s="414">
        <f>[3]C3LPG!AL166</f>
        <v>0</v>
      </c>
      <c r="G115" s="414">
        <f>[3]C3LPG!AM166</f>
        <v>0</v>
      </c>
      <c r="H115" s="414">
        <f>[3]C3LPG!AN166</f>
        <v>0</v>
      </c>
      <c r="I115" s="414">
        <f>[3]C3LPG!AO166</f>
        <v>0</v>
      </c>
      <c r="J115" s="414">
        <f>[3]C3LPG!AP166</f>
        <v>0</v>
      </c>
      <c r="K115" s="414">
        <f>[3]C3LPG!AQ166</f>
        <v>0</v>
      </c>
      <c r="L115" s="414">
        <f>[3]C3LPG!AR166</f>
        <v>0</v>
      </c>
      <c r="M115" s="414">
        <f>[3]C3LPG!AS166</f>
        <v>0</v>
      </c>
      <c r="N115" s="414">
        <f>[3]C3LPG!AT166</f>
        <v>0</v>
      </c>
      <c r="O115" s="414">
        <f>[3]C3LPG!AU166</f>
        <v>0</v>
      </c>
      <c r="P115" s="414">
        <f>[3]C3LPG!AV166</f>
        <v>0</v>
      </c>
    </row>
    <row r="116" spans="1:20">
      <c r="A116" s="74" t="s">
        <v>61</v>
      </c>
      <c r="B116" s="85" t="s">
        <v>2</v>
      </c>
      <c r="C116" s="85" t="s">
        <v>233</v>
      </c>
      <c r="D116" s="294" t="s">
        <v>109</v>
      </c>
      <c r="E116" s="414">
        <f>[3]C3LPG!AK167</f>
        <v>0</v>
      </c>
      <c r="F116" s="414">
        <f>[3]C3LPG!AL167</f>
        <v>0</v>
      </c>
      <c r="G116" s="414">
        <f>[3]C3LPG!AM167</f>
        <v>0</v>
      </c>
      <c r="H116" s="414">
        <f>[3]C3LPG!AN167</f>
        <v>0</v>
      </c>
      <c r="I116" s="414">
        <f>[3]C3LPG!AO167</f>
        <v>0</v>
      </c>
      <c r="J116" s="414">
        <f>[3]C3LPG!AP167</f>
        <v>0</v>
      </c>
      <c r="K116" s="414">
        <f>[3]C3LPG!AQ167</f>
        <v>0</v>
      </c>
      <c r="L116" s="414">
        <f>[3]C3LPG!AR167</f>
        <v>0</v>
      </c>
      <c r="M116" s="414">
        <f>[3]C3LPG!AS167</f>
        <v>0</v>
      </c>
      <c r="N116" s="414">
        <f>[3]C3LPG!AT167</f>
        <v>0</v>
      </c>
      <c r="O116" s="414">
        <f>[3]C3LPG!AU167</f>
        <v>0</v>
      </c>
      <c r="P116" s="414">
        <f>[3]C3LPG!AV167</f>
        <v>0</v>
      </c>
    </row>
    <row r="117" spans="1:20">
      <c r="A117" s="74" t="s">
        <v>61</v>
      </c>
      <c r="B117" s="85" t="s">
        <v>2</v>
      </c>
      <c r="C117" s="85" t="s">
        <v>118</v>
      </c>
      <c r="D117" s="294" t="s">
        <v>107</v>
      </c>
      <c r="E117" s="414">
        <f>[3]C3LPG!AK168</f>
        <v>0</v>
      </c>
      <c r="F117" s="414">
        <f>[3]C3LPG!AL168</f>
        <v>0</v>
      </c>
      <c r="G117" s="414">
        <f>[3]C3LPG!AM168</f>
        <v>0</v>
      </c>
      <c r="H117" s="414">
        <f>[3]C3LPG!AN168</f>
        <v>0</v>
      </c>
      <c r="I117" s="414">
        <f>[3]C3LPG!AO168</f>
        <v>0</v>
      </c>
      <c r="J117" s="414">
        <f>[3]C3LPG!AP168</f>
        <v>0</v>
      </c>
      <c r="K117" s="414">
        <f>[3]C3LPG!AQ168</f>
        <v>0</v>
      </c>
      <c r="L117" s="414">
        <f>[3]C3LPG!AR168</f>
        <v>0</v>
      </c>
      <c r="M117" s="414">
        <f>[3]C3LPG!AS168</f>
        <v>0</v>
      </c>
      <c r="N117" s="414">
        <f>[3]C3LPG!AT168</f>
        <v>0</v>
      </c>
      <c r="O117" s="414">
        <f>[3]C3LPG!AU168</f>
        <v>0</v>
      </c>
      <c r="P117" s="414">
        <f>[3]C3LPG!AV168</f>
        <v>0</v>
      </c>
    </row>
    <row r="118" spans="1:20">
      <c r="A118" s="74" t="s">
        <v>61</v>
      </c>
      <c r="B118" s="85" t="s">
        <v>2</v>
      </c>
      <c r="C118" s="85" t="s">
        <v>118</v>
      </c>
      <c r="D118" s="294" t="s">
        <v>109</v>
      </c>
      <c r="E118" s="414">
        <f>[3]C3LPG!AK169</f>
        <v>0</v>
      </c>
      <c r="F118" s="414">
        <f>[3]C3LPG!AL169</f>
        <v>0</v>
      </c>
      <c r="G118" s="414">
        <f>[3]C3LPG!AM169</f>
        <v>0</v>
      </c>
      <c r="H118" s="414">
        <f>[3]C3LPG!AN169</f>
        <v>0</v>
      </c>
      <c r="I118" s="414">
        <f>[3]C3LPG!AO169</f>
        <v>0</v>
      </c>
      <c r="J118" s="414">
        <f>[3]C3LPG!AP169</f>
        <v>0</v>
      </c>
      <c r="K118" s="414">
        <f>[3]C3LPG!AQ169</f>
        <v>0</v>
      </c>
      <c r="L118" s="414">
        <f>[3]C3LPG!AR169</f>
        <v>0</v>
      </c>
      <c r="M118" s="414">
        <f>[3]C3LPG!AS169</f>
        <v>0</v>
      </c>
      <c r="N118" s="414">
        <f>[3]C3LPG!AT169</f>
        <v>0</v>
      </c>
      <c r="O118" s="414">
        <f>[3]C3LPG!AU169</f>
        <v>0</v>
      </c>
      <c r="P118" s="414">
        <f>[3]C3LPG!AV169</f>
        <v>0</v>
      </c>
    </row>
    <row r="119" spans="1:20">
      <c r="A119" s="74" t="s">
        <v>61</v>
      </c>
      <c r="B119" s="85" t="s">
        <v>2</v>
      </c>
      <c r="C119" s="85" t="s">
        <v>120</v>
      </c>
      <c r="D119" s="294" t="s">
        <v>109</v>
      </c>
      <c r="E119" s="414">
        <f>[3]C3LPG!AK170</f>
        <v>0</v>
      </c>
      <c r="F119" s="414">
        <f>[3]C3LPG!AL170</f>
        <v>0</v>
      </c>
      <c r="G119" s="414">
        <f>[3]C3LPG!AM170</f>
        <v>0</v>
      </c>
      <c r="H119" s="414">
        <f>[3]C3LPG!AN170</f>
        <v>0</v>
      </c>
      <c r="I119" s="414">
        <f>[3]C3LPG!AO170</f>
        <v>0</v>
      </c>
      <c r="J119" s="414">
        <f>[3]C3LPG!AP170</f>
        <v>0</v>
      </c>
      <c r="K119" s="414">
        <f>[3]C3LPG!AQ170</f>
        <v>0</v>
      </c>
      <c r="L119" s="414">
        <f>[3]C3LPG!AR170</f>
        <v>0</v>
      </c>
      <c r="M119" s="414">
        <f>[3]C3LPG!AS170</f>
        <v>0</v>
      </c>
      <c r="N119" s="414">
        <f>[3]C3LPG!AT170</f>
        <v>0</v>
      </c>
      <c r="O119" s="414">
        <f>[3]C3LPG!AU170</f>
        <v>0</v>
      </c>
      <c r="P119" s="414">
        <f>[3]C3LPG!AV170</f>
        <v>0</v>
      </c>
    </row>
    <row r="120" spans="1:20">
      <c r="A120" s="74" t="s">
        <v>61</v>
      </c>
      <c r="B120" s="85" t="s">
        <v>87</v>
      </c>
      <c r="C120" s="85" t="s">
        <v>110</v>
      </c>
      <c r="D120" s="294" t="s">
        <v>107</v>
      </c>
      <c r="E120" s="414">
        <f>[3]C3LPG!AK171</f>
        <v>0</v>
      </c>
      <c r="F120" s="414">
        <f>[3]C3LPG!AL171</f>
        <v>0</v>
      </c>
      <c r="G120" s="414">
        <f>[3]C3LPG!AM171</f>
        <v>0</v>
      </c>
      <c r="H120" s="414">
        <f>[3]C3LPG!AN171</f>
        <v>0</v>
      </c>
      <c r="I120" s="414">
        <f>[3]C3LPG!AO171</f>
        <v>0</v>
      </c>
      <c r="J120" s="414">
        <f>[3]C3LPG!AP171</f>
        <v>0</v>
      </c>
      <c r="K120" s="414">
        <f>[3]C3LPG!AQ171</f>
        <v>0</v>
      </c>
      <c r="L120" s="414">
        <f>[3]C3LPG!AR171</f>
        <v>0</v>
      </c>
      <c r="M120" s="414">
        <f>[3]C3LPG!AS171</f>
        <v>0</v>
      </c>
      <c r="N120" s="414">
        <f>[3]C3LPG!AT171</f>
        <v>0</v>
      </c>
      <c r="O120" s="414">
        <f>[3]C3LPG!AU171</f>
        <v>0</v>
      </c>
      <c r="P120" s="414">
        <f>[3]C3LPG!AV171</f>
        <v>0</v>
      </c>
      <c r="R120" s="478" t="s">
        <v>339</v>
      </c>
      <c r="T120" s="517" t="s">
        <v>341</v>
      </c>
    </row>
    <row r="121" spans="1:20">
      <c r="A121" s="74" t="s">
        <v>61</v>
      </c>
      <c r="B121" s="85" t="s">
        <v>87</v>
      </c>
      <c r="C121" s="85" t="s">
        <v>106</v>
      </c>
      <c r="D121" s="294" t="s">
        <v>89</v>
      </c>
      <c r="E121" s="414">
        <f>[3]C3LPG!AK172</f>
        <v>2.7</v>
      </c>
      <c r="F121" s="414">
        <f>[3]C3LPG!AL172</f>
        <v>0.69999999999999973</v>
      </c>
      <c r="G121" s="414">
        <f>[3]C3LPG!AM172</f>
        <v>0.19000000000000039</v>
      </c>
      <c r="H121" s="414">
        <f>[3]C3LPG!AN172</f>
        <v>1.4000000000000004</v>
      </c>
      <c r="I121" s="414">
        <f>[3]C3LPG!AO172</f>
        <v>2.0000000000000004</v>
      </c>
      <c r="J121" s="414">
        <f>[3]C3LPG!AP172</f>
        <v>2</v>
      </c>
      <c r="K121" s="414">
        <f>[3]C3LPG!AQ172</f>
        <v>2</v>
      </c>
      <c r="L121" s="414">
        <f>[3]C3LPG!AR172</f>
        <v>2</v>
      </c>
      <c r="M121" s="414">
        <f>[3]C3LPG!AS172</f>
        <v>2</v>
      </c>
      <c r="N121" s="414">
        <f>[3]C3LPG!AT172</f>
        <v>2</v>
      </c>
      <c r="O121" s="414">
        <f>[3]C3LPG!AU172</f>
        <v>2</v>
      </c>
      <c r="P121" s="414">
        <f>[3]C3LPG!AV172</f>
        <v>2</v>
      </c>
    </row>
    <row r="122" spans="1:20">
      <c r="A122" s="74" t="s">
        <v>61</v>
      </c>
      <c r="B122" s="85" t="s">
        <v>87</v>
      </c>
      <c r="C122" s="85" t="s">
        <v>114</v>
      </c>
      <c r="D122" s="294" t="s">
        <v>89</v>
      </c>
      <c r="E122" s="414">
        <f>[3]C3LPG!AK173</f>
        <v>0</v>
      </c>
      <c r="F122" s="414">
        <f>[3]C3LPG!AL173</f>
        <v>0</v>
      </c>
      <c r="G122" s="414">
        <f>[3]C3LPG!AM173</f>
        <v>0</v>
      </c>
      <c r="H122" s="414">
        <f>[3]C3LPG!AN173</f>
        <v>1.2</v>
      </c>
      <c r="I122" s="414">
        <f>[3]C3LPG!AO173</f>
        <v>0.6</v>
      </c>
      <c r="J122" s="414">
        <f>[3]C3LPG!AP173</f>
        <v>0</v>
      </c>
      <c r="K122" s="414">
        <f>[3]C3LPG!AQ173</f>
        <v>0</v>
      </c>
      <c r="L122" s="414">
        <f>[3]C3LPG!AR173</f>
        <v>0</v>
      </c>
      <c r="M122" s="414">
        <f>[3]C3LPG!AS173</f>
        <v>0</v>
      </c>
      <c r="N122" s="414">
        <f>[3]C3LPG!AT173</f>
        <v>0</v>
      </c>
      <c r="O122" s="414">
        <f>[3]C3LPG!AU173</f>
        <v>0</v>
      </c>
      <c r="P122" s="414">
        <f>[3]C3LPG!AV173</f>
        <v>0</v>
      </c>
    </row>
    <row r="123" spans="1:20">
      <c r="A123" s="74" t="s">
        <v>61</v>
      </c>
      <c r="B123" s="85" t="s">
        <v>87</v>
      </c>
      <c r="C123" s="85" t="s">
        <v>115</v>
      </c>
      <c r="D123" s="294" t="s">
        <v>89</v>
      </c>
      <c r="E123" s="414">
        <f>[3]C3LPG!AK174</f>
        <v>2.58</v>
      </c>
      <c r="F123" s="414">
        <f>[3]C3LPG!AL174</f>
        <v>3.12</v>
      </c>
      <c r="G123" s="414">
        <f>[3]C3LPG!AM174</f>
        <v>5.34</v>
      </c>
      <c r="H123" s="414">
        <f>[3]C3LPG!AN174</f>
        <v>4.3499999999999996</v>
      </c>
      <c r="I123" s="414">
        <f>[3]C3LPG!AO174</f>
        <v>3.9</v>
      </c>
      <c r="J123" s="414">
        <f>[3]C3LPG!AP174</f>
        <v>4.12</v>
      </c>
      <c r="K123" s="414">
        <f>[3]C3LPG!AQ174</f>
        <v>4.12</v>
      </c>
      <c r="L123" s="414">
        <f>[3]C3LPG!AR174</f>
        <v>4.12</v>
      </c>
      <c r="M123" s="414">
        <f>[3]C3LPG!AS174</f>
        <v>4.12</v>
      </c>
      <c r="N123" s="414">
        <f>[3]C3LPG!AT174</f>
        <v>4.12</v>
      </c>
      <c r="O123" s="414">
        <f>[3]C3LPG!AU174</f>
        <v>4.12</v>
      </c>
      <c r="P123" s="414">
        <f>[3]C3LPG!AV174</f>
        <v>4.12</v>
      </c>
    </row>
    <row r="124" spans="1:20">
      <c r="A124" s="74" t="s">
        <v>61</v>
      </c>
      <c r="B124" s="85" t="s">
        <v>87</v>
      </c>
      <c r="C124" s="85" t="s">
        <v>233</v>
      </c>
      <c r="D124" s="294" t="s">
        <v>89</v>
      </c>
      <c r="E124" s="414">
        <f>[3]C3LPG!AK175</f>
        <v>0</v>
      </c>
      <c r="F124" s="414">
        <f>[3]C3LPG!AL175</f>
        <v>0</v>
      </c>
      <c r="G124" s="414">
        <f>[3]C3LPG!AM175</f>
        <v>0</v>
      </c>
      <c r="H124" s="414">
        <f>[3]C3LPG!AN175</f>
        <v>0</v>
      </c>
      <c r="I124" s="414">
        <f>[3]C3LPG!AO175</f>
        <v>0</v>
      </c>
      <c r="J124" s="414">
        <f>[3]C3LPG!AP175</f>
        <v>0</v>
      </c>
      <c r="K124" s="414">
        <f>[3]C3LPG!AQ175</f>
        <v>0</v>
      </c>
      <c r="L124" s="414">
        <f>[3]C3LPG!AR175</f>
        <v>0</v>
      </c>
      <c r="M124" s="414">
        <f>[3]C3LPG!AS175</f>
        <v>0</v>
      </c>
      <c r="N124" s="414">
        <f>[3]C3LPG!AT175</f>
        <v>0</v>
      </c>
      <c r="O124" s="414">
        <f>[3]C3LPG!AU175</f>
        <v>0</v>
      </c>
      <c r="P124" s="414">
        <f>[3]C3LPG!AV175</f>
        <v>0</v>
      </c>
    </row>
    <row r="125" spans="1:20">
      <c r="A125" s="74" t="s">
        <v>61</v>
      </c>
      <c r="B125" s="85" t="s">
        <v>122</v>
      </c>
      <c r="C125" s="85" t="s">
        <v>106</v>
      </c>
      <c r="D125" s="294" t="s">
        <v>123</v>
      </c>
      <c r="E125" s="414">
        <f>[3]C3LPG!AK176</f>
        <v>5.5129999999999999</v>
      </c>
      <c r="F125" s="414">
        <f>[3]C3LPG!AL176</f>
        <v>5.19</v>
      </c>
      <c r="G125" s="414">
        <f>[3]C3LPG!AM176</f>
        <v>5.76</v>
      </c>
      <c r="H125" s="414">
        <f>[3]C3LPG!AN176</f>
        <v>3.9</v>
      </c>
      <c r="I125" s="414">
        <f>[3]C3LPG!AO176</f>
        <v>5.58</v>
      </c>
      <c r="J125" s="414">
        <f>[3]C3LPG!AP176</f>
        <v>5.4</v>
      </c>
      <c r="K125" s="414">
        <f>[3]C3LPG!AQ176</f>
        <v>5.58</v>
      </c>
      <c r="L125" s="414">
        <f>[3]C3LPG!AR176</f>
        <v>5.58</v>
      </c>
      <c r="M125" s="414">
        <f>[3]C3LPG!AS176</f>
        <v>5.4</v>
      </c>
      <c r="N125" s="414">
        <f>[3]C3LPG!AT176</f>
        <v>5.58</v>
      </c>
      <c r="O125" s="414">
        <f>[3]C3LPG!AU176</f>
        <v>5.4</v>
      </c>
      <c r="P125" s="414">
        <f>[3]C3LPG!AV176</f>
        <v>5.58</v>
      </c>
    </row>
    <row r="126" spans="1:20">
      <c r="A126" s="74" t="s">
        <v>61</v>
      </c>
      <c r="B126" s="85" t="s">
        <v>96</v>
      </c>
      <c r="C126" s="85" t="s">
        <v>106</v>
      </c>
      <c r="D126" s="294" t="s">
        <v>96</v>
      </c>
      <c r="E126" s="414">
        <f>[3]C3LPG!AK177</f>
        <v>18</v>
      </c>
      <c r="F126" s="414">
        <f>[3]C3LPG!AL177</f>
        <v>16</v>
      </c>
      <c r="G126" s="414">
        <f>[3]C3LPG!AM177</f>
        <v>13.5</v>
      </c>
      <c r="H126" s="414">
        <f>[3]C3LPG!AN177</f>
        <v>14.00010939635097</v>
      </c>
      <c r="I126" s="414">
        <f>[3]C3LPG!AO177</f>
        <v>7.7592036570964247</v>
      </c>
      <c r="J126" s="414">
        <f>[3]C3LPG!AP177</f>
        <v>7.2</v>
      </c>
      <c r="K126" s="414">
        <f>[3]C3LPG!AQ177</f>
        <v>7.44</v>
      </c>
      <c r="L126" s="414">
        <f>[3]C3LPG!AR177</f>
        <v>6.2</v>
      </c>
      <c r="M126" s="414">
        <f>[3]C3LPG!AS177</f>
        <v>1.2949999999999999</v>
      </c>
      <c r="N126" s="414">
        <f>[3]C3LPG!AT177</f>
        <v>0.33</v>
      </c>
      <c r="O126" s="414">
        <f>[3]C3LPG!AU177</f>
        <v>3.3229219999999993</v>
      </c>
      <c r="P126" s="414">
        <f>[3]C3LPG!AV177</f>
        <v>1.2949999999999999</v>
      </c>
    </row>
    <row r="127" spans="1:20" s="73" customFormat="1" ht="23.5">
      <c r="A127" s="71" t="s">
        <v>6</v>
      </c>
      <c r="B127" s="72"/>
      <c r="D127" s="72"/>
      <c r="E127" s="413">
        <f t="shared" ref="E127:P127" si="15">SUM(E58:E126)</f>
        <v>258.54186671150717</v>
      </c>
      <c r="F127" s="413">
        <f t="shared" si="15"/>
        <v>254.42999999999998</v>
      </c>
      <c r="G127" s="413">
        <f t="shared" si="15"/>
        <v>279.26271944999996</v>
      </c>
      <c r="H127" s="413">
        <f t="shared" si="15"/>
        <v>262.86604819999997</v>
      </c>
      <c r="I127" s="413">
        <f t="shared" si="15"/>
        <v>272.97283735999991</v>
      </c>
      <c r="J127" s="413">
        <f t="shared" si="15"/>
        <v>275.50527345000006</v>
      </c>
      <c r="K127" s="413">
        <f t="shared" si="15"/>
        <v>278.49372510914799</v>
      </c>
      <c r="L127" s="413">
        <f t="shared" si="15"/>
        <v>268.59292827890397</v>
      </c>
      <c r="M127" s="413">
        <f t="shared" si="15"/>
        <v>268.6222520599228</v>
      </c>
      <c r="N127" s="413">
        <f t="shared" si="15"/>
        <v>275.84541648890399</v>
      </c>
      <c r="O127" s="413">
        <f t="shared" si="15"/>
        <v>276.28017405992279</v>
      </c>
      <c r="P127" s="413">
        <f t="shared" si="15"/>
        <v>277.58271749645974</v>
      </c>
    </row>
    <row r="128" spans="1:20">
      <c r="A128" s="490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8">
      <c r="A129" s="492"/>
      <c r="B129" s="488"/>
      <c r="C129" s="488"/>
      <c r="D129" s="488"/>
      <c r="E129" s="301">
        <f>E24</f>
        <v>23743</v>
      </c>
      <c r="F129" s="301">
        <f t="shared" ref="F129:P129" si="16">F24</f>
        <v>23774</v>
      </c>
      <c r="G129" s="301">
        <f t="shared" si="16"/>
        <v>23802</v>
      </c>
      <c r="H129" s="301">
        <f t="shared" si="16"/>
        <v>23833</v>
      </c>
      <c r="I129" s="301">
        <f t="shared" si="16"/>
        <v>23863</v>
      </c>
      <c r="J129" s="301">
        <f t="shared" si="16"/>
        <v>23894</v>
      </c>
      <c r="K129" s="301">
        <f t="shared" si="16"/>
        <v>23924</v>
      </c>
      <c r="L129" s="301">
        <f t="shared" si="16"/>
        <v>23955</v>
      </c>
      <c r="M129" s="301">
        <f t="shared" si="16"/>
        <v>23986</v>
      </c>
      <c r="N129" s="301">
        <f t="shared" si="16"/>
        <v>24016</v>
      </c>
      <c r="O129" s="301">
        <f t="shared" si="16"/>
        <v>24047</v>
      </c>
      <c r="P129" s="301">
        <f t="shared" si="16"/>
        <v>24077</v>
      </c>
    </row>
    <row r="130" spans="1:18">
      <c r="A130" s="74" t="s">
        <v>61</v>
      </c>
      <c r="B130" s="83" t="s">
        <v>95</v>
      </c>
      <c r="C130" s="83" t="s">
        <v>2</v>
      </c>
      <c r="D130" s="83" t="s">
        <v>95</v>
      </c>
      <c r="E130" s="329">
        <f>[3]NGL!BW19</f>
        <v>14</v>
      </c>
      <c r="F130" s="329">
        <f>[3]NGL!BX19</f>
        <v>17.5</v>
      </c>
      <c r="G130" s="329">
        <f>[3]NGL!BY19</f>
        <v>20</v>
      </c>
      <c r="H130" s="329">
        <f>[3]NGL!BZ19</f>
        <v>17.5</v>
      </c>
      <c r="I130" s="329">
        <f>[3]NGL!CA19</f>
        <v>16.5</v>
      </c>
      <c r="J130" s="329">
        <f>[3]NGL!CB19</f>
        <v>19</v>
      </c>
      <c r="K130" s="329">
        <f>[3]NGL!CC19</f>
        <v>19</v>
      </c>
      <c r="L130" s="329">
        <f>[3]NGL!CD19</f>
        <v>20</v>
      </c>
      <c r="M130" s="329">
        <f>[3]NGL!CE19</f>
        <v>21.5</v>
      </c>
      <c r="N130" s="329">
        <f>[3]NGL!CF19</f>
        <v>26.500000000000004</v>
      </c>
      <c r="O130" s="329">
        <f>[3]NGL!CG19</f>
        <v>25</v>
      </c>
      <c r="P130" s="329">
        <f>[3]NGL!CH19</f>
        <v>25</v>
      </c>
    </row>
    <row r="131" spans="1:18">
      <c r="A131" s="74" t="s">
        <v>61</v>
      </c>
      <c r="B131" s="83" t="s">
        <v>95</v>
      </c>
      <c r="C131" s="83" t="s">
        <v>3</v>
      </c>
      <c r="D131" s="83" t="s">
        <v>95</v>
      </c>
      <c r="E131" s="329">
        <f>[3]NGL!BW20</f>
        <v>25.757999999999999</v>
      </c>
      <c r="F131" s="329">
        <f>[3]NGL!BX20</f>
        <v>20.411999999999999</v>
      </c>
      <c r="G131" s="329">
        <f>[3]NGL!BY20</f>
        <v>26.049600000000002</v>
      </c>
      <c r="H131" s="329">
        <f>[3]NGL!BZ20</f>
        <v>20.088000000000001</v>
      </c>
      <c r="I131" s="329">
        <f>[3]NGL!CA20</f>
        <v>28.317600000000002</v>
      </c>
      <c r="J131" s="329">
        <f>[3]NGL!CB20</f>
        <v>25.92</v>
      </c>
      <c r="K131" s="329">
        <f>[3]NGL!CC20</f>
        <v>24.624000000000002</v>
      </c>
      <c r="L131" s="329">
        <f>[3]NGL!CD20</f>
        <v>21.384</v>
      </c>
      <c r="M131" s="329">
        <f>[3]NGL!CE20</f>
        <v>20.736000000000001</v>
      </c>
      <c r="N131" s="329">
        <f>[3]NGL!CF20</f>
        <v>16.847999999999999</v>
      </c>
      <c r="O131" s="329">
        <f>[3]NGL!CG20</f>
        <v>18.144000000000002</v>
      </c>
      <c r="P131" s="329">
        <f>[3]NGL!CH20</f>
        <v>16.847999999999999</v>
      </c>
    </row>
    <row r="132" spans="1:18">
      <c r="A132" s="74" t="s">
        <v>61</v>
      </c>
      <c r="B132" s="83" t="s">
        <v>95</v>
      </c>
      <c r="C132" s="83" t="s">
        <v>42</v>
      </c>
      <c r="D132" s="83" t="s">
        <v>107</v>
      </c>
      <c r="E132" s="329">
        <v>0</v>
      </c>
      <c r="F132" s="329">
        <v>1.2</v>
      </c>
      <c r="G132" s="329">
        <f>[3]NGL!BY10</f>
        <v>0</v>
      </c>
      <c r="H132" s="329">
        <f>[3]NGL!BZ10</f>
        <v>1.1000000000000001</v>
      </c>
      <c r="I132" s="329">
        <f>[3]NGL!CA10</f>
        <v>0.6</v>
      </c>
      <c r="J132" s="329">
        <f>[3]NGL!CB10</f>
        <v>0</v>
      </c>
      <c r="K132" s="329">
        <f>[3]NGL!CC10</f>
        <v>0</v>
      </c>
      <c r="L132" s="329">
        <f>[3]NGL!CD10</f>
        <v>0</v>
      </c>
      <c r="M132" s="329">
        <f>[3]NGL!CE10</f>
        <v>0</v>
      </c>
      <c r="N132" s="329">
        <f>[3]NGL!CF10</f>
        <v>0</v>
      </c>
      <c r="O132" s="329">
        <f>[3]NGL!CG10</f>
        <v>0</v>
      </c>
      <c r="P132" s="329">
        <f>[3]NGL!CH10</f>
        <v>0</v>
      </c>
      <c r="R132" s="478" t="s">
        <v>340</v>
      </c>
    </row>
    <row r="133" spans="1:18">
      <c r="A133" s="74" t="s">
        <v>61</v>
      </c>
      <c r="B133" s="83" t="s">
        <v>96</v>
      </c>
      <c r="C133" s="83" t="s">
        <v>42</v>
      </c>
      <c r="D133" s="83" t="s">
        <v>96</v>
      </c>
      <c r="E133" s="329">
        <f>'[2]NGL Balance'!BK27*0.648</f>
        <v>0</v>
      </c>
      <c r="F133" s="329">
        <f>'[2]NGL Balance'!BL27*0.648</f>
        <v>0</v>
      </c>
      <c r="G133" s="329">
        <f>'[2]NGL Balance'!BM27*0.648</f>
        <v>0</v>
      </c>
      <c r="H133" s="329">
        <f>'[2]NGL Balance'!BN27*0.648</f>
        <v>0</v>
      </c>
      <c r="I133" s="329">
        <f>'[2]NGL Balance'!BO27*0.648</f>
        <v>0</v>
      </c>
      <c r="J133" s="329">
        <f>'[2]NGL Balance'!BP27*0.648</f>
        <v>0</v>
      </c>
      <c r="K133" s="329">
        <f>'[2]NGL Balance'!BQ27*0.648</f>
        <v>0</v>
      </c>
      <c r="L133" s="329">
        <f>'[2]NGL Balance'!BR27*0.648</f>
        <v>0</v>
      </c>
      <c r="M133" s="329">
        <f>'[2]NGL Balance'!BS27*0.648</f>
        <v>0</v>
      </c>
      <c r="N133" s="329">
        <f>'[2]NGL Balance'!BT27*0.648</f>
        <v>0</v>
      </c>
      <c r="O133" s="329">
        <f>'[2]NGL Balance'!BU27*0.648</f>
        <v>0</v>
      </c>
      <c r="P133" s="329">
        <f>'[2]NGL Balance'!BV27*0.648</f>
        <v>0</v>
      </c>
    </row>
    <row r="134" spans="1:18">
      <c r="A134" s="74" t="s">
        <v>61</v>
      </c>
      <c r="B134" s="83" t="s">
        <v>96</v>
      </c>
      <c r="C134" s="83" t="s">
        <v>116</v>
      </c>
      <c r="D134" s="83" t="s">
        <v>96</v>
      </c>
      <c r="E134" s="329">
        <f>'[2]NGL Balance'!BK28*0.648</f>
        <v>2.4624000000000001</v>
      </c>
      <c r="F134" s="329">
        <f>'[2]NGL Balance'!BL28*0.648</f>
        <v>3.6935999999999996</v>
      </c>
      <c r="G134" s="329">
        <f>'[2]NGL Balance'!BM28*0.648</f>
        <v>3.6935999999999996</v>
      </c>
      <c r="H134" s="329">
        <f>'[2]NGL Balance'!BN28*0.648</f>
        <v>2.4624000000000001</v>
      </c>
      <c r="I134" s="329">
        <f>'[2]NGL Balance'!BO28*0.648</f>
        <v>1.2312000000000001</v>
      </c>
      <c r="J134" s="329">
        <f>'[2]NGL Balance'!BP28*0.648</f>
        <v>1.2312000000000001</v>
      </c>
      <c r="K134" s="329">
        <f>'[2]NGL Balance'!BQ28*0.648</f>
        <v>2.4624000000000001</v>
      </c>
      <c r="L134" s="329">
        <f>'[2]NGL Balance'!BR28*0.648</f>
        <v>1.2312000000000001</v>
      </c>
      <c r="M134" s="329">
        <f>'[2]NGL Balance'!BS28*0.648</f>
        <v>0</v>
      </c>
      <c r="N134" s="329">
        <f>'[2]NGL Balance'!BT28*0.648</f>
        <v>0</v>
      </c>
      <c r="O134" s="329">
        <f>'[2]NGL Balance'!BU28*0.648</f>
        <v>1.2312000000000001</v>
      </c>
      <c r="P134" s="329">
        <f>'[2]NGL Balance'!BV28*0.648</f>
        <v>0</v>
      </c>
    </row>
    <row r="135" spans="1:18">
      <c r="A135" s="74" t="s">
        <v>61</v>
      </c>
      <c r="B135" s="83" t="s">
        <v>96</v>
      </c>
      <c r="C135" s="83" t="s">
        <v>3</v>
      </c>
      <c r="D135" s="83" t="s">
        <v>96</v>
      </c>
      <c r="E135" s="329">
        <f>'[2]NGL Balance'!BK29*0.648</f>
        <v>0</v>
      </c>
      <c r="F135" s="329">
        <f>'[2]NGL Balance'!BL29*0.648</f>
        <v>0</v>
      </c>
      <c r="G135" s="329">
        <f>'[2]NGL Balance'!BM29*0.648</f>
        <v>0</v>
      </c>
      <c r="H135" s="329">
        <f>'[2]NGL Balance'!BN29*0.648</f>
        <v>0</v>
      </c>
      <c r="I135" s="329">
        <f>'[2]NGL Balance'!BO29*0.648</f>
        <v>0</v>
      </c>
      <c r="J135" s="329">
        <f>'[2]NGL Balance'!BP29*0.648</f>
        <v>0</v>
      </c>
      <c r="K135" s="329">
        <f>'[2]NGL Balance'!BQ29*0.648</f>
        <v>0</v>
      </c>
      <c r="L135" s="329">
        <f>'[2]NGL Balance'!BR29*0.648</f>
        <v>0</v>
      </c>
      <c r="M135" s="329">
        <f>'[2]NGL Balance'!BS29*0.648</f>
        <v>0</v>
      </c>
      <c r="N135" s="329">
        <f>'[2]NGL Balance'!BT29*0.648</f>
        <v>0</v>
      </c>
      <c r="O135" s="329">
        <f>'[2]NGL Balance'!BU29*0.648</f>
        <v>0</v>
      </c>
      <c r="P135" s="329">
        <f>'[2]NGL Balance'!BV29*0.648</f>
        <v>0</v>
      </c>
    </row>
    <row r="136" spans="1:18" s="73" customFormat="1" ht="23.5">
      <c r="A136" s="71" t="s">
        <v>94</v>
      </c>
      <c r="B136" s="72"/>
      <c r="D136" s="72"/>
      <c r="E136" s="413">
        <f>SUM(E130:E135)</f>
        <v>42.220399999999998</v>
      </c>
      <c r="F136" s="413">
        <f t="shared" ref="F136:P136" si="17">SUM(F130:F135)</f>
        <v>42.805599999999998</v>
      </c>
      <c r="G136" s="413">
        <f t="shared" si="17"/>
        <v>49.743199999999995</v>
      </c>
      <c r="H136" s="413">
        <f t="shared" si="17"/>
        <v>41.150400000000005</v>
      </c>
      <c r="I136" s="413">
        <f t="shared" si="17"/>
        <v>46.648800000000001</v>
      </c>
      <c r="J136" s="413">
        <f t="shared" si="17"/>
        <v>46.151200000000003</v>
      </c>
      <c r="K136" s="413">
        <f t="shared" si="17"/>
        <v>46.086400000000005</v>
      </c>
      <c r="L136" s="413">
        <f t="shared" si="17"/>
        <v>42.615200000000002</v>
      </c>
      <c r="M136" s="413">
        <f t="shared" si="17"/>
        <v>42.236000000000004</v>
      </c>
      <c r="N136" s="413">
        <f t="shared" si="17"/>
        <v>43.347999999999999</v>
      </c>
      <c r="O136" s="413">
        <f t="shared" si="17"/>
        <v>44.375200000000007</v>
      </c>
      <c r="P136" s="413">
        <f t="shared" si="17"/>
        <v>41.847999999999999</v>
      </c>
    </row>
    <row r="137" spans="1:18">
      <c r="A137" s="490" t="s">
        <v>1</v>
      </c>
      <c r="B137" s="487" t="s">
        <v>94</v>
      </c>
      <c r="C137" s="487" t="s">
        <v>99</v>
      </c>
      <c r="D137" s="487" t="s">
        <v>100</v>
      </c>
      <c r="E137" s="265">
        <v>31</v>
      </c>
      <c r="F137" s="265">
        <v>28</v>
      </c>
      <c r="G137" s="265">
        <v>31</v>
      </c>
      <c r="H137" s="265">
        <v>30</v>
      </c>
      <c r="I137" s="265">
        <v>31</v>
      </c>
      <c r="J137" s="265">
        <v>30</v>
      </c>
      <c r="K137" s="265">
        <v>31</v>
      </c>
      <c r="L137" s="265">
        <v>31</v>
      </c>
      <c r="M137" s="265">
        <v>30</v>
      </c>
      <c r="N137" s="265">
        <v>31</v>
      </c>
      <c r="O137" s="265">
        <v>30</v>
      </c>
      <c r="P137" s="265">
        <v>31</v>
      </c>
    </row>
    <row r="138" spans="1:18">
      <c r="A138" s="492"/>
      <c r="B138" s="488"/>
      <c r="C138" s="488"/>
      <c r="D138" s="488"/>
      <c r="E138" s="301">
        <f>E24</f>
        <v>23743</v>
      </c>
      <c r="F138" s="301">
        <f t="shared" ref="F138:P138" si="18">F24</f>
        <v>23774</v>
      </c>
      <c r="G138" s="301">
        <f t="shared" si="18"/>
        <v>23802</v>
      </c>
      <c r="H138" s="301">
        <f t="shared" si="18"/>
        <v>23833</v>
      </c>
      <c r="I138" s="301">
        <f t="shared" si="18"/>
        <v>23863</v>
      </c>
      <c r="J138" s="301">
        <f t="shared" si="18"/>
        <v>23894</v>
      </c>
      <c r="K138" s="301">
        <f t="shared" si="18"/>
        <v>23924</v>
      </c>
      <c r="L138" s="301">
        <f t="shared" si="18"/>
        <v>23955</v>
      </c>
      <c r="M138" s="301">
        <f t="shared" si="18"/>
        <v>23986</v>
      </c>
      <c r="N138" s="301">
        <f t="shared" si="18"/>
        <v>24016</v>
      </c>
      <c r="O138" s="301">
        <f t="shared" si="18"/>
        <v>24047</v>
      </c>
      <c r="P138" s="301">
        <f t="shared" si="18"/>
        <v>24077</v>
      </c>
    </row>
    <row r="139" spans="1:18">
      <c r="A139" s="74" t="s">
        <v>61</v>
      </c>
      <c r="B139" s="83" t="s">
        <v>95</v>
      </c>
      <c r="C139" s="83" t="s">
        <v>3</v>
      </c>
      <c r="D139" s="83" t="s">
        <v>95</v>
      </c>
      <c r="E139" s="418">
        <f>6*24*E137/1000</f>
        <v>4.4640000000000004</v>
      </c>
      <c r="F139" s="418">
        <f t="shared" ref="F139:P139" si="19">6*24*F137/1000</f>
        <v>4.032</v>
      </c>
      <c r="G139" s="418">
        <f t="shared" si="19"/>
        <v>4.4640000000000004</v>
      </c>
      <c r="H139" s="418">
        <f t="shared" si="19"/>
        <v>4.32</v>
      </c>
      <c r="I139" s="418">
        <f t="shared" si="19"/>
        <v>4.4640000000000004</v>
      </c>
      <c r="J139" s="418">
        <f t="shared" si="19"/>
        <v>4.32</v>
      </c>
      <c r="K139" s="418">
        <f t="shared" si="19"/>
        <v>4.4640000000000004</v>
      </c>
      <c r="L139" s="418">
        <f t="shared" si="19"/>
        <v>4.4640000000000004</v>
      </c>
      <c r="M139" s="418">
        <f t="shared" si="19"/>
        <v>4.32</v>
      </c>
      <c r="N139" s="418">
        <f t="shared" si="19"/>
        <v>4.4640000000000004</v>
      </c>
      <c r="O139" s="418">
        <f t="shared" si="19"/>
        <v>4.32</v>
      </c>
      <c r="P139" s="418">
        <f t="shared" si="19"/>
        <v>4.4640000000000004</v>
      </c>
    </row>
    <row r="140" spans="1:18" s="73" customFormat="1" ht="23.5">
      <c r="A140" s="71" t="s">
        <v>155</v>
      </c>
      <c r="B140" s="72"/>
      <c r="D140" s="72"/>
      <c r="E140" s="413">
        <f>E139</f>
        <v>4.4640000000000004</v>
      </c>
      <c r="F140" s="413">
        <f t="shared" ref="F140:P140" si="20">F139</f>
        <v>4.032</v>
      </c>
      <c r="G140" s="413">
        <f t="shared" si="20"/>
        <v>4.4640000000000004</v>
      </c>
      <c r="H140" s="413">
        <f t="shared" si="20"/>
        <v>4.32</v>
      </c>
      <c r="I140" s="413">
        <f t="shared" si="20"/>
        <v>4.4640000000000004</v>
      </c>
      <c r="J140" s="413">
        <f t="shared" si="20"/>
        <v>4.32</v>
      </c>
      <c r="K140" s="413">
        <f t="shared" si="20"/>
        <v>4.4640000000000004</v>
      </c>
      <c r="L140" s="413">
        <f t="shared" si="20"/>
        <v>4.4640000000000004</v>
      </c>
      <c r="M140" s="413">
        <f t="shared" si="20"/>
        <v>4.32</v>
      </c>
      <c r="N140" s="413">
        <f t="shared" si="20"/>
        <v>4.4640000000000004</v>
      </c>
      <c r="O140" s="413">
        <f t="shared" si="20"/>
        <v>4.32</v>
      </c>
      <c r="P140" s="413">
        <f t="shared" si="20"/>
        <v>4.4640000000000004</v>
      </c>
    </row>
    <row r="141" spans="1:18">
      <c r="A141" s="490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8">
      <c r="A142" s="492"/>
      <c r="B142" s="488"/>
      <c r="C142" s="488"/>
      <c r="D142" s="488"/>
      <c r="E142" s="308">
        <f>E24</f>
        <v>23743</v>
      </c>
      <c r="F142" s="308">
        <f t="shared" ref="F142:P142" si="21">F24</f>
        <v>23774</v>
      </c>
      <c r="G142" s="308">
        <f t="shared" si="21"/>
        <v>23802</v>
      </c>
      <c r="H142" s="308">
        <f t="shared" si="21"/>
        <v>23833</v>
      </c>
      <c r="I142" s="308">
        <f t="shared" si="21"/>
        <v>23863</v>
      </c>
      <c r="J142" s="308">
        <f t="shared" si="21"/>
        <v>23894</v>
      </c>
      <c r="K142" s="308">
        <f t="shared" si="21"/>
        <v>23924</v>
      </c>
      <c r="L142" s="308">
        <f t="shared" si="21"/>
        <v>23955</v>
      </c>
      <c r="M142" s="308">
        <f t="shared" si="21"/>
        <v>23986</v>
      </c>
      <c r="N142" s="308">
        <f t="shared" si="21"/>
        <v>24016</v>
      </c>
      <c r="O142" s="308">
        <f t="shared" si="21"/>
        <v>24047</v>
      </c>
      <c r="P142" s="308">
        <f t="shared" si="21"/>
        <v>24077</v>
      </c>
    </row>
    <row r="143" spans="1:18">
      <c r="A143" s="74" t="s">
        <v>61</v>
      </c>
      <c r="B143" s="83" t="s">
        <v>95</v>
      </c>
      <c r="C143" s="83" t="s">
        <v>156</v>
      </c>
      <c r="D143" s="83" t="s">
        <v>95</v>
      </c>
      <c r="E143" s="419">
        <v>30</v>
      </c>
      <c r="F143" s="419">
        <v>30</v>
      </c>
      <c r="G143" s="419">
        <v>30</v>
      </c>
      <c r="H143" s="419">
        <v>30</v>
      </c>
      <c r="I143" s="419">
        <v>30</v>
      </c>
      <c r="J143" s="419">
        <v>30</v>
      </c>
      <c r="K143" s="419">
        <v>30</v>
      </c>
      <c r="L143" s="419">
        <v>30</v>
      </c>
      <c r="M143" s="419">
        <v>30</v>
      </c>
      <c r="N143" s="419">
        <v>30</v>
      </c>
      <c r="O143" s="419">
        <v>30</v>
      </c>
      <c r="P143" s="419">
        <v>30</v>
      </c>
    </row>
    <row r="144" spans="1:18">
      <c r="A144" s="74" t="s">
        <v>61</v>
      </c>
      <c r="B144" s="83" t="s">
        <v>95</v>
      </c>
      <c r="C144" s="83" t="s">
        <v>157</v>
      </c>
      <c r="D144" s="83" t="s">
        <v>95</v>
      </c>
      <c r="E144" s="419">
        <v>15</v>
      </c>
      <c r="F144" s="419">
        <v>15</v>
      </c>
      <c r="G144" s="419">
        <v>15</v>
      </c>
      <c r="H144" s="419">
        <v>15</v>
      </c>
      <c r="I144" s="419">
        <v>15</v>
      </c>
      <c r="J144" s="419">
        <v>15</v>
      </c>
      <c r="K144" s="419">
        <v>15</v>
      </c>
      <c r="L144" s="419">
        <v>15</v>
      </c>
      <c r="M144" s="419">
        <v>15</v>
      </c>
      <c r="N144" s="419">
        <v>15</v>
      </c>
      <c r="O144" s="419">
        <v>15</v>
      </c>
      <c r="P144" s="419">
        <v>15</v>
      </c>
    </row>
    <row r="147" spans="1:17" s="73" customFormat="1" ht="22.75" customHeight="1">
      <c r="A147" s="72"/>
      <c r="B147" s="72"/>
      <c r="D147" s="72"/>
      <c r="E147" s="413">
        <f>SUM(E25:E31,E35:E54,E58:E126,E130:E135,E139,E143:E144)</f>
        <v>625.36420547465116</v>
      </c>
      <c r="F147" s="413">
        <f t="shared" ref="F147:P147" si="22">SUM(F25:F31,F35:F54,F58:F126,F130:F135,F139,F143:F144)</f>
        <v>563.0161891829689</v>
      </c>
      <c r="G147" s="413">
        <f t="shared" si="22"/>
        <v>637.94091945000025</v>
      </c>
      <c r="H147" s="413">
        <f t="shared" si="22"/>
        <v>624.28771780087004</v>
      </c>
      <c r="I147" s="413">
        <f t="shared" si="22"/>
        <v>666.44838290818132</v>
      </c>
      <c r="J147" s="413">
        <f t="shared" si="22"/>
        <v>698.83015183102475</v>
      </c>
      <c r="K147" s="413">
        <f t="shared" si="22"/>
        <v>688.96412510914797</v>
      </c>
      <c r="L147" s="413">
        <f t="shared" si="22"/>
        <v>657.78512827890404</v>
      </c>
      <c r="M147" s="413">
        <f t="shared" si="22"/>
        <v>625.66925205992277</v>
      </c>
      <c r="N147" s="413">
        <f t="shared" si="22"/>
        <v>668.26484520540203</v>
      </c>
      <c r="O147" s="413">
        <f t="shared" si="22"/>
        <v>669.46132527021973</v>
      </c>
      <c r="P147" s="413">
        <f t="shared" si="22"/>
        <v>627.01737014595244</v>
      </c>
    </row>
    <row r="149" spans="1:17">
      <c r="C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</row>
    <row r="150" spans="1:17">
      <c r="C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</row>
    <row r="151" spans="1:17">
      <c r="C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</row>
    <row r="152" spans="1:17">
      <c r="C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</row>
    <row r="153" spans="1:17">
      <c r="C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</row>
    <row r="154" spans="1:17">
      <c r="C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</row>
    <row r="155" spans="1:17">
      <c r="C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</row>
    <row r="156" spans="1:17">
      <c r="C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</row>
    <row r="157" spans="1:17">
      <c r="C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</row>
    <row r="158" spans="1:17">
      <c r="C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</row>
  </sheetData>
  <mergeCells count="24">
    <mergeCell ref="A141:A142"/>
    <mergeCell ref="B141:B142"/>
    <mergeCell ref="C141:C142"/>
    <mergeCell ref="D141:D142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28:A129"/>
    <mergeCell ref="B128:B129"/>
    <mergeCell ref="C128:C129"/>
    <mergeCell ref="D128:D129"/>
    <mergeCell ref="A137:A138"/>
    <mergeCell ref="B137:B138"/>
    <mergeCell ref="C137:C138"/>
    <mergeCell ref="D137:D13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81"/>
  <sheetViews>
    <sheetView topLeftCell="A30" zoomScale="70" zoomScaleNormal="70" workbookViewId="0">
      <selection activeCell="E51" sqref="E51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7" width="12.1796875" style="69" bestFit="1" customWidth="1"/>
    <col min="18" max="16384" width="8.6328125" style="69"/>
  </cols>
  <sheetData>
    <row r="1" spans="4:4" hidden="1"/>
    <row r="2" spans="4:4" hidden="1">
      <c r="D2" s="411">
        <v>44531</v>
      </c>
    </row>
    <row r="3" spans="4:4" hidden="1">
      <c r="D3" s="411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150</v>
      </c>
    </row>
    <row r="22" spans="1:16" s="73" customFormat="1" ht="23.5">
      <c r="A22" s="71" t="s">
        <v>0</v>
      </c>
      <c r="B22" s="72"/>
      <c r="D22" s="72"/>
    </row>
    <row r="23" spans="1:16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9"/>
      <c r="B24" s="488"/>
      <c r="C24" s="488"/>
      <c r="D24" s="488"/>
      <c r="E24" s="308">
        <v>23743</v>
      </c>
      <c r="F24" s="308">
        <v>23774</v>
      </c>
      <c r="G24" s="308">
        <v>23802</v>
      </c>
      <c r="H24" s="308">
        <v>23833</v>
      </c>
      <c r="I24" s="308">
        <v>23863</v>
      </c>
      <c r="J24" s="308">
        <v>23894</v>
      </c>
      <c r="K24" s="308">
        <v>23924</v>
      </c>
      <c r="L24" s="308">
        <v>23955</v>
      </c>
      <c r="M24" s="308">
        <v>23986</v>
      </c>
      <c r="N24" s="308">
        <v>24016</v>
      </c>
      <c r="O24" s="308">
        <v>24047</v>
      </c>
      <c r="P24" s="308">
        <v>24077</v>
      </c>
    </row>
    <row r="25" spans="1:16">
      <c r="A25" s="74" t="s">
        <v>91</v>
      </c>
      <c r="B25" s="313" t="s">
        <v>95</v>
      </c>
      <c r="C25" s="313" t="s">
        <v>241</v>
      </c>
      <c r="D25" s="313" t="s">
        <v>95</v>
      </c>
      <c r="E25" s="75">
        <f>'Selling Price'!E25*'Volume (KT)'!E25*'Selling Price'!E$20/10^3</f>
        <v>457.05269745415393</v>
      </c>
      <c r="F25" s="75">
        <f>'Selling Price'!F25*'Volume (KT)'!F25*'Selling Price'!F$20/10^3</f>
        <v>372.25089307270218</v>
      </c>
      <c r="G25" s="75">
        <f>'Selling Price'!G25*'Volume (KT)'!G25*'Selling Price'!G$20/10^3</f>
        <v>479.51132854003146</v>
      </c>
      <c r="H25" s="75">
        <f>'Selling Price'!H25*'Volume (KT)'!H25*'Selling Price'!H$20/10^3</f>
        <v>492.42836003114013</v>
      </c>
      <c r="I25" s="75">
        <f>'Selling Price'!I25*'Volume (KT)'!I25*'Selling Price'!I$20/10^3</f>
        <v>530.75818887299999</v>
      </c>
      <c r="J25" s="75">
        <f>'Selling Price'!J25*'Volume (KT)'!J25*'Selling Price'!J$20/10^3</f>
        <v>479.320216544</v>
      </c>
      <c r="K25" s="75">
        <f>'Selling Price'!K25*'Volume (KT)'!K25*'Selling Price'!K$20/10^3</f>
        <v>485.89732512000006</v>
      </c>
      <c r="L25" s="75">
        <f>'Selling Price'!L25*'Volume (KT)'!L25*'Selling Price'!L$20/10^3</f>
        <v>479.02862813699994</v>
      </c>
      <c r="M25" s="75">
        <f>'Selling Price'!M25*'Volume (KT)'!M25*'Selling Price'!M$20/10^3</f>
        <v>456.92791025699995</v>
      </c>
      <c r="N25" s="75">
        <f>'Selling Price'!N25*'Volume (KT)'!N25*'Selling Price'!N$20/10^3</f>
        <v>464.40413027400001</v>
      </c>
      <c r="O25" s="75">
        <f>'Selling Price'!O25*'Volume (KT)'!O25*'Selling Price'!O$20/10^3</f>
        <v>451.93001260679995</v>
      </c>
      <c r="P25" s="75">
        <f>'Selling Price'!P25*'Volume (KT)'!P25*'Selling Price'!P$20/10^3</f>
        <v>563.72307569320003</v>
      </c>
    </row>
    <row r="26" spans="1:16">
      <c r="A26" s="74" t="s">
        <v>91</v>
      </c>
      <c r="B26" s="313" t="s">
        <v>95</v>
      </c>
      <c r="C26" s="313" t="s">
        <v>242</v>
      </c>
      <c r="D26" s="313" t="s">
        <v>95</v>
      </c>
      <c r="E26" s="75">
        <f>'Selling Price'!E26*'Volume (KT)'!E26*'Selling Price'!E$20/10^3</f>
        <v>447.1669291630771</v>
      </c>
      <c r="F26" s="75">
        <f>'Selling Price'!F26*'Volume (KT)'!F26*'Selling Price'!F$20/10^3</f>
        <v>416.25772199762258</v>
      </c>
      <c r="G26" s="75">
        <f>'Selling Price'!G26*'Volume (KT)'!G26*'Selling Price'!G$20/10^3</f>
        <v>412.0186501927314</v>
      </c>
      <c r="H26" s="75">
        <f>'Selling Price'!H26*'Volume (KT)'!H26*'Selling Price'!H$20/10^3</f>
        <v>508.70687755943976</v>
      </c>
      <c r="I26" s="75">
        <f>'Selling Price'!I26*'Volume (KT)'!I26*'Selling Price'!I$20/10^3</f>
        <v>819.34935545502913</v>
      </c>
      <c r="J26" s="75">
        <f>'Selling Price'!J26*'Volume (KT)'!J26*'Selling Price'!J$20/10^3</f>
        <v>748.07417825531741</v>
      </c>
      <c r="K26" s="75">
        <f>'Selling Price'!K26*'Volume (KT)'!K26*'Selling Price'!K$20/10^3</f>
        <v>503.33895886920391</v>
      </c>
      <c r="L26" s="75">
        <f>'Selling Price'!L26*'Volume (KT)'!L26*'Selling Price'!L$20/10^3</f>
        <v>507.57593247344005</v>
      </c>
      <c r="M26" s="75">
        <f>'Selling Price'!M26*'Volume (KT)'!M26*'Selling Price'!M$20/10^3</f>
        <v>475.48144310446031</v>
      </c>
      <c r="N26" s="75">
        <f>'Selling Price'!N26*'Volume (KT)'!N26*'Selling Price'!N$20/10^3</f>
        <v>484.21872169729164</v>
      </c>
      <c r="O26" s="75">
        <f>'Selling Price'!O26*'Volume (KT)'!O26*'Selling Price'!O$20/10^3</f>
        <v>464.92748801019201</v>
      </c>
      <c r="P26" s="75">
        <f>'Selling Price'!P26*'Volume (KT)'!P26*'Selling Price'!P$20/10^3</f>
        <v>0</v>
      </c>
    </row>
    <row r="27" spans="1:16">
      <c r="A27" s="74" t="s">
        <v>91</v>
      </c>
      <c r="B27" s="313" t="s">
        <v>95</v>
      </c>
      <c r="C27" s="313" t="s">
        <v>243</v>
      </c>
      <c r="D27" s="313" t="s">
        <v>95</v>
      </c>
      <c r="E27" s="75">
        <f>'Selling Price'!E27*'Volume (KT)'!E27*'Selling Price'!E$20/10^3</f>
        <v>1853.9949074725582</v>
      </c>
      <c r="F27" s="75">
        <f>'Selling Price'!F27*'Volume (KT)'!F27*'Selling Price'!F$20/10^3</f>
        <v>1355.6415959502951</v>
      </c>
      <c r="G27" s="75">
        <f>'Selling Price'!G27*'Volume (KT)'!G27*'Selling Price'!G$20/10^3</f>
        <v>1532.0373161177338</v>
      </c>
      <c r="H27" s="75">
        <f>'Selling Price'!H27*'Volume (KT)'!H27*'Selling Price'!H$20/10^3</f>
        <v>1700.4959529743874</v>
      </c>
      <c r="I27" s="75">
        <f>'Selling Price'!I27*'Volume (KT)'!I27*'Selling Price'!I$20/10^3</f>
        <v>1257.3584315676019</v>
      </c>
      <c r="J27" s="75">
        <f>'Selling Price'!J27*'Volume (KT)'!J27*'Selling Price'!J$20/10^3</f>
        <v>1716.4590186433727</v>
      </c>
      <c r="K27" s="75">
        <f>'Selling Price'!K27*'Volume (KT)'!K27*'Selling Price'!K$20/10^3</f>
        <v>1815.3118358462989</v>
      </c>
      <c r="L27" s="75">
        <f>'Selling Price'!L27*'Volume (KT)'!L27*'Selling Price'!L$20/10^3</f>
        <v>1587.4451145033058</v>
      </c>
      <c r="M27" s="75">
        <f>'Selling Price'!M27*'Volume (KT)'!M27*'Selling Price'!M$20/10^3</f>
        <v>1664.619673098407</v>
      </c>
      <c r="N27" s="75">
        <f>'Selling Price'!N27*'Volume (KT)'!N27*'Selling Price'!N$20/10^3</f>
        <v>1678.2491082121819</v>
      </c>
      <c r="O27" s="75">
        <f>'Selling Price'!O27*'Volume (KT)'!O27*'Selling Price'!O$20/10^3</f>
        <v>1740.8274853631356</v>
      </c>
      <c r="P27" s="75">
        <f>'Selling Price'!P27*'Volume (KT)'!P27*'Selling Price'!P$20/10^3</f>
        <v>1955.515152846403</v>
      </c>
    </row>
    <row r="28" spans="1:16">
      <c r="A28" s="74" t="s">
        <v>91</v>
      </c>
      <c r="B28" s="313" t="s">
        <v>95</v>
      </c>
      <c r="C28" s="313" t="s">
        <v>244</v>
      </c>
      <c r="D28" s="313" t="s">
        <v>95</v>
      </c>
      <c r="E28" s="75">
        <f>'Selling Price'!E28*'Volume (KT)'!E28*'Selling Price'!E$20/10^3</f>
        <v>0</v>
      </c>
      <c r="F28" s="75">
        <f>'Selling Price'!F28*'Volume (KT)'!F28*'Selling Price'!F$20/10^3</f>
        <v>0</v>
      </c>
      <c r="G28" s="75">
        <f>'Selling Price'!G28*'Volume (KT)'!G28*'Selling Price'!G$20/10^3</f>
        <v>0</v>
      </c>
      <c r="H28" s="75">
        <f>'Selling Price'!H28*'Volume (KT)'!H28*'Selling Price'!H$20/10^3</f>
        <v>0</v>
      </c>
      <c r="I28" s="75">
        <f>'Selling Price'!I28*'Volume (KT)'!I28*'Selling Price'!I$20/10^3</f>
        <v>0</v>
      </c>
      <c r="J28" s="75">
        <f>'Selling Price'!J28*'Volume (KT)'!J28*'Selling Price'!J$20/10^3</f>
        <v>0</v>
      </c>
      <c r="K28" s="75">
        <f>'Selling Price'!K28*'Volume (KT)'!K28*'Selling Price'!K$20/10^3</f>
        <v>0</v>
      </c>
      <c r="L28" s="75">
        <f>'Selling Price'!L28*'Volume (KT)'!L28*'Selling Price'!L$20/10^3</f>
        <v>0</v>
      </c>
      <c r="M28" s="75">
        <f>'Selling Price'!M28*'Volume (KT)'!M28*'Selling Price'!M$20/10^3</f>
        <v>0</v>
      </c>
      <c r="N28" s="75">
        <f>'Selling Price'!N28*'Volume (KT)'!N28*'Selling Price'!N$20/10^3</f>
        <v>0</v>
      </c>
      <c r="O28" s="75">
        <f>'Selling Price'!O28*'Volume (KT)'!O28*'Selling Price'!O$20/10^3</f>
        <v>0</v>
      </c>
      <c r="P28" s="75">
        <f>'Selling Price'!P28*'Volume (KT)'!P28*'Selling Price'!P$20/10^3</f>
        <v>0</v>
      </c>
    </row>
    <row r="29" spans="1:16">
      <c r="A29" s="74" t="s">
        <v>91</v>
      </c>
      <c r="B29" s="313" t="s">
        <v>95</v>
      </c>
      <c r="C29" s="313" t="s">
        <v>245</v>
      </c>
      <c r="D29" s="313" t="s">
        <v>95</v>
      </c>
      <c r="E29" s="75">
        <f>'Selling Price'!E29*'Volume (KT)'!E29*'Selling Price'!E$20/10^3</f>
        <v>0</v>
      </c>
      <c r="F29" s="75">
        <f>'Selling Price'!F29*'Volume (KT)'!F29*'Selling Price'!F$20/10^3</f>
        <v>0</v>
      </c>
      <c r="G29" s="75">
        <f>'Selling Price'!G29*'Volume (KT)'!G29*'Selling Price'!G$20/10^3</f>
        <v>0</v>
      </c>
      <c r="H29" s="75">
        <f>'Selling Price'!H29*'Volume (KT)'!H29*'Selling Price'!H$20/10^3</f>
        <v>0</v>
      </c>
      <c r="I29" s="75">
        <f>'Selling Price'!I29*'Volume (KT)'!I29*'Selling Price'!I$20/10^3</f>
        <v>0</v>
      </c>
      <c r="J29" s="75">
        <f>'Selling Price'!J29*'Volume (KT)'!J29*'Selling Price'!J$20/10^3</f>
        <v>0</v>
      </c>
      <c r="K29" s="75">
        <f>'Selling Price'!K29*'Volume (KT)'!K29*'Selling Price'!K$20/10^3</f>
        <v>0</v>
      </c>
      <c r="L29" s="75">
        <f>'Selling Price'!L29*'Volume (KT)'!L29*'Selling Price'!L$20/10^3</f>
        <v>0</v>
      </c>
      <c r="M29" s="75">
        <f>'Selling Price'!M29*'Volume (KT)'!M29*'Selling Price'!M$20/10^3</f>
        <v>0</v>
      </c>
      <c r="N29" s="75">
        <f>'Selling Price'!N29*'Volume (KT)'!N29*'Selling Price'!N$20/10^3</f>
        <v>0</v>
      </c>
      <c r="O29" s="75">
        <f>'Selling Price'!O29*'Volume (KT)'!O29*'Selling Price'!O$20/10^3</f>
        <v>0</v>
      </c>
      <c r="P29" s="75">
        <f>'Selling Price'!P29*'Volume (KT)'!P29*'Selling Price'!P$20/10^3</f>
        <v>0</v>
      </c>
    </row>
    <row r="30" spans="1:16">
      <c r="A30" s="74" t="s">
        <v>91</v>
      </c>
      <c r="B30" s="313" t="s">
        <v>95</v>
      </c>
      <c r="C30" s="313" t="s">
        <v>246</v>
      </c>
      <c r="D30" s="313" t="s">
        <v>95</v>
      </c>
      <c r="E30" s="75">
        <f>'Selling Price'!E30*'Volume (KT)'!E30*'Selling Price'!E$20/10^3</f>
        <v>57.862936270974494</v>
      </c>
      <c r="F30" s="75">
        <f>'Selling Price'!F30*'Volume (KT)'!F30*'Selling Price'!F$20/10^3</f>
        <v>51.298751902922753</v>
      </c>
      <c r="G30" s="75">
        <f>'Selling Price'!G30*'Volume (KT)'!G30*'Selling Price'!G$20/10^3</f>
        <v>58.52024322174497</v>
      </c>
      <c r="H30" s="75">
        <f>'Selling Price'!H30*'Volume (KT)'!H30*'Selling Price'!H$20/10^3</f>
        <v>62.533034617322279</v>
      </c>
      <c r="I30" s="75">
        <f>'Selling Price'!I30*'Volume (KT)'!I30*'Selling Price'!I$20/10^3</f>
        <v>63.846613362533752</v>
      </c>
      <c r="J30" s="75">
        <f>'Selling Price'!J30*'Volume (KT)'!J30*'Selling Price'!J$20/10^3</f>
        <v>60.648038495539211</v>
      </c>
      <c r="K30" s="75">
        <f>'Selling Price'!K30*'Volume (KT)'!K30*'Selling Price'!K$20/10^3</f>
        <v>61.875882613862416</v>
      </c>
      <c r="L30" s="75">
        <f>'Selling Price'!L30*'Volume (KT)'!L30*'Selling Price'!L$20/10^3</f>
        <v>61.096227733986233</v>
      </c>
      <c r="M30" s="75">
        <f>'Selling Price'!M30*'Volume (KT)'!M30*'Selling Price'!M$20/10^3</f>
        <v>58.353431314348796</v>
      </c>
      <c r="N30" s="75">
        <f>'Selling Price'!N30*'Volume (KT)'!N30*'Selling Price'!N$20/10^3</f>
        <v>59.477701552452473</v>
      </c>
      <c r="O30" s="75">
        <f>'Selling Price'!O30*'Volume (KT)'!O30*'Selling Price'!O$20/10^3</f>
        <v>57.810159062853117</v>
      </c>
      <c r="P30" s="75">
        <f>'Selling Price'!P30*'Volume (KT)'!P30*'Selling Price'!P$20/10^3</f>
        <v>60.714053062534283</v>
      </c>
    </row>
    <row r="31" spans="1:16">
      <c r="A31" s="74" t="s">
        <v>91</v>
      </c>
      <c r="B31" s="313" t="s">
        <v>95</v>
      </c>
      <c r="C31" s="313" t="s">
        <v>196</v>
      </c>
      <c r="D31" s="313" t="s">
        <v>95</v>
      </c>
      <c r="E31" s="75">
        <f>'Selling Price'!E31*'Volume (KT)'!E31*'Selling Price'!E$20/10^3</f>
        <v>178.83863283943015</v>
      </c>
      <c r="F31" s="75">
        <f>'Selling Price'!F31*'Volume (KT)'!F31*'Selling Price'!F$20/10^3</f>
        <v>162.36265294162794</v>
      </c>
      <c r="G31" s="75">
        <f>'Selling Price'!G31*'Volume (KT)'!G31*'Selling Price'!G$20/10^3</f>
        <v>204.67078753367593</v>
      </c>
      <c r="H31" s="75">
        <f>'Selling Price'!H31*'Volume (KT)'!H31*'Selling Price'!H$20/10^3</f>
        <v>228.75073747583127</v>
      </c>
      <c r="I31" s="75">
        <f>'Selling Price'!I31*'Volume (KT)'!I31*'Selling Price'!I$20/10^3</f>
        <v>241.71748390290153</v>
      </c>
      <c r="J31" s="75">
        <f>'Selling Price'!J31*'Volume (KT)'!J31*'Selling Price'!J$20/10^3</f>
        <v>252.39062517572444</v>
      </c>
      <c r="K31" s="75">
        <f>'Selling Price'!K31*'Volume (KT)'!K31*'Selling Price'!K$20/10^3</f>
        <v>252.28788326016996</v>
      </c>
      <c r="L31" s="75">
        <f>'Selling Price'!L31*'Volume (KT)'!L31*'Selling Price'!L$20/10^3</f>
        <v>233.00649877762694</v>
      </c>
      <c r="M31" s="75">
        <f>'Selling Price'!M31*'Volume (KT)'!M31*'Selling Price'!M$20/10^3</f>
        <v>237.91921947084668</v>
      </c>
      <c r="N31" s="75">
        <f>'Selling Price'!N31*'Volume (KT)'!N31*'Selling Price'!N$20/10^3</f>
        <v>248.66917464657695</v>
      </c>
      <c r="O31" s="75">
        <f>'Selling Price'!O31*'Volume (KT)'!O31*'Selling Price'!O$20/10^3</f>
        <v>245.45269067193738</v>
      </c>
      <c r="P31" s="75">
        <f>'Selling Price'!P31*'Volume (KT)'!P31*'Selling Price'!P$20/10^3</f>
        <v>385.79837812704</v>
      </c>
    </row>
    <row r="32" spans="1:16" s="73" customFormat="1" ht="23.5">
      <c r="A32" s="71" t="s">
        <v>4</v>
      </c>
      <c r="B32" s="72"/>
      <c r="D32" s="72"/>
    </row>
    <row r="33" spans="1:16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89"/>
      <c r="B34" s="488"/>
      <c r="C34" s="488"/>
      <c r="D34" s="488"/>
      <c r="E34" s="308">
        <f>E24</f>
        <v>23743</v>
      </c>
      <c r="F34" s="308">
        <f t="shared" ref="F34:P34" si="0">F24</f>
        <v>23774</v>
      </c>
      <c r="G34" s="308">
        <f t="shared" si="0"/>
        <v>23802</v>
      </c>
      <c r="H34" s="308">
        <f t="shared" si="0"/>
        <v>23833</v>
      </c>
      <c r="I34" s="308">
        <f t="shared" si="0"/>
        <v>23863</v>
      </c>
      <c r="J34" s="308">
        <f t="shared" si="0"/>
        <v>23894</v>
      </c>
      <c r="K34" s="308">
        <f t="shared" si="0"/>
        <v>23924</v>
      </c>
      <c r="L34" s="308">
        <f t="shared" si="0"/>
        <v>23955</v>
      </c>
      <c r="M34" s="308">
        <f t="shared" si="0"/>
        <v>23986</v>
      </c>
      <c r="N34" s="308">
        <f t="shared" si="0"/>
        <v>24016</v>
      </c>
      <c r="O34" s="308">
        <f t="shared" si="0"/>
        <v>24047</v>
      </c>
      <c r="P34" s="308">
        <f t="shared" si="0"/>
        <v>24077</v>
      </c>
    </row>
    <row r="35" spans="1:16">
      <c r="A35" s="74"/>
      <c r="B35" s="76"/>
      <c r="C35" s="307" t="s">
        <v>62</v>
      </c>
      <c r="D35" s="76"/>
      <c r="E35" s="75">
        <f>'Selling Price'!E35*'Volume (KT)'!E35*'Selling Price'!E$20/10^3</f>
        <v>0</v>
      </c>
      <c r="F35" s="75">
        <f>'Selling Price'!F35*'Volume (KT)'!F35*'Selling Price'!F$20/10^3</f>
        <v>0</v>
      </c>
      <c r="G35" s="75">
        <f>'Selling Price'!G35*'Volume (KT)'!G35*'Selling Price'!G$20/10^3</f>
        <v>0</v>
      </c>
      <c r="H35" s="75">
        <f>'Selling Price'!H35*'Volume (KT)'!H35*'Selling Price'!H$20/10^3</f>
        <v>0</v>
      </c>
      <c r="I35" s="75">
        <f>'Selling Price'!I35*'Volume (KT)'!I35*'Selling Price'!I$20/10^3</f>
        <v>0</v>
      </c>
      <c r="J35" s="75">
        <f>'Selling Price'!J35*'Volume (KT)'!J35*'Selling Price'!J$20/10^3</f>
        <v>0</v>
      </c>
      <c r="K35" s="75">
        <f>'Selling Price'!K35*'Volume (KT)'!K35*'Selling Price'!K$20/10^3</f>
        <v>0</v>
      </c>
      <c r="L35" s="75">
        <f>'Selling Price'!L35*'Volume (KT)'!L35*'Selling Price'!L$20/10^3</f>
        <v>0</v>
      </c>
      <c r="M35" s="75">
        <f>'Selling Price'!M35*'Volume (KT)'!M35*'Selling Price'!M$20/10^3</f>
        <v>0</v>
      </c>
      <c r="N35" s="75">
        <f>'Selling Price'!N35*'Volume (KT)'!N35*'Selling Price'!N$20/10^3</f>
        <v>0</v>
      </c>
      <c r="O35" s="75">
        <f>'Selling Price'!O35*'Volume (KT)'!O35*'Selling Price'!O$20/10^3</f>
        <v>0</v>
      </c>
      <c r="P35" s="75">
        <f>'Selling Price'!P35*'Volume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'Selling Price'!E36*'Volume (KT)'!E36*'Selling Price'!E$20/10^3</f>
        <v>571.30327130374451</v>
      </c>
      <c r="F36" s="75">
        <f>'Selling Price'!F36*'Volume (KT)'!F36*'Selling Price'!F$20/10^3</f>
        <v>740.79706037033213</v>
      </c>
      <c r="G36" s="75">
        <f>'Selling Price'!G36*'Volume (KT)'!G36*'Selling Price'!G$20/10^3</f>
        <v>929.25386439320721</v>
      </c>
      <c r="H36" s="75">
        <f>'Selling Price'!H36*'Volume (KT)'!H36*'Selling Price'!H$20/10^3</f>
        <v>856.62392043704938</v>
      </c>
      <c r="I36" s="75">
        <f>'Selling Price'!I36*'Volume (KT)'!I36*'Selling Price'!I$20/10^3</f>
        <v>519.39908542998387</v>
      </c>
      <c r="J36" s="75">
        <f>'Selling Price'!J36*'Volume (KT)'!J36*'Selling Price'!J$20/10^3</f>
        <v>543.70416912000007</v>
      </c>
      <c r="K36" s="75">
        <f>'Selling Price'!K36*'Volume (KT)'!K36*'Selling Price'!K$20/10^3</f>
        <v>521.41845664000016</v>
      </c>
      <c r="L36" s="75">
        <f>'Selling Price'!L36*'Volume (KT)'!L36*'Selling Price'!L$20/10^3</f>
        <v>487.39645386000001</v>
      </c>
      <c r="M36" s="75">
        <f>'Selling Price'!M36*'Volume (KT)'!M36*'Selling Price'!M$20/10^3</f>
        <v>466.82736463999998</v>
      </c>
      <c r="N36" s="75">
        <f>'Selling Price'!N36*'Volume (KT)'!N36*'Selling Price'!N$20/10^3</f>
        <v>509.86679162400003</v>
      </c>
      <c r="O36" s="75">
        <f>'Selling Price'!O36*'Volume (KT)'!O36*'Selling Price'!O$20/10^3</f>
        <v>496.13095553572799</v>
      </c>
      <c r="P36" s="75">
        <f>'Selling Price'!P36*'Volume (KT)'!P36*'Selling Price'!P$20/10^3</f>
        <v>515.4603587696256</v>
      </c>
    </row>
    <row r="37" spans="1:16">
      <c r="A37" s="74" t="s">
        <v>91</v>
      </c>
      <c r="B37" s="123" t="s">
        <v>281</v>
      </c>
      <c r="C37" s="77" t="s">
        <v>2</v>
      </c>
      <c r="D37" s="76" t="s">
        <v>95</v>
      </c>
      <c r="E37" s="75">
        <f>'Selling Price'!E37*'Volume (KT)'!E37*'Selling Price'!E$20/10^3</f>
        <v>0</v>
      </c>
      <c r="F37" s="75">
        <f>'Selling Price'!F37*'Volume (KT)'!F37*'Selling Price'!F$20/10^3</f>
        <v>0</v>
      </c>
      <c r="G37" s="75">
        <f>'Selling Price'!G37*'Volume (KT)'!G37*'Selling Price'!G$20/10^3</f>
        <v>0</v>
      </c>
      <c r="H37" s="75">
        <f>'Selling Price'!H37*'Volume (KT)'!H37*'Selling Price'!H$20/10^3</f>
        <v>435.36651015153569</v>
      </c>
      <c r="I37" s="75">
        <f>'Selling Price'!I37*'Volume (KT)'!I37*'Selling Price'!I$20/10^3</f>
        <v>978.49821816551753</v>
      </c>
      <c r="J37" s="75">
        <f>'Selling Price'!J37*'Volume (KT)'!J37*'Selling Price'!J$20/10^3</f>
        <v>1356.4590400000002</v>
      </c>
      <c r="K37" s="75">
        <f>'Selling Price'!K37*'Volume (KT)'!K37*'Selling Price'!K$20/10^3</f>
        <v>1507.4924800000001</v>
      </c>
      <c r="L37" s="75">
        <f>'Selling Price'!L37*'Volume (KT)'!L37*'Selling Price'!L$20/10^3</f>
        <v>1305.0896568299997</v>
      </c>
      <c r="M37" s="75">
        <f>'Selling Price'!M37*'Volume (KT)'!M37*'Selling Price'!M$20/10^3</f>
        <v>377.88081967999995</v>
      </c>
      <c r="N37" s="75">
        <f>'Selling Price'!N37*'Volume (KT)'!N37*'Selling Price'!N$20/10^3</f>
        <v>1269.5040750120002</v>
      </c>
      <c r="O37" s="75">
        <f>'Selling Price'!O37*'Volume (KT)'!O37*'Selling Price'!O$20/10^3</f>
        <v>1297.2558300205783</v>
      </c>
      <c r="P37" s="75">
        <f>'Selling Price'!P37*'Volume (KT)'!P37*'Selling Price'!P$20/10^3</f>
        <v>529.66457393951862</v>
      </c>
    </row>
    <row r="38" spans="1:16">
      <c r="A38" s="74"/>
      <c r="B38" s="78"/>
      <c r="C38" s="79" t="s">
        <v>63</v>
      </c>
      <c r="D38" s="78"/>
      <c r="E38" s="75">
        <f>'Selling Price'!E38*'Volume (KT)'!E38*'Selling Price'!E$20/10^3</f>
        <v>0</v>
      </c>
      <c r="F38" s="75">
        <f>'Selling Price'!F38*'Volume (KT)'!F38*'Selling Price'!F$20/10^3</f>
        <v>0</v>
      </c>
      <c r="G38" s="75">
        <f>'Selling Price'!G38*'Volume (KT)'!G38*'Selling Price'!G$20/10^3</f>
        <v>0</v>
      </c>
      <c r="H38" s="75">
        <f>'Selling Price'!H38*'Volume (KT)'!H38*'Selling Price'!H$20/10^3</f>
        <v>0</v>
      </c>
      <c r="I38" s="75">
        <f>'Selling Price'!I38*'Volume (KT)'!I38*'Selling Price'!I$20/10^3</f>
        <v>0</v>
      </c>
      <c r="J38" s="75">
        <f>'Selling Price'!J38*'Volume (KT)'!J38*'Selling Price'!J$20/10^3</f>
        <v>0</v>
      </c>
      <c r="K38" s="75">
        <f>'Selling Price'!K38*'Volume (KT)'!K38*'Selling Price'!K$20/10^3</f>
        <v>0</v>
      </c>
      <c r="L38" s="75">
        <f>'Selling Price'!L38*'Volume (KT)'!L38*'Selling Price'!L$20/10^3</f>
        <v>0</v>
      </c>
      <c r="M38" s="75">
        <f>'Selling Price'!M38*'Volume (KT)'!M38*'Selling Price'!M$20/10^3</f>
        <v>0</v>
      </c>
      <c r="N38" s="75">
        <f>'Selling Price'!N38*'Volume (KT)'!N38*'Selling Price'!N$20/10^3</f>
        <v>0</v>
      </c>
      <c r="O38" s="75">
        <f>'Selling Price'!O38*'Volume (KT)'!O38*'Selling Price'!O$20/10^3</f>
        <v>0</v>
      </c>
      <c r="P38" s="75">
        <f>'Selling Price'!P38*'Volume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'Selling Price'!E39*'Volume (KT)'!E39*'Selling Price'!E$20/10^3</f>
        <v>719.57001299496801</v>
      </c>
      <c r="F39" s="75">
        <f>'Selling Price'!F39*'Volume (KT)'!F39*'Selling Price'!F$20/10^3</f>
        <v>661.72501683781513</v>
      </c>
      <c r="G39" s="75">
        <f>'Selling Price'!G39*'Volume (KT)'!G39*'Selling Price'!G$20/10^3</f>
        <v>848.57463830835025</v>
      </c>
      <c r="H39" s="75">
        <f>'Selling Price'!H39*'Volume (KT)'!H39*'Selling Price'!H$20/10^3</f>
        <v>911.78677231365668</v>
      </c>
      <c r="I39" s="75">
        <f>'Selling Price'!I39*'Volume (KT)'!I39*'Selling Price'!I$20/10^3</f>
        <v>864.98786756249979</v>
      </c>
      <c r="J39" s="75">
        <f>'Selling Price'!J39*'Volume (KT)'!J39*'Selling Price'!J$20/10^3</f>
        <v>771.72090127200022</v>
      </c>
      <c r="K39" s="75">
        <f>'Selling Price'!K39*'Volume (KT)'!K39*'Selling Price'!K$20/10^3</f>
        <v>784.16825131440009</v>
      </c>
      <c r="L39" s="75">
        <f>'Selling Price'!L39*'Volume (KT)'!L39*'Selling Price'!L$20/10^3</f>
        <v>785.24556860144992</v>
      </c>
      <c r="M39" s="75">
        <f>'Selling Price'!M39*'Volume (KT)'!M39*'Selling Price'!M$20/10^3</f>
        <v>752.17268265300015</v>
      </c>
      <c r="N39" s="75">
        <f>'Selling Price'!N39*'Volume (KT)'!N39*'Selling Price'!N$20/10^3</f>
        <v>820.86156626943</v>
      </c>
      <c r="O39" s="75">
        <f>'Selling Price'!O39*'Volume (KT)'!O39*'Selling Price'!O$20/10^3</f>
        <v>798.67169590590015</v>
      </c>
      <c r="P39" s="75">
        <f>'Selling Price'!P39*'Volume (KT)'!P39*'Selling Price'!P$20/10^3</f>
        <v>829.72660526942991</v>
      </c>
    </row>
    <row r="40" spans="1:16">
      <c r="A40" s="74"/>
      <c r="B40" s="67"/>
      <c r="C40" s="81" t="s">
        <v>64</v>
      </c>
      <c r="D40" s="67"/>
      <c r="E40" s="75">
        <f>'Selling Price'!E40*'Volume (KT)'!E40*'Selling Price'!E$20/10^3</f>
        <v>0</v>
      </c>
      <c r="F40" s="75">
        <f>'Selling Price'!F40*'Volume (KT)'!F40*'Selling Price'!F$20/10^3</f>
        <v>0</v>
      </c>
      <c r="G40" s="75">
        <f>'Selling Price'!G40*'Volume (KT)'!G40*'Selling Price'!G$20/10^3</f>
        <v>0</v>
      </c>
      <c r="H40" s="75">
        <f>'Selling Price'!H40*'Volume (KT)'!H40*'Selling Price'!H$20/10^3</f>
        <v>0</v>
      </c>
      <c r="I40" s="75">
        <f>'Selling Price'!I40*'Volume (KT)'!I40*'Selling Price'!I$20/10^3</f>
        <v>0</v>
      </c>
      <c r="J40" s="75">
        <f>'Selling Price'!J40*'Volume (KT)'!J40*'Selling Price'!J$20/10^3</f>
        <v>0</v>
      </c>
      <c r="K40" s="75">
        <f>'Selling Price'!K40*'Volume (KT)'!K40*'Selling Price'!K$20/10^3</f>
        <v>0</v>
      </c>
      <c r="L40" s="75">
        <f>'Selling Price'!L40*'Volume (KT)'!L40*'Selling Price'!L$20/10^3</f>
        <v>0</v>
      </c>
      <c r="M40" s="75">
        <f>'Selling Price'!M40*'Volume (KT)'!M40*'Selling Price'!M$20/10^3</f>
        <v>0</v>
      </c>
      <c r="N40" s="75">
        <f>'Selling Price'!N40*'Volume (KT)'!N40*'Selling Price'!N$20/10^3</f>
        <v>0</v>
      </c>
      <c r="O40" s="75">
        <f>'Selling Price'!O40*'Volume (KT)'!O40*'Selling Price'!O$20/10^3</f>
        <v>0</v>
      </c>
      <c r="P40" s="75">
        <f>'Selling Price'!P40*'Volume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'Selling Price'!E41*'Volume (KT)'!E41*'Selling Price'!E$20/10^3</f>
        <v>334.85221038436305</v>
      </c>
      <c r="F41" s="75">
        <f>'Selling Price'!F41*'Volume (KT)'!F41*'Selling Price'!F$20/10^3</f>
        <v>49.755257395300035</v>
      </c>
      <c r="G41" s="75">
        <f>'Selling Price'!G41*'Volume (KT)'!G41*'Selling Price'!G$20/10^3</f>
        <v>236.60199811626958</v>
      </c>
      <c r="H41" s="75">
        <f>'Selling Price'!H41*'Volume (KT)'!H41*'Selling Price'!H$20/10^3</f>
        <v>359.93500922116499</v>
      </c>
      <c r="I41" s="75">
        <f>'Selling Price'!I41*'Volume (KT)'!I41*'Selling Price'!I$20/10^3</f>
        <v>274.10036268869055</v>
      </c>
      <c r="J41" s="75">
        <f>'Selling Price'!J41*'Volume (KT)'!J41*'Selling Price'!J$20/10^3</f>
        <v>299.45768746501028</v>
      </c>
      <c r="K41" s="75">
        <f>'Selling Price'!K41*'Volume (KT)'!K41*'Selling Price'!K$20/10^3</f>
        <v>321.04666706666671</v>
      </c>
      <c r="L41" s="75">
        <f>'Selling Price'!L41*'Volume (KT)'!L41*'Selling Price'!L$20/10^3</f>
        <v>316.74612582348482</v>
      </c>
      <c r="M41" s="75">
        <f>'Selling Price'!M41*'Volume (KT)'!M41*'Selling Price'!M$20/10^3</f>
        <v>296.7278130037879</v>
      </c>
      <c r="N41" s="75">
        <f>'Selling Price'!N41*'Volume (KT)'!N41*'Selling Price'!N$20/10^3</f>
        <v>313.63746270626382</v>
      </c>
      <c r="O41" s="75">
        <f>'Selling Price'!O41*'Volume (KT)'!O41*'Selling Price'!O$20/10^3</f>
        <v>306.28064306148798</v>
      </c>
      <c r="P41" s="75">
        <f>'Selling Price'!P41*'Volume (KT)'!P41*'Selling Price'!P$20/10^3</f>
        <v>309.49046669103723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'Selling Price'!E42*'Volume (KT)'!E42*'Selling Price'!E$20/10^3</f>
        <v>170.2321052188814</v>
      </c>
      <c r="F42" s="75">
        <f>'Selling Price'!F42*'Volume (KT)'!F42*'Selling Price'!F$20/10^3</f>
        <v>0</v>
      </c>
      <c r="G42" s="75">
        <f>'Selling Price'!G42*'Volume (KT)'!G42*'Selling Price'!G$20/10^3</f>
        <v>0</v>
      </c>
      <c r="H42" s="75">
        <f>'Selling Price'!H42*'Volume (KT)'!H42*'Selling Price'!H$20/10^3</f>
        <v>230.69036500742598</v>
      </c>
      <c r="I42" s="75">
        <f>'Selling Price'!I42*'Volume (KT)'!I42*'Selling Price'!I$20/10^3</f>
        <v>163.58348054553539</v>
      </c>
      <c r="J42" s="75">
        <f>'Selling Price'!J42*'Volume (KT)'!J42*'Selling Price'!J$20/10^3</f>
        <v>172.86568728253926</v>
      </c>
      <c r="K42" s="75">
        <f>'Selling Price'!K42*'Volume (KT)'!K42*'Selling Price'!K$20/10^3</f>
        <v>182.44296440242425</v>
      </c>
      <c r="L42" s="75">
        <f>'Selling Price'!L42*'Volume (KT)'!L42*'Selling Price'!L$20/10^3</f>
        <v>180.58815487030301</v>
      </c>
      <c r="M42" s="75">
        <f>'Selling Price'!M42*'Volume (KT)'!M42*'Selling Price'!M$20/10^3</f>
        <v>171.60661056000001</v>
      </c>
      <c r="N42" s="75">
        <f>'Selling Price'!N42*'Volume (KT)'!N42*'Selling Price'!N$20/10^3</f>
        <v>192.38475952016495</v>
      </c>
      <c r="O42" s="75">
        <f>'Selling Price'!O42*'Volume (KT)'!O42*'Selling Price'!O$20/10^3</f>
        <v>188.31383075020446</v>
      </c>
      <c r="P42" s="75">
        <f>'Selling Price'!P42*'Volume (KT)'!P42*'Selling Price'!P$20/10^3</f>
        <v>191.90179935798173</v>
      </c>
    </row>
    <row r="43" spans="1:16">
      <c r="A43" s="74" t="s">
        <v>91</v>
      </c>
      <c r="B43" s="67" t="s">
        <v>95</v>
      </c>
      <c r="C43" s="82" t="s">
        <v>285</v>
      </c>
      <c r="D43" s="67" t="s">
        <v>95</v>
      </c>
      <c r="E43" s="75">
        <f>'Selling Price'!E43*'Volume (KT)'!E43*'Selling Price'!E$20/10^3</f>
        <v>0</v>
      </c>
      <c r="F43" s="75">
        <f>'Selling Price'!F43*'Volume (KT)'!F43*'Selling Price'!F$20/10^3</f>
        <v>0</v>
      </c>
      <c r="G43" s="75">
        <f>'Selling Price'!G43*'Volume (KT)'!G43*'Selling Price'!G$20/10^3</f>
        <v>0</v>
      </c>
      <c r="H43" s="75">
        <f>'Selling Price'!H43*'Volume (KT)'!H43*'Selling Price'!H$20/10^3</f>
        <v>0</v>
      </c>
      <c r="I43" s="75">
        <f>'Selling Price'!I43*'Volume (KT)'!I43*'Selling Price'!I$20/10^3</f>
        <v>0</v>
      </c>
      <c r="J43" s="75">
        <f>'Selling Price'!J43*'Volume (KT)'!J43*'Selling Price'!J$20/10^3</f>
        <v>0</v>
      </c>
      <c r="K43" s="75">
        <f>'Selling Price'!K43*'Volume (KT)'!K43*'Selling Price'!K$20/10^3</f>
        <v>0</v>
      </c>
      <c r="L43" s="75">
        <f>'Selling Price'!L43*'Volume (KT)'!L43*'Selling Price'!L$20/10^3</f>
        <v>0</v>
      </c>
      <c r="M43" s="75">
        <f>'Selling Price'!M43*'Volume (KT)'!M43*'Selling Price'!M$20/10^3</f>
        <v>0</v>
      </c>
      <c r="N43" s="75">
        <f>'Selling Price'!N43*'Volume (KT)'!N43*'Selling Price'!N$20/10^3</f>
        <v>0</v>
      </c>
      <c r="O43" s="75">
        <f>'Selling Price'!O43*'Volume (KT)'!O43*'Selling Price'!O$20/10^3</f>
        <v>0</v>
      </c>
      <c r="P43" s="75">
        <f>'Selling Price'!P43*'Volume (KT)'!P43*'Selling Price'!P$20/10^3</f>
        <v>0</v>
      </c>
    </row>
    <row r="44" spans="1:16" ht="15" thickBot="1">
      <c r="A44" s="379"/>
      <c r="B44" s="382"/>
      <c r="C44" s="383" t="s">
        <v>178</v>
      </c>
      <c r="D44" s="382"/>
      <c r="E44" s="75">
        <f>'Selling Price'!E44*'Volume (KT)'!E44*'Selling Price'!E$20/10^3</f>
        <v>0</v>
      </c>
      <c r="F44" s="75">
        <f>'Selling Price'!F44*'Volume (KT)'!F44*'Selling Price'!F$20/10^3</f>
        <v>0</v>
      </c>
      <c r="G44" s="75">
        <f>'Selling Price'!G44*'Volume (KT)'!G44*'Selling Price'!G$20/10^3</f>
        <v>0</v>
      </c>
      <c r="H44" s="75">
        <f>'Selling Price'!H44*'Volume (KT)'!H44*'Selling Price'!H$20/10^3</f>
        <v>0</v>
      </c>
      <c r="I44" s="75">
        <f>'Selling Price'!I44*'Volume (KT)'!I44*'Selling Price'!I$20/10^3</f>
        <v>0</v>
      </c>
      <c r="J44" s="75">
        <f>'Selling Price'!J44*'Volume (KT)'!J44*'Selling Price'!J$20/10^3</f>
        <v>0</v>
      </c>
      <c r="K44" s="75">
        <f>'Selling Price'!K44*'Volume (KT)'!K44*'Selling Price'!K$20/10^3</f>
        <v>0</v>
      </c>
      <c r="L44" s="75">
        <f>'Selling Price'!L44*'Volume (KT)'!L44*'Selling Price'!L$20/10^3</f>
        <v>0</v>
      </c>
      <c r="M44" s="75">
        <f>'Selling Price'!M44*'Volume (KT)'!M44*'Selling Price'!M$20/10^3</f>
        <v>0</v>
      </c>
      <c r="N44" s="75">
        <f>'Selling Price'!N44*'Volume (KT)'!N44*'Selling Price'!N$20/10^3</f>
        <v>0</v>
      </c>
      <c r="O44" s="75">
        <f>'Selling Price'!O44*'Volume (KT)'!O44*'Selling Price'!O$20/10^3</f>
        <v>0</v>
      </c>
      <c r="P44" s="75">
        <f>'Selling Price'!P44*'Volume (KT)'!P44*'Selling Price'!P$20/10^3</f>
        <v>0</v>
      </c>
    </row>
    <row r="45" spans="1:16">
      <c r="A45" s="89" t="s">
        <v>91</v>
      </c>
      <c r="B45" s="396" t="s">
        <v>95</v>
      </c>
      <c r="C45" s="397" t="s">
        <v>283</v>
      </c>
      <c r="D45" s="398" t="s">
        <v>95</v>
      </c>
      <c r="E45" s="75">
        <f>'Selling Price'!E45*'Volume (KT)'!E45*'Selling Price'!E$20/10^3</f>
        <v>181.93171430193442</v>
      </c>
      <c r="F45" s="75">
        <f>'Selling Price'!F45*'Volume (KT)'!F45*'Selling Price'!F$20/10^3</f>
        <v>0</v>
      </c>
      <c r="G45" s="75">
        <f>'Selling Price'!G45*'Volume (KT)'!G45*'Selling Price'!G$20/10^3</f>
        <v>227.75484887995049</v>
      </c>
      <c r="H45" s="75">
        <f>'Selling Price'!H45*'Volume (KT)'!H45*'Selling Price'!H$20/10^3</f>
        <v>93.090601670052322</v>
      </c>
      <c r="I45" s="75">
        <f>'Selling Price'!I45*'Volume (KT)'!I45*'Selling Price'!I$20/10^3</f>
        <v>302.03563269434278</v>
      </c>
      <c r="J45" s="75">
        <f>'Selling Price'!J45*'Volume (KT)'!J45*'Selling Price'!J$20/10^3</f>
        <v>436.96512000000007</v>
      </c>
      <c r="K45" s="75">
        <f>'Selling Price'!K45*'Volume (KT)'!K45*'Selling Price'!K$20/10^3</f>
        <v>0</v>
      </c>
      <c r="L45" s="75">
        <f>'Selling Price'!L45*'Volume (KT)'!L45*'Selling Price'!L$20/10^3</f>
        <v>0</v>
      </c>
      <c r="M45" s="75">
        <f>'Selling Price'!M45*'Volume (KT)'!M45*'Selling Price'!M$20/10^3</f>
        <v>0</v>
      </c>
      <c r="N45" s="75">
        <f>'Selling Price'!N45*'Volume (KT)'!N45*'Selling Price'!N$20/10^3</f>
        <v>0</v>
      </c>
      <c r="O45" s="75">
        <f>'Selling Price'!O45*'Volume (KT)'!O45*'Selling Price'!O$20/10^3</f>
        <v>0</v>
      </c>
      <c r="P45" s="75">
        <f>'Selling Price'!P45*'Volume (KT)'!P45*'Selling Price'!P$20/10^3</f>
        <v>0</v>
      </c>
    </row>
    <row r="46" spans="1:16">
      <c r="A46" s="93" t="s">
        <v>91</v>
      </c>
      <c r="B46" s="309" t="s">
        <v>282</v>
      </c>
      <c r="C46" s="80" t="s">
        <v>283</v>
      </c>
      <c r="D46" s="399" t="s">
        <v>3</v>
      </c>
      <c r="E46" s="75">
        <f>'Selling Price'!E46*'Volume (KT)'!E46*'Selling Price'!E$20/10^3</f>
        <v>0</v>
      </c>
      <c r="F46" s="75">
        <f>'Selling Price'!F46*'Volume (KT)'!F46*'Selling Price'!F$20/10^3</f>
        <v>0</v>
      </c>
      <c r="G46" s="75">
        <f>'Selling Price'!G46*'Volume (KT)'!G46*'Selling Price'!G$20/10^3</f>
        <v>0</v>
      </c>
      <c r="H46" s="75">
        <f>'Selling Price'!H46*'Volume (KT)'!H46*'Selling Price'!H$20/10^3</f>
        <v>478.66373136150105</v>
      </c>
      <c r="I46" s="75">
        <f>'Selling Price'!I46*'Volume (KT)'!I46*'Selling Price'!I$20/10^3</f>
        <v>203.79772223215301</v>
      </c>
      <c r="J46" s="75">
        <f>'Selling Price'!J46*'Volume (KT)'!J46*'Selling Price'!J$20/10^3</f>
        <v>0</v>
      </c>
      <c r="K46" s="75">
        <f>'Selling Price'!K46*'Volume (KT)'!K46*'Selling Price'!K$20/10^3</f>
        <v>0</v>
      </c>
      <c r="L46" s="75">
        <f>'Selling Price'!L46*'Volume (KT)'!L46*'Selling Price'!L$20/10^3</f>
        <v>0</v>
      </c>
      <c r="M46" s="75">
        <f>'Selling Price'!M46*'Volume (KT)'!M46*'Selling Price'!M$20/10^3</f>
        <v>0</v>
      </c>
      <c r="N46" s="75">
        <f>'Selling Price'!N46*'Volume (KT)'!N46*'Selling Price'!N$20/10^3</f>
        <v>0</v>
      </c>
      <c r="O46" s="75">
        <f>'Selling Price'!O46*'Volume (KT)'!O46*'Selling Price'!O$20/10^3</f>
        <v>0</v>
      </c>
      <c r="P46" s="75">
        <f>'Selling Price'!P46*'Volume (KT)'!P46*'Selling Price'!P$20/10^3</f>
        <v>0</v>
      </c>
    </row>
    <row r="47" spans="1:16">
      <c r="A47" s="93" t="s">
        <v>91</v>
      </c>
      <c r="B47" s="309" t="s">
        <v>281</v>
      </c>
      <c r="C47" s="80" t="s">
        <v>283</v>
      </c>
      <c r="D47" s="102" t="s">
        <v>95</v>
      </c>
      <c r="E47" s="75">
        <f>'Selling Price'!E47*'Volume (KT)'!E47*'Selling Price'!E$20/10^3</f>
        <v>0</v>
      </c>
      <c r="F47" s="75">
        <f>'Selling Price'!F47*'Volume (KT)'!F47*'Selling Price'!F$20/10^3</f>
        <v>0</v>
      </c>
      <c r="G47" s="75">
        <f>'Selling Price'!G47*'Volume (KT)'!G47*'Selling Price'!G$20/10^3</f>
        <v>0</v>
      </c>
      <c r="H47" s="75">
        <f>'Selling Price'!H47*'Volume (KT)'!H47*'Selling Price'!H$20/10^3</f>
        <v>39.895972144308125</v>
      </c>
      <c r="I47" s="75">
        <f>'Selling Price'!I47*'Volume (KT)'!I47*'Selling Price'!I$20/10^3</f>
        <v>821.53692092861252</v>
      </c>
      <c r="J47" s="75">
        <f>'Selling Price'!J47*'Volume (KT)'!J47*'Selling Price'!J$20/10^3</f>
        <v>611.75116800000001</v>
      </c>
      <c r="K47" s="75">
        <f>'Selling Price'!K47*'Volume (KT)'!K47*'Selling Price'!K$20/10^3</f>
        <v>575.52346080000007</v>
      </c>
      <c r="L47" s="75">
        <f>'Selling Price'!L47*'Volume (KT)'!L47*'Selling Price'!L$20/10^3</f>
        <v>600.77391039999998</v>
      </c>
      <c r="M47" s="75">
        <f>'Selling Price'!M47*'Volume (KT)'!M47*'Selling Price'!M$20/10^3</f>
        <v>574.92815799999994</v>
      </c>
      <c r="N47" s="75">
        <f>'Selling Price'!N47*'Volume (KT)'!N47*'Selling Price'!N$20/10^3</f>
        <v>536.90397068000004</v>
      </c>
      <c r="O47" s="75">
        <f>'Selling Price'!O47*'Volume (KT)'!O47*'Selling Price'!O$20/10^3</f>
        <v>548.82697152000003</v>
      </c>
      <c r="P47" s="75">
        <f>'Selling Price'!P47*'Volume (KT)'!P47*'Selling Price'!P$20/10^3</f>
        <v>155.95789456</v>
      </c>
    </row>
    <row r="48" spans="1:16">
      <c r="A48" s="93" t="s">
        <v>91</v>
      </c>
      <c r="B48" s="78" t="s">
        <v>95</v>
      </c>
      <c r="C48" s="80" t="s">
        <v>284</v>
      </c>
      <c r="D48" s="102" t="s">
        <v>95</v>
      </c>
      <c r="E48" s="75">
        <f>'Selling Price'!E48*'Volume (KT)'!E48*'Selling Price'!E$20/10^3</f>
        <v>0</v>
      </c>
      <c r="F48" s="75">
        <f>'Selling Price'!F48*'Volume (KT)'!F48*'Selling Price'!F$20/10^3</f>
        <v>0</v>
      </c>
      <c r="G48" s="75">
        <f>'Selling Price'!G48*'Volume (KT)'!G48*'Selling Price'!G$20/10^3</f>
        <v>0</v>
      </c>
      <c r="H48" s="75">
        <f>'Selling Price'!H48*'Volume (KT)'!H48*'Selling Price'!H$20/10^3</f>
        <v>0</v>
      </c>
      <c r="I48" s="75">
        <f>'Selling Price'!I48*'Volume (KT)'!I48*'Selling Price'!I$20/10^3</f>
        <v>0</v>
      </c>
      <c r="J48" s="75">
        <f>'Selling Price'!J48*'Volume (KT)'!J48*'Selling Price'!J$20/10^3</f>
        <v>0</v>
      </c>
      <c r="K48" s="75">
        <f>'Selling Price'!K48*'Volume (KT)'!K48*'Selling Price'!K$20/10^3</f>
        <v>0</v>
      </c>
      <c r="L48" s="75">
        <f>'Selling Price'!L48*'Volume (KT)'!L48*'Selling Price'!L$20/10^3</f>
        <v>0</v>
      </c>
      <c r="M48" s="75">
        <f>'Selling Price'!M48*'Volume (KT)'!M48*'Selling Price'!M$20/10^3</f>
        <v>0</v>
      </c>
      <c r="N48" s="75">
        <f>'Selling Price'!N48*'Volume (KT)'!N48*'Selling Price'!N$20/10^3</f>
        <v>0</v>
      </c>
      <c r="O48" s="75">
        <f>'Selling Price'!O48*'Volume (KT)'!O48*'Selling Price'!O$20/10^3</f>
        <v>0</v>
      </c>
      <c r="P48" s="75">
        <f>'Selling Price'!P48*'Volume (KT)'!P48*'Selling Price'!P$20/10^3</f>
        <v>0</v>
      </c>
    </row>
    <row r="49" spans="1:16">
      <c r="A49" s="93" t="s">
        <v>91</v>
      </c>
      <c r="B49" s="309" t="s">
        <v>282</v>
      </c>
      <c r="C49" s="80" t="s">
        <v>284</v>
      </c>
      <c r="D49" s="399" t="s">
        <v>3</v>
      </c>
      <c r="E49" s="75">
        <f>'Selling Price'!E49*'Volume (KT)'!E49*'Selling Price'!E$20/10^3</f>
        <v>0</v>
      </c>
      <c r="F49" s="75">
        <f>'Selling Price'!F49*'Volume (KT)'!F49*'Selling Price'!F$20/10^3</f>
        <v>0</v>
      </c>
      <c r="G49" s="75">
        <f>'Selling Price'!G49*'Volume (KT)'!G49*'Selling Price'!G$20/10^3</f>
        <v>0</v>
      </c>
      <c r="H49" s="75">
        <f>'Selling Price'!H49*'Volume (KT)'!H49*'Selling Price'!H$20/10^3</f>
        <v>0</v>
      </c>
      <c r="I49" s="75">
        <f>'Selling Price'!I49*'Volume (KT)'!I49*'Selling Price'!I$20/10^3</f>
        <v>0</v>
      </c>
      <c r="J49" s="75">
        <f>'Selling Price'!J49*'Volume (KT)'!J49*'Selling Price'!J$20/10^3</f>
        <v>0</v>
      </c>
      <c r="K49" s="75">
        <f>'Selling Price'!K49*'Volume (KT)'!K49*'Selling Price'!K$20/10^3</f>
        <v>0</v>
      </c>
      <c r="L49" s="75">
        <f>'Selling Price'!L49*'Volume (KT)'!L49*'Selling Price'!L$20/10^3</f>
        <v>0</v>
      </c>
      <c r="M49" s="75">
        <f>'Selling Price'!M49*'Volume (KT)'!M49*'Selling Price'!M$20/10^3</f>
        <v>0</v>
      </c>
      <c r="N49" s="75">
        <f>'Selling Price'!N49*'Volume (KT)'!N49*'Selling Price'!N$20/10^3</f>
        <v>0</v>
      </c>
      <c r="O49" s="75">
        <f>'Selling Price'!O49*'Volume (KT)'!O49*'Selling Price'!O$20/10^3</f>
        <v>0</v>
      </c>
      <c r="P49" s="75">
        <f>'Selling Price'!P49*'Volume (KT)'!P49*'Selling Price'!P$20/10^3</f>
        <v>0</v>
      </c>
    </row>
    <row r="50" spans="1:16" ht="15" thickBot="1">
      <c r="A50" s="96" t="s">
        <v>91</v>
      </c>
      <c r="B50" s="393" t="s">
        <v>281</v>
      </c>
      <c r="C50" s="400" t="s">
        <v>284</v>
      </c>
      <c r="D50" s="401" t="s">
        <v>95</v>
      </c>
      <c r="E50" s="75">
        <f>'Selling Price'!E50*'Volume (KT)'!E50*'Selling Price'!E$20/10^3</f>
        <v>0</v>
      </c>
      <c r="F50" s="75">
        <f>'Selling Price'!F50*'Volume (KT)'!F50*'Selling Price'!F$20/10^3</f>
        <v>0</v>
      </c>
      <c r="G50" s="75">
        <f>'Selling Price'!G50*'Volume (KT)'!G50*'Selling Price'!G$20/10^3</f>
        <v>0</v>
      </c>
      <c r="H50" s="75">
        <f>'Selling Price'!H50*'Volume (KT)'!H50*'Selling Price'!H$20/10^3</f>
        <v>0</v>
      </c>
      <c r="I50" s="75">
        <f>'Selling Price'!I50*'Volume (KT)'!I50*'Selling Price'!I$20/10^3</f>
        <v>0</v>
      </c>
      <c r="J50" s="75">
        <f>'Selling Price'!J50*'Volume (KT)'!J50*'Selling Price'!J$20/10^3</f>
        <v>0</v>
      </c>
      <c r="K50" s="75">
        <f>'Selling Price'!K50*'Volume (KT)'!K50*'Selling Price'!K$20/10^3</f>
        <v>0</v>
      </c>
      <c r="L50" s="75">
        <f>'Selling Price'!L50*'Volume (KT)'!L50*'Selling Price'!L$20/10^3</f>
        <v>0</v>
      </c>
      <c r="M50" s="75">
        <f>'Selling Price'!M50*'Volume (KT)'!M50*'Selling Price'!M$20/10^3</f>
        <v>0</v>
      </c>
      <c r="N50" s="75">
        <f>'Selling Price'!N50*'Volume (KT)'!N50*'Selling Price'!N$20/10^3</f>
        <v>0</v>
      </c>
      <c r="O50" s="75">
        <f>'Selling Price'!O50*'Volume (KT)'!O50*'Selling Price'!O$20/10^3</f>
        <v>0</v>
      </c>
      <c r="P50" s="75">
        <f>'Selling Price'!P50*'Volume (KT)'!P50*'Selling Price'!P$20/10^3</f>
        <v>0</v>
      </c>
    </row>
    <row r="51" spans="1:16">
      <c r="A51" s="407" t="s">
        <v>91</v>
      </c>
      <c r="B51" s="386" t="s">
        <v>95</v>
      </c>
      <c r="C51" s="387" t="s">
        <v>291</v>
      </c>
      <c r="D51" s="408" t="s">
        <v>95</v>
      </c>
      <c r="E51" s="75">
        <f>'Selling Price'!E51*'Volume (KT)'!E51*'Selling Price'!E$20/10^3</f>
        <v>0</v>
      </c>
      <c r="F51" s="75">
        <f>'Selling Price'!F51*'Volume (KT)'!F51*'Selling Price'!F$20/10^3</f>
        <v>0</v>
      </c>
      <c r="G51" s="75">
        <f>'Selling Price'!G51*'Volume (KT)'!G51*'Selling Price'!G$20/10^3</f>
        <v>0</v>
      </c>
      <c r="H51" s="75">
        <f>'Selling Price'!H51*'Volume (KT)'!H51*'Selling Price'!H$20/10^3</f>
        <v>0</v>
      </c>
      <c r="I51" s="75">
        <f>'Selling Price'!I51*'Volume (KT)'!I51*'Selling Price'!I$20/10^3</f>
        <v>0</v>
      </c>
      <c r="J51" s="75">
        <f>'Selling Price'!J51*'Volume (KT)'!J51*'Selling Price'!J$20/10^3</f>
        <v>0</v>
      </c>
      <c r="K51" s="75">
        <f>'Selling Price'!K51*'Volume (KT)'!K51*'Selling Price'!K$20/10^3</f>
        <v>0</v>
      </c>
      <c r="L51" s="75">
        <f>'Selling Price'!L51*'Volume (KT)'!L51*'Selling Price'!L$20/10^3</f>
        <v>0</v>
      </c>
      <c r="M51" s="75">
        <f>'Selling Price'!M51*'Volume (KT)'!M51*'Selling Price'!M$20/10^3</f>
        <v>0</v>
      </c>
      <c r="N51" s="75">
        <f>'Selling Price'!N51*'Volume (KT)'!N51*'Selling Price'!N$20/10^3</f>
        <v>0</v>
      </c>
      <c r="O51" s="75">
        <f>'Selling Price'!O51*'Volume (KT)'!O51*'Selling Price'!O$20/10^3</f>
        <v>0</v>
      </c>
      <c r="P51" s="75">
        <f>'Selling Price'!P51*'Volume (KT)'!P51*'Selling Price'!P$20/10^3</f>
        <v>0</v>
      </c>
    </row>
    <row r="52" spans="1:16">
      <c r="A52" s="93" t="s">
        <v>91</v>
      </c>
      <c r="B52" s="309" t="s">
        <v>282</v>
      </c>
      <c r="C52" s="80" t="s">
        <v>291</v>
      </c>
      <c r="D52" s="399" t="s">
        <v>3</v>
      </c>
      <c r="E52" s="75">
        <f>'Selling Price'!E52*'Volume (KT)'!E52*'Selling Price'!E$20/10^3</f>
        <v>256.76197568552089</v>
      </c>
      <c r="F52" s="75">
        <f>'Selling Price'!F52*'Volume (KT)'!F52*'Selling Price'!F$20/10^3</f>
        <v>464.005187470831</v>
      </c>
      <c r="G52" s="75">
        <f>'Selling Price'!G52*'Volume (KT)'!G52*'Selling Price'!G$20/10^3</f>
        <v>612.47099318990342</v>
      </c>
      <c r="H52" s="75">
        <f>'Selling Price'!H52*'Volume (KT)'!H52*'Selling Price'!H$20/10^3</f>
        <v>0</v>
      </c>
      <c r="I52" s="75">
        <f>'Selling Price'!I52*'Volume (KT)'!I52*'Selling Price'!I$20/10^3</f>
        <v>0</v>
      </c>
      <c r="J52" s="75">
        <f>'Selling Price'!J52*'Volume (KT)'!J52*'Selling Price'!J$20/10^3</f>
        <v>0</v>
      </c>
      <c r="K52" s="75">
        <f>'Selling Price'!K52*'Volume (KT)'!K52*'Selling Price'!K$20/10^3</f>
        <v>0</v>
      </c>
      <c r="L52" s="75">
        <f>'Selling Price'!L52*'Volume (KT)'!L52*'Selling Price'!L$20/10^3</f>
        <v>0</v>
      </c>
      <c r="M52" s="75">
        <f>'Selling Price'!M52*'Volume (KT)'!M52*'Selling Price'!M$20/10^3</f>
        <v>0</v>
      </c>
      <c r="N52" s="75">
        <f>'Selling Price'!N52*'Volume (KT)'!N52*'Selling Price'!N$20/10^3</f>
        <v>0</v>
      </c>
      <c r="O52" s="75">
        <f>'Selling Price'!O52*'Volume (KT)'!O52*'Selling Price'!O$20/10^3</f>
        <v>0</v>
      </c>
      <c r="P52" s="75">
        <f>'Selling Price'!P52*'Volume (KT)'!P52*'Selling Price'!P$20/10^3</f>
        <v>0</v>
      </c>
    </row>
    <row r="53" spans="1:16" ht="15" thickBot="1">
      <c r="A53" s="96" t="s">
        <v>91</v>
      </c>
      <c r="B53" s="393" t="s">
        <v>281</v>
      </c>
      <c r="C53" s="400" t="s">
        <v>291</v>
      </c>
      <c r="D53" s="401" t="s">
        <v>95</v>
      </c>
      <c r="E53" s="75">
        <f>'Selling Price'!E53*'Volume (KT)'!E53*'Selling Price'!E$20/10^3</f>
        <v>0</v>
      </c>
      <c r="F53" s="75">
        <f>'Selling Price'!F53*'Volume (KT)'!F53*'Selling Price'!F$20/10^3</f>
        <v>0</v>
      </c>
      <c r="G53" s="75">
        <f>'Selling Price'!G53*'Volume (KT)'!G53*'Selling Price'!G$20/10^3</f>
        <v>0</v>
      </c>
      <c r="H53" s="75">
        <f>'Selling Price'!H53*'Volume (KT)'!H53*'Selling Price'!H$20/10^3</f>
        <v>0</v>
      </c>
      <c r="I53" s="75">
        <f>'Selling Price'!I53*'Volume (KT)'!I53*'Selling Price'!I$20/10^3</f>
        <v>0</v>
      </c>
      <c r="J53" s="75">
        <f>'Selling Price'!J53*'Volume (KT)'!J53*'Selling Price'!J$20/10^3</f>
        <v>0</v>
      </c>
      <c r="K53" s="75">
        <f>'Selling Price'!K53*'Volume (KT)'!K53*'Selling Price'!K$20/10^3</f>
        <v>0</v>
      </c>
      <c r="L53" s="75">
        <f>'Selling Price'!L53*'Volume (KT)'!L53*'Selling Price'!L$20/10^3</f>
        <v>0</v>
      </c>
      <c r="M53" s="75">
        <f>'Selling Price'!M53*'Volume (KT)'!M53*'Selling Price'!M$20/10^3</f>
        <v>0</v>
      </c>
      <c r="N53" s="75">
        <f>'Selling Price'!N53*'Volume (KT)'!N53*'Selling Price'!N$20/10^3</f>
        <v>0</v>
      </c>
      <c r="O53" s="75">
        <f>'Selling Price'!O53*'Volume (KT)'!O53*'Selling Price'!O$20/10^3</f>
        <v>0</v>
      </c>
      <c r="P53" s="75">
        <f>'Selling Price'!P53*'Volume (KT)'!P53*'Selling Price'!P$20/10^3</f>
        <v>0</v>
      </c>
    </row>
    <row r="54" spans="1:16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'Selling Price'!E54*'Volume (KT)'!E54*'Selling Price'!E$20/10^3</f>
        <v>10.793184999999998</v>
      </c>
      <c r="F54" s="75">
        <f>'Selling Price'!F54*'Volume (KT)'!F54*'Selling Price'!F$20/10^3</f>
        <v>10.890746203967032</v>
      </c>
      <c r="G54" s="75">
        <f>'Selling Price'!G54*'Volume (KT)'!G54*'Selling Price'!G$20/10^3</f>
        <v>11.445060900196287</v>
      </c>
      <c r="H54" s="75">
        <f>'Selling Price'!H54*'Volume (KT)'!H54*'Selling Price'!H$20/10^3</f>
        <v>10.925070000000002</v>
      </c>
      <c r="I54" s="75">
        <f>'Selling Price'!I54*'Volume (KT)'!I54*'Selling Price'!I$20/10^3</f>
        <v>11.437910154914094</v>
      </c>
      <c r="J54" s="75">
        <f>'Selling Price'!J54*'Volume (KT)'!J54*'Selling Price'!J$20/10^3</f>
        <v>8.9869294074325037</v>
      </c>
      <c r="K54" s="75">
        <f>'Selling Price'!K54*'Volume (KT)'!K54*'Selling Price'!K$20/10^3</f>
        <v>8.9869294074325037</v>
      </c>
      <c r="L54" s="75">
        <f>'Selling Price'!L54*'Volume (KT)'!L54*'Selling Price'!L$20/10^3</f>
        <v>9.3207124418965126</v>
      </c>
      <c r="M54" s="75">
        <f>'Selling Price'!M54*'Volume (KT)'!M54*'Selling Price'!M$20/10^3</f>
        <v>9.3207124418965108</v>
      </c>
      <c r="N54" s="75">
        <f>'Selling Price'!N54*'Volume (KT)'!N54*'Selling Price'!N$20/10^3</f>
        <v>9.3207124418965108</v>
      </c>
      <c r="O54" s="75">
        <f>'Selling Price'!O54*'Volume (KT)'!O54*'Selling Price'!O$20/10^3</f>
        <v>9.7555503844705047</v>
      </c>
      <c r="P54" s="75">
        <f>'Selling Price'!P54*'Volume (KT)'!P54*'Selling Price'!P$20/10^3</f>
        <v>9.7555503844705047</v>
      </c>
    </row>
    <row r="55" spans="1:16" s="73" customFormat="1" ht="23.5">
      <c r="A55" s="71" t="s">
        <v>5</v>
      </c>
      <c r="B55" s="72"/>
      <c r="D55" s="72"/>
      <c r="E55" s="75">
        <f>'Selling Price'!E55*'Volume (KT)'!E55*'Selling Price'!E$20/10^3</f>
        <v>0</v>
      </c>
      <c r="F55" s="75">
        <f>'Selling Price'!F55*'Volume (KT)'!F55*'Selling Price'!F$20/10^3</f>
        <v>0</v>
      </c>
      <c r="G55" s="75">
        <f>'Selling Price'!G55*'Volume (KT)'!G55*'Selling Price'!G$20/10^3</f>
        <v>0</v>
      </c>
      <c r="H55" s="75">
        <f>'Selling Price'!H55*'Volume (KT)'!H55*'Selling Price'!H$20/10^3</f>
        <v>0</v>
      </c>
      <c r="I55" s="75">
        <f>'Selling Price'!I55*'Volume (KT)'!I55*'Selling Price'!I$20/10^3</f>
        <v>0</v>
      </c>
      <c r="J55" s="75">
        <f>'Selling Price'!J55*'Volume (KT)'!J55*'Selling Price'!J$20/10^3</f>
        <v>0</v>
      </c>
      <c r="K55" s="75">
        <f>'Selling Price'!K55*'Volume (KT)'!K55*'Selling Price'!K$20/10^3</f>
        <v>0</v>
      </c>
      <c r="L55" s="75">
        <f>'Selling Price'!L55*'Volume (KT)'!L55*'Selling Price'!L$20/10^3</f>
        <v>0</v>
      </c>
      <c r="M55" s="75">
        <f>'Selling Price'!M55*'Volume (KT)'!M55*'Selling Price'!M$20/10^3</f>
        <v>0</v>
      </c>
      <c r="N55" s="75">
        <f>'Selling Price'!N55*'Volume (KT)'!N55*'Selling Price'!N$20/10^3</f>
        <v>0</v>
      </c>
      <c r="O55" s="75">
        <f>'Selling Price'!O55*'Volume (KT)'!O55*'Selling Price'!O$20/10^3</f>
        <v>0</v>
      </c>
      <c r="P55" s="75">
        <f>'Selling Price'!P55*'Volume (KT)'!P55*'Selling Price'!P$20/10^3</f>
        <v>0</v>
      </c>
    </row>
    <row r="56" spans="1:16">
      <c r="A56" s="490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92"/>
      <c r="B57" s="488"/>
      <c r="C57" s="488"/>
      <c r="D57" s="488"/>
      <c r="E57" s="308">
        <f>E24</f>
        <v>23743</v>
      </c>
      <c r="F57" s="308">
        <f t="shared" ref="F57:P57" si="1">F24</f>
        <v>23774</v>
      </c>
      <c r="G57" s="308">
        <f t="shared" si="1"/>
        <v>23802</v>
      </c>
      <c r="H57" s="308">
        <f t="shared" si="1"/>
        <v>23833</v>
      </c>
      <c r="I57" s="308">
        <f t="shared" si="1"/>
        <v>23863</v>
      </c>
      <c r="J57" s="308">
        <f t="shared" si="1"/>
        <v>23894</v>
      </c>
      <c r="K57" s="308">
        <f t="shared" si="1"/>
        <v>23924</v>
      </c>
      <c r="L57" s="308">
        <f t="shared" si="1"/>
        <v>23955</v>
      </c>
      <c r="M57" s="308">
        <f t="shared" si="1"/>
        <v>23986</v>
      </c>
      <c r="N57" s="308">
        <f t="shared" si="1"/>
        <v>24016</v>
      </c>
      <c r="O57" s="308">
        <f t="shared" si="1"/>
        <v>24047</v>
      </c>
      <c r="P57" s="308">
        <f t="shared" si="1"/>
        <v>24077</v>
      </c>
    </row>
    <row r="58" spans="1:16">
      <c r="A58" s="74"/>
      <c r="B58" s="76"/>
      <c r="C58" s="307" t="s">
        <v>65</v>
      </c>
      <c r="D58" s="307"/>
      <c r="E58" s="75">
        <f>'Selling Price'!E58*'Volume (KT)'!E58*'Selling Price'!E$20/10^3</f>
        <v>0</v>
      </c>
      <c r="F58" s="75">
        <f>'Selling Price'!F58*'Volume (KT)'!F58*'Selling Price'!F$20/10^3</f>
        <v>0</v>
      </c>
      <c r="G58" s="75">
        <f>'Selling Price'!G58*'Volume (KT)'!G58*'Selling Price'!G$20/10^3</f>
        <v>0</v>
      </c>
      <c r="H58" s="75">
        <f>'Selling Price'!H58*'Volume (KT)'!H58*'Selling Price'!H$20/10^3</f>
        <v>0</v>
      </c>
      <c r="I58" s="75">
        <f>'Selling Price'!I58*'Volume (KT)'!I58*'Selling Price'!I$20/10^3</f>
        <v>0</v>
      </c>
      <c r="J58" s="75">
        <f>'Selling Price'!J58*'Volume (KT)'!J58*'Selling Price'!J$20/10^3</f>
        <v>0</v>
      </c>
      <c r="K58" s="75">
        <f>'Selling Price'!K58*'Volume (KT)'!K58*'Selling Price'!K$20/10^3</f>
        <v>0</v>
      </c>
      <c r="L58" s="75">
        <f>'Selling Price'!L58*'Volume (KT)'!L58*'Selling Price'!L$20/10^3</f>
        <v>0</v>
      </c>
      <c r="M58" s="75">
        <f>'Selling Price'!M58*'Volume (KT)'!M58*'Selling Price'!M$20/10^3</f>
        <v>0</v>
      </c>
      <c r="N58" s="75">
        <f>'Selling Price'!N58*'Volume (KT)'!N58*'Selling Price'!N$20/10^3</f>
        <v>0</v>
      </c>
      <c r="O58" s="75">
        <f>'Selling Price'!O58*'Volume (KT)'!O58*'Selling Price'!O$20/10^3</f>
        <v>0</v>
      </c>
      <c r="P58" s="75">
        <f>'Selling Price'!P58*'Volume (KT)'!P58*'Selling Price'!P$20/10^3</f>
        <v>0</v>
      </c>
    </row>
    <row r="59" spans="1:16">
      <c r="A59" s="74" t="s">
        <v>91</v>
      </c>
      <c r="B59" s="76" t="s">
        <v>95</v>
      </c>
      <c r="C59" s="76" t="s">
        <v>2</v>
      </c>
      <c r="D59" s="76" t="s">
        <v>95</v>
      </c>
      <c r="E59" s="75">
        <f>'Selling Price'!E59*'Volume (KT)'!E59*'Selling Price'!E$20/10^3</f>
        <v>473.32238103246914</v>
      </c>
      <c r="F59" s="75">
        <f>'Selling Price'!F59*'Volume (KT)'!F59*'Selling Price'!F$20/10^3</f>
        <v>665.38472389593665</v>
      </c>
      <c r="G59" s="75">
        <f>'Selling Price'!G59*'Volume (KT)'!G59*'Selling Price'!G$20/10^3</f>
        <v>1177.8459238589546</v>
      </c>
      <c r="H59" s="75">
        <f>'Selling Price'!H59*'Volume (KT)'!H59*'Selling Price'!H$20/10^3</f>
        <v>1370.7723735530301</v>
      </c>
      <c r="I59" s="75">
        <f>'Selling Price'!I59*'Volume (KT)'!I59*'Selling Price'!I$20/10^3</f>
        <v>766.53485794181063</v>
      </c>
      <c r="J59" s="75">
        <f>'Selling Price'!J59*'Volume (KT)'!J59*'Selling Price'!J$20/10^3</f>
        <v>739.28100000000006</v>
      </c>
      <c r="K59" s="75">
        <f>'Selling Price'!K59*'Volume (KT)'!K59*'Selling Price'!K$20/10^3</f>
        <v>927.68768000000011</v>
      </c>
      <c r="L59" s="75">
        <f>'Selling Price'!L59*'Volume (KT)'!L59*'Selling Price'!L$20/10^3</f>
        <v>1036.7621468599998</v>
      </c>
      <c r="M59" s="75">
        <f>'Selling Price'!M59*'Volume (KT)'!M59*'Selling Price'!M$20/10^3</f>
        <v>1211.6857137</v>
      </c>
      <c r="N59" s="75">
        <f>'Selling Price'!N59*'Volume (KT)'!N59*'Selling Price'!N$20/10^3</f>
        <v>1324.8552091079998</v>
      </c>
      <c r="O59" s="75">
        <f>'Selling Price'!O59*'Volume (KT)'!O59*'Selling Price'!O$20/10^3</f>
        <v>1338.5139537769223</v>
      </c>
      <c r="P59" s="75">
        <f>'Selling Price'!P59*'Volume (KT)'!P59*'Selling Price'!P$20/10^3</f>
        <v>1374.6015197156908</v>
      </c>
    </row>
    <row r="60" spans="1:16">
      <c r="A60" s="74" t="s">
        <v>91</v>
      </c>
      <c r="B60" s="123" t="s">
        <v>286</v>
      </c>
      <c r="C60" s="406" t="s">
        <v>2</v>
      </c>
      <c r="D60" s="406" t="s">
        <v>95</v>
      </c>
      <c r="E60" s="75">
        <f>'Selling Price'!E60*'Volume (KT)'!E60*'Selling Price'!E$20/10^3</f>
        <v>0</v>
      </c>
      <c r="F60" s="75">
        <f>'Selling Price'!F60*'Volume (KT)'!F60*'Selling Price'!F$20/10^3</f>
        <v>0</v>
      </c>
      <c r="G60" s="75">
        <f>'Selling Price'!G60*'Volume (KT)'!G60*'Selling Price'!G$20/10^3</f>
        <v>0</v>
      </c>
      <c r="H60" s="75">
        <f>'Selling Price'!H60*'Volume (KT)'!H60*'Selling Price'!H$20/10^3</f>
        <v>0</v>
      </c>
      <c r="I60" s="75">
        <f>'Selling Price'!I60*'Volume (KT)'!I60*'Selling Price'!I$20/10^3</f>
        <v>0</v>
      </c>
      <c r="J60" s="75">
        <f>'Selling Price'!J60*'Volume (KT)'!J60*'Selling Price'!J$20/10^3</f>
        <v>0</v>
      </c>
      <c r="K60" s="75">
        <f>'Selling Price'!K60*'Volume (KT)'!K60*'Selling Price'!K$20/10^3</f>
        <v>0</v>
      </c>
      <c r="L60" s="75">
        <f>'Selling Price'!L60*'Volume (KT)'!L60*'Selling Price'!L$20/10^3</f>
        <v>0</v>
      </c>
      <c r="M60" s="75">
        <f>'Selling Price'!M60*'Volume (KT)'!M60*'Selling Price'!M$20/10^3</f>
        <v>0</v>
      </c>
      <c r="N60" s="75">
        <f>'Selling Price'!N60*'Volume (KT)'!N60*'Selling Price'!N$20/10^3</f>
        <v>0</v>
      </c>
      <c r="O60" s="75">
        <f>'Selling Price'!O60*'Volume (KT)'!O60*'Selling Price'!O$20/10^3</f>
        <v>0</v>
      </c>
      <c r="P60" s="75">
        <f>'Selling Price'!P60*'Volume (KT)'!P60*'Selling Price'!P$20/10^3</f>
        <v>0</v>
      </c>
    </row>
    <row r="61" spans="1:16">
      <c r="A61" s="74"/>
      <c r="B61" s="309"/>
      <c r="C61" s="310" t="s">
        <v>223</v>
      </c>
      <c r="D61" s="311"/>
      <c r="E61" s="75">
        <f>'Selling Price'!E61*'Volume (KT)'!E61*'Selling Price'!E$20/10^3</f>
        <v>0</v>
      </c>
      <c r="F61" s="75">
        <f>'Selling Price'!F61*'Volume (KT)'!F61*'Selling Price'!F$20/10^3</f>
        <v>0</v>
      </c>
      <c r="G61" s="75">
        <f>'Selling Price'!G61*'Volume (KT)'!G61*'Selling Price'!G$20/10^3</f>
        <v>0</v>
      </c>
      <c r="H61" s="75">
        <f>'Selling Price'!H61*'Volume (KT)'!H61*'Selling Price'!H$20/10^3</f>
        <v>0</v>
      </c>
      <c r="I61" s="75">
        <f>'Selling Price'!I61*'Volume (KT)'!I61*'Selling Price'!I$20/10^3</f>
        <v>0</v>
      </c>
      <c r="J61" s="75">
        <f>'Selling Price'!J61*'Volume (KT)'!J61*'Selling Price'!J$20/10^3</f>
        <v>0</v>
      </c>
      <c r="K61" s="75">
        <f>'Selling Price'!K61*'Volume (KT)'!K61*'Selling Price'!K$20/10^3</f>
        <v>0</v>
      </c>
      <c r="L61" s="75">
        <f>'Selling Price'!L61*'Volume (KT)'!L61*'Selling Price'!L$20/10^3</f>
        <v>0</v>
      </c>
      <c r="M61" s="75">
        <f>'Selling Price'!M61*'Volume (KT)'!M61*'Selling Price'!M$20/10^3</f>
        <v>0</v>
      </c>
      <c r="N61" s="75">
        <f>'Selling Price'!N61*'Volume (KT)'!N61*'Selling Price'!N$20/10^3</f>
        <v>0</v>
      </c>
      <c r="O61" s="75">
        <f>'Selling Price'!O61*'Volume (KT)'!O61*'Selling Price'!O$20/10^3</f>
        <v>0</v>
      </c>
      <c r="P61" s="75">
        <f>'Selling Price'!P61*'Volume (KT)'!P61*'Selling Price'!P$20/10^3</f>
        <v>0</v>
      </c>
    </row>
    <row r="62" spans="1:16">
      <c r="A62" s="74" t="s">
        <v>91</v>
      </c>
      <c r="B62" s="311" t="s">
        <v>95</v>
      </c>
      <c r="C62" s="312" t="s">
        <v>288</v>
      </c>
      <c r="D62" s="311" t="s">
        <v>95</v>
      </c>
      <c r="E62" s="75">
        <f>'Selling Price'!E62*'Volume (KT)'!E62*'Selling Price'!E$20/10^3</f>
        <v>444.84946909539116</v>
      </c>
      <c r="F62" s="75">
        <f>'Selling Price'!F62*'Volume (KT)'!F62*'Selling Price'!F$20/10^3</f>
        <v>705.47154525120061</v>
      </c>
      <c r="G62" s="75">
        <f>'Selling Price'!G62*'Volume (KT)'!G62*'Selling Price'!G$20/10^3</f>
        <v>365.18403802616808</v>
      </c>
      <c r="H62" s="75">
        <f>'Selling Price'!H62*'Volume (KT)'!H62*'Selling Price'!H$20/10^3</f>
        <v>131.9956199348444</v>
      </c>
      <c r="I62" s="75">
        <f>'Selling Price'!I62*'Volume (KT)'!I62*'Selling Price'!I$20/10^3</f>
        <v>604.179576</v>
      </c>
      <c r="J62" s="75">
        <f>'Selling Price'!J62*'Volume (KT)'!J62*'Selling Price'!J$20/10^3</f>
        <v>826.92966400000012</v>
      </c>
      <c r="K62" s="75">
        <f>'Selling Price'!K62*'Volume (KT)'!K62*'Selling Price'!K$20/10^3</f>
        <v>659.71023679969164</v>
      </c>
      <c r="L62" s="75">
        <f>'Selling Price'!L62*'Volume (KT)'!L62*'Selling Price'!L$20/10^3</f>
        <v>255.17779278983662</v>
      </c>
      <c r="M62" s="75">
        <f>'Selling Price'!M62*'Volume (KT)'!M62*'Selling Price'!M$20/10^3</f>
        <v>40.685922454757929</v>
      </c>
      <c r="N62" s="75">
        <f>'Selling Price'!N62*'Volume (KT)'!N62*'Selling Price'!N$20/10^3</f>
        <v>24.678930388269567</v>
      </c>
      <c r="O62" s="75">
        <f>'Selling Price'!O62*'Volume (KT)'!O62*'Selling Price'!O$20/10^3</f>
        <v>0</v>
      </c>
      <c r="P62" s="75">
        <f>'Selling Price'!P62*'Volume (KT)'!P62*'Selling Price'!P$20/10^3</f>
        <v>0</v>
      </c>
    </row>
    <row r="63" spans="1:16">
      <c r="A63" s="74" t="s">
        <v>91</v>
      </c>
      <c r="B63" s="311" t="s">
        <v>95</v>
      </c>
      <c r="C63" s="312" t="s">
        <v>287</v>
      </c>
      <c r="D63" s="311" t="s">
        <v>95</v>
      </c>
      <c r="E63" s="75">
        <f>'Selling Price'!E63*'Volume (KT)'!E63*'Selling Price'!E$20/10^3</f>
        <v>0</v>
      </c>
      <c r="F63" s="75">
        <f>'Selling Price'!F63*'Volume (KT)'!F63*'Selling Price'!F$20/10^3</f>
        <v>0</v>
      </c>
      <c r="G63" s="75">
        <f>'Selling Price'!G63*'Volume (KT)'!G63*'Selling Price'!G$20/10^3</f>
        <v>0</v>
      </c>
      <c r="H63" s="75">
        <f>'Selling Price'!H63*'Volume (KT)'!H63*'Selling Price'!H$20/10^3</f>
        <v>0</v>
      </c>
      <c r="I63" s="75">
        <f>'Selling Price'!I63*'Volume (KT)'!I63*'Selling Price'!I$20/10^3</f>
        <v>0</v>
      </c>
      <c r="J63" s="75">
        <f>'Selling Price'!J63*'Volume (KT)'!J63*'Selling Price'!J$20/10^3</f>
        <v>0</v>
      </c>
      <c r="K63" s="75">
        <f>'Selling Price'!K63*'Volume (KT)'!K63*'Selling Price'!K$20/10^3</f>
        <v>0</v>
      </c>
      <c r="L63" s="75">
        <f>'Selling Price'!L63*'Volume (KT)'!L63*'Selling Price'!L$20/10^3</f>
        <v>0</v>
      </c>
      <c r="M63" s="75">
        <f>'Selling Price'!M63*'Volume (KT)'!M63*'Selling Price'!M$20/10^3</f>
        <v>0</v>
      </c>
      <c r="N63" s="75">
        <f>'Selling Price'!N63*'Volume (KT)'!N63*'Selling Price'!N$20/10^3</f>
        <v>0</v>
      </c>
      <c r="O63" s="75">
        <f>'Selling Price'!O63*'Volume (KT)'!O63*'Selling Price'!O$20/10^3</f>
        <v>0</v>
      </c>
      <c r="P63" s="75">
        <f>'Selling Price'!P63*'Volume (KT)'!P63*'Selling Price'!P$20/10^3</f>
        <v>0</v>
      </c>
    </row>
    <row r="64" spans="1:16">
      <c r="A64" s="74" t="s">
        <v>91</v>
      </c>
      <c r="B64" s="311" t="s">
        <v>95</v>
      </c>
      <c r="C64" s="312" t="s">
        <v>289</v>
      </c>
      <c r="D64" s="311" t="s">
        <v>95</v>
      </c>
      <c r="E64" s="75">
        <f>'Selling Price'!E64*'Volume (KT)'!E64*'Selling Price'!E$20/10^3</f>
        <v>0</v>
      </c>
      <c r="F64" s="75">
        <f>'Selling Price'!F64*'Volume (KT)'!F64*'Selling Price'!F$20/10^3</f>
        <v>0</v>
      </c>
      <c r="G64" s="75">
        <f>'Selling Price'!G64*'Volume (KT)'!G64*'Selling Price'!G$20/10^3</f>
        <v>0</v>
      </c>
      <c r="H64" s="75">
        <f>'Selling Price'!H64*'Volume (KT)'!H64*'Selling Price'!H$20/10^3</f>
        <v>0</v>
      </c>
      <c r="I64" s="75">
        <f>'Selling Price'!I64*'Volume (KT)'!I64*'Selling Price'!I$20/10^3</f>
        <v>0</v>
      </c>
      <c r="J64" s="75">
        <f>'Selling Price'!J64*'Volume (KT)'!J64*'Selling Price'!J$20/10^3</f>
        <v>0</v>
      </c>
      <c r="K64" s="75">
        <f>'Selling Price'!K64*'Volume (KT)'!K64*'Selling Price'!K$20/10^3</f>
        <v>0</v>
      </c>
      <c r="L64" s="75">
        <f>'Selling Price'!L64*'Volume (KT)'!L64*'Selling Price'!L$20/10^3</f>
        <v>0</v>
      </c>
      <c r="M64" s="75">
        <f>'Selling Price'!M64*'Volume (KT)'!M64*'Selling Price'!M$20/10^3</f>
        <v>0</v>
      </c>
      <c r="N64" s="75">
        <f>'Selling Price'!N64*'Volume (KT)'!N64*'Selling Price'!N$20/10^3</f>
        <v>0</v>
      </c>
      <c r="O64" s="75">
        <f>'Selling Price'!O64*'Volume (KT)'!O64*'Selling Price'!O$20/10^3</f>
        <v>0</v>
      </c>
      <c r="P64" s="75">
        <f>'Selling Price'!P64*'Volume (KT)'!P64*'Selling Price'!P$20/10^3</f>
        <v>0</v>
      </c>
    </row>
    <row r="65" spans="1:16">
      <c r="A65" s="74" t="s">
        <v>91</v>
      </c>
      <c r="B65" s="309" t="s">
        <v>286</v>
      </c>
      <c r="C65" s="404" t="s">
        <v>288</v>
      </c>
      <c r="D65" s="405" t="s">
        <v>95</v>
      </c>
      <c r="E65" s="75">
        <f>'Selling Price'!E65*'Volume (KT)'!E65*'Selling Price'!E$20/10^3</f>
        <v>0</v>
      </c>
      <c r="F65" s="75">
        <f>'Selling Price'!F65*'Volume (KT)'!F65*'Selling Price'!F$20/10^3</f>
        <v>0</v>
      </c>
      <c r="G65" s="75">
        <f>'Selling Price'!G65*'Volume (KT)'!G65*'Selling Price'!G$20/10^3</f>
        <v>0</v>
      </c>
      <c r="H65" s="75">
        <f>'Selling Price'!H65*'Volume (KT)'!H65*'Selling Price'!H$20/10^3</f>
        <v>0</v>
      </c>
      <c r="I65" s="75">
        <f>'Selling Price'!I65*'Volume (KT)'!I65*'Selling Price'!I$20/10^3</f>
        <v>0</v>
      </c>
      <c r="J65" s="75">
        <f>'Selling Price'!J65*'Volume (KT)'!J65*'Selling Price'!J$20/10^3</f>
        <v>0</v>
      </c>
      <c r="K65" s="75">
        <f>'Selling Price'!K65*'Volume (KT)'!K65*'Selling Price'!K$20/10^3</f>
        <v>0</v>
      </c>
      <c r="L65" s="75">
        <f>'Selling Price'!L65*'Volume (KT)'!L65*'Selling Price'!L$20/10^3</f>
        <v>0</v>
      </c>
      <c r="M65" s="75">
        <f>'Selling Price'!M65*'Volume (KT)'!M65*'Selling Price'!M$20/10^3</f>
        <v>0</v>
      </c>
      <c r="N65" s="75">
        <f>'Selling Price'!N65*'Volume (KT)'!N65*'Selling Price'!N$20/10^3</f>
        <v>0</v>
      </c>
      <c r="O65" s="75">
        <f>'Selling Price'!O65*'Volume (KT)'!O65*'Selling Price'!O$20/10^3</f>
        <v>0</v>
      </c>
      <c r="P65" s="75">
        <f>'Selling Price'!P65*'Volume (KT)'!P65*'Selling Price'!P$20/10^3</f>
        <v>0</v>
      </c>
    </row>
    <row r="66" spans="1:16">
      <c r="A66" s="74" t="s">
        <v>91</v>
      </c>
      <c r="B66" s="309" t="s">
        <v>286</v>
      </c>
      <c r="C66" s="404" t="s">
        <v>287</v>
      </c>
      <c r="D66" s="405" t="s">
        <v>95</v>
      </c>
      <c r="E66" s="75">
        <f>'Selling Price'!E66*'Volume (KT)'!E66*'Selling Price'!E$20/10^3</f>
        <v>0</v>
      </c>
      <c r="F66" s="75">
        <f>'Selling Price'!F66*'Volume (KT)'!F66*'Selling Price'!F$20/10^3</f>
        <v>0</v>
      </c>
      <c r="G66" s="75">
        <f>'Selling Price'!G66*'Volume (KT)'!G66*'Selling Price'!G$20/10^3</f>
        <v>0</v>
      </c>
      <c r="H66" s="75">
        <f>'Selling Price'!H66*'Volume (KT)'!H66*'Selling Price'!H$20/10^3</f>
        <v>0</v>
      </c>
      <c r="I66" s="75">
        <f>'Selling Price'!I66*'Volume (KT)'!I66*'Selling Price'!I$20/10^3</f>
        <v>0</v>
      </c>
      <c r="J66" s="75">
        <f>'Selling Price'!J66*'Volume (KT)'!J66*'Selling Price'!J$20/10^3</f>
        <v>0</v>
      </c>
      <c r="K66" s="75">
        <f>'Selling Price'!K66*'Volume (KT)'!K66*'Selling Price'!K$20/10^3</f>
        <v>0</v>
      </c>
      <c r="L66" s="75">
        <f>'Selling Price'!L66*'Volume (KT)'!L66*'Selling Price'!L$20/10^3</f>
        <v>0</v>
      </c>
      <c r="M66" s="75">
        <f>'Selling Price'!M66*'Volume (KT)'!M66*'Selling Price'!M$20/10^3</f>
        <v>0</v>
      </c>
      <c r="N66" s="75">
        <f>'Selling Price'!N66*'Volume (KT)'!N66*'Selling Price'!N$20/10^3</f>
        <v>0</v>
      </c>
      <c r="O66" s="75">
        <f>'Selling Price'!O66*'Volume (KT)'!O66*'Selling Price'!O$20/10^3</f>
        <v>0</v>
      </c>
      <c r="P66" s="75">
        <f>'Selling Price'!P66*'Volume (KT)'!P66*'Selling Price'!P$20/10^3</f>
        <v>0</v>
      </c>
    </row>
    <row r="67" spans="1:16">
      <c r="A67" s="74" t="s">
        <v>91</v>
      </c>
      <c r="B67" s="309" t="s">
        <v>286</v>
      </c>
      <c r="C67" s="404" t="s">
        <v>289</v>
      </c>
      <c r="D67" s="405" t="s">
        <v>95</v>
      </c>
      <c r="E67" s="75">
        <f>'Selling Price'!E67*'Volume (KT)'!E67*'Selling Price'!E$20/10^3</f>
        <v>0</v>
      </c>
      <c r="F67" s="75">
        <f>'Selling Price'!F67*'Volume (KT)'!F67*'Selling Price'!F$20/10^3</f>
        <v>0</v>
      </c>
      <c r="G67" s="75">
        <f>'Selling Price'!G67*'Volume (KT)'!G67*'Selling Price'!G$20/10^3</f>
        <v>0</v>
      </c>
      <c r="H67" s="75">
        <f>'Selling Price'!H67*'Volume (KT)'!H67*'Selling Price'!H$20/10^3</f>
        <v>0</v>
      </c>
      <c r="I67" s="75">
        <f>'Selling Price'!I67*'Volume (KT)'!I67*'Selling Price'!I$20/10^3</f>
        <v>0</v>
      </c>
      <c r="J67" s="75">
        <f>'Selling Price'!J67*'Volume (KT)'!J67*'Selling Price'!J$20/10^3</f>
        <v>0</v>
      </c>
      <c r="K67" s="75">
        <f>'Selling Price'!K67*'Volume (KT)'!K67*'Selling Price'!K$20/10^3</f>
        <v>0</v>
      </c>
      <c r="L67" s="75">
        <f>'Selling Price'!L67*'Volume (KT)'!L67*'Selling Price'!L$20/10^3</f>
        <v>0</v>
      </c>
      <c r="M67" s="75">
        <f>'Selling Price'!M67*'Volume (KT)'!M67*'Selling Price'!M$20/10^3</f>
        <v>0</v>
      </c>
      <c r="N67" s="75">
        <f>'Selling Price'!N67*'Volume (KT)'!N67*'Selling Price'!N$20/10^3</f>
        <v>0</v>
      </c>
      <c r="O67" s="75">
        <f>'Selling Price'!O67*'Volume (KT)'!O67*'Selling Price'!O$20/10^3</f>
        <v>0</v>
      </c>
      <c r="P67" s="75">
        <f>'Selling Price'!P67*'Volume (KT)'!P67*'Selling Price'!P$20/10^3</f>
        <v>0</v>
      </c>
    </row>
    <row r="68" spans="1:16">
      <c r="A68" s="74" t="s">
        <v>91</v>
      </c>
      <c r="B68" s="309" t="s">
        <v>286</v>
      </c>
      <c r="C68" s="312" t="s">
        <v>290</v>
      </c>
      <c r="D68" s="311" t="s">
        <v>95</v>
      </c>
      <c r="E68" s="75">
        <f>'Selling Price'!E68*'Volume (KT)'!E68*'Selling Price'!E$20/10^3</f>
        <v>0</v>
      </c>
      <c r="F68" s="75">
        <f>'Selling Price'!F68*'Volume (KT)'!F68*'Selling Price'!F$20/10^3</f>
        <v>0</v>
      </c>
      <c r="G68" s="75">
        <f>'Selling Price'!G68*'Volume (KT)'!G68*'Selling Price'!G$20/10^3</f>
        <v>0</v>
      </c>
      <c r="H68" s="75">
        <f>'Selling Price'!H68*'Volume (KT)'!H68*'Selling Price'!H$20/10^3</f>
        <v>0</v>
      </c>
      <c r="I68" s="75">
        <f>'Selling Price'!I68*'Volume (KT)'!I68*'Selling Price'!I$20/10^3</f>
        <v>0</v>
      </c>
      <c r="J68" s="75">
        <f>'Selling Price'!J68*'Volume (KT)'!J68*'Selling Price'!J$20/10^3</f>
        <v>0</v>
      </c>
      <c r="K68" s="75">
        <f>'Selling Price'!K68*'Volume (KT)'!K68*'Selling Price'!K$20/10^3</f>
        <v>0</v>
      </c>
      <c r="L68" s="75">
        <f>'Selling Price'!L68*'Volume (KT)'!L68*'Selling Price'!L$20/10^3</f>
        <v>0</v>
      </c>
      <c r="M68" s="75">
        <f>'Selling Price'!M68*'Volume (KT)'!M68*'Selling Price'!M$20/10^3</f>
        <v>0</v>
      </c>
      <c r="N68" s="75">
        <f>'Selling Price'!N68*'Volume (KT)'!N68*'Selling Price'!N$20/10^3</f>
        <v>0</v>
      </c>
      <c r="O68" s="75">
        <f>'Selling Price'!O68*'Volume (KT)'!O68*'Selling Price'!O$20/10^3</f>
        <v>0</v>
      </c>
      <c r="P68" s="75">
        <f>'Selling Price'!P68*'Volume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'Selling Price'!E69*'Volume (KT)'!E69*'Selling Price'!E$20/10^3</f>
        <v>7.2476069999999995</v>
      </c>
      <c r="F69" s="75">
        <f>'Selling Price'!F69*'Volume (KT)'!F69*'Selling Price'!F$20/10^3</f>
        <v>9.3527467879721051</v>
      </c>
      <c r="G69" s="75">
        <f>'Selling Price'!G69*'Volume (KT)'!G69*'Selling Price'!G$20/10^3</f>
        <v>10.233754097089237</v>
      </c>
      <c r="H69" s="75">
        <f>'Selling Price'!H69*'Volume (KT)'!H69*'Selling Price'!H$20/10^3</f>
        <v>6.8231200000000012</v>
      </c>
      <c r="I69" s="75">
        <f>'Selling Price'!I69*'Volume (KT)'!I69*'Selling Price'!I$20/10^3</f>
        <v>9.1244294074325047</v>
      </c>
      <c r="J69" s="75">
        <f>'Selling Price'!J69*'Volume (KT)'!J69*'Selling Price'!J$20/10^3</f>
        <v>7.4654422424447757</v>
      </c>
      <c r="K69" s="75">
        <f>'Selling Price'!K69*'Volume (KT)'!K69*'Selling Price'!K$20/10^3</f>
        <v>9.1244294074325047</v>
      </c>
      <c r="L69" s="75">
        <f>'Selling Price'!L69*'Volume (KT)'!L69*'Selling Price'!L$20/10^3</f>
        <v>7.7385374524607808</v>
      </c>
      <c r="M69" s="75">
        <f>'Selling Price'!M69*'Volume (KT)'!M69*'Selling Price'!M$20/10^3</f>
        <v>7.7385374524607808</v>
      </c>
      <c r="N69" s="75">
        <f>'Selling Price'!N69*'Volume (KT)'!N69*'Selling Price'!N$20/10^3</f>
        <v>7.7385374524607817</v>
      </c>
      <c r="O69" s="75">
        <f>'Selling Price'!O69*'Volume (KT)'!O69*'Selling Price'!O$20/10^3</f>
        <v>8.0943139509304132</v>
      </c>
      <c r="P69" s="75">
        <f>'Selling Price'!P69*'Volume (KT)'!P69*'Selling Price'!P$20/10^3</f>
        <v>8.0943139509304132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'Selling Price'!E70*'Volume (KT)'!E70*'Selling Price'!E$20/10^3</f>
        <v>0</v>
      </c>
      <c r="F70" s="75">
        <f>'Selling Price'!F70*'Volume (KT)'!F70*'Selling Price'!F$20/10^3</f>
        <v>0</v>
      </c>
      <c r="G70" s="75">
        <f>'Selling Price'!G70*'Volume (KT)'!G70*'Selling Price'!G$20/10^3</f>
        <v>0</v>
      </c>
      <c r="H70" s="75">
        <f>'Selling Price'!H70*'Volume (KT)'!H70*'Selling Price'!H$20/10^3</f>
        <v>0</v>
      </c>
      <c r="I70" s="75">
        <f>'Selling Price'!I70*'Volume (KT)'!I70*'Selling Price'!I$20/10^3</f>
        <v>0</v>
      </c>
      <c r="J70" s="75">
        <f>'Selling Price'!J70*'Volume (KT)'!J70*'Selling Price'!J$20/10^3</f>
        <v>0</v>
      </c>
      <c r="K70" s="75">
        <f>'Selling Price'!K70*'Volume (KT)'!K70*'Selling Price'!K$20/10^3</f>
        <v>0</v>
      </c>
      <c r="L70" s="75">
        <f>'Selling Price'!L70*'Volume (KT)'!L70*'Selling Price'!L$20/10^3</f>
        <v>0</v>
      </c>
      <c r="M70" s="75">
        <f>'Selling Price'!M70*'Volume (KT)'!M70*'Selling Price'!M$20/10^3</f>
        <v>0</v>
      </c>
      <c r="N70" s="75">
        <f>'Selling Price'!N70*'Volume (KT)'!N70*'Selling Price'!N$20/10^3</f>
        <v>0</v>
      </c>
      <c r="O70" s="75">
        <f>'Selling Price'!O70*'Volume (KT)'!O70*'Selling Price'!O$20/10^3</f>
        <v>0</v>
      </c>
      <c r="P70" s="75">
        <f>'Selling Price'!P70*'Volume (KT)'!P70*'Selling Price'!P$20/10^3</f>
        <v>0</v>
      </c>
    </row>
    <row r="71" spans="1:16">
      <c r="A71" s="74" t="s">
        <v>91</v>
      </c>
      <c r="B71" s="86" t="s">
        <v>286</v>
      </c>
      <c r="C71" s="86" t="s">
        <v>106</v>
      </c>
      <c r="D71" s="86" t="s">
        <v>107</v>
      </c>
      <c r="E71" s="75">
        <f>'Selling Price'!E71*'Volume (KT)'!E71*'Selling Price'!E$20/10^3</f>
        <v>1568.7444387642784</v>
      </c>
      <c r="F71" s="75">
        <f>'Selling Price'!F71*'Volume (KT)'!F71*'Selling Price'!F$20/10^3</f>
        <v>1368.017683018867</v>
      </c>
      <c r="G71" s="75">
        <f>'Selling Price'!G71*'Volume (KT)'!G71*'Selling Price'!G$20/10^3</f>
        <v>1799.309922633714</v>
      </c>
      <c r="H71" s="75">
        <f>'Selling Price'!H71*'Volume (KT)'!H71*'Selling Price'!H$20/10^3</f>
        <v>1554.2585455327403</v>
      </c>
      <c r="I71" s="75">
        <f>'Selling Price'!I71*'Volume (KT)'!I71*'Selling Price'!I$20/10^3</f>
        <v>1722.6316555310163</v>
      </c>
      <c r="J71" s="75">
        <f>'Selling Price'!J71*'Volume (KT)'!J71*'Selling Price'!J$20/10^3</f>
        <v>1762.5679138712958</v>
      </c>
      <c r="K71" s="75">
        <f>'Selling Price'!K71*'Volume (KT)'!K71*'Selling Price'!K$20/10^3</f>
        <v>1757.8441210784142</v>
      </c>
      <c r="L71" s="75">
        <f>'Selling Price'!L71*'Volume (KT)'!L71*'Selling Price'!L$20/10^3</f>
        <v>1715.5910748552619</v>
      </c>
      <c r="M71" s="75">
        <f>'Selling Price'!M71*'Volume (KT)'!M71*'Selling Price'!M$20/10^3</f>
        <v>1707.8285799403659</v>
      </c>
      <c r="N71" s="75">
        <f>'Selling Price'!N71*'Volume (KT)'!N71*'Selling Price'!N$20/10^3</f>
        <v>1909.7248781642966</v>
      </c>
      <c r="O71" s="75">
        <f>'Selling Price'!O71*'Volume (KT)'!O71*'Selling Price'!O$20/10^3</f>
        <v>1948.7145512697016</v>
      </c>
      <c r="P71" s="75">
        <f>'Selling Price'!P71*'Volume (KT)'!P71*'Selling Price'!P$20/10^3</f>
        <v>1970.4488837070373</v>
      </c>
    </row>
    <row r="72" spans="1:16">
      <c r="A72" s="74" t="s">
        <v>91</v>
      </c>
      <c r="B72" s="86" t="s">
        <v>286</v>
      </c>
      <c r="C72" s="86" t="s">
        <v>106</v>
      </c>
      <c r="D72" s="86" t="s">
        <v>108</v>
      </c>
      <c r="E72" s="75">
        <f>'Selling Price'!E72*'Volume (KT)'!E72*'Selling Price'!E$20/10^3</f>
        <v>0</v>
      </c>
      <c r="F72" s="75">
        <f>'Selling Price'!F72*'Volume (KT)'!F72*'Selling Price'!F$20/10^3</f>
        <v>0</v>
      </c>
      <c r="G72" s="75">
        <f>'Selling Price'!G72*'Volume (KT)'!G72*'Selling Price'!G$20/10^3</f>
        <v>0</v>
      </c>
      <c r="H72" s="75">
        <f>'Selling Price'!H72*'Volume (KT)'!H72*'Selling Price'!H$20/10^3</f>
        <v>0</v>
      </c>
      <c r="I72" s="75">
        <f>'Selling Price'!I72*'Volume (KT)'!I72*'Selling Price'!I$20/10^3</f>
        <v>0</v>
      </c>
      <c r="J72" s="75">
        <f>'Selling Price'!J72*'Volume (KT)'!J72*'Selling Price'!J$20/10^3</f>
        <v>0</v>
      </c>
      <c r="K72" s="75">
        <f>'Selling Price'!K72*'Volume (KT)'!K72*'Selling Price'!K$20/10^3</f>
        <v>0</v>
      </c>
      <c r="L72" s="75">
        <f>'Selling Price'!L72*'Volume (KT)'!L72*'Selling Price'!L$20/10^3</f>
        <v>0</v>
      </c>
      <c r="M72" s="75">
        <f>'Selling Price'!M72*'Volume (KT)'!M72*'Selling Price'!M$20/10^3</f>
        <v>0</v>
      </c>
      <c r="N72" s="75">
        <f>'Selling Price'!N72*'Volume (KT)'!N72*'Selling Price'!N$20/10^3</f>
        <v>0</v>
      </c>
      <c r="O72" s="75">
        <f>'Selling Price'!O72*'Volume (KT)'!O72*'Selling Price'!O$20/10^3</f>
        <v>0</v>
      </c>
      <c r="P72" s="75">
        <f>'Selling Price'!P72*'Volume (KT)'!P72*'Selling Price'!P$20/10^3</f>
        <v>0</v>
      </c>
    </row>
    <row r="73" spans="1:16">
      <c r="A73" s="74" t="s">
        <v>91</v>
      </c>
      <c r="B73" s="86" t="s">
        <v>286</v>
      </c>
      <c r="C73" s="86" t="s">
        <v>110</v>
      </c>
      <c r="D73" s="86" t="s">
        <v>107</v>
      </c>
      <c r="E73" s="75">
        <f>'Selling Price'!E73*'Volume (KT)'!E73*'Selling Price'!E$20/10^3</f>
        <v>399.29817996381178</v>
      </c>
      <c r="F73" s="75">
        <f>'Selling Price'!F73*'Volume (KT)'!F73*'Selling Price'!F$20/10^3</f>
        <v>253.43601276353431</v>
      </c>
      <c r="G73" s="75">
        <f>'Selling Price'!G73*'Volume (KT)'!G73*'Selling Price'!G$20/10^3</f>
        <v>334.37131123151971</v>
      </c>
      <c r="H73" s="75">
        <f>'Selling Price'!H73*'Volume (KT)'!H73*'Selling Price'!H$20/10^3</f>
        <v>389.50847206099701</v>
      </c>
      <c r="I73" s="75">
        <f>'Selling Price'!I73*'Volume (KT)'!I73*'Selling Price'!I$20/10^3</f>
        <v>417.29759400000006</v>
      </c>
      <c r="J73" s="75">
        <f>'Selling Price'!J73*'Volume (KT)'!J73*'Selling Price'!J$20/10^3</f>
        <v>404.0237600000001</v>
      </c>
      <c r="K73" s="75">
        <f>'Selling Price'!K73*'Volume (KT)'!K73*'Selling Price'!K$20/10^3</f>
        <v>395.88976000000008</v>
      </c>
      <c r="L73" s="75">
        <f>'Selling Price'!L73*'Volume (KT)'!L73*'Selling Price'!L$20/10^3</f>
        <v>390.60048999999992</v>
      </c>
      <c r="M73" s="75">
        <f>'Selling Price'!M73*'Volume (KT)'!M73*'Selling Price'!M$20/10^3</f>
        <v>386.49421999999998</v>
      </c>
      <c r="N73" s="75">
        <f>'Selling Price'!N73*'Volume (KT)'!N73*'Selling Price'!N$20/10^3</f>
        <v>410.29511600000001</v>
      </c>
      <c r="O73" s="75">
        <f>'Selling Price'!O73*'Volume (KT)'!O73*'Selling Price'!O$20/10^3</f>
        <v>413.746466</v>
      </c>
      <c r="P73" s="75">
        <f>'Selling Price'!P73*'Volume (KT)'!P73*'Selling Price'!P$20/10^3</f>
        <v>416.04736599999995</v>
      </c>
    </row>
    <row r="74" spans="1:16">
      <c r="A74" s="74" t="s">
        <v>91</v>
      </c>
      <c r="B74" s="86" t="s">
        <v>286</v>
      </c>
      <c r="C74" s="86" t="s">
        <v>111</v>
      </c>
      <c r="D74" s="86" t="s">
        <v>107</v>
      </c>
      <c r="E74" s="75">
        <f>'Selling Price'!E74*'Volume (KT)'!E74*'Selling Price'!E$20/10^3</f>
        <v>185.80675307649346</v>
      </c>
      <c r="F74" s="75">
        <f>'Selling Price'!F74*'Volume (KT)'!F74*'Selling Price'!F$20/10^3</f>
        <v>0</v>
      </c>
      <c r="G74" s="75">
        <f>'Selling Price'!G74*'Volume (KT)'!G74*'Selling Price'!G$20/10^3</f>
        <v>0</v>
      </c>
      <c r="H74" s="75">
        <f>'Selling Price'!H74*'Volume (KT)'!H74*'Selling Price'!H$20/10^3</f>
        <v>541.01703189998977</v>
      </c>
      <c r="I74" s="75">
        <f>'Selling Price'!I74*'Volume (KT)'!I74*'Selling Price'!I$20/10^3</f>
        <v>123.08572356606751</v>
      </c>
      <c r="J74" s="75">
        <f>'Selling Price'!J74*'Volume (KT)'!J74*'Selling Price'!J$20/10^3</f>
        <v>226.24563549750476</v>
      </c>
      <c r="K74" s="75">
        <f>'Selling Price'!K74*'Volume (KT)'!K74*'Selling Price'!K$20/10^3</f>
        <v>134.2811042699862</v>
      </c>
      <c r="L74" s="75">
        <f>'Selling Price'!L74*'Volume (KT)'!L74*'Selling Price'!L$20/10^3</f>
        <v>346.54835804553807</v>
      </c>
      <c r="M74" s="75">
        <f>'Selling Price'!M74*'Volume (KT)'!M74*'Selling Price'!M$20/10^3</f>
        <v>304.98460898643424</v>
      </c>
      <c r="N74" s="75">
        <f>'Selling Price'!N74*'Volume (KT)'!N74*'Selling Price'!N$20/10^3</f>
        <v>314.98137485250334</v>
      </c>
      <c r="O74" s="75">
        <f>'Selling Price'!O74*'Volume (KT)'!O74*'Selling Price'!O$20/10^3</f>
        <v>176.48328436389818</v>
      </c>
      <c r="P74" s="75">
        <f>'Selling Price'!P74*'Volume (KT)'!P74*'Selling Price'!P$20/10^3</f>
        <v>493.46184322496242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'Selling Price'!E75*'Volume (KT)'!E75*'Selling Price'!E$20/10^3</f>
        <v>0</v>
      </c>
      <c r="F75" s="75">
        <f>'Selling Price'!F75*'Volume (KT)'!F75*'Selling Price'!F$20/10^3</f>
        <v>0</v>
      </c>
      <c r="G75" s="75">
        <f>'Selling Price'!G75*'Volume (KT)'!G75*'Selling Price'!G$20/10^3</f>
        <v>0</v>
      </c>
      <c r="H75" s="75">
        <f>'Selling Price'!H75*'Volume (KT)'!H75*'Selling Price'!H$20/10^3</f>
        <v>0</v>
      </c>
      <c r="I75" s="75">
        <f>'Selling Price'!I75*'Volume (KT)'!I75*'Selling Price'!I$20/10^3</f>
        <v>0</v>
      </c>
      <c r="J75" s="75">
        <f>'Selling Price'!J75*'Volume (KT)'!J75*'Selling Price'!J$20/10^3</f>
        <v>0</v>
      </c>
      <c r="K75" s="75">
        <f>'Selling Price'!K75*'Volume (KT)'!K75*'Selling Price'!K$20/10^3</f>
        <v>0</v>
      </c>
      <c r="L75" s="75">
        <f>'Selling Price'!L75*'Volume (KT)'!L75*'Selling Price'!L$20/10^3</f>
        <v>0</v>
      </c>
      <c r="M75" s="75">
        <f>'Selling Price'!M75*'Volume (KT)'!M75*'Selling Price'!M$20/10^3</f>
        <v>0</v>
      </c>
      <c r="N75" s="75">
        <f>'Selling Price'!N75*'Volume (KT)'!N75*'Selling Price'!N$20/10^3</f>
        <v>0</v>
      </c>
      <c r="O75" s="75">
        <f>'Selling Price'!O75*'Volume (KT)'!O75*'Selling Price'!O$20/10^3</f>
        <v>0</v>
      </c>
      <c r="P75" s="75">
        <f>'Selling Price'!P75*'Volume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'Selling Price'!E76*'Volume (KT)'!E76*'Selling Price'!E$20/10^3</f>
        <v>811.55523399999981</v>
      </c>
      <c r="F76" s="75">
        <f>'Selling Price'!F76*'Volume (KT)'!F76*'Selling Price'!F$20/10^3</f>
        <v>707.36100461023443</v>
      </c>
      <c r="G76" s="75">
        <f>'Selling Price'!G76*'Volume (KT)'!G76*'Selling Price'!G$20/10^3</f>
        <v>850.83970260406795</v>
      </c>
      <c r="H76" s="75">
        <f>'Selling Price'!H76*'Volume (KT)'!H76*'Selling Price'!H$20/10^3</f>
        <v>783.31762309340411</v>
      </c>
      <c r="I76" s="75">
        <f>'Selling Price'!I76*'Volume (KT)'!I76*'Selling Price'!I$20/10^3</f>
        <v>734.98578769855703</v>
      </c>
      <c r="J76" s="75">
        <f>'Selling Price'!J76*'Volume (KT)'!J76*'Selling Price'!J$20/10^3</f>
        <v>731.34833665105157</v>
      </c>
      <c r="K76" s="75">
        <f>'Selling Price'!K76*'Volume (KT)'!K76*'Selling Price'!K$20/10^3</f>
        <v>730.59537581960319</v>
      </c>
      <c r="L76" s="75">
        <f>'Selling Price'!L76*'Volume (KT)'!L76*'Selling Price'!L$20/10^3</f>
        <v>764.83829863791868</v>
      </c>
      <c r="M76" s="75">
        <f>'Selling Price'!M76*'Volume (KT)'!M76*'Selling Price'!M$20/10^3</f>
        <v>765.48687261181328</v>
      </c>
      <c r="N76" s="75">
        <f>'Selling Price'!N76*'Volume (KT)'!N76*'Selling Price'!N$20/10^3</f>
        <v>790.06073718115795</v>
      </c>
      <c r="O76" s="75">
        <f>'Selling Price'!O76*'Volume (KT)'!O76*'Selling Price'!O$20/10^3</f>
        <v>843.7126198383977</v>
      </c>
      <c r="P76" s="75">
        <f>'Selling Price'!P76*'Volume (KT)'!P76*'Selling Price'!P$20/10^3</f>
        <v>867.90973870925143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'Selling Price'!E77*'Volume (KT)'!E77*'Selling Price'!E$20/10^3</f>
        <v>243.31752199999997</v>
      </c>
      <c r="F77" s="75">
        <f>'Selling Price'!F77*'Volume (KT)'!F77*'Selling Price'!F$20/10^3</f>
        <v>265.35518798782709</v>
      </c>
      <c r="G77" s="75">
        <f>'Selling Price'!G77*'Volume (KT)'!G77*'Selling Price'!G$20/10^3</f>
        <v>349.23935923632388</v>
      </c>
      <c r="H77" s="75">
        <f>'Selling Price'!H77*'Volume (KT)'!H77*'Selling Price'!H$20/10^3</f>
        <v>283.31112000000002</v>
      </c>
      <c r="I77" s="75">
        <f>'Selling Price'!I77*'Volume (KT)'!I77*'Selling Price'!I$20/10^3</f>
        <v>375.75640619656377</v>
      </c>
      <c r="J77" s="75">
        <f>'Selling Price'!J77*'Volume (KT)'!J77*'Selling Price'!J$20/10^3</f>
        <v>305.97307361720192</v>
      </c>
      <c r="K77" s="75">
        <f>'Selling Price'!K77*'Volume (KT)'!K77*'Selling Price'!K$20/10^3</f>
        <v>302.75230442123132</v>
      </c>
      <c r="L77" s="75">
        <f>'Selling Price'!L77*'Volume (KT)'!L77*'Selling Price'!L$20/10^3</f>
        <v>333.83664748570351</v>
      </c>
      <c r="M77" s="75">
        <f>'Selling Price'!M77*'Volume (KT)'!M77*'Selling Price'!M$20/10^3</f>
        <v>402.56772196805423</v>
      </c>
      <c r="N77" s="75">
        <f>'Selling Price'!N77*'Volume (KT)'!N77*'Selling Price'!N$20/10^3</f>
        <v>416.17366936558085</v>
      </c>
      <c r="O77" s="75">
        <f>'Selling Price'!O77*'Volume (KT)'!O77*'Selling Price'!O$20/10^3</f>
        <v>395.3272804684965</v>
      </c>
      <c r="P77" s="75">
        <f>'Selling Price'!P77*'Volume (KT)'!P77*'Selling Price'!P$20/10^3</f>
        <v>425.25835642600629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'Selling Price'!E78*'Volume (KT)'!E78*'Selling Price'!E$20/10^3</f>
        <v>11.147919999999997</v>
      </c>
      <c r="F78" s="75">
        <f>'Selling Price'!F78*'Volume (KT)'!F78*'Selling Price'!F$20/10^3</f>
        <v>9.859495911964494</v>
      </c>
      <c r="G78" s="75">
        <f>'Selling Price'!G78*'Volume (KT)'!G78*'Selling Price'!G$20/10^3</f>
        <v>7.0681284142410314</v>
      </c>
      <c r="H78" s="75">
        <f>'Selling Price'!H78*'Volume (KT)'!H78*'Selling Price'!H$20/10^3</f>
        <v>5.7964979999999988</v>
      </c>
      <c r="I78" s="75">
        <f>'Selling Price'!I78*'Volume (KT)'!I78*'Selling Price'!I$20/10^3</f>
        <v>10.252403737407958</v>
      </c>
      <c r="J78" s="75">
        <f>'Selling Price'!J78*'Volume (KT)'!J78*'Selling Price'!J$20/10^3</f>
        <v>5.4679486599509106</v>
      </c>
      <c r="K78" s="75">
        <f>'Selling Price'!K78*'Volume (KT)'!K78*'Selling Price'!K$20/10^3</f>
        <v>5.4679486599509106</v>
      </c>
      <c r="L78" s="75">
        <f>'Selling Price'!L78*'Volume (KT)'!L78*'Selling Price'!L$20/10^3</f>
        <v>5.7106999577429161</v>
      </c>
      <c r="M78" s="75">
        <f>'Selling Price'!M78*'Volume (KT)'!M78*'Selling Price'!M$20/10^3</f>
        <v>5.7106999577429178</v>
      </c>
      <c r="N78" s="75">
        <f>'Selling Price'!N78*'Volume (KT)'!N78*'Selling Price'!N$20/10^3</f>
        <v>5.7106999577429169</v>
      </c>
      <c r="O78" s="75">
        <f>'Selling Price'!O78*'Volume (KT)'!O78*'Selling Price'!O$20/10^3</f>
        <v>6.0269457341603676</v>
      </c>
      <c r="P78" s="75">
        <f>'Selling Price'!P78*'Volume (KT)'!P78*'Selling Price'!P$20/10^3</f>
        <v>6.0269457341603676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'Selling Price'!E79*'Volume (KT)'!E79*'Selling Price'!E$20/10^3</f>
        <v>0</v>
      </c>
      <c r="F79" s="75">
        <f>'Selling Price'!F79*'Volume (KT)'!F79*'Selling Price'!F$20/10^3</f>
        <v>35.20273534147266</v>
      </c>
      <c r="G79" s="75">
        <f>'Selling Price'!G79*'Volume (KT)'!G79*'Selling Price'!G$20/10^3</f>
        <v>121.72358634888897</v>
      </c>
      <c r="H79" s="75">
        <f>'Selling Price'!H79*'Volume (KT)'!H79*'Selling Price'!H$20/10^3</f>
        <v>0</v>
      </c>
      <c r="I79" s="75">
        <f>'Selling Price'!I79*'Volume (KT)'!I79*'Selling Price'!I$20/10^3</f>
        <v>0</v>
      </c>
      <c r="J79" s="75">
        <f>'Selling Price'!J79*'Volume (KT)'!J79*'Selling Price'!J$20/10^3</f>
        <v>0</v>
      </c>
      <c r="K79" s="75">
        <f>'Selling Price'!K79*'Volume (KT)'!K79*'Selling Price'!K$20/10^3</f>
        <v>0</v>
      </c>
      <c r="L79" s="75">
        <f>'Selling Price'!L79*'Volume (KT)'!L79*'Selling Price'!L$20/10^3</f>
        <v>0</v>
      </c>
      <c r="M79" s="75">
        <f>'Selling Price'!M79*'Volume (KT)'!M79*'Selling Price'!M$20/10^3</f>
        <v>0</v>
      </c>
      <c r="N79" s="75">
        <f>'Selling Price'!N79*'Volume (KT)'!N79*'Selling Price'!N$20/10^3</f>
        <v>0</v>
      </c>
      <c r="O79" s="75">
        <f>'Selling Price'!O79*'Volume (KT)'!O79*'Selling Price'!O$20/10^3</f>
        <v>0</v>
      </c>
      <c r="P79" s="75">
        <f>'Selling Price'!P79*'Volume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'Selling Price'!E80*'Volume (KT)'!E80*'Selling Price'!E$20/10^3</f>
        <v>277.77549800000003</v>
      </c>
      <c r="F80" s="75">
        <f>'Selling Price'!F80*'Volume (KT)'!F80*'Selling Price'!F$20/10^3</f>
        <v>364.64984815868127</v>
      </c>
      <c r="G80" s="75">
        <f>'Selling Price'!G80*'Volume (KT)'!G80*'Selling Price'!G$20/10^3</f>
        <v>367.08062557315526</v>
      </c>
      <c r="H80" s="75">
        <f>'Selling Price'!H80*'Volume (KT)'!H80*'Selling Price'!H$20/10^3</f>
        <v>154.05817470940636</v>
      </c>
      <c r="I80" s="75">
        <f>'Selling Price'!I80*'Volume (KT)'!I80*'Selling Price'!I$20/10^3</f>
        <v>352.09517222605314</v>
      </c>
      <c r="J80" s="75">
        <f>'Selling Price'!J80*'Volume (KT)'!J80*'Selling Price'!J$20/10^3</f>
        <v>301.59837299296765</v>
      </c>
      <c r="K80" s="75">
        <f>'Selling Price'!K80*'Volume (KT)'!K80*'Selling Price'!K$20/10^3</f>
        <v>343.66785419093787</v>
      </c>
      <c r="L80" s="75">
        <f>'Selling Price'!L80*'Volume (KT)'!L80*'Selling Price'!L$20/10^3</f>
        <v>249.91521539420452</v>
      </c>
      <c r="M80" s="75">
        <f>'Selling Price'!M80*'Volume (KT)'!M80*'Selling Price'!M$20/10^3</f>
        <v>269.44333380820621</v>
      </c>
      <c r="N80" s="75">
        <f>'Selling Price'!N80*'Volume (KT)'!N80*'Selling Price'!N$20/10^3</f>
        <v>273.70477260135266</v>
      </c>
      <c r="O80" s="75">
        <f>'Selling Price'!O80*'Volume (KT)'!O80*'Selling Price'!O$20/10^3</f>
        <v>360.60158992777104</v>
      </c>
      <c r="P80" s="75">
        <f>'Selling Price'!P80*'Volume (KT)'!P80*'Selling Price'!P$20/10^3</f>
        <v>201.02367078521479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'Selling Price'!E81*'Volume (KT)'!E81*'Selling Price'!E$20/10^3</f>
        <v>0</v>
      </c>
      <c r="F81" s="75">
        <f>'Selling Price'!F81*'Volume (KT)'!F81*'Selling Price'!F$20/10^3</f>
        <v>0</v>
      </c>
      <c r="G81" s="75">
        <f>'Selling Price'!G81*'Volume (KT)'!G81*'Selling Price'!G$20/10^3</f>
        <v>0</v>
      </c>
      <c r="H81" s="75">
        <f>'Selling Price'!H81*'Volume (KT)'!H81*'Selling Price'!H$20/10^3</f>
        <v>0</v>
      </c>
      <c r="I81" s="75">
        <f>'Selling Price'!I81*'Volume (KT)'!I81*'Selling Price'!I$20/10^3</f>
        <v>0</v>
      </c>
      <c r="J81" s="75">
        <f>'Selling Price'!J81*'Volume (KT)'!J81*'Selling Price'!J$20/10^3</f>
        <v>0</v>
      </c>
      <c r="K81" s="75">
        <f>'Selling Price'!K81*'Volume (KT)'!K81*'Selling Price'!K$20/10^3</f>
        <v>0</v>
      </c>
      <c r="L81" s="75">
        <f>'Selling Price'!L81*'Volume (KT)'!L81*'Selling Price'!L$20/10^3</f>
        <v>0</v>
      </c>
      <c r="M81" s="75">
        <f>'Selling Price'!M81*'Volume (KT)'!M81*'Selling Price'!M$20/10^3</f>
        <v>0</v>
      </c>
      <c r="N81" s="75">
        <f>'Selling Price'!N81*'Volume (KT)'!N81*'Selling Price'!N$20/10^3</f>
        <v>0</v>
      </c>
      <c r="O81" s="75">
        <f>'Selling Price'!O81*'Volume (KT)'!O81*'Selling Price'!O$20/10^3</f>
        <v>0</v>
      </c>
      <c r="P81" s="75">
        <f>'Selling Price'!P81*'Volume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'Selling Price'!E82*'Volume (KT)'!E82*'Selling Price'!E$20/10^3</f>
        <v>0</v>
      </c>
      <c r="F82" s="75">
        <f>'Selling Price'!F82*'Volume (KT)'!F82*'Selling Price'!F$20/10^3</f>
        <v>0</v>
      </c>
      <c r="G82" s="75">
        <f>'Selling Price'!G82*'Volume (KT)'!G82*'Selling Price'!G$20/10^3</f>
        <v>0</v>
      </c>
      <c r="H82" s="75">
        <f>'Selling Price'!H82*'Volume (KT)'!H82*'Selling Price'!H$20/10^3</f>
        <v>0</v>
      </c>
      <c r="I82" s="75">
        <f>'Selling Price'!I82*'Volume (KT)'!I82*'Selling Price'!I$20/10^3</f>
        <v>0</v>
      </c>
      <c r="J82" s="75">
        <f>'Selling Price'!J82*'Volume (KT)'!J82*'Selling Price'!J$20/10^3</f>
        <v>0</v>
      </c>
      <c r="K82" s="75">
        <f>'Selling Price'!K82*'Volume (KT)'!K82*'Selling Price'!K$20/10^3</f>
        <v>0</v>
      </c>
      <c r="L82" s="75">
        <f>'Selling Price'!L82*'Volume (KT)'!L82*'Selling Price'!L$20/10^3</f>
        <v>0</v>
      </c>
      <c r="M82" s="75">
        <f>'Selling Price'!M82*'Volume (KT)'!M82*'Selling Price'!M$20/10^3</f>
        <v>0</v>
      </c>
      <c r="N82" s="75">
        <f>'Selling Price'!N82*'Volume (KT)'!N82*'Selling Price'!N$20/10^3</f>
        <v>0</v>
      </c>
      <c r="O82" s="75">
        <f>'Selling Price'!O82*'Volume (KT)'!O82*'Selling Price'!O$20/10^3</f>
        <v>0</v>
      </c>
      <c r="P82" s="75">
        <f>'Selling Price'!P82*'Volume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'Selling Price'!E83*'Volume (KT)'!E83*'Selling Price'!E$20/10^3</f>
        <v>0</v>
      </c>
      <c r="F83" s="75">
        <f>'Selling Price'!F83*'Volume (KT)'!F83*'Selling Price'!F$20/10^3</f>
        <v>0</v>
      </c>
      <c r="G83" s="75">
        <f>'Selling Price'!G83*'Volume (KT)'!G83*'Selling Price'!G$20/10^3</f>
        <v>0</v>
      </c>
      <c r="H83" s="75">
        <f>'Selling Price'!H83*'Volume (KT)'!H83*'Selling Price'!H$20/10^3</f>
        <v>0</v>
      </c>
      <c r="I83" s="75">
        <f>'Selling Price'!I83*'Volume (KT)'!I83*'Selling Price'!I$20/10^3</f>
        <v>0</v>
      </c>
      <c r="J83" s="75">
        <f>'Selling Price'!J83*'Volume (KT)'!J83*'Selling Price'!J$20/10^3</f>
        <v>0</v>
      </c>
      <c r="K83" s="75">
        <f>'Selling Price'!K83*'Volume (KT)'!K83*'Selling Price'!K$20/10^3</f>
        <v>0</v>
      </c>
      <c r="L83" s="75">
        <f>'Selling Price'!L83*'Volume (KT)'!L83*'Selling Price'!L$20/10^3</f>
        <v>0</v>
      </c>
      <c r="M83" s="75">
        <f>'Selling Price'!M83*'Volume (KT)'!M83*'Selling Price'!M$20/10^3</f>
        <v>0</v>
      </c>
      <c r="N83" s="75">
        <f>'Selling Price'!N83*'Volume (KT)'!N83*'Selling Price'!N$20/10^3</f>
        <v>0</v>
      </c>
      <c r="O83" s="75">
        <f>'Selling Price'!O83*'Volume (KT)'!O83*'Selling Price'!O$20/10^3</f>
        <v>0</v>
      </c>
      <c r="P83" s="75">
        <f>'Selling Price'!P83*'Volume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'Selling Price'!E84*'Volume (KT)'!E84*'Selling Price'!E$20/10^3</f>
        <v>0</v>
      </c>
      <c r="F84" s="75">
        <f>'Selling Price'!F84*'Volume (KT)'!F84*'Selling Price'!F$20/10^3</f>
        <v>0</v>
      </c>
      <c r="G84" s="75">
        <f>'Selling Price'!G84*'Volume (KT)'!G84*'Selling Price'!G$20/10^3</f>
        <v>0</v>
      </c>
      <c r="H84" s="75">
        <f>'Selling Price'!H84*'Volume (KT)'!H84*'Selling Price'!H$20/10^3</f>
        <v>0</v>
      </c>
      <c r="I84" s="75">
        <f>'Selling Price'!I84*'Volume (KT)'!I84*'Selling Price'!I$20/10^3</f>
        <v>0</v>
      </c>
      <c r="J84" s="75">
        <f>'Selling Price'!J84*'Volume (KT)'!J84*'Selling Price'!J$20/10^3</f>
        <v>0</v>
      </c>
      <c r="K84" s="75">
        <f>'Selling Price'!K84*'Volume (KT)'!K84*'Selling Price'!K$20/10^3</f>
        <v>0</v>
      </c>
      <c r="L84" s="75">
        <f>'Selling Price'!L84*'Volume (KT)'!L84*'Selling Price'!L$20/10^3</f>
        <v>0</v>
      </c>
      <c r="M84" s="75">
        <f>'Selling Price'!M84*'Volume (KT)'!M84*'Selling Price'!M$20/10^3</f>
        <v>0</v>
      </c>
      <c r="N84" s="75">
        <f>'Selling Price'!N84*'Volume (KT)'!N84*'Selling Price'!N$20/10^3</f>
        <v>0</v>
      </c>
      <c r="O84" s="75">
        <f>'Selling Price'!O84*'Volume (KT)'!O84*'Selling Price'!O$20/10^3</f>
        <v>0</v>
      </c>
      <c r="P84" s="75">
        <f>'Selling Price'!P84*'Volume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'Selling Price'!E85*'Volume (KT)'!E85*'Selling Price'!E$20/10^3</f>
        <v>0</v>
      </c>
      <c r="F85" s="75">
        <f>'Selling Price'!F85*'Volume (KT)'!F85*'Selling Price'!F$20/10^3</f>
        <v>0</v>
      </c>
      <c r="G85" s="75">
        <f>'Selling Price'!G85*'Volume (KT)'!G85*'Selling Price'!G$20/10^3</f>
        <v>0</v>
      </c>
      <c r="H85" s="75">
        <f>'Selling Price'!H85*'Volume (KT)'!H85*'Selling Price'!H$20/10^3</f>
        <v>0</v>
      </c>
      <c r="I85" s="75">
        <f>'Selling Price'!I85*'Volume (KT)'!I85*'Selling Price'!I$20/10^3</f>
        <v>0</v>
      </c>
      <c r="J85" s="75">
        <f>'Selling Price'!J85*'Volume (KT)'!J85*'Selling Price'!J$20/10^3</f>
        <v>0</v>
      </c>
      <c r="K85" s="75">
        <f>'Selling Price'!K85*'Volume (KT)'!K85*'Selling Price'!K$20/10^3</f>
        <v>0</v>
      </c>
      <c r="L85" s="75">
        <f>'Selling Price'!L85*'Volume (KT)'!L85*'Selling Price'!L$20/10^3</f>
        <v>0</v>
      </c>
      <c r="M85" s="75">
        <f>'Selling Price'!M85*'Volume (KT)'!M85*'Selling Price'!M$20/10^3</f>
        <v>0</v>
      </c>
      <c r="N85" s="75">
        <f>'Selling Price'!N85*'Volume (KT)'!N85*'Selling Price'!N$20/10^3</f>
        <v>0</v>
      </c>
      <c r="O85" s="75">
        <f>'Selling Price'!O85*'Volume (KT)'!O85*'Selling Price'!O$20/10^3</f>
        <v>0</v>
      </c>
      <c r="P85" s="75">
        <f>'Selling Price'!P85*'Volume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'Selling Price'!E86*'Volume (KT)'!E86*'Selling Price'!E$20/10^3</f>
        <v>16.781879999999994</v>
      </c>
      <c r="F86" s="75">
        <f>'Selling Price'!F86*'Volume (KT)'!F86*'Selling Price'!F$20/10^3</f>
        <v>16.961992991939134</v>
      </c>
      <c r="G86" s="75">
        <f>'Selling Price'!G86*'Volume (KT)'!G86*'Selling Price'!G$20/10^3</f>
        <v>17.023508194178479</v>
      </c>
      <c r="H86" s="75">
        <f>'Selling Price'!H86*'Volume (KT)'!H86*'Selling Price'!H$20/10^3</f>
        <v>17.025360000000003</v>
      </c>
      <c r="I86" s="75">
        <f>'Selling Price'!I86*'Volume (KT)'!I86*'Selling Price'!I$20/10^3</f>
        <v>16.463845979852731</v>
      </c>
      <c r="J86" s="75">
        <f>'Selling Price'!J86*'Volume (KT)'!J86*'Selling Price'!J$20/10^3</f>
        <v>24.695768969779099</v>
      </c>
      <c r="K86" s="75">
        <f>'Selling Price'!K86*'Volume (KT)'!K86*'Selling Price'!K$20/10^3</f>
        <v>32.927691959705463</v>
      </c>
      <c r="L86" s="75">
        <f>'Selling Price'!L86*'Volume (KT)'!L86*'Selling Price'!L$20/10^3</f>
        <v>25.788149809843127</v>
      </c>
      <c r="M86" s="75">
        <f>'Selling Price'!M86*'Volume (KT)'!M86*'Selling Price'!M$20/10^3</f>
        <v>34.384199746457504</v>
      </c>
      <c r="N86" s="75">
        <f>'Selling Price'!N86*'Volume (KT)'!N86*'Selling Price'!N$20/10^3</f>
        <v>51.576299619686246</v>
      </c>
      <c r="O86" s="75">
        <f>'Selling Price'!O86*'Volume (KT)'!O86*'Selling Price'!O$20/10^3</f>
        <v>54.422511607443305</v>
      </c>
      <c r="P86" s="75">
        <f>'Selling Price'!P86*'Volume (KT)'!P86*'Selling Price'!P$20/10^3</f>
        <v>27.211255803721652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'Selling Price'!E87*'Volume (KT)'!E87*'Selling Price'!E$20/10^3</f>
        <v>25.622819999999997</v>
      </c>
      <c r="F87" s="75">
        <f>'Selling Price'!F87*'Volume (KT)'!F87*'Selling Price'!F$20/10^3</f>
        <v>25.892989487908704</v>
      </c>
      <c r="G87" s="75">
        <f>'Selling Price'!G87*'Volume (KT)'!G87*'Selling Price'!G$20/10^3</f>
        <v>25.985262291267716</v>
      </c>
      <c r="H87" s="75">
        <f>'Selling Price'!H87*'Volume (KT)'!H87*'Selling Price'!H$20/10^3</f>
        <v>25.988039999999998</v>
      </c>
      <c r="I87" s="75">
        <f>'Selling Price'!I87*'Volume (KT)'!I87*'Selling Price'!I$20/10^3</f>
        <v>25.145768969779102</v>
      </c>
      <c r="J87" s="75">
        <f>'Selling Price'!J87*'Volume (KT)'!J87*'Selling Price'!J$20/10^3</f>
        <v>25.145768969779098</v>
      </c>
      <c r="K87" s="75">
        <f>'Selling Price'!K87*'Volume (KT)'!K87*'Selling Price'!K$20/10^3</f>
        <v>25.145768969779098</v>
      </c>
      <c r="L87" s="75">
        <f>'Selling Price'!L87*'Volume (KT)'!L87*'Selling Price'!L$20/10^3</f>
        <v>26.238149809843126</v>
      </c>
      <c r="M87" s="75">
        <f>'Selling Price'!M87*'Volume (KT)'!M87*'Selling Price'!M$20/10^3</f>
        <v>26.238149809843129</v>
      </c>
      <c r="N87" s="75">
        <f>'Selling Price'!N87*'Volume (KT)'!N87*'Selling Price'!N$20/10^3</f>
        <v>26.238149809843126</v>
      </c>
      <c r="O87" s="75">
        <f>'Selling Price'!O87*'Volume (KT)'!O87*'Selling Price'!O$20/10^3</f>
        <v>27.661255803721652</v>
      </c>
      <c r="P87" s="75">
        <f>'Selling Price'!P87*'Volume (KT)'!P87*'Selling Price'!P$20/10^3</f>
        <v>27.661255803721652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'Selling Price'!E88*'Volume (KT)'!E88*'Selling Price'!E$20/10^3</f>
        <v>0</v>
      </c>
      <c r="F88" s="75">
        <f>'Selling Price'!F88*'Volume (KT)'!F88*'Selling Price'!F$20/10^3</f>
        <v>0</v>
      </c>
      <c r="G88" s="75">
        <f>'Selling Price'!G88*'Volume (KT)'!G88*'Selling Price'!G$20/10^3</f>
        <v>0</v>
      </c>
      <c r="H88" s="75">
        <f>'Selling Price'!H88*'Volume (KT)'!H88*'Selling Price'!H$20/10^3</f>
        <v>0</v>
      </c>
      <c r="I88" s="75">
        <f>'Selling Price'!I88*'Volume (KT)'!I88*'Selling Price'!I$20/10^3</f>
        <v>0</v>
      </c>
      <c r="J88" s="75">
        <f>'Selling Price'!J88*'Volume (KT)'!J88*'Selling Price'!J$20/10^3</f>
        <v>0</v>
      </c>
      <c r="K88" s="75">
        <f>'Selling Price'!K88*'Volume (KT)'!K88*'Selling Price'!K$20/10^3</f>
        <v>0</v>
      </c>
      <c r="L88" s="75">
        <f>'Selling Price'!L88*'Volume (KT)'!L88*'Selling Price'!L$20/10^3</f>
        <v>0</v>
      </c>
      <c r="M88" s="75">
        <f>'Selling Price'!M88*'Volume (KT)'!M88*'Selling Price'!M$20/10^3</f>
        <v>0</v>
      </c>
      <c r="N88" s="75">
        <f>'Selling Price'!N88*'Volume (KT)'!N88*'Selling Price'!N$20/10^3</f>
        <v>0</v>
      </c>
      <c r="O88" s="75">
        <f>'Selling Price'!O88*'Volume (KT)'!O88*'Selling Price'!O$20/10^3</f>
        <v>0</v>
      </c>
      <c r="P88" s="75">
        <f>'Selling Price'!P88*'Volume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'Selling Price'!E89*'Volume (KT)'!E89*'Selling Price'!E$20/10^3</f>
        <v>135.17131799999999</v>
      </c>
      <c r="F89" s="75">
        <f>'Selling Price'!F89*'Volume (KT)'!F89*'Selling Price'!F$20/10^3</f>
        <v>161.41393225541159</v>
      </c>
      <c r="G89" s="75">
        <f>'Selling Price'!G89*'Volume (KT)'!G89*'Selling Price'!G$20/10^3</f>
        <v>132.40011473400997</v>
      </c>
      <c r="H89" s="75">
        <f>'Selling Price'!H89*'Volume (KT)'!H89*'Selling Price'!H$20/10^3</f>
        <v>155.88064800000001</v>
      </c>
      <c r="I89" s="75">
        <f>'Selling Price'!I89*'Volume (KT)'!I89*'Selling Price'!I$20/10^3</f>
        <v>151.19856247862552</v>
      </c>
      <c r="J89" s="75">
        <f>'Selling Price'!J89*'Volume (KT)'!J89*'Selling Price'!J$20/10^3</f>
        <v>138.77868056073839</v>
      </c>
      <c r="K89" s="75">
        <f>'Selling Price'!K89*'Volume (KT)'!K89*'Selling Price'!K$20/10^3</f>
        <v>138.77868056073839</v>
      </c>
      <c r="L89" s="75">
        <f>'Selling Price'!L89*'Volume (KT)'!L89*'Selling Price'!L$20/10^3</f>
        <v>145.0173889139929</v>
      </c>
      <c r="M89" s="75">
        <f>'Selling Price'!M89*'Volume (KT)'!M89*'Selling Price'!M$20/10^3</f>
        <v>145.01738891399296</v>
      </c>
      <c r="N89" s="75">
        <f>'Selling Price'!N89*'Volume (KT)'!N89*'Selling Price'!N$20/10^3</f>
        <v>153.4814388506073</v>
      </c>
      <c r="O89" s="75">
        <f>'Selling Price'!O89*'Volume (KT)'!O89*'Selling Price'!O$20/10^3</f>
        <v>162.08332396916202</v>
      </c>
      <c r="P89" s="75">
        <f>'Selling Price'!P89*'Volume (KT)'!P89*'Selling Price'!P$20/10^3</f>
        <v>153.14490536792141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'Selling Price'!E90*'Volume (KT)'!E90*'Selling Price'!E$20/10^3</f>
        <v>0</v>
      </c>
      <c r="F90" s="75">
        <f>'Selling Price'!F90*'Volume (KT)'!F90*'Selling Price'!F$20/10^3</f>
        <v>0</v>
      </c>
      <c r="G90" s="75">
        <f>'Selling Price'!G90*'Volume (KT)'!G90*'Selling Price'!G$20/10^3</f>
        <v>0</v>
      </c>
      <c r="H90" s="75">
        <f>'Selling Price'!H90*'Volume (KT)'!H90*'Selling Price'!H$20/10^3</f>
        <v>0</v>
      </c>
      <c r="I90" s="75">
        <f>'Selling Price'!I90*'Volume (KT)'!I90*'Selling Price'!I$20/10^3</f>
        <v>0</v>
      </c>
      <c r="J90" s="75">
        <f>'Selling Price'!J90*'Volume (KT)'!J90*'Selling Price'!J$20/10^3</f>
        <v>0</v>
      </c>
      <c r="K90" s="75">
        <f>'Selling Price'!K90*'Volume (KT)'!K90*'Selling Price'!K$20/10^3</f>
        <v>0</v>
      </c>
      <c r="L90" s="75">
        <f>'Selling Price'!L90*'Volume (KT)'!L90*'Selling Price'!L$20/10^3</f>
        <v>0</v>
      </c>
      <c r="M90" s="75">
        <f>'Selling Price'!M90*'Volume (KT)'!M90*'Selling Price'!M$20/10^3</f>
        <v>0</v>
      </c>
      <c r="N90" s="75">
        <f>'Selling Price'!N90*'Volume (KT)'!N90*'Selling Price'!N$20/10^3</f>
        <v>0</v>
      </c>
      <c r="O90" s="75">
        <f>'Selling Price'!O90*'Volume (KT)'!O90*'Selling Price'!O$20/10^3</f>
        <v>0</v>
      </c>
      <c r="P90" s="75">
        <f>'Selling Price'!P90*'Volume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'Selling Price'!E91*'Volume (KT)'!E91*'Selling Price'!E$20/10^3</f>
        <v>0</v>
      </c>
      <c r="F91" s="75">
        <f>'Selling Price'!F91*'Volume (KT)'!F91*'Selling Price'!F$20/10^3</f>
        <v>0</v>
      </c>
      <c r="G91" s="75">
        <f>'Selling Price'!G91*'Volume (KT)'!G91*'Selling Price'!G$20/10^3</f>
        <v>0</v>
      </c>
      <c r="H91" s="75">
        <f>'Selling Price'!H91*'Volume (KT)'!H91*'Selling Price'!H$20/10^3</f>
        <v>0</v>
      </c>
      <c r="I91" s="75">
        <f>'Selling Price'!I91*'Volume (KT)'!I91*'Selling Price'!I$20/10^3</f>
        <v>0</v>
      </c>
      <c r="J91" s="75">
        <f>'Selling Price'!J91*'Volume (KT)'!J91*'Selling Price'!J$20/10^3</f>
        <v>0</v>
      </c>
      <c r="K91" s="75">
        <f>'Selling Price'!K91*'Volume (KT)'!K91*'Selling Price'!K$20/10^3</f>
        <v>0</v>
      </c>
      <c r="L91" s="75">
        <f>'Selling Price'!L91*'Volume (KT)'!L91*'Selling Price'!L$20/10^3</f>
        <v>0</v>
      </c>
      <c r="M91" s="75">
        <f>'Selling Price'!M91*'Volume (KT)'!M91*'Selling Price'!M$20/10^3</f>
        <v>0</v>
      </c>
      <c r="N91" s="75">
        <f>'Selling Price'!N91*'Volume (KT)'!N91*'Selling Price'!N$20/10^3</f>
        <v>0</v>
      </c>
      <c r="O91" s="75">
        <f>'Selling Price'!O91*'Volume (KT)'!O91*'Selling Price'!O$20/10^3</f>
        <v>0</v>
      </c>
      <c r="P91" s="75">
        <f>'Selling Price'!P91*'Volume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'Selling Price'!E92*'Volume (KT)'!E92*'Selling Price'!E$20/10^3</f>
        <v>0</v>
      </c>
      <c r="F92" s="75">
        <f>'Selling Price'!F92*'Volume (KT)'!F92*'Selling Price'!F$20/10^3</f>
        <v>0</v>
      </c>
      <c r="G92" s="75">
        <f>'Selling Price'!G92*'Volume (KT)'!G92*'Selling Price'!G$20/10^3</f>
        <v>0</v>
      </c>
      <c r="H92" s="75">
        <f>'Selling Price'!H92*'Volume (KT)'!H92*'Selling Price'!H$20/10^3</f>
        <v>0</v>
      </c>
      <c r="I92" s="75">
        <f>'Selling Price'!I92*'Volume (KT)'!I92*'Selling Price'!I$20/10^3</f>
        <v>0</v>
      </c>
      <c r="J92" s="75">
        <f>'Selling Price'!J92*'Volume (KT)'!J92*'Selling Price'!J$20/10^3</f>
        <v>0</v>
      </c>
      <c r="K92" s="75">
        <f>'Selling Price'!K92*'Volume (KT)'!K92*'Selling Price'!K$20/10^3</f>
        <v>0</v>
      </c>
      <c r="L92" s="75">
        <f>'Selling Price'!L92*'Volume (KT)'!L92*'Selling Price'!L$20/10^3</f>
        <v>0</v>
      </c>
      <c r="M92" s="75">
        <f>'Selling Price'!M92*'Volume (KT)'!M92*'Selling Price'!M$20/10^3</f>
        <v>0</v>
      </c>
      <c r="N92" s="75">
        <f>'Selling Price'!N92*'Volume (KT)'!N92*'Selling Price'!N$20/10^3</f>
        <v>0</v>
      </c>
      <c r="O92" s="75">
        <f>'Selling Price'!O92*'Volume (KT)'!O92*'Selling Price'!O$20/10^3</f>
        <v>0</v>
      </c>
      <c r="P92" s="75">
        <f>'Selling Price'!P92*'Volume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'Selling Price'!E93*'Volume (KT)'!E93*'Selling Price'!E$20/10^3</f>
        <v>0</v>
      </c>
      <c r="F93" s="75">
        <f>'Selling Price'!F93*'Volume (KT)'!F93*'Selling Price'!F$20/10^3</f>
        <v>0</v>
      </c>
      <c r="G93" s="75">
        <f>'Selling Price'!G93*'Volume (KT)'!G93*'Selling Price'!G$20/10^3</f>
        <v>0</v>
      </c>
      <c r="H93" s="75">
        <f>'Selling Price'!H93*'Volume (KT)'!H93*'Selling Price'!H$20/10^3</f>
        <v>0</v>
      </c>
      <c r="I93" s="75">
        <f>'Selling Price'!I93*'Volume (KT)'!I93*'Selling Price'!I$20/10^3</f>
        <v>0</v>
      </c>
      <c r="J93" s="75">
        <f>'Selling Price'!J93*'Volume (KT)'!J93*'Selling Price'!J$20/10^3</f>
        <v>0</v>
      </c>
      <c r="K93" s="75">
        <f>'Selling Price'!K93*'Volume (KT)'!K93*'Selling Price'!K$20/10^3</f>
        <v>0</v>
      </c>
      <c r="L93" s="75">
        <f>'Selling Price'!L93*'Volume (KT)'!L93*'Selling Price'!L$20/10^3</f>
        <v>0</v>
      </c>
      <c r="M93" s="75">
        <f>'Selling Price'!M93*'Volume (KT)'!M93*'Selling Price'!M$20/10^3</f>
        <v>0</v>
      </c>
      <c r="N93" s="75">
        <f>'Selling Price'!N93*'Volume (KT)'!N93*'Selling Price'!N$20/10^3</f>
        <v>0</v>
      </c>
      <c r="O93" s="75">
        <f>'Selling Price'!O93*'Volume (KT)'!O93*'Selling Price'!O$20/10^3</f>
        <v>0</v>
      </c>
      <c r="P93" s="75">
        <f>'Selling Price'!P93*'Volume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'Selling Price'!E94*'Volume (KT)'!E94*'Selling Price'!E$20/10^3</f>
        <v>0</v>
      </c>
      <c r="F94" s="75">
        <f>'Selling Price'!F94*'Volume (KT)'!F94*'Selling Price'!F$20/10^3</f>
        <v>0</v>
      </c>
      <c r="G94" s="75">
        <f>'Selling Price'!G94*'Volume (KT)'!G94*'Selling Price'!G$20/10^3</f>
        <v>19.818759559874891</v>
      </c>
      <c r="H94" s="75">
        <f>'Selling Price'!H94*'Volume (KT)'!H94*'Selling Price'!H$20/10^3</f>
        <v>99.104600000000005</v>
      </c>
      <c r="I94" s="75">
        <f>'Selling Price'!I94*'Volume (KT)'!I94*'Selling Price'!I$20/10^3</f>
        <v>95.829101549140944</v>
      </c>
      <c r="J94" s="75">
        <f>'Selling Price'!J94*'Volume (KT)'!J94*'Selling Price'!J$20/10^3</f>
        <v>76.663281239312752</v>
      </c>
      <c r="K94" s="75">
        <f>'Selling Price'!K94*'Volume (KT)'!K94*'Selling Price'!K$20/10^3</f>
        <v>76.663281239312752</v>
      </c>
      <c r="L94" s="75">
        <f>'Selling Price'!L94*'Volume (KT)'!L94*'Selling Price'!L$20/10^3</f>
        <v>100.07724926050103</v>
      </c>
      <c r="M94" s="75">
        <f>'Selling Price'!M94*'Volume (KT)'!M94*'Selling Price'!M$20/10^3</f>
        <v>100.07724926050103</v>
      </c>
      <c r="N94" s="75">
        <f>'Selling Price'!N94*'Volume (KT)'!N94*'Selling Price'!N$20/10^3</f>
        <v>100.07724926050103</v>
      </c>
      <c r="O94" s="75">
        <f>'Selling Price'!O94*'Volume (KT)'!O94*'Selling Price'!O$20/10^3</f>
        <v>105.61155034780641</v>
      </c>
      <c r="P94" s="75">
        <f>'Selling Price'!P94*'Volume (KT)'!P94*'Selling Price'!P$20/10^3</f>
        <v>105.61155034780641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'Selling Price'!E95*'Volume (KT)'!E95*'Selling Price'!E$20/10^3</f>
        <v>0</v>
      </c>
      <c r="F95" s="75">
        <f>'Selling Price'!F95*'Volume (KT)'!F95*'Selling Price'!F$20/10^3</f>
        <v>0</v>
      </c>
      <c r="G95" s="75">
        <f>'Selling Price'!G95*'Volume (KT)'!G95*'Selling Price'!G$20/10^3</f>
        <v>0</v>
      </c>
      <c r="H95" s="75">
        <f>'Selling Price'!H95*'Volume (KT)'!H95*'Selling Price'!H$20/10^3</f>
        <v>0</v>
      </c>
      <c r="I95" s="75">
        <f>'Selling Price'!I95*'Volume (KT)'!I95*'Selling Price'!I$20/10^3</f>
        <v>0</v>
      </c>
      <c r="J95" s="75">
        <f>'Selling Price'!J95*'Volume (KT)'!J95*'Selling Price'!J$20/10^3</f>
        <v>0</v>
      </c>
      <c r="K95" s="75">
        <f>'Selling Price'!K95*'Volume (KT)'!K95*'Selling Price'!K$20/10^3</f>
        <v>0</v>
      </c>
      <c r="L95" s="75">
        <f>'Selling Price'!L95*'Volume (KT)'!L95*'Selling Price'!L$20/10^3</f>
        <v>0</v>
      </c>
      <c r="M95" s="75">
        <f>'Selling Price'!M95*'Volume (KT)'!M95*'Selling Price'!M$20/10^3</f>
        <v>0</v>
      </c>
      <c r="N95" s="75">
        <f>'Selling Price'!N95*'Volume (KT)'!N95*'Selling Price'!N$20/10^3</f>
        <v>0</v>
      </c>
      <c r="O95" s="75">
        <f>'Selling Price'!O95*'Volume (KT)'!O95*'Selling Price'!O$20/10^3</f>
        <v>0</v>
      </c>
      <c r="P95" s="75">
        <f>'Selling Price'!P95*'Volume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'Selling Price'!E96*'Volume (KT)'!E96*'Selling Price'!E$20/10^3</f>
        <v>0</v>
      </c>
      <c r="F96" s="75">
        <f>'Selling Price'!F96*'Volume (KT)'!F96*'Selling Price'!F$20/10^3</f>
        <v>0</v>
      </c>
      <c r="G96" s="75">
        <f>'Selling Price'!G96*'Volume (KT)'!G96*'Selling Price'!G$20/10^3</f>
        <v>0</v>
      </c>
      <c r="H96" s="75">
        <f>'Selling Price'!H96*'Volume (KT)'!H96*'Selling Price'!H$20/10^3</f>
        <v>0</v>
      </c>
      <c r="I96" s="75">
        <f>'Selling Price'!I96*'Volume (KT)'!I96*'Selling Price'!I$20/10^3</f>
        <v>0</v>
      </c>
      <c r="J96" s="75">
        <f>'Selling Price'!J96*'Volume (KT)'!J96*'Selling Price'!J$20/10^3</f>
        <v>0</v>
      </c>
      <c r="K96" s="75">
        <f>'Selling Price'!K96*'Volume (KT)'!K96*'Selling Price'!K$20/10^3</f>
        <v>0</v>
      </c>
      <c r="L96" s="75">
        <f>'Selling Price'!L96*'Volume (KT)'!L96*'Selling Price'!L$20/10^3</f>
        <v>0</v>
      </c>
      <c r="M96" s="75">
        <f>'Selling Price'!M96*'Volume (KT)'!M96*'Selling Price'!M$20/10^3</f>
        <v>0</v>
      </c>
      <c r="N96" s="75">
        <f>'Selling Price'!N96*'Volume (KT)'!N96*'Selling Price'!N$20/10^3</f>
        <v>0</v>
      </c>
      <c r="O96" s="75">
        <f>'Selling Price'!O96*'Volume (KT)'!O96*'Selling Price'!O$20/10^3</f>
        <v>0</v>
      </c>
      <c r="P96" s="75">
        <f>'Selling Price'!P96*'Volume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'Selling Price'!E97*'Volume (KT)'!E97*'Selling Price'!E$20/10^3</f>
        <v>0</v>
      </c>
      <c r="F97" s="75">
        <f>'Selling Price'!F97*'Volume (KT)'!F97*'Selling Price'!F$20/10^3</f>
        <v>0</v>
      </c>
      <c r="G97" s="75">
        <f>'Selling Price'!G97*'Volume (KT)'!G97*'Selling Price'!G$20/10^3</f>
        <v>0</v>
      </c>
      <c r="H97" s="75">
        <f>'Selling Price'!H97*'Volume (KT)'!H97*'Selling Price'!H$20/10^3</f>
        <v>0</v>
      </c>
      <c r="I97" s="75">
        <f>'Selling Price'!I97*'Volume (KT)'!I97*'Selling Price'!I$20/10^3</f>
        <v>0</v>
      </c>
      <c r="J97" s="75">
        <f>'Selling Price'!J97*'Volume (KT)'!J97*'Selling Price'!J$20/10^3</f>
        <v>0</v>
      </c>
      <c r="K97" s="75">
        <f>'Selling Price'!K97*'Volume (KT)'!K97*'Selling Price'!K$20/10^3</f>
        <v>0</v>
      </c>
      <c r="L97" s="75">
        <f>'Selling Price'!L97*'Volume (KT)'!L97*'Selling Price'!L$20/10^3</f>
        <v>0</v>
      </c>
      <c r="M97" s="75">
        <f>'Selling Price'!M97*'Volume (KT)'!M97*'Selling Price'!M$20/10^3</f>
        <v>0</v>
      </c>
      <c r="N97" s="75">
        <f>'Selling Price'!N97*'Volume (KT)'!N97*'Selling Price'!N$20/10^3</f>
        <v>0</v>
      </c>
      <c r="O97" s="75">
        <f>'Selling Price'!O97*'Volume (KT)'!O97*'Selling Price'!O$20/10^3</f>
        <v>0</v>
      </c>
      <c r="P97" s="75">
        <f>'Selling Price'!P97*'Volume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'Selling Price'!E98*'Volume (KT)'!E98*'Selling Price'!E$20/10^3</f>
        <v>0</v>
      </c>
      <c r="F98" s="75">
        <f>'Selling Price'!F98*'Volume (KT)'!F98*'Selling Price'!F$20/10^3</f>
        <v>0</v>
      </c>
      <c r="G98" s="75">
        <f>'Selling Price'!G98*'Volume (KT)'!G98*'Selling Price'!G$20/10^3</f>
        <v>0</v>
      </c>
      <c r="H98" s="75">
        <f>'Selling Price'!H98*'Volume (KT)'!H98*'Selling Price'!H$20/10^3</f>
        <v>0</v>
      </c>
      <c r="I98" s="75">
        <f>'Selling Price'!I98*'Volume (KT)'!I98*'Selling Price'!I$20/10^3</f>
        <v>0</v>
      </c>
      <c r="J98" s="75">
        <f>'Selling Price'!J98*'Volume (KT)'!J98*'Selling Price'!J$20/10^3</f>
        <v>0</v>
      </c>
      <c r="K98" s="75">
        <f>'Selling Price'!K98*'Volume (KT)'!K98*'Selling Price'!K$20/10^3</f>
        <v>0</v>
      </c>
      <c r="L98" s="75">
        <f>'Selling Price'!L98*'Volume (KT)'!L98*'Selling Price'!L$20/10^3</f>
        <v>0</v>
      </c>
      <c r="M98" s="75">
        <f>'Selling Price'!M98*'Volume (KT)'!M98*'Selling Price'!M$20/10^3</f>
        <v>0</v>
      </c>
      <c r="N98" s="75">
        <f>'Selling Price'!N98*'Volume (KT)'!N98*'Selling Price'!N$20/10^3</f>
        <v>0</v>
      </c>
      <c r="O98" s="75">
        <f>'Selling Price'!O98*'Volume (KT)'!O98*'Selling Price'!O$20/10^3</f>
        <v>0</v>
      </c>
      <c r="P98" s="75">
        <f>'Selling Price'!P98*'Volume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'Selling Price'!E99*'Volume (KT)'!E99*'Selling Price'!E$20/10^3</f>
        <v>0</v>
      </c>
      <c r="F99" s="75">
        <f>'Selling Price'!F99*'Volume (KT)'!F99*'Selling Price'!F$20/10^3</f>
        <v>0</v>
      </c>
      <c r="G99" s="75">
        <f>'Selling Price'!G99*'Volume (KT)'!G99*'Selling Price'!G$20/10^3</f>
        <v>0</v>
      </c>
      <c r="H99" s="75">
        <f>'Selling Price'!H99*'Volume (KT)'!H99*'Selling Price'!H$20/10^3</f>
        <v>0</v>
      </c>
      <c r="I99" s="75">
        <f>'Selling Price'!I99*'Volume (KT)'!I99*'Selling Price'!I$20/10^3</f>
        <v>0</v>
      </c>
      <c r="J99" s="75">
        <f>'Selling Price'!J99*'Volume (KT)'!J99*'Selling Price'!J$20/10^3</f>
        <v>0</v>
      </c>
      <c r="K99" s="75">
        <f>'Selling Price'!K99*'Volume (KT)'!K99*'Selling Price'!K$20/10^3</f>
        <v>0</v>
      </c>
      <c r="L99" s="75">
        <f>'Selling Price'!L99*'Volume (KT)'!L99*'Selling Price'!L$20/10^3</f>
        <v>0</v>
      </c>
      <c r="M99" s="75">
        <f>'Selling Price'!M99*'Volume (KT)'!M99*'Selling Price'!M$20/10^3</f>
        <v>0</v>
      </c>
      <c r="N99" s="75">
        <f>'Selling Price'!N99*'Volume (KT)'!N99*'Selling Price'!N$20/10^3</f>
        <v>0</v>
      </c>
      <c r="O99" s="75">
        <f>'Selling Price'!O99*'Volume (KT)'!O99*'Selling Price'!O$20/10^3</f>
        <v>0</v>
      </c>
      <c r="P99" s="75">
        <f>'Selling Price'!P99*'Volume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'Selling Price'!E100*'Volume (KT)'!E100*'Selling Price'!E$20/10^3</f>
        <v>0</v>
      </c>
      <c r="F100" s="75">
        <f>'Selling Price'!F100*'Volume (KT)'!F100*'Selling Price'!F$20/10^3</f>
        <v>0</v>
      </c>
      <c r="G100" s="75">
        <f>'Selling Price'!G100*'Volume (KT)'!G100*'Selling Price'!G$20/10^3</f>
        <v>0</v>
      </c>
      <c r="H100" s="75">
        <f>'Selling Price'!H100*'Volume (KT)'!H100*'Selling Price'!H$20/10^3</f>
        <v>0</v>
      </c>
      <c r="I100" s="75">
        <f>'Selling Price'!I100*'Volume (KT)'!I100*'Selling Price'!I$20/10^3</f>
        <v>0</v>
      </c>
      <c r="J100" s="75">
        <f>'Selling Price'!J100*'Volume (KT)'!J100*'Selling Price'!J$20/10^3</f>
        <v>0</v>
      </c>
      <c r="K100" s="75">
        <f>'Selling Price'!K100*'Volume (KT)'!K100*'Selling Price'!K$20/10^3</f>
        <v>0</v>
      </c>
      <c r="L100" s="75">
        <f>'Selling Price'!L100*'Volume (KT)'!L100*'Selling Price'!L$20/10^3</f>
        <v>0</v>
      </c>
      <c r="M100" s="75">
        <f>'Selling Price'!M100*'Volume (KT)'!M100*'Selling Price'!M$20/10^3</f>
        <v>0</v>
      </c>
      <c r="N100" s="75">
        <f>'Selling Price'!N100*'Volume (KT)'!N100*'Selling Price'!N$20/10^3</f>
        <v>0</v>
      </c>
      <c r="O100" s="75">
        <f>'Selling Price'!O100*'Volume (KT)'!O100*'Selling Price'!O$20/10^3</f>
        <v>0</v>
      </c>
      <c r="P100" s="75">
        <f>'Selling Price'!P100*'Volume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'Selling Price'!E101*'Volume (KT)'!E101*'Selling Price'!E$20/10^3</f>
        <v>31.811854397104945</v>
      </c>
      <c r="F101" s="75">
        <f>'Selling Price'!F101*'Volume (KT)'!F101*'Selling Price'!F$20/10^3</f>
        <v>0</v>
      </c>
      <c r="G101" s="75">
        <f>'Selling Price'!G101*'Volume (KT)'!G101*'Selling Price'!G$20/10^3</f>
        <v>18.561928202313084</v>
      </c>
      <c r="H101" s="75">
        <f>'Selling Price'!H101*'Volume (KT)'!H101*'Selling Price'!H$20/10^3</f>
        <v>17.911314095122936</v>
      </c>
      <c r="I101" s="75">
        <f>'Selling Price'!I101*'Volume (KT)'!I101*'Selling Price'!I$20/10^3</f>
        <v>17.8181826</v>
      </c>
      <c r="J101" s="75">
        <f>'Selling Price'!J101*'Volume (KT)'!J101*'Selling Price'!J$20/10^3</f>
        <v>17.249303999999999</v>
      </c>
      <c r="K101" s="75">
        <f>'Selling Price'!K101*'Volume (KT)'!K101*'Selling Price'!K$20/10^3</f>
        <v>16.900704000000001</v>
      </c>
      <c r="L101" s="75">
        <f>'Selling Price'!L101*'Volume (KT)'!L101*'Selling Price'!L$20/10^3</f>
        <v>16.674020999999996</v>
      </c>
      <c r="M101" s="75">
        <f>'Selling Price'!M101*'Volume (KT)'!M101*'Selling Price'!M$20/10^3</f>
        <v>16.498038000000001</v>
      </c>
      <c r="N101" s="75">
        <f>'Selling Price'!N101*'Volume (KT)'!N101*'Selling Price'!N$20/10^3</f>
        <v>0</v>
      </c>
      <c r="O101" s="75">
        <f>'Selling Price'!O101*'Volume (KT)'!O101*'Selling Price'!O$20/10^3</f>
        <v>0</v>
      </c>
      <c r="P101" s="75">
        <f>'Selling Price'!P101*'Volume (KT)'!P101*'Selling Price'!P$20/10^3</f>
        <v>17.7646014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'Selling Price'!E102*'Volume (KT)'!E102*'Selling Price'!E$20/10^3</f>
        <v>0</v>
      </c>
      <c r="F102" s="75">
        <f>'Selling Price'!F102*'Volume (KT)'!F102*'Selling Price'!F$20/10^3</f>
        <v>0</v>
      </c>
      <c r="G102" s="75">
        <f>'Selling Price'!G102*'Volume (KT)'!G102*'Selling Price'!G$20/10^3</f>
        <v>0</v>
      </c>
      <c r="H102" s="75">
        <f>'Selling Price'!H102*'Volume (KT)'!H102*'Selling Price'!H$20/10^3</f>
        <v>0</v>
      </c>
      <c r="I102" s="75">
        <f>'Selling Price'!I102*'Volume (KT)'!I102*'Selling Price'!I$20/10^3</f>
        <v>0</v>
      </c>
      <c r="J102" s="75">
        <f>'Selling Price'!J102*'Volume (KT)'!J102*'Selling Price'!J$20/10^3</f>
        <v>0</v>
      </c>
      <c r="K102" s="75">
        <f>'Selling Price'!K102*'Volume (KT)'!K102*'Selling Price'!K$20/10^3</f>
        <v>0</v>
      </c>
      <c r="L102" s="75">
        <f>'Selling Price'!L102*'Volume (KT)'!L102*'Selling Price'!L$20/10^3</f>
        <v>0</v>
      </c>
      <c r="M102" s="75">
        <f>'Selling Price'!M102*'Volume (KT)'!M102*'Selling Price'!M$20/10^3</f>
        <v>0</v>
      </c>
      <c r="N102" s="75">
        <f>'Selling Price'!N102*'Volume (KT)'!N102*'Selling Price'!N$20/10^3</f>
        <v>0</v>
      </c>
      <c r="O102" s="75">
        <f>'Selling Price'!O102*'Volume (KT)'!O102*'Selling Price'!O$20/10^3</f>
        <v>0</v>
      </c>
      <c r="P102" s="75">
        <f>'Selling Price'!P102*'Volume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'Selling Price'!E103*'Volume (KT)'!E103*'Selling Price'!E$20/10^3</f>
        <v>0</v>
      </c>
      <c r="F103" s="75">
        <f>'Selling Price'!F103*'Volume (KT)'!F103*'Selling Price'!F$20/10^3</f>
        <v>0</v>
      </c>
      <c r="G103" s="75">
        <f>'Selling Price'!G103*'Volume (KT)'!G103*'Selling Price'!G$20/10^3</f>
        <v>0</v>
      </c>
      <c r="H103" s="75">
        <f>'Selling Price'!H103*'Volume (KT)'!H103*'Selling Price'!H$20/10^3</f>
        <v>0</v>
      </c>
      <c r="I103" s="75">
        <f>'Selling Price'!I103*'Volume (KT)'!I103*'Selling Price'!I$20/10^3</f>
        <v>0</v>
      </c>
      <c r="J103" s="75">
        <f>'Selling Price'!J103*'Volume (KT)'!J103*'Selling Price'!J$20/10^3</f>
        <v>0</v>
      </c>
      <c r="K103" s="75">
        <f>'Selling Price'!K103*'Volume (KT)'!K103*'Selling Price'!K$20/10^3</f>
        <v>0</v>
      </c>
      <c r="L103" s="75">
        <f>'Selling Price'!L103*'Volume (KT)'!L103*'Selling Price'!L$20/10^3</f>
        <v>0</v>
      </c>
      <c r="M103" s="75">
        <f>'Selling Price'!M103*'Volume (KT)'!M103*'Selling Price'!M$20/10^3</f>
        <v>0</v>
      </c>
      <c r="N103" s="75">
        <f>'Selling Price'!N103*'Volume (KT)'!N103*'Selling Price'!N$20/10^3</f>
        <v>0</v>
      </c>
      <c r="O103" s="75">
        <f>'Selling Price'!O103*'Volume (KT)'!O103*'Selling Price'!O$20/10^3</f>
        <v>0</v>
      </c>
      <c r="P103" s="75">
        <f>'Selling Price'!P103*'Volume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'Selling Price'!E104*'Volume (KT)'!E104*'Selling Price'!E$20/10^3</f>
        <v>0</v>
      </c>
      <c r="F104" s="75">
        <f>'Selling Price'!F104*'Volume (KT)'!F104*'Selling Price'!F$20/10^3</f>
        <v>0</v>
      </c>
      <c r="G104" s="75">
        <f>'Selling Price'!G104*'Volume (KT)'!G104*'Selling Price'!G$20/10^3</f>
        <v>0</v>
      </c>
      <c r="H104" s="75">
        <f>'Selling Price'!H104*'Volume (KT)'!H104*'Selling Price'!H$20/10^3</f>
        <v>0</v>
      </c>
      <c r="I104" s="75">
        <f>'Selling Price'!I104*'Volume (KT)'!I104*'Selling Price'!I$20/10^3</f>
        <v>0</v>
      </c>
      <c r="J104" s="75">
        <f>'Selling Price'!J104*'Volume (KT)'!J104*'Selling Price'!J$20/10^3</f>
        <v>0</v>
      </c>
      <c r="K104" s="75">
        <f>'Selling Price'!K104*'Volume (KT)'!K104*'Selling Price'!K$20/10^3</f>
        <v>0</v>
      </c>
      <c r="L104" s="75">
        <f>'Selling Price'!L104*'Volume (KT)'!L104*'Selling Price'!L$20/10^3</f>
        <v>0</v>
      </c>
      <c r="M104" s="75">
        <f>'Selling Price'!M104*'Volume (KT)'!M104*'Selling Price'!M$20/10^3</f>
        <v>0</v>
      </c>
      <c r="N104" s="75">
        <f>'Selling Price'!N104*'Volume (KT)'!N104*'Selling Price'!N$20/10^3</f>
        <v>0</v>
      </c>
      <c r="O104" s="75">
        <f>'Selling Price'!O104*'Volume (KT)'!O104*'Selling Price'!O$20/10^3</f>
        <v>0</v>
      </c>
      <c r="P104" s="75">
        <f>'Selling Price'!P104*'Volume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'Selling Price'!E105*'Volume (KT)'!E105*'Selling Price'!E$20/10^3</f>
        <v>0</v>
      </c>
      <c r="F105" s="75">
        <f>'Selling Price'!F105*'Volume (KT)'!F105*'Selling Price'!F$20/10^3</f>
        <v>0</v>
      </c>
      <c r="G105" s="75">
        <f>'Selling Price'!G105*'Volume (KT)'!G105*'Selling Price'!G$20/10^3</f>
        <v>0</v>
      </c>
      <c r="H105" s="75">
        <f>'Selling Price'!H105*'Volume (KT)'!H105*'Selling Price'!H$20/10^3</f>
        <v>0</v>
      </c>
      <c r="I105" s="75">
        <f>'Selling Price'!I105*'Volume (KT)'!I105*'Selling Price'!I$20/10^3</f>
        <v>0</v>
      </c>
      <c r="J105" s="75">
        <f>'Selling Price'!J105*'Volume (KT)'!J105*'Selling Price'!J$20/10^3</f>
        <v>0</v>
      </c>
      <c r="K105" s="75">
        <f>'Selling Price'!K105*'Volume (KT)'!K105*'Selling Price'!K$20/10^3</f>
        <v>0</v>
      </c>
      <c r="L105" s="75">
        <f>'Selling Price'!L105*'Volume (KT)'!L105*'Selling Price'!L$20/10^3</f>
        <v>0</v>
      </c>
      <c r="M105" s="75">
        <f>'Selling Price'!M105*'Volume (KT)'!M105*'Selling Price'!M$20/10^3</f>
        <v>0</v>
      </c>
      <c r="N105" s="75">
        <f>'Selling Price'!N105*'Volume (KT)'!N105*'Selling Price'!N$20/10^3</f>
        <v>0</v>
      </c>
      <c r="O105" s="75">
        <f>'Selling Price'!O105*'Volume (KT)'!O105*'Selling Price'!O$20/10^3</f>
        <v>0</v>
      </c>
      <c r="P105" s="75">
        <f>'Selling Price'!P105*'Volume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'Selling Price'!E106*'Volume (KT)'!E106*'Selling Price'!E$20/10^3</f>
        <v>0</v>
      </c>
      <c r="F106" s="75">
        <f>'Selling Price'!F106*'Volume (KT)'!F106*'Selling Price'!F$20/10^3</f>
        <v>0</v>
      </c>
      <c r="G106" s="75">
        <f>'Selling Price'!G106*'Volume (KT)'!G106*'Selling Price'!G$20/10^3</f>
        <v>0</v>
      </c>
      <c r="H106" s="75">
        <f>'Selling Price'!H106*'Volume (KT)'!H106*'Selling Price'!H$20/10^3</f>
        <v>0</v>
      </c>
      <c r="I106" s="75">
        <f>'Selling Price'!I106*'Volume (KT)'!I106*'Selling Price'!I$20/10^3</f>
        <v>0</v>
      </c>
      <c r="J106" s="75">
        <f>'Selling Price'!J106*'Volume (KT)'!J106*'Selling Price'!J$20/10^3</f>
        <v>0</v>
      </c>
      <c r="K106" s="75">
        <f>'Selling Price'!K106*'Volume (KT)'!K106*'Selling Price'!K$20/10^3</f>
        <v>0</v>
      </c>
      <c r="L106" s="75">
        <f>'Selling Price'!L106*'Volume (KT)'!L106*'Selling Price'!L$20/10^3</f>
        <v>0</v>
      </c>
      <c r="M106" s="75">
        <f>'Selling Price'!M106*'Volume (KT)'!M106*'Selling Price'!M$20/10^3</f>
        <v>0</v>
      </c>
      <c r="N106" s="75">
        <f>'Selling Price'!N106*'Volume (KT)'!N106*'Selling Price'!N$20/10^3</f>
        <v>0</v>
      </c>
      <c r="O106" s="75">
        <f>'Selling Price'!O106*'Volume (KT)'!O106*'Selling Price'!O$20/10^3</f>
        <v>0</v>
      </c>
      <c r="P106" s="75">
        <f>'Selling Price'!P106*'Volume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'Selling Price'!E107*'Volume (KT)'!E107*'Selling Price'!E$20/10^3</f>
        <v>0</v>
      </c>
      <c r="F107" s="75">
        <f>'Selling Price'!F107*'Volume (KT)'!F107*'Selling Price'!F$20/10^3</f>
        <v>0</v>
      </c>
      <c r="G107" s="75">
        <f>'Selling Price'!G107*'Volume (KT)'!G107*'Selling Price'!G$20/10^3</f>
        <v>0</v>
      </c>
      <c r="H107" s="75">
        <f>'Selling Price'!H107*'Volume (KT)'!H107*'Selling Price'!H$20/10^3</f>
        <v>0</v>
      </c>
      <c r="I107" s="75">
        <f>'Selling Price'!I107*'Volume (KT)'!I107*'Selling Price'!I$20/10^3</f>
        <v>0</v>
      </c>
      <c r="J107" s="75">
        <f>'Selling Price'!J107*'Volume (KT)'!J107*'Selling Price'!J$20/10^3</f>
        <v>0</v>
      </c>
      <c r="K107" s="75">
        <f>'Selling Price'!K107*'Volume (KT)'!K107*'Selling Price'!K$20/10^3</f>
        <v>0</v>
      </c>
      <c r="L107" s="75">
        <f>'Selling Price'!L107*'Volume (KT)'!L107*'Selling Price'!L$20/10^3</f>
        <v>0</v>
      </c>
      <c r="M107" s="75">
        <f>'Selling Price'!M107*'Volume (KT)'!M107*'Selling Price'!M$20/10^3</f>
        <v>0</v>
      </c>
      <c r="N107" s="75">
        <f>'Selling Price'!N107*'Volume (KT)'!N107*'Selling Price'!N$20/10^3</f>
        <v>0</v>
      </c>
      <c r="O107" s="75">
        <f>'Selling Price'!O107*'Volume (KT)'!O107*'Selling Price'!O$20/10^3</f>
        <v>0</v>
      </c>
      <c r="P107" s="75">
        <f>'Selling Price'!P107*'Volume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'Selling Price'!E108*'Volume (KT)'!E108*'Selling Price'!E$20/10^3</f>
        <v>0</v>
      </c>
      <c r="F108" s="75">
        <f>'Selling Price'!F108*'Volume (KT)'!F108*'Selling Price'!F$20/10^3</f>
        <v>0</v>
      </c>
      <c r="G108" s="75">
        <f>'Selling Price'!G108*'Volume (KT)'!G108*'Selling Price'!G$20/10^3</f>
        <v>0</v>
      </c>
      <c r="H108" s="75">
        <f>'Selling Price'!H108*'Volume (KT)'!H108*'Selling Price'!H$20/10^3</f>
        <v>0</v>
      </c>
      <c r="I108" s="75">
        <f>'Selling Price'!I108*'Volume (KT)'!I108*'Selling Price'!I$20/10^3</f>
        <v>0</v>
      </c>
      <c r="J108" s="75">
        <f>'Selling Price'!J108*'Volume (KT)'!J108*'Selling Price'!J$20/10^3</f>
        <v>0</v>
      </c>
      <c r="K108" s="75">
        <f>'Selling Price'!K108*'Volume (KT)'!K108*'Selling Price'!K$20/10^3</f>
        <v>0</v>
      </c>
      <c r="L108" s="75">
        <f>'Selling Price'!L108*'Volume (KT)'!L108*'Selling Price'!L$20/10^3</f>
        <v>0</v>
      </c>
      <c r="M108" s="75">
        <f>'Selling Price'!M108*'Volume (KT)'!M108*'Selling Price'!M$20/10^3</f>
        <v>0</v>
      </c>
      <c r="N108" s="75">
        <f>'Selling Price'!N108*'Volume (KT)'!N108*'Selling Price'!N$20/10^3</f>
        <v>0</v>
      </c>
      <c r="O108" s="75">
        <f>'Selling Price'!O108*'Volume (KT)'!O108*'Selling Price'!O$20/10^3</f>
        <v>0</v>
      </c>
      <c r="P108" s="75">
        <f>'Selling Price'!P108*'Volume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'Selling Price'!E109*'Volume (KT)'!E109*'Selling Price'!E$20/10^3</f>
        <v>0</v>
      </c>
      <c r="F109" s="75">
        <f>'Selling Price'!F109*'Volume (KT)'!F109*'Selling Price'!F$20/10^3</f>
        <v>0</v>
      </c>
      <c r="G109" s="75">
        <f>'Selling Price'!G109*'Volume (KT)'!G109*'Selling Price'!G$20/10^3</f>
        <v>0</v>
      </c>
      <c r="H109" s="75">
        <f>'Selling Price'!H109*'Volume (KT)'!H109*'Selling Price'!H$20/10^3</f>
        <v>0</v>
      </c>
      <c r="I109" s="75">
        <f>'Selling Price'!I109*'Volume (KT)'!I109*'Selling Price'!I$20/10^3</f>
        <v>0</v>
      </c>
      <c r="J109" s="75">
        <f>'Selling Price'!J109*'Volume (KT)'!J109*'Selling Price'!J$20/10^3</f>
        <v>0</v>
      </c>
      <c r="K109" s="75">
        <f>'Selling Price'!K109*'Volume (KT)'!K109*'Selling Price'!K$20/10^3</f>
        <v>0</v>
      </c>
      <c r="L109" s="75">
        <f>'Selling Price'!L109*'Volume (KT)'!L109*'Selling Price'!L$20/10^3</f>
        <v>0</v>
      </c>
      <c r="M109" s="75">
        <f>'Selling Price'!M109*'Volume (KT)'!M109*'Selling Price'!M$20/10^3</f>
        <v>0</v>
      </c>
      <c r="N109" s="75">
        <f>'Selling Price'!N109*'Volume (KT)'!N109*'Selling Price'!N$20/10^3</f>
        <v>0</v>
      </c>
      <c r="O109" s="75">
        <f>'Selling Price'!O109*'Volume (KT)'!O109*'Selling Price'!O$20/10^3</f>
        <v>0</v>
      </c>
      <c r="P109" s="75">
        <f>'Selling Price'!P109*'Volume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'Selling Price'!E110*'Volume (KT)'!E110*'Selling Price'!E$20/10^3</f>
        <v>0</v>
      </c>
      <c r="F110" s="75">
        <f>'Selling Price'!F110*'Volume (KT)'!F110*'Selling Price'!F$20/10^3</f>
        <v>0</v>
      </c>
      <c r="G110" s="75">
        <f>'Selling Price'!G110*'Volume (KT)'!G110*'Selling Price'!G$20/10^3</f>
        <v>0</v>
      </c>
      <c r="H110" s="75">
        <f>'Selling Price'!H110*'Volume (KT)'!H110*'Selling Price'!H$20/10^3</f>
        <v>0</v>
      </c>
      <c r="I110" s="75">
        <f>'Selling Price'!I110*'Volume (KT)'!I110*'Selling Price'!I$20/10^3</f>
        <v>0</v>
      </c>
      <c r="J110" s="75">
        <f>'Selling Price'!J110*'Volume (KT)'!J110*'Selling Price'!J$20/10^3</f>
        <v>0</v>
      </c>
      <c r="K110" s="75">
        <f>'Selling Price'!K110*'Volume (KT)'!K110*'Selling Price'!K$20/10^3</f>
        <v>0</v>
      </c>
      <c r="L110" s="75">
        <f>'Selling Price'!L110*'Volume (KT)'!L110*'Selling Price'!L$20/10^3</f>
        <v>0</v>
      </c>
      <c r="M110" s="75">
        <f>'Selling Price'!M110*'Volume (KT)'!M110*'Selling Price'!M$20/10^3</f>
        <v>0</v>
      </c>
      <c r="N110" s="75">
        <f>'Selling Price'!N110*'Volume (KT)'!N110*'Selling Price'!N$20/10^3</f>
        <v>0</v>
      </c>
      <c r="O110" s="75">
        <f>'Selling Price'!O110*'Volume (KT)'!O110*'Selling Price'!O$20/10^3</f>
        <v>0</v>
      </c>
      <c r="P110" s="75">
        <f>'Selling Price'!P110*'Volume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'Selling Price'!E111*'Volume (KT)'!E111*'Selling Price'!E$20/10^3</f>
        <v>0</v>
      </c>
      <c r="F111" s="75">
        <f>'Selling Price'!F111*'Volume (KT)'!F111*'Selling Price'!F$20/10^3</f>
        <v>0</v>
      </c>
      <c r="G111" s="75">
        <f>'Selling Price'!G111*'Volume (KT)'!G111*'Selling Price'!G$20/10^3</f>
        <v>0</v>
      </c>
      <c r="H111" s="75">
        <f>'Selling Price'!H111*'Volume (KT)'!H111*'Selling Price'!H$20/10^3</f>
        <v>0</v>
      </c>
      <c r="I111" s="75">
        <f>'Selling Price'!I111*'Volume (KT)'!I111*'Selling Price'!I$20/10^3</f>
        <v>0</v>
      </c>
      <c r="J111" s="75">
        <f>'Selling Price'!J111*'Volume (KT)'!J111*'Selling Price'!J$20/10^3</f>
        <v>0</v>
      </c>
      <c r="K111" s="75">
        <f>'Selling Price'!K111*'Volume (KT)'!K111*'Selling Price'!K$20/10^3</f>
        <v>0</v>
      </c>
      <c r="L111" s="75">
        <f>'Selling Price'!L111*'Volume (KT)'!L111*'Selling Price'!L$20/10^3</f>
        <v>0</v>
      </c>
      <c r="M111" s="75">
        <f>'Selling Price'!M111*'Volume (KT)'!M111*'Selling Price'!M$20/10^3</f>
        <v>0</v>
      </c>
      <c r="N111" s="75">
        <f>'Selling Price'!N111*'Volume (KT)'!N111*'Selling Price'!N$20/10^3</f>
        <v>0</v>
      </c>
      <c r="O111" s="75">
        <f>'Selling Price'!O111*'Volume (KT)'!O111*'Selling Price'!O$20/10^3</f>
        <v>0</v>
      </c>
      <c r="P111" s="75">
        <f>'Selling Price'!P111*'Volume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'Selling Price'!E112*'Volume (KT)'!E112*'Selling Price'!E$20/10^3</f>
        <v>0</v>
      </c>
      <c r="F112" s="75">
        <f>'Selling Price'!F112*'Volume (KT)'!F112*'Selling Price'!F$20/10^3</f>
        <v>0</v>
      </c>
      <c r="G112" s="75">
        <f>'Selling Price'!G112*'Volume (KT)'!G112*'Selling Price'!G$20/10^3</f>
        <v>0</v>
      </c>
      <c r="H112" s="75">
        <f>'Selling Price'!H112*'Volume (KT)'!H112*'Selling Price'!H$20/10^3</f>
        <v>0</v>
      </c>
      <c r="I112" s="75">
        <f>'Selling Price'!I112*'Volume (KT)'!I112*'Selling Price'!I$20/10^3</f>
        <v>0</v>
      </c>
      <c r="J112" s="75">
        <f>'Selling Price'!J112*'Volume (KT)'!J112*'Selling Price'!J$20/10^3</f>
        <v>0</v>
      </c>
      <c r="K112" s="75">
        <f>'Selling Price'!K112*'Volume (KT)'!K112*'Selling Price'!K$20/10^3</f>
        <v>0</v>
      </c>
      <c r="L112" s="75">
        <f>'Selling Price'!L112*'Volume (KT)'!L112*'Selling Price'!L$20/10^3</f>
        <v>0</v>
      </c>
      <c r="M112" s="75">
        <f>'Selling Price'!M112*'Volume (KT)'!M112*'Selling Price'!M$20/10^3</f>
        <v>0</v>
      </c>
      <c r="N112" s="75">
        <f>'Selling Price'!N112*'Volume (KT)'!N112*'Selling Price'!N$20/10^3</f>
        <v>0</v>
      </c>
      <c r="O112" s="75">
        <f>'Selling Price'!O112*'Volume (KT)'!O112*'Selling Price'!O$20/10^3</f>
        <v>0</v>
      </c>
      <c r="P112" s="75">
        <f>'Selling Price'!P112*'Volume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'Selling Price'!E113*'Volume (KT)'!E113*'Selling Price'!E$20/10^3</f>
        <v>0</v>
      </c>
      <c r="F113" s="75">
        <f>'Selling Price'!F113*'Volume (KT)'!F113*'Selling Price'!F$20/10^3</f>
        <v>0</v>
      </c>
      <c r="G113" s="75">
        <f>'Selling Price'!G113*'Volume (KT)'!G113*'Selling Price'!G$20/10^3</f>
        <v>0</v>
      </c>
      <c r="H113" s="75">
        <f>'Selling Price'!H113*'Volume (KT)'!H113*'Selling Price'!H$20/10^3</f>
        <v>0</v>
      </c>
      <c r="I113" s="75">
        <f>'Selling Price'!I113*'Volume (KT)'!I113*'Selling Price'!I$20/10^3</f>
        <v>0</v>
      </c>
      <c r="J113" s="75">
        <f>'Selling Price'!J113*'Volume (KT)'!J113*'Selling Price'!J$20/10^3</f>
        <v>0</v>
      </c>
      <c r="K113" s="75">
        <f>'Selling Price'!K113*'Volume (KT)'!K113*'Selling Price'!K$20/10^3</f>
        <v>0</v>
      </c>
      <c r="L113" s="75">
        <f>'Selling Price'!L113*'Volume (KT)'!L113*'Selling Price'!L$20/10^3</f>
        <v>0</v>
      </c>
      <c r="M113" s="75">
        <f>'Selling Price'!M113*'Volume (KT)'!M113*'Selling Price'!M$20/10^3</f>
        <v>0</v>
      </c>
      <c r="N113" s="75">
        <f>'Selling Price'!N113*'Volume (KT)'!N113*'Selling Price'!N$20/10^3</f>
        <v>0</v>
      </c>
      <c r="O113" s="75">
        <f>'Selling Price'!O113*'Volume (KT)'!O113*'Selling Price'!O$20/10^3</f>
        <v>0</v>
      </c>
      <c r="P113" s="75">
        <f>'Selling Price'!P113*'Volume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'Selling Price'!E114*'Volume (KT)'!E114*'Selling Price'!E$20/10^3</f>
        <v>0</v>
      </c>
      <c r="F114" s="75">
        <f>'Selling Price'!F114*'Volume (KT)'!F114*'Selling Price'!F$20/10^3</f>
        <v>0</v>
      </c>
      <c r="G114" s="75">
        <f>'Selling Price'!G114*'Volume (KT)'!G114*'Selling Price'!G$20/10^3</f>
        <v>0</v>
      </c>
      <c r="H114" s="75">
        <f>'Selling Price'!H114*'Volume (KT)'!H114*'Selling Price'!H$20/10^3</f>
        <v>0</v>
      </c>
      <c r="I114" s="75">
        <f>'Selling Price'!I114*'Volume (KT)'!I114*'Selling Price'!I$20/10^3</f>
        <v>0</v>
      </c>
      <c r="J114" s="75">
        <f>'Selling Price'!J114*'Volume (KT)'!J114*'Selling Price'!J$20/10^3</f>
        <v>0</v>
      </c>
      <c r="K114" s="75">
        <f>'Selling Price'!K114*'Volume (KT)'!K114*'Selling Price'!K$20/10^3</f>
        <v>0</v>
      </c>
      <c r="L114" s="75">
        <f>'Selling Price'!L114*'Volume (KT)'!L114*'Selling Price'!L$20/10^3</f>
        <v>0</v>
      </c>
      <c r="M114" s="75">
        <f>'Selling Price'!M114*'Volume (KT)'!M114*'Selling Price'!M$20/10^3</f>
        <v>0</v>
      </c>
      <c r="N114" s="75">
        <f>'Selling Price'!N114*'Volume (KT)'!N114*'Selling Price'!N$20/10^3</f>
        <v>0</v>
      </c>
      <c r="O114" s="75">
        <f>'Selling Price'!O114*'Volume (KT)'!O114*'Selling Price'!O$20/10^3</f>
        <v>0</v>
      </c>
      <c r="P114" s="75">
        <f>'Selling Price'!P114*'Volume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'Selling Price'!E115*'Volume (KT)'!E115*'Selling Price'!E$20/10^3</f>
        <v>0</v>
      </c>
      <c r="F115" s="75">
        <f>'Selling Price'!F115*'Volume (KT)'!F115*'Selling Price'!F$20/10^3</f>
        <v>0</v>
      </c>
      <c r="G115" s="75">
        <f>'Selling Price'!G115*'Volume (KT)'!G115*'Selling Price'!G$20/10^3</f>
        <v>0</v>
      </c>
      <c r="H115" s="75">
        <f>'Selling Price'!H115*'Volume (KT)'!H115*'Selling Price'!H$20/10^3</f>
        <v>0</v>
      </c>
      <c r="I115" s="75">
        <f>'Selling Price'!I115*'Volume (KT)'!I115*'Selling Price'!I$20/10^3</f>
        <v>0</v>
      </c>
      <c r="J115" s="75">
        <f>'Selling Price'!J115*'Volume (KT)'!J115*'Selling Price'!J$20/10^3</f>
        <v>0</v>
      </c>
      <c r="K115" s="75">
        <f>'Selling Price'!K115*'Volume (KT)'!K115*'Selling Price'!K$20/10^3</f>
        <v>0</v>
      </c>
      <c r="L115" s="75">
        <f>'Selling Price'!L115*'Volume (KT)'!L115*'Selling Price'!L$20/10^3</f>
        <v>0</v>
      </c>
      <c r="M115" s="75">
        <f>'Selling Price'!M115*'Volume (KT)'!M115*'Selling Price'!M$20/10^3</f>
        <v>0</v>
      </c>
      <c r="N115" s="75">
        <f>'Selling Price'!N115*'Volume (KT)'!N115*'Selling Price'!N$20/10^3</f>
        <v>0</v>
      </c>
      <c r="O115" s="75">
        <f>'Selling Price'!O115*'Volume (KT)'!O115*'Selling Price'!O$20/10^3</f>
        <v>0</v>
      </c>
      <c r="P115" s="75">
        <f>'Selling Price'!P115*'Volume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'Selling Price'!E116*'Volume (KT)'!E116*'Selling Price'!E$20/10^3</f>
        <v>0</v>
      </c>
      <c r="F116" s="75">
        <f>'Selling Price'!F116*'Volume (KT)'!F116*'Selling Price'!F$20/10^3</f>
        <v>0</v>
      </c>
      <c r="G116" s="75">
        <f>'Selling Price'!G116*'Volume (KT)'!G116*'Selling Price'!G$20/10^3</f>
        <v>0</v>
      </c>
      <c r="H116" s="75">
        <f>'Selling Price'!H116*'Volume (KT)'!H116*'Selling Price'!H$20/10^3</f>
        <v>0</v>
      </c>
      <c r="I116" s="75">
        <f>'Selling Price'!I116*'Volume (KT)'!I116*'Selling Price'!I$20/10^3</f>
        <v>0</v>
      </c>
      <c r="J116" s="75">
        <f>'Selling Price'!J116*'Volume (KT)'!J116*'Selling Price'!J$20/10^3</f>
        <v>0</v>
      </c>
      <c r="K116" s="75">
        <f>'Selling Price'!K116*'Volume (KT)'!K116*'Selling Price'!K$20/10^3</f>
        <v>0</v>
      </c>
      <c r="L116" s="75">
        <f>'Selling Price'!L116*'Volume (KT)'!L116*'Selling Price'!L$20/10^3</f>
        <v>0</v>
      </c>
      <c r="M116" s="75">
        <f>'Selling Price'!M116*'Volume (KT)'!M116*'Selling Price'!M$20/10^3</f>
        <v>0</v>
      </c>
      <c r="N116" s="75">
        <f>'Selling Price'!N116*'Volume (KT)'!N116*'Selling Price'!N$20/10^3</f>
        <v>0</v>
      </c>
      <c r="O116" s="75">
        <f>'Selling Price'!O116*'Volume (KT)'!O116*'Selling Price'!O$20/10^3</f>
        <v>0</v>
      </c>
      <c r="P116" s="75">
        <f>'Selling Price'!P116*'Volume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'Selling Price'!E117*'Volume (KT)'!E117*'Selling Price'!E$20/10^3</f>
        <v>0</v>
      </c>
      <c r="F117" s="75">
        <f>'Selling Price'!F117*'Volume (KT)'!F117*'Selling Price'!F$20/10^3</f>
        <v>0</v>
      </c>
      <c r="G117" s="75">
        <f>'Selling Price'!G117*'Volume (KT)'!G117*'Selling Price'!G$20/10^3</f>
        <v>0</v>
      </c>
      <c r="H117" s="75">
        <f>'Selling Price'!H117*'Volume (KT)'!H117*'Selling Price'!H$20/10^3</f>
        <v>0</v>
      </c>
      <c r="I117" s="75">
        <f>'Selling Price'!I117*'Volume (KT)'!I117*'Selling Price'!I$20/10^3</f>
        <v>0</v>
      </c>
      <c r="J117" s="75">
        <f>'Selling Price'!J117*'Volume (KT)'!J117*'Selling Price'!J$20/10^3</f>
        <v>0</v>
      </c>
      <c r="K117" s="75">
        <f>'Selling Price'!K117*'Volume (KT)'!K117*'Selling Price'!K$20/10^3</f>
        <v>0</v>
      </c>
      <c r="L117" s="75">
        <f>'Selling Price'!L117*'Volume (KT)'!L117*'Selling Price'!L$20/10^3</f>
        <v>0</v>
      </c>
      <c r="M117" s="75">
        <f>'Selling Price'!M117*'Volume (KT)'!M117*'Selling Price'!M$20/10^3</f>
        <v>0</v>
      </c>
      <c r="N117" s="75">
        <f>'Selling Price'!N117*'Volume (KT)'!N117*'Selling Price'!N$20/10^3</f>
        <v>0</v>
      </c>
      <c r="O117" s="75">
        <f>'Selling Price'!O117*'Volume (KT)'!O117*'Selling Price'!O$20/10^3</f>
        <v>0</v>
      </c>
      <c r="P117" s="75">
        <f>'Selling Price'!P117*'Volume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'Selling Price'!E118*'Volume (KT)'!E118*'Selling Price'!E$20/10^3</f>
        <v>0</v>
      </c>
      <c r="F118" s="75">
        <f>'Selling Price'!F118*'Volume (KT)'!F118*'Selling Price'!F$20/10^3</f>
        <v>0</v>
      </c>
      <c r="G118" s="75">
        <f>'Selling Price'!G118*'Volume (KT)'!G118*'Selling Price'!G$20/10^3</f>
        <v>0</v>
      </c>
      <c r="H118" s="75">
        <f>'Selling Price'!H118*'Volume (KT)'!H118*'Selling Price'!H$20/10^3</f>
        <v>0</v>
      </c>
      <c r="I118" s="75">
        <f>'Selling Price'!I118*'Volume (KT)'!I118*'Selling Price'!I$20/10^3</f>
        <v>0</v>
      </c>
      <c r="J118" s="75">
        <f>'Selling Price'!J118*'Volume (KT)'!J118*'Selling Price'!J$20/10^3</f>
        <v>0</v>
      </c>
      <c r="K118" s="75">
        <f>'Selling Price'!K118*'Volume (KT)'!K118*'Selling Price'!K$20/10^3</f>
        <v>0</v>
      </c>
      <c r="L118" s="75">
        <f>'Selling Price'!L118*'Volume (KT)'!L118*'Selling Price'!L$20/10^3</f>
        <v>0</v>
      </c>
      <c r="M118" s="75">
        <f>'Selling Price'!M118*'Volume (KT)'!M118*'Selling Price'!M$20/10^3</f>
        <v>0</v>
      </c>
      <c r="N118" s="75">
        <f>'Selling Price'!N118*'Volume (KT)'!N118*'Selling Price'!N$20/10^3</f>
        <v>0</v>
      </c>
      <c r="O118" s="75">
        <f>'Selling Price'!O118*'Volume (KT)'!O118*'Selling Price'!O$20/10^3</f>
        <v>0</v>
      </c>
      <c r="P118" s="75">
        <f>'Selling Price'!P118*'Volume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'Selling Price'!E119*'Volume (KT)'!E119*'Selling Price'!E$20/10^3</f>
        <v>0</v>
      </c>
      <c r="F119" s="75">
        <f>'Selling Price'!F119*'Volume (KT)'!F119*'Selling Price'!F$20/10^3</f>
        <v>0</v>
      </c>
      <c r="G119" s="75">
        <f>'Selling Price'!G119*'Volume (KT)'!G119*'Selling Price'!G$20/10^3</f>
        <v>0</v>
      </c>
      <c r="H119" s="75">
        <f>'Selling Price'!H119*'Volume (KT)'!H119*'Selling Price'!H$20/10^3</f>
        <v>0</v>
      </c>
      <c r="I119" s="75">
        <f>'Selling Price'!I119*'Volume (KT)'!I119*'Selling Price'!I$20/10^3</f>
        <v>0</v>
      </c>
      <c r="J119" s="75">
        <f>'Selling Price'!J119*'Volume (KT)'!J119*'Selling Price'!J$20/10^3</f>
        <v>0</v>
      </c>
      <c r="K119" s="75">
        <f>'Selling Price'!K119*'Volume (KT)'!K119*'Selling Price'!K$20/10^3</f>
        <v>0</v>
      </c>
      <c r="L119" s="75">
        <f>'Selling Price'!L119*'Volume (KT)'!L119*'Selling Price'!L$20/10^3</f>
        <v>0</v>
      </c>
      <c r="M119" s="75">
        <f>'Selling Price'!M119*'Volume (KT)'!M119*'Selling Price'!M$20/10^3</f>
        <v>0</v>
      </c>
      <c r="N119" s="75">
        <f>'Selling Price'!N119*'Volume (KT)'!N119*'Selling Price'!N$20/10^3</f>
        <v>0</v>
      </c>
      <c r="O119" s="75">
        <f>'Selling Price'!O119*'Volume (KT)'!O119*'Selling Price'!O$20/10^3</f>
        <v>0</v>
      </c>
      <c r="P119" s="75">
        <f>'Selling Price'!P119*'Volume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'Selling Price'!E120*'Volume (KT)'!E120*'Selling Price'!E$20/10^3</f>
        <v>0</v>
      </c>
      <c r="F120" s="75">
        <f>'Selling Price'!F120*'Volume (KT)'!F120*'Selling Price'!F$20/10^3</f>
        <v>0</v>
      </c>
      <c r="G120" s="75">
        <f>'Selling Price'!G120*'Volume (KT)'!G120*'Selling Price'!G$20/10^3</f>
        <v>0</v>
      </c>
      <c r="H120" s="75">
        <f>'Selling Price'!H120*'Volume (KT)'!H120*'Selling Price'!H$20/10^3</f>
        <v>0</v>
      </c>
      <c r="I120" s="75">
        <f>'Selling Price'!I120*'Volume (KT)'!I120*'Selling Price'!I$20/10^3</f>
        <v>0</v>
      </c>
      <c r="J120" s="75">
        <f>'Selling Price'!J120*'Volume (KT)'!J120*'Selling Price'!J$20/10^3</f>
        <v>0</v>
      </c>
      <c r="K120" s="75">
        <f>'Selling Price'!K120*'Volume (KT)'!K120*'Selling Price'!K$20/10^3</f>
        <v>0</v>
      </c>
      <c r="L120" s="75">
        <f>'Selling Price'!L120*'Volume (KT)'!L120*'Selling Price'!L$20/10^3</f>
        <v>0</v>
      </c>
      <c r="M120" s="75">
        <f>'Selling Price'!M120*'Volume (KT)'!M120*'Selling Price'!M$20/10^3</f>
        <v>0</v>
      </c>
      <c r="N120" s="75">
        <f>'Selling Price'!N120*'Volume (KT)'!N120*'Selling Price'!N$20/10^3</f>
        <v>0</v>
      </c>
      <c r="O120" s="75">
        <f>'Selling Price'!O120*'Volume (KT)'!O120*'Selling Price'!O$20/10^3</f>
        <v>0</v>
      </c>
      <c r="P120" s="75">
        <f>'Selling Price'!P120*'Volume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'Selling Price'!E121*'Volume (KT)'!E121*'Selling Price'!E$20/10^3</f>
        <v>70.145672393486137</v>
      </c>
      <c r="F121" s="75">
        <f>'Selling Price'!F121*'Volume (KT)'!F121*'Selling Price'!F$20/10^3</f>
        <v>17.310279172620007</v>
      </c>
      <c r="G121" s="75">
        <f>'Selling Price'!G121*'Volume (KT)'!G121*'Selling Price'!G$20/10^3</f>
        <v>5.7772439307324879</v>
      </c>
      <c r="H121" s="75">
        <f>'Selling Price'!H121*'Volume (KT)'!H121*'Selling Price'!H$20/10^3</f>
        <v>41.051066221953526</v>
      </c>
      <c r="I121" s="75">
        <f>'Selling Price'!I121*'Volume (KT)'!I121*'Selling Price'!I$20/10^3</f>
        <v>58.333942000000008</v>
      </c>
      <c r="J121" s="75">
        <f>'Selling Price'!J121*'Volume (KT)'!J121*'Selling Price'!J$20/10^3</f>
        <v>56.437680000000007</v>
      </c>
      <c r="K121" s="75">
        <f>'Selling Price'!K121*'Volume (KT)'!K121*'Selling Price'!K$20/10^3</f>
        <v>55.275680000000008</v>
      </c>
      <c r="L121" s="75">
        <f>'Selling Price'!L121*'Volume (KT)'!L121*'Selling Price'!L$20/10^3</f>
        <v>54.520070000000004</v>
      </c>
      <c r="M121" s="75">
        <f>'Selling Price'!M121*'Volume (KT)'!M121*'Selling Price'!M$20/10^3</f>
        <v>53.93345999999999</v>
      </c>
      <c r="N121" s="75">
        <f>'Selling Price'!N121*'Volume (KT)'!N121*'Selling Price'!N$20/10^3</f>
        <v>57.333587999999999</v>
      </c>
      <c r="O121" s="75">
        <f>'Selling Price'!O121*'Volume (KT)'!O121*'Selling Price'!O$20/10^3</f>
        <v>57.826637999999988</v>
      </c>
      <c r="P121" s="75">
        <f>'Selling Price'!P121*'Volume (KT)'!P121*'Selling Price'!P$20/10^3</f>
        <v>58.155337999999993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'Selling Price'!E122*'Volume (KT)'!E122*'Selling Price'!E$20/10^3</f>
        <v>0</v>
      </c>
      <c r="F122" s="75">
        <f>'Selling Price'!F122*'Volume (KT)'!F122*'Selling Price'!F$20/10^3</f>
        <v>0</v>
      </c>
      <c r="G122" s="75">
        <f>'Selling Price'!G122*'Volume (KT)'!G122*'Selling Price'!G$20/10^3</f>
        <v>0</v>
      </c>
      <c r="H122" s="75">
        <f>'Selling Price'!H122*'Volume (KT)'!H122*'Selling Price'!H$20/10^3</f>
        <v>36.086628190245875</v>
      </c>
      <c r="I122" s="75">
        <f>'Selling Price'!I122*'Volume (KT)'!I122*'Selling Price'!I$20/10^3</f>
        <v>17.950182600000002</v>
      </c>
      <c r="J122" s="75">
        <f>'Selling Price'!J122*'Volume (KT)'!J122*'Selling Price'!J$20/10^3</f>
        <v>0</v>
      </c>
      <c r="K122" s="75">
        <f>'Selling Price'!K122*'Volume (KT)'!K122*'Selling Price'!K$20/10^3</f>
        <v>0</v>
      </c>
      <c r="L122" s="75">
        <f>'Selling Price'!L122*'Volume (KT)'!L122*'Selling Price'!L$20/10^3</f>
        <v>0</v>
      </c>
      <c r="M122" s="75">
        <f>'Selling Price'!M122*'Volume (KT)'!M122*'Selling Price'!M$20/10^3</f>
        <v>0</v>
      </c>
      <c r="N122" s="75">
        <f>'Selling Price'!N122*'Volume (KT)'!N122*'Selling Price'!N$20/10^3</f>
        <v>0</v>
      </c>
      <c r="O122" s="75">
        <f>'Selling Price'!O122*'Volume (KT)'!O122*'Selling Price'!O$20/10^3</f>
        <v>0</v>
      </c>
      <c r="P122" s="75">
        <f>'Selling Price'!P122*'Volume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'Selling Price'!E123*'Volume (KT)'!E123*'Selling Price'!E$20/10^3</f>
        <v>68.395486953775631</v>
      </c>
      <c r="F123" s="75">
        <f>'Selling Price'!F123*'Volume (KT)'!F123*'Selling Price'!F$20/10^3</f>
        <v>78.807987169392078</v>
      </c>
      <c r="G123" s="75">
        <f>'Selling Price'!G123*'Volume (KT)'!G123*'Selling Price'!G$20/10^3</f>
        <v>165.20116100058644</v>
      </c>
      <c r="H123" s="75">
        <f>'Selling Price'!H123*'Volume (KT)'!H123*'Selling Price'!H$20/10^3</f>
        <v>129.85702718964129</v>
      </c>
      <c r="I123" s="75">
        <f>'Selling Price'!I123*'Volume (KT)'!I123*'Selling Price'!I$20/10^3</f>
        <v>115.81818689999999</v>
      </c>
      <c r="J123" s="75">
        <f>'Selling Price'!J123*'Volume (KT)'!J123*'Selling Price'!J$20/10^3</f>
        <v>118.44522080000003</v>
      </c>
      <c r="K123" s="75">
        <f>'Selling Price'!K123*'Volume (KT)'!K123*'Selling Price'!K$20/10^3</f>
        <v>116.05150080000001</v>
      </c>
      <c r="L123" s="75">
        <f>'Selling Price'!L123*'Volume (KT)'!L123*'Selling Price'!L$20/10^3</f>
        <v>114.49494420000001</v>
      </c>
      <c r="M123" s="75">
        <f>'Selling Price'!M123*'Volume (KT)'!M123*'Selling Price'!M$20/10^3</f>
        <v>113.28652760000001</v>
      </c>
      <c r="N123" s="75">
        <f>'Selling Price'!N123*'Volume (KT)'!N123*'Selling Price'!N$20/10^3</f>
        <v>120.29079128000001</v>
      </c>
      <c r="O123" s="75">
        <f>'Selling Price'!O123*'Volume (KT)'!O123*'Selling Price'!O$20/10^3</f>
        <v>121.30647428</v>
      </c>
      <c r="P123" s="75">
        <f>'Selling Price'!P123*'Volume (KT)'!P123*'Selling Price'!P$20/10^3</f>
        <v>121.98359628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'Selling Price'!E124*'Volume (KT)'!E124*'Selling Price'!E$20/10^3</f>
        <v>0</v>
      </c>
      <c r="F124" s="75">
        <f>'Selling Price'!F124*'Volume (KT)'!F124*'Selling Price'!F$20/10^3</f>
        <v>0</v>
      </c>
      <c r="G124" s="75">
        <f>'Selling Price'!G124*'Volume (KT)'!G124*'Selling Price'!G$20/10^3</f>
        <v>0</v>
      </c>
      <c r="H124" s="75">
        <f>'Selling Price'!H124*'Volume (KT)'!H124*'Selling Price'!H$20/10^3</f>
        <v>0</v>
      </c>
      <c r="I124" s="75">
        <f>'Selling Price'!I124*'Volume (KT)'!I124*'Selling Price'!I$20/10^3</f>
        <v>0</v>
      </c>
      <c r="J124" s="75">
        <f>'Selling Price'!J124*'Volume (KT)'!J124*'Selling Price'!J$20/10^3</f>
        <v>0</v>
      </c>
      <c r="K124" s="75">
        <f>'Selling Price'!K124*'Volume (KT)'!K124*'Selling Price'!K$20/10^3</f>
        <v>0</v>
      </c>
      <c r="L124" s="75">
        <f>'Selling Price'!L124*'Volume (KT)'!L124*'Selling Price'!L$20/10^3</f>
        <v>0</v>
      </c>
      <c r="M124" s="75">
        <f>'Selling Price'!M124*'Volume (KT)'!M124*'Selling Price'!M$20/10^3</f>
        <v>0</v>
      </c>
      <c r="N124" s="75">
        <f>'Selling Price'!N124*'Volume (KT)'!N124*'Selling Price'!N$20/10^3</f>
        <v>0</v>
      </c>
      <c r="O124" s="75">
        <f>'Selling Price'!O124*'Volume (KT)'!O124*'Selling Price'!O$20/10^3</f>
        <v>0</v>
      </c>
      <c r="P124" s="75">
        <f>'Selling Price'!P124*'Volume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'Selling Price'!E125*'Volume (KT)'!E125*'Selling Price'!E$20/10^3</f>
        <v>149.95293107603294</v>
      </c>
      <c r="F125" s="75">
        <f>'Selling Price'!F125*'Volume (KT)'!F125*'Selling Price'!F$20/10^3</f>
        <v>134.67515557985413</v>
      </c>
      <c r="G125" s="75">
        <f>'Selling Price'!G125*'Volume (KT)'!G125*'Selling Price'!G$20/10^3</f>
        <v>182.16891074220558</v>
      </c>
      <c r="H125" s="75">
        <f>'Selling Price'!H125*'Volume (KT)'!H125*'Selling Price'!H$20/10^3</f>
        <v>119.1145416182991</v>
      </c>
      <c r="I125" s="75">
        <f>'Selling Price'!I125*'Volume (KT)'!I125*'Selling Price'!I$20/10^3</f>
        <v>169.55929818000001</v>
      </c>
      <c r="J125" s="75">
        <f>'Selling Price'!J125*'Volume (KT)'!J125*'Selling Price'!J$20/10^3</f>
        <v>158.96973600000004</v>
      </c>
      <c r="K125" s="75">
        <f>'Selling Price'!K125*'Volume (KT)'!K125*'Selling Price'!K$20/10^3</f>
        <v>161.02674720000005</v>
      </c>
      <c r="L125" s="75">
        <f>'Selling Price'!L125*'Volume (KT)'!L125*'Selling Price'!L$20/10^3</f>
        <v>158.91859530000002</v>
      </c>
      <c r="M125" s="75">
        <f>'Selling Price'!M125*'Volume (KT)'!M125*'Selling Price'!M$20/10^3</f>
        <v>152.20834200000002</v>
      </c>
      <c r="N125" s="75">
        <f>'Selling Price'!N125*'Volume (KT)'!N125*'Selling Price'!N$20/10^3</f>
        <v>166.76831052</v>
      </c>
      <c r="O125" s="75">
        <f>'Selling Price'!O125*'Volume (KT)'!O125*'Selling Price'!O$20/10^3</f>
        <v>162.71992260000002</v>
      </c>
      <c r="P125" s="75">
        <f>'Selling Price'!P125*'Volume (KT)'!P125*'Selling Price'!P$20/10^3</f>
        <v>169.06099301999998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'Selling Price'!E126*'Volume (KT)'!E126*'Selling Price'!E$20/10^3</f>
        <v>249.02819999999994</v>
      </c>
      <c r="F126" s="75">
        <f>'Selling Price'!F126*'Volume (KT)'!F126*'Selling Price'!F$20/10^3</f>
        <v>223.75990655918844</v>
      </c>
      <c r="G126" s="75">
        <f>'Selling Price'!G126*'Volume (KT)'!G126*'Selling Price'!G$20/10^3</f>
        <v>189.48946718450787</v>
      </c>
      <c r="H126" s="75">
        <f>'Selling Price'!H126*'Volume (KT)'!H126*'Selling Price'!H$20/10^3</f>
        <v>196.53073568409565</v>
      </c>
      <c r="I126" s="75">
        <f>'Selling Price'!I126*'Volume (KT)'!I126*'Selling Price'!I$20/10^3</f>
        <v>105.29139773205688</v>
      </c>
      <c r="J126" s="75">
        <f>'Selling Price'!J126*'Volume (KT)'!J126*'Selling Price'!J$20/10^3</f>
        <v>97.703075879116398</v>
      </c>
      <c r="K126" s="75">
        <f>'Selling Price'!K126*'Volume (KT)'!K126*'Selling Price'!K$20/10^3</f>
        <v>100.95984507508693</v>
      </c>
      <c r="L126" s="75">
        <f>'Selling Price'!L126*'Volume (KT)'!L126*'Selling Price'!L$20/10^3</f>
        <v>87.895849345015193</v>
      </c>
      <c r="M126" s="75">
        <f>'Selling Price'!M126*'Volume (KT)'!M126*'Selling Price'!M$20/10^3</f>
        <v>18.358891113192694</v>
      </c>
      <c r="N126" s="75">
        <f>'Selling Price'!N126*'Volume (KT)'!N126*'Selling Price'!N$20/10^3</f>
        <v>4.6783274651379063</v>
      </c>
      <c r="O126" s="75">
        <f>'Selling Price'!O126*'Volume (KT)'!O126*'Selling Price'!O$20/10^3</f>
        <v>49.735384232119074</v>
      </c>
      <c r="P126" s="75">
        <f>'Selling Price'!P126*'Volume (KT)'!P126*'Selling Price'!P$20/10^3</f>
        <v>19.382736814344188</v>
      </c>
    </row>
    <row r="127" spans="1:16" s="73" customFormat="1" ht="23.5">
      <c r="A127" s="71" t="s">
        <v>6</v>
      </c>
      <c r="B127" s="72"/>
      <c r="D127" s="72"/>
    </row>
    <row r="128" spans="1:16">
      <c r="A128" s="490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92"/>
      <c r="B129" s="488"/>
      <c r="C129" s="488"/>
      <c r="D129" s="488"/>
      <c r="E129" s="308">
        <f>E24</f>
        <v>23743</v>
      </c>
      <c r="F129" s="308">
        <f t="shared" ref="F129:P129" si="2">F24</f>
        <v>23774</v>
      </c>
      <c r="G129" s="308">
        <f t="shared" si="2"/>
        <v>23802</v>
      </c>
      <c r="H129" s="308">
        <f t="shared" si="2"/>
        <v>23833</v>
      </c>
      <c r="I129" s="308">
        <f t="shared" si="2"/>
        <v>23863</v>
      </c>
      <c r="J129" s="308">
        <f t="shared" si="2"/>
        <v>23894</v>
      </c>
      <c r="K129" s="308">
        <f t="shared" si="2"/>
        <v>23924</v>
      </c>
      <c r="L129" s="308">
        <f t="shared" si="2"/>
        <v>23955</v>
      </c>
      <c r="M129" s="308">
        <f t="shared" si="2"/>
        <v>23986</v>
      </c>
      <c r="N129" s="308">
        <f t="shared" si="2"/>
        <v>24016</v>
      </c>
      <c r="O129" s="308">
        <f t="shared" si="2"/>
        <v>24047</v>
      </c>
      <c r="P129" s="308">
        <f t="shared" si="2"/>
        <v>24077</v>
      </c>
    </row>
    <row r="130" spans="1:16">
      <c r="A130" s="74" t="s">
        <v>91</v>
      </c>
      <c r="B130" s="83" t="s">
        <v>95</v>
      </c>
      <c r="C130" s="83" t="s">
        <v>2</v>
      </c>
      <c r="D130" s="83" t="s">
        <v>95</v>
      </c>
      <c r="E130" s="75">
        <f>'Selling Price'!E130*'Volume (KT)'!E130*'Selling Price'!E$20/10^3</f>
        <v>356.10763376485176</v>
      </c>
      <c r="F130" s="75">
        <f>'Selling Price'!F130*'Volume (KT)'!F130*'Selling Price'!F$20/10^3</f>
        <v>491.4527720200004</v>
      </c>
      <c r="G130" s="75">
        <f>'Selling Price'!G130*'Volume (KT)'!G130*'Selling Price'!G$20/10^3</f>
        <v>653.09374586081776</v>
      </c>
      <c r="H130" s="75">
        <f>'Selling Price'!H130*'Volume (KT)'!H130*'Selling Price'!H$20/10^3</f>
        <v>531.18864144888869</v>
      </c>
      <c r="I130" s="75">
        <f>'Selling Price'!I130*'Volume (KT)'!I130*'Selling Price'!I$20/10^3</f>
        <v>511.83381150000002</v>
      </c>
      <c r="J130" s="75">
        <f>'Selling Price'!J130*'Volume (KT)'!J130*'Selling Price'!J$20/10^3</f>
        <v>584.36050400000011</v>
      </c>
      <c r="K130" s="75">
        <f>'Selling Price'!K130*'Volume (KT)'!K130*'Selling Price'!K$20/10^3</f>
        <v>585.83657600000015</v>
      </c>
      <c r="L130" s="75">
        <f>'Selling Price'!L130*'Volume (KT)'!L130*'Selling Price'!L$20/10^3</f>
        <v>624.71109999999999</v>
      </c>
      <c r="M130" s="75">
        <f>'Selling Price'!M130*'Volume (KT)'!M130*'Selling Price'!M$20/10^3</f>
        <v>655.72052350000001</v>
      </c>
      <c r="N130" s="75">
        <f>'Selling Price'!N130*'Volume (KT)'!N130*'Selling Price'!N$20/10^3</f>
        <v>788.03474795000011</v>
      </c>
      <c r="O130" s="75">
        <f>'Selling Price'!O130*'Volume (KT)'!O130*'Selling Price'!O$20/10^3</f>
        <v>734.48014999999987</v>
      </c>
      <c r="P130" s="75">
        <f>'Selling Price'!P130*'Volume (KT)'!P130*'Selling Price'!P$20/10^3</f>
        <v>722.64694999999995</v>
      </c>
    </row>
    <row r="131" spans="1:16">
      <c r="A131" s="74" t="s">
        <v>91</v>
      </c>
      <c r="B131" s="83" t="s">
        <v>95</v>
      </c>
      <c r="C131" s="83" t="s">
        <v>3</v>
      </c>
      <c r="D131" s="83" t="s">
        <v>95</v>
      </c>
      <c r="E131" s="75">
        <f>'Selling Price'!E131*'Volume (KT)'!E131*'Selling Price'!E$20/10^3</f>
        <v>655.61972033210634</v>
      </c>
      <c r="F131" s="75">
        <f>'Selling Price'!F131*'Volume (KT)'!F131*'Selling Price'!F$20/10^3</f>
        <v>573.56943821452842</v>
      </c>
      <c r="G131" s="75">
        <f>'Selling Price'!G131*'Volume (KT)'!G131*'Selling Price'!G$20/10^3</f>
        <v>851.07043123740232</v>
      </c>
      <c r="H131" s="75">
        <f>'Selling Price'!H131*'Volume (KT)'!H131*'Selling Price'!H$20/10^3</f>
        <v>610.08154908537574</v>
      </c>
      <c r="I131" s="75">
        <f>'Selling Price'!I131*'Volume (KT)'!I131*'Selling Price'!I$20/10^3</f>
        <v>878.89040616960006</v>
      </c>
      <c r="J131" s="75">
        <f>'Selling Price'!J131*'Volume (KT)'!J131*'Selling Price'!J$20/10^3</f>
        <v>797.62102272000016</v>
      </c>
      <c r="K131" s="75">
        <f>'Selling Price'!K131*'Volume (KT)'!K131*'Selling Price'!K$20/10^3</f>
        <v>759.6529608960002</v>
      </c>
      <c r="L131" s="75">
        <f>'Selling Price'!L131*'Volume (KT)'!L131*'Selling Price'!L$20/10^3</f>
        <v>668.29447871999992</v>
      </c>
      <c r="M131" s="75">
        <f>'Selling Price'!M131*'Volume (KT)'!M131*'Selling Price'!M$20/10^3</f>
        <v>632.76067814400005</v>
      </c>
      <c r="N131" s="75">
        <f>'Selling Price'!N131*'Volume (KT)'!N131*'Selling Price'!N$20/10^3</f>
        <v>501.28857361439998</v>
      </c>
      <c r="O131" s="75">
        <f>'Selling Price'!O131*'Volume (KT)'!O131*'Selling Price'!O$20/10^3</f>
        <v>533.35451030399997</v>
      </c>
      <c r="P131" s="75">
        <f>'Selling Price'!P131*'Volume (KT)'!P131*'Selling Price'!P$20/10^3</f>
        <v>487.28312942399992</v>
      </c>
    </row>
    <row r="132" spans="1:16">
      <c r="A132" s="74" t="s">
        <v>91</v>
      </c>
      <c r="B132" s="83" t="s">
        <v>95</v>
      </c>
      <c r="C132" s="83" t="s">
        <v>42</v>
      </c>
      <c r="D132" s="83" t="s">
        <v>107</v>
      </c>
      <c r="E132" s="75">
        <f>'Selling Price'!E132*'Volume (KT)'!E132*'Selling Price'!E$20/10^3</f>
        <v>0</v>
      </c>
      <c r="F132" s="75">
        <f>'Selling Price'!F132*'Volume (KT)'!F132*'Selling Price'!F$20/10^3</f>
        <v>31.057538533314158</v>
      </c>
      <c r="G132" s="75">
        <f>'Selling Price'!G132*'Volume (KT)'!G132*'Selling Price'!G$20/10^3</f>
        <v>0</v>
      </c>
      <c r="H132" s="75">
        <f>'Selling Price'!H132*'Volume (KT)'!H132*'Selling Price'!H$20/10^3</f>
        <v>30.438042257822353</v>
      </c>
      <c r="I132" s="75">
        <f>'Selling Price'!I132*'Volume (KT)'!I132*'Selling Price'!I$20/10^3</f>
        <v>17.016488235977643</v>
      </c>
      <c r="J132" s="75">
        <f>'Selling Price'!J132*'Volume (KT)'!J132*'Selling Price'!J$20/10^3</f>
        <v>0</v>
      </c>
      <c r="K132" s="75">
        <f>'Selling Price'!K132*'Volume (KT)'!K132*'Selling Price'!K$20/10^3</f>
        <v>0</v>
      </c>
      <c r="L132" s="75">
        <f>'Selling Price'!L132*'Volume (KT)'!L132*'Selling Price'!L$20/10^3</f>
        <v>0</v>
      </c>
      <c r="M132" s="75">
        <f>'Selling Price'!M132*'Volume (KT)'!M132*'Selling Price'!M$20/10^3</f>
        <v>0</v>
      </c>
      <c r="N132" s="75">
        <f>'Selling Price'!N132*'Volume (KT)'!N132*'Selling Price'!N$20/10^3</f>
        <v>0</v>
      </c>
      <c r="O132" s="75">
        <f>'Selling Price'!O132*'Volume (KT)'!O132*'Selling Price'!O$20/10^3</f>
        <v>0</v>
      </c>
      <c r="P132" s="75">
        <f>'Selling Price'!P132*'Volume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'Selling Price'!E133*'Volume (KT)'!E133*'Selling Price'!E$20/10^3</f>
        <v>0</v>
      </c>
      <c r="F133" s="75">
        <f>'Selling Price'!F133*'Volume (KT)'!F133*'Selling Price'!F$20/10^3</f>
        <v>0</v>
      </c>
      <c r="G133" s="75">
        <f>'Selling Price'!G133*'Volume (KT)'!G133*'Selling Price'!G$20/10^3</f>
        <v>0</v>
      </c>
      <c r="H133" s="75">
        <f>'Selling Price'!H133*'Volume (KT)'!H133*'Selling Price'!H$20/10^3</f>
        <v>0</v>
      </c>
      <c r="I133" s="75">
        <f>'Selling Price'!I133*'Volume (KT)'!I133*'Selling Price'!I$20/10^3</f>
        <v>0</v>
      </c>
      <c r="J133" s="75">
        <f>'Selling Price'!J133*'Volume (KT)'!J133*'Selling Price'!J$20/10^3</f>
        <v>0</v>
      </c>
      <c r="K133" s="75">
        <f>'Selling Price'!K133*'Volume (KT)'!K133*'Selling Price'!K$20/10^3</f>
        <v>0</v>
      </c>
      <c r="L133" s="75">
        <f>'Selling Price'!L133*'Volume (KT)'!L133*'Selling Price'!L$20/10^3</f>
        <v>0</v>
      </c>
      <c r="M133" s="75">
        <f>'Selling Price'!M133*'Volume (KT)'!M133*'Selling Price'!M$20/10^3</f>
        <v>0</v>
      </c>
      <c r="N133" s="75">
        <f>'Selling Price'!N133*'Volume (KT)'!N133*'Selling Price'!N$20/10^3</f>
        <v>0</v>
      </c>
      <c r="O133" s="75">
        <f>'Selling Price'!O133*'Volume (KT)'!O133*'Selling Price'!O$20/10^3</f>
        <v>0</v>
      </c>
      <c r="P133" s="75">
        <f>'Selling Price'!P133*'Volume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'Selling Price'!E134*'Volume (KT)'!E134*'Selling Price'!E$20/10^3</f>
        <v>60.980230381891666</v>
      </c>
      <c r="F134" s="75">
        <f>'Selling Price'!F134*'Volume (KT)'!F134*'Selling Price'!F$20/10^3</f>
        <v>101.27425528851848</v>
      </c>
      <c r="G134" s="75">
        <f>'Selling Price'!G134*'Volume (KT)'!G134*'Selling Price'!G$20/10^3</f>
        <v>118.18084748005838</v>
      </c>
      <c r="H134" s="75">
        <f>'Selling Price'!H134*'Volume (KT)'!H134*'Selling Price'!H$20/10^3</f>
        <v>73.086995276236777</v>
      </c>
      <c r="I134" s="75">
        <f>'Selling Price'!I134*'Volume (KT)'!I134*'Selling Price'!I$20/10^3</f>
        <v>37.371390487199996</v>
      </c>
      <c r="J134" s="75">
        <f>'Selling Price'!J134*'Volume (KT)'!J134*'Selling Price'!J$20/10^3</f>
        <v>37.049043859200005</v>
      </c>
      <c r="K134" s="75">
        <f>'Selling Price'!K134*'Volume (KT)'!K134*'Selling Price'!K$20/10^3</f>
        <v>74.289386649600019</v>
      </c>
      <c r="L134" s="75">
        <f>'Selling Price'!L134*'Volume (KT)'!L134*'Selling Price'!L$20/10^3</f>
        <v>37.643392116000001</v>
      </c>
      <c r="M134" s="75">
        <f>'Selling Price'!M134*'Volume (KT)'!M134*'Selling Price'!M$20/10^3</f>
        <v>0</v>
      </c>
      <c r="N134" s="75">
        <f>'Selling Price'!N134*'Volume (KT)'!N134*'Selling Price'!N$20/10^3</f>
        <v>0</v>
      </c>
      <c r="O134" s="75">
        <f>'Selling Price'!O134*'Volume (KT)'!O134*'Selling Price'!O$20/10^3</f>
        <v>35.362287547200005</v>
      </c>
      <c r="P134" s="75">
        <f>'Selling Price'!P134*'Volume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'Selling Price'!E135*'Volume (KT)'!E135*'Selling Price'!E$20/10^3</f>
        <v>0</v>
      </c>
      <c r="F135" s="75">
        <f>'Selling Price'!F135*'Volume (KT)'!F135*'Selling Price'!F$20/10^3</f>
        <v>0</v>
      </c>
      <c r="G135" s="75">
        <f>'Selling Price'!G135*'Volume (KT)'!G135*'Selling Price'!G$20/10^3</f>
        <v>0</v>
      </c>
      <c r="H135" s="75">
        <f>'Selling Price'!H135*'Volume (KT)'!H135*'Selling Price'!H$20/10^3</f>
        <v>0</v>
      </c>
      <c r="I135" s="75">
        <f>'Selling Price'!I135*'Volume (KT)'!I135*'Selling Price'!I$20/10^3</f>
        <v>0</v>
      </c>
      <c r="J135" s="75">
        <f>'Selling Price'!J135*'Volume (KT)'!J135*'Selling Price'!J$20/10^3</f>
        <v>0</v>
      </c>
      <c r="K135" s="75">
        <f>'Selling Price'!K135*'Volume (KT)'!K135*'Selling Price'!K$20/10^3</f>
        <v>0</v>
      </c>
      <c r="L135" s="75">
        <f>'Selling Price'!L135*'Volume (KT)'!L135*'Selling Price'!L$20/10^3</f>
        <v>0</v>
      </c>
      <c r="M135" s="75">
        <f>'Selling Price'!M135*'Volume (KT)'!M135*'Selling Price'!M$20/10^3</f>
        <v>0</v>
      </c>
      <c r="N135" s="75">
        <f>'Selling Price'!N135*'Volume (KT)'!N135*'Selling Price'!N$20/10^3</f>
        <v>0</v>
      </c>
      <c r="O135" s="75">
        <f>'Selling Price'!O135*'Volume (KT)'!O135*'Selling Price'!O$20/10^3</f>
        <v>0</v>
      </c>
      <c r="P135" s="75">
        <f>'Selling Price'!P135*'Volume (KT)'!P135*'Selling Price'!P$20/10^3</f>
        <v>0</v>
      </c>
    </row>
    <row r="136" spans="1:16" s="73" customFormat="1" ht="23.5">
      <c r="A136" s="71" t="s">
        <v>94</v>
      </c>
      <c r="B136" s="72"/>
      <c r="D136" s="72"/>
    </row>
    <row r="137" spans="1:16">
      <c r="A137" s="490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92"/>
      <c r="B138" s="488"/>
      <c r="C138" s="488"/>
      <c r="D138" s="488"/>
      <c r="E138" s="308">
        <f>E24</f>
        <v>23743</v>
      </c>
      <c r="F138" s="308">
        <f t="shared" ref="F138:P138" si="3">F24</f>
        <v>23774</v>
      </c>
      <c r="G138" s="308">
        <f t="shared" si="3"/>
        <v>23802</v>
      </c>
      <c r="H138" s="308">
        <f t="shared" si="3"/>
        <v>23833</v>
      </c>
      <c r="I138" s="308">
        <f t="shared" si="3"/>
        <v>23863</v>
      </c>
      <c r="J138" s="308">
        <f t="shared" si="3"/>
        <v>23894</v>
      </c>
      <c r="K138" s="308">
        <f t="shared" si="3"/>
        <v>23924</v>
      </c>
      <c r="L138" s="308">
        <f t="shared" si="3"/>
        <v>23955</v>
      </c>
      <c r="M138" s="308">
        <f t="shared" si="3"/>
        <v>23986</v>
      </c>
      <c r="N138" s="308">
        <f t="shared" si="3"/>
        <v>24016</v>
      </c>
      <c r="O138" s="308">
        <f t="shared" si="3"/>
        <v>24047</v>
      </c>
      <c r="P138" s="308">
        <f t="shared" si="3"/>
        <v>24077</v>
      </c>
    </row>
    <row r="139" spans="1:16">
      <c r="A139" s="74" t="s">
        <v>91</v>
      </c>
      <c r="B139" s="83" t="s">
        <v>95</v>
      </c>
      <c r="C139" s="83" t="s">
        <v>3</v>
      </c>
      <c r="D139" s="83" t="s">
        <v>95</v>
      </c>
      <c r="E139" s="75">
        <f>'Selling Price'!E139*'Volume (KT)'!E139*'Selling Price'!E$20/10^3</f>
        <v>100.42899457587846</v>
      </c>
      <c r="F139" s="75">
        <f>'Selling Price'!F139*'Volume (KT)'!F139*'Selling Price'!F$20/10^3</f>
        <v>101.51479515340807</v>
      </c>
      <c r="G139" s="75">
        <f>'Selling Price'!G139*'Volume (KT)'!G139*'Selling Price'!G$20/10^3</f>
        <v>132.90859194413454</v>
      </c>
      <c r="H139" s="75">
        <f>'Selling Price'!H139*'Volume (KT)'!H139*'Selling Price'!H$20/10^3</f>
        <v>118.41872202623996</v>
      </c>
      <c r="I139" s="75">
        <f>'Selling Price'!I139*'Volume (KT)'!I139*'Selling Price'!I$20/10^3</f>
        <v>125.45561318400001</v>
      </c>
      <c r="J139" s="75">
        <f>'Selling Price'!J139*'Volume (KT)'!J139*'Selling Price'!J$20/10^3</f>
        <v>120.31552512000002</v>
      </c>
      <c r="K139" s="75">
        <f>'Selling Price'!K139*'Volume (KT)'!K139*'Selling Price'!K$20/10^3</f>
        <v>124.67284185600003</v>
      </c>
      <c r="L139" s="75">
        <f>'Selling Price'!L139*'Volume (KT)'!L139*'Selling Price'!L$20/10^3</f>
        <v>126.52618752000001</v>
      </c>
      <c r="M139" s="75">
        <f>'Selling Price'!M139*'Volume (KT)'!M139*'Selling Price'!M$20/10^3</f>
        <v>119.31787728000002</v>
      </c>
      <c r="N139" s="75">
        <f>'Selling Price'!N139*'Volume (KT)'!N139*'Selling Price'!N$20/10^3</f>
        <v>119.90766157920001</v>
      </c>
      <c r="O139" s="75">
        <f>'Selling Price'!O139*'Volume (KT)'!O139*'Selling Price'!O$20/10^3</f>
        <v>114.49330991999999</v>
      </c>
      <c r="P139" s="75">
        <f>'Selling Price'!P139*'Volume (KT)'!P139*'Selling Price'!P$20/10^3</f>
        <v>116.196817392</v>
      </c>
    </row>
    <row r="140" spans="1:16" s="73" customFormat="1" ht="23.5">
      <c r="A140" s="71" t="s">
        <v>155</v>
      </c>
      <c r="B140" s="72"/>
      <c r="D140" s="72"/>
    </row>
    <row r="141" spans="1:16">
      <c r="A141" s="490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92"/>
      <c r="B142" s="488"/>
      <c r="C142" s="488"/>
      <c r="D142" s="488"/>
      <c r="E142" s="308">
        <f>E24</f>
        <v>23743</v>
      </c>
      <c r="F142" s="308">
        <f t="shared" ref="F142:P142" si="4">F24</f>
        <v>23774</v>
      </c>
      <c r="G142" s="308">
        <f t="shared" si="4"/>
        <v>23802</v>
      </c>
      <c r="H142" s="308">
        <f t="shared" si="4"/>
        <v>23833</v>
      </c>
      <c r="I142" s="308">
        <f t="shared" si="4"/>
        <v>23863</v>
      </c>
      <c r="J142" s="308">
        <f t="shared" si="4"/>
        <v>23894</v>
      </c>
      <c r="K142" s="308">
        <f t="shared" si="4"/>
        <v>23924</v>
      </c>
      <c r="L142" s="308">
        <f t="shared" si="4"/>
        <v>23955</v>
      </c>
      <c r="M142" s="308">
        <f t="shared" si="4"/>
        <v>23986</v>
      </c>
      <c r="N142" s="308">
        <f t="shared" si="4"/>
        <v>24016</v>
      </c>
      <c r="O142" s="308">
        <f t="shared" si="4"/>
        <v>24047</v>
      </c>
      <c r="P142" s="308">
        <f t="shared" si="4"/>
        <v>24077</v>
      </c>
    </row>
    <row r="143" spans="1:16">
      <c r="A143" s="74" t="s">
        <v>91</v>
      </c>
      <c r="B143" s="83" t="s">
        <v>95</v>
      </c>
      <c r="C143" s="83" t="s">
        <v>156</v>
      </c>
      <c r="D143" s="83" t="s">
        <v>95</v>
      </c>
      <c r="E143" s="75">
        <f>'Margin per unit'!E143*'Volume (KT)'!E143/10^3</f>
        <v>17.496300000000002</v>
      </c>
      <c r="F143" s="75">
        <f>'Margin per unit'!F143*'Volume (KT)'!F143/10^3</f>
        <v>17.496300000000002</v>
      </c>
      <c r="G143" s="75">
        <f>'Margin per unit'!G143*'Volume (KT)'!G143/10^3</f>
        <v>17.496300000000002</v>
      </c>
      <c r="H143" s="75">
        <f>'Margin per unit'!H143*'Volume (KT)'!H143/10^3</f>
        <v>17.496300000000002</v>
      </c>
      <c r="I143" s="75">
        <f>'Margin per unit'!I143*'Volume (KT)'!I143/10^3</f>
        <v>17.496300000000002</v>
      </c>
      <c r="J143" s="75">
        <f>'Margin per unit'!J143*'Volume (KT)'!J143/10^3</f>
        <v>17.496300000000002</v>
      </c>
      <c r="K143" s="75">
        <f>'Margin per unit'!K143*'Volume (KT)'!K143/10^3</f>
        <v>17.496300000000002</v>
      </c>
      <c r="L143" s="75">
        <f>'Margin per unit'!L143*'Volume (KT)'!L143/10^3</f>
        <v>17.496300000000002</v>
      </c>
      <c r="M143" s="75">
        <f>'Margin per unit'!M143*'Volume (KT)'!M143/10^3</f>
        <v>17.496300000000002</v>
      </c>
      <c r="N143" s="75">
        <f>'Margin per unit'!N143*'Volume (KT)'!N143/10^3</f>
        <v>17.496300000000002</v>
      </c>
      <c r="O143" s="75">
        <f>'Margin per unit'!O143*'Volume (KT)'!O143/10^3</f>
        <v>17.496300000000002</v>
      </c>
      <c r="P143" s="75">
        <f>'Margin per unit'!P143*'Volume (KT)'!P143/10^3</f>
        <v>17.496300000000002</v>
      </c>
    </row>
    <row r="144" spans="1:16">
      <c r="A144" s="74" t="s">
        <v>91</v>
      </c>
      <c r="B144" s="83" t="s">
        <v>95</v>
      </c>
      <c r="C144" s="83" t="s">
        <v>157</v>
      </c>
      <c r="D144" s="83" t="s">
        <v>95</v>
      </c>
      <c r="E144" s="75">
        <f>'Margin per unit'!E144*'Volume (KT)'!E144/10^3</f>
        <v>8.7481500000000008</v>
      </c>
      <c r="F144" s="75">
        <f>'Margin per unit'!F144*'Volume (KT)'!F144/10^3</f>
        <v>8.7481500000000008</v>
      </c>
      <c r="G144" s="75">
        <f>'Margin per unit'!G144*'Volume (KT)'!G144/10^3</f>
        <v>8.7481500000000008</v>
      </c>
      <c r="H144" s="75">
        <f>'Margin per unit'!H144*'Volume (KT)'!H144/10^3</f>
        <v>8.7481500000000008</v>
      </c>
      <c r="I144" s="75">
        <f>'Margin per unit'!I144*'Volume (KT)'!I144/10^3</f>
        <v>8.7481500000000008</v>
      </c>
      <c r="J144" s="75">
        <f>'Margin per unit'!J144*'Volume (KT)'!J144/10^3</f>
        <v>8.7481500000000008</v>
      </c>
      <c r="K144" s="75">
        <f>'Margin per unit'!K144*'Volume (KT)'!K144/10^3</f>
        <v>8.7481500000000008</v>
      </c>
      <c r="L144" s="75">
        <f>'Margin per unit'!L144*'Volume (KT)'!L144/10^3</f>
        <v>8.7481500000000008</v>
      </c>
      <c r="M144" s="75">
        <f>'Margin per unit'!M144*'Volume (KT)'!M144/10^3</f>
        <v>8.7481500000000008</v>
      </c>
      <c r="N144" s="75">
        <f>'Margin per unit'!N144*'Volume (KT)'!N144/10^3</f>
        <v>8.7481500000000008</v>
      </c>
      <c r="O144" s="75">
        <f>'Margin per unit'!O144*'Volume (KT)'!O144/10^3</f>
        <v>8.7481500000000008</v>
      </c>
      <c r="P144" s="75">
        <f>'Margin per unit'!P144*'Volume (KT)'!P144/10^3</f>
        <v>8.7481500000000008</v>
      </c>
    </row>
    <row r="145" spans="1:16" ht="15" thickBot="1"/>
    <row r="146" spans="1:16">
      <c r="A146" s="501" t="s">
        <v>127</v>
      </c>
      <c r="B146" s="502"/>
      <c r="C146" s="502"/>
      <c r="D146" s="502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503"/>
      <c r="B147" s="490"/>
      <c r="C147" s="490"/>
      <c r="D147" s="490"/>
      <c r="E147" s="301">
        <v>23377</v>
      </c>
      <c r="F147" s="301">
        <v>23408</v>
      </c>
      <c r="G147" s="301">
        <v>23437</v>
      </c>
      <c r="H147" s="301">
        <v>23468</v>
      </c>
      <c r="I147" s="301">
        <v>23498</v>
      </c>
      <c r="J147" s="301">
        <v>23529</v>
      </c>
      <c r="K147" s="301">
        <v>23559</v>
      </c>
      <c r="L147" s="301">
        <v>23590</v>
      </c>
      <c r="M147" s="301">
        <v>23621</v>
      </c>
      <c r="N147" s="301">
        <v>23651</v>
      </c>
      <c r="O147" s="301">
        <v>23682</v>
      </c>
      <c r="P147" s="301">
        <v>23712</v>
      </c>
    </row>
    <row r="148" spans="1:16" ht="15" thickBot="1">
      <c r="A148" s="504"/>
      <c r="B148" s="505"/>
      <c r="C148" s="505"/>
      <c r="D148" s="505"/>
      <c r="E148" s="295">
        <f>SUM(E25:E31)</f>
        <v>2994.9161032001939</v>
      </c>
      <c r="F148" s="295">
        <f t="shared" ref="F148:P148" si="5">SUM(F25:F31)</f>
        <v>2357.811615865171</v>
      </c>
      <c r="G148" s="295">
        <f t="shared" si="5"/>
        <v>2686.7583256059174</v>
      </c>
      <c r="H148" s="295">
        <f t="shared" si="5"/>
        <v>2992.9149626581207</v>
      </c>
      <c r="I148" s="295">
        <f t="shared" si="5"/>
        <v>2913.0300731610669</v>
      </c>
      <c r="J148" s="295">
        <f t="shared" si="5"/>
        <v>3256.8920771139537</v>
      </c>
      <c r="K148" s="295">
        <f t="shared" si="5"/>
        <v>3118.7118857095352</v>
      </c>
      <c r="L148" s="295">
        <f t="shared" si="5"/>
        <v>2868.1524016253588</v>
      </c>
      <c r="M148" s="295">
        <f t="shared" si="5"/>
        <v>2893.3016772450624</v>
      </c>
      <c r="N148" s="295">
        <f t="shared" si="5"/>
        <v>2935.0188363825027</v>
      </c>
      <c r="O148" s="295">
        <f t="shared" si="5"/>
        <v>2960.9478357149183</v>
      </c>
      <c r="P148" s="295">
        <f t="shared" si="5"/>
        <v>2965.7506597291772</v>
      </c>
    </row>
    <row r="149" spans="1:16">
      <c r="A149" s="501" t="s">
        <v>128</v>
      </c>
      <c r="B149" s="502"/>
      <c r="C149" s="502"/>
      <c r="D149" s="502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503"/>
      <c r="B150" s="490"/>
      <c r="C150" s="490"/>
      <c r="D150" s="490"/>
      <c r="E150" s="301">
        <v>23377</v>
      </c>
      <c r="F150" s="301">
        <v>23408</v>
      </c>
      <c r="G150" s="301">
        <v>23437</v>
      </c>
      <c r="H150" s="301">
        <v>23468</v>
      </c>
      <c r="I150" s="301">
        <v>23498</v>
      </c>
      <c r="J150" s="301">
        <v>23529</v>
      </c>
      <c r="K150" s="301">
        <v>23559</v>
      </c>
      <c r="L150" s="301">
        <v>23590</v>
      </c>
      <c r="M150" s="301">
        <v>23621</v>
      </c>
      <c r="N150" s="301">
        <v>23651</v>
      </c>
      <c r="O150" s="301">
        <v>23682</v>
      </c>
      <c r="P150" s="301">
        <v>23712</v>
      </c>
    </row>
    <row r="151" spans="1:16" ht="15" thickBot="1">
      <c r="A151" s="504"/>
      <c r="B151" s="505"/>
      <c r="C151" s="505"/>
      <c r="D151" s="505"/>
      <c r="E151" s="295">
        <f t="shared" ref="E151:P151" si="6">SUM(E35:E54)</f>
        <v>2245.444474889412</v>
      </c>
      <c r="F151" s="295">
        <f t="shared" si="6"/>
        <v>1927.1732682782454</v>
      </c>
      <c r="G151" s="295">
        <f t="shared" si="6"/>
        <v>2866.1014037878772</v>
      </c>
      <c r="H151" s="295">
        <f t="shared" si="6"/>
        <v>3416.9779523066936</v>
      </c>
      <c r="I151" s="295">
        <f t="shared" si="6"/>
        <v>4139.3772004022485</v>
      </c>
      <c r="J151" s="295">
        <f t="shared" si="6"/>
        <v>4201.9107025469821</v>
      </c>
      <c r="K151" s="295">
        <f t="shared" si="6"/>
        <v>3901.0792096309237</v>
      </c>
      <c r="L151" s="295">
        <f t="shared" si="6"/>
        <v>3685.1605828271345</v>
      </c>
      <c r="M151" s="295">
        <f t="shared" si="6"/>
        <v>2649.4641609786845</v>
      </c>
      <c r="N151" s="295">
        <f t="shared" si="6"/>
        <v>3652.4793382537555</v>
      </c>
      <c r="O151" s="295">
        <f t="shared" si="6"/>
        <v>3645.2354771783689</v>
      </c>
      <c r="P151" s="295">
        <f t="shared" si="6"/>
        <v>2541.9572489720636</v>
      </c>
    </row>
    <row r="152" spans="1:16">
      <c r="A152" s="501" t="s">
        <v>152</v>
      </c>
      <c r="B152" s="502"/>
      <c r="C152" s="502"/>
      <c r="D152" s="502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503"/>
      <c r="B153" s="490"/>
      <c r="C153" s="490"/>
      <c r="D153" s="490"/>
      <c r="E153" s="301">
        <v>23377</v>
      </c>
      <c r="F153" s="301">
        <v>23408</v>
      </c>
      <c r="G153" s="301">
        <v>23437</v>
      </c>
      <c r="H153" s="301">
        <v>23468</v>
      </c>
      <c r="I153" s="301">
        <v>23498</v>
      </c>
      <c r="J153" s="301">
        <v>23529</v>
      </c>
      <c r="K153" s="301">
        <v>23559</v>
      </c>
      <c r="L153" s="301">
        <v>23590</v>
      </c>
      <c r="M153" s="301">
        <v>23621</v>
      </c>
      <c r="N153" s="301">
        <v>23651</v>
      </c>
      <c r="O153" s="301">
        <v>23682</v>
      </c>
      <c r="P153" s="301">
        <v>23712</v>
      </c>
    </row>
    <row r="154" spans="1:16" ht="15" thickBot="1">
      <c r="A154" s="504"/>
      <c r="B154" s="505"/>
      <c r="C154" s="505"/>
      <c r="D154" s="505"/>
      <c r="E154" s="295">
        <f t="shared" ref="E154:P154" si="7">SUM(E58:E126)</f>
        <v>5169.9751657528423</v>
      </c>
      <c r="F154" s="295">
        <f t="shared" si="7"/>
        <v>5042.9132269440033</v>
      </c>
      <c r="G154" s="295">
        <f t="shared" si="7"/>
        <v>6139.3227078637983</v>
      </c>
      <c r="H154" s="295">
        <f t="shared" si="7"/>
        <v>6059.4085397837707</v>
      </c>
      <c r="I154" s="295">
        <f t="shared" si="7"/>
        <v>5889.3520752943641</v>
      </c>
      <c r="J154" s="295">
        <f t="shared" si="7"/>
        <v>6024.9896639511435</v>
      </c>
      <c r="K154" s="295">
        <f t="shared" si="7"/>
        <v>5990.7507144518695</v>
      </c>
      <c r="L154" s="295">
        <f t="shared" si="7"/>
        <v>5836.343679117861</v>
      </c>
      <c r="M154" s="295">
        <f t="shared" si="7"/>
        <v>5762.6284573238236</v>
      </c>
      <c r="N154" s="295">
        <f t="shared" si="7"/>
        <v>6158.3680798771411</v>
      </c>
      <c r="O154" s="295">
        <f t="shared" si="7"/>
        <v>6232.5880661705296</v>
      </c>
      <c r="P154" s="295">
        <f t="shared" si="7"/>
        <v>6462.8488710907686</v>
      </c>
    </row>
    <row r="155" spans="1:16">
      <c r="A155" s="501" t="s">
        <v>129</v>
      </c>
      <c r="B155" s="502"/>
      <c r="C155" s="502"/>
      <c r="D155" s="502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503"/>
      <c r="B156" s="490"/>
      <c r="C156" s="490"/>
      <c r="D156" s="490"/>
      <c r="E156" s="301">
        <v>23377</v>
      </c>
      <c r="F156" s="301">
        <v>23408</v>
      </c>
      <c r="G156" s="301">
        <v>23437</v>
      </c>
      <c r="H156" s="301">
        <v>23468</v>
      </c>
      <c r="I156" s="301">
        <v>23498</v>
      </c>
      <c r="J156" s="301">
        <v>23529</v>
      </c>
      <c r="K156" s="301">
        <v>23559</v>
      </c>
      <c r="L156" s="301">
        <v>23590</v>
      </c>
      <c r="M156" s="301">
        <v>23621</v>
      </c>
      <c r="N156" s="301">
        <v>23651</v>
      </c>
      <c r="O156" s="301">
        <v>23682</v>
      </c>
      <c r="P156" s="301">
        <v>23712</v>
      </c>
    </row>
    <row r="157" spans="1:16" ht="15" thickBot="1">
      <c r="A157" s="504"/>
      <c r="B157" s="505"/>
      <c r="C157" s="505"/>
      <c r="D157" s="505"/>
      <c r="E157" s="295">
        <f>SUM(E130:E135)</f>
        <v>1072.7075844788499</v>
      </c>
      <c r="F157" s="295">
        <f t="shared" ref="F157:P157" si="8">SUM(F130:F135)</f>
        <v>1197.3540040563612</v>
      </c>
      <c r="G157" s="295">
        <f t="shared" si="8"/>
        <v>1622.3450245782785</v>
      </c>
      <c r="H157" s="295">
        <f t="shared" si="8"/>
        <v>1244.7952280683237</v>
      </c>
      <c r="I157" s="295">
        <f t="shared" si="8"/>
        <v>1445.1120963927776</v>
      </c>
      <c r="J157" s="295">
        <f t="shared" si="8"/>
        <v>1419.0305705792002</v>
      </c>
      <c r="K157" s="295">
        <f t="shared" si="8"/>
        <v>1419.7789235456003</v>
      </c>
      <c r="L157" s="295">
        <f t="shared" si="8"/>
        <v>1330.648970836</v>
      </c>
      <c r="M157" s="295">
        <f t="shared" si="8"/>
        <v>1288.4812016440001</v>
      </c>
      <c r="N157" s="295">
        <f t="shared" si="8"/>
        <v>1289.3233215644</v>
      </c>
      <c r="O157" s="295">
        <f t="shared" si="8"/>
        <v>1303.1969478511999</v>
      </c>
      <c r="P157" s="295">
        <f t="shared" si="8"/>
        <v>1209.9300794239998</v>
      </c>
    </row>
    <row r="158" spans="1:16">
      <c r="E158" s="214">
        <f>E154-E168</f>
        <v>4849.6692209324428</v>
      </c>
      <c r="F158" s="214">
        <f t="shared" ref="F158:O158" si="9">F154-F168</f>
        <v>4812.1198050221374</v>
      </c>
      <c r="G158" s="214">
        <f t="shared" si="9"/>
        <v>5767.613463987961</v>
      </c>
      <c r="H158" s="214">
        <f t="shared" si="9"/>
        <v>5715.3879624685078</v>
      </c>
      <c r="I158" s="214">
        <f t="shared" si="9"/>
        <v>5509.8722830143643</v>
      </c>
      <c r="J158" s="214">
        <f t="shared" si="9"/>
        <v>5673.8877231511433</v>
      </c>
      <c r="K158" s="214">
        <f t="shared" si="9"/>
        <v>5641.4960824518694</v>
      </c>
      <c r="L158" s="214">
        <f t="shared" si="9"/>
        <v>5491.7360486178613</v>
      </c>
      <c r="M158" s="214">
        <f t="shared" si="9"/>
        <v>5426.7020897238235</v>
      </c>
      <c r="N158" s="214">
        <f t="shared" si="9"/>
        <v>5813.9753900771411</v>
      </c>
      <c r="O158" s="214">
        <f t="shared" si="9"/>
        <v>5890.7350312905292</v>
      </c>
      <c r="P158" s="214">
        <f t="shared" ref="P158" si="10">P154-P168</f>
        <v>6095.8843423907683</v>
      </c>
    </row>
    <row r="159" spans="1:16" ht="15" thickBot="1">
      <c r="E159" s="214">
        <f>E162+E165</f>
        <v>11263.166378076779</v>
      </c>
      <c r="F159" s="214">
        <f t="shared" ref="F159:O159" si="11">F162+F165</f>
        <v>10395.973488375324</v>
      </c>
      <c r="G159" s="214">
        <f t="shared" si="11"/>
        <v>13075.72680990417</v>
      </c>
      <c r="H159" s="214">
        <f t="shared" si="11"/>
        <v>13488.494827527882</v>
      </c>
      <c r="I159" s="214">
        <f t="shared" si="11"/>
        <v>14132.84726615446</v>
      </c>
      <c r="J159" s="214">
        <f t="shared" si="11"/>
        <v>14672.036598511282</v>
      </c>
      <c r="K159" s="214">
        <f t="shared" si="11"/>
        <v>14205.738943193928</v>
      </c>
      <c r="L159" s="214">
        <f t="shared" si="11"/>
        <v>13502.224191426358</v>
      </c>
      <c r="M159" s="214">
        <f t="shared" si="11"/>
        <v>12377.267006871569</v>
      </c>
      <c r="N159" s="214">
        <f t="shared" si="11"/>
        <v>13810.704547856996</v>
      </c>
      <c r="O159" s="214">
        <f t="shared" si="11"/>
        <v>13914.608601955013</v>
      </c>
      <c r="P159" s="214">
        <f t="shared" ref="P159" si="12">P162+P165</f>
        <v>12929.719147908012</v>
      </c>
    </row>
    <row r="160" spans="1:16">
      <c r="A160" s="501" t="s">
        <v>132</v>
      </c>
      <c r="B160" s="502"/>
      <c r="C160" s="502"/>
      <c r="D160" s="502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503"/>
      <c r="B161" s="490"/>
      <c r="C161" s="490"/>
      <c r="D161" s="490"/>
      <c r="E161" s="301">
        <v>23377</v>
      </c>
      <c r="F161" s="301">
        <v>23408</v>
      </c>
      <c r="G161" s="301">
        <v>23437</v>
      </c>
      <c r="H161" s="301">
        <v>23468</v>
      </c>
      <c r="I161" s="301">
        <v>23498</v>
      </c>
      <c r="J161" s="301">
        <v>23529</v>
      </c>
      <c r="K161" s="301">
        <v>23559</v>
      </c>
      <c r="L161" s="301">
        <v>23590</v>
      </c>
      <c r="M161" s="301">
        <v>23621</v>
      </c>
      <c r="N161" s="301">
        <v>23651</v>
      </c>
      <c r="O161" s="301">
        <v>23682</v>
      </c>
      <c r="P161" s="301">
        <v>23712</v>
      </c>
    </row>
    <row r="162" spans="1:17" ht="15" thickBot="1">
      <c r="A162" s="504"/>
      <c r="B162" s="505"/>
      <c r="C162" s="505"/>
      <c r="D162" s="505"/>
      <c r="E162" s="295">
        <f>SUM(E139,E130:E132,E58:E99,E35:E54,E25:E31)</f>
        <v>10953.157947694888</v>
      </c>
      <c r="F162" s="295">
        <f>SUM(F139,F130:F132,F58:F99,F35:F54,F25:F31)</f>
        <v>10070.939326527618</v>
      </c>
      <c r="G162" s="295">
        <f t="shared" ref="G162:P162" si="13">SUM(G139,G130:G132,G58:G99,G35:G54,G25:G31)</f>
        <v>12768.056495239603</v>
      </c>
      <c r="H162" s="295">
        <f t="shared" si="13"/>
        <v>13218.87709656755</v>
      </c>
      <c r="I162" s="295">
        <f t="shared" si="13"/>
        <v>13990.184477935203</v>
      </c>
      <c r="J162" s="295">
        <f t="shared" si="13"/>
        <v>14537.284478772966</v>
      </c>
      <c r="K162" s="295">
        <f t="shared" si="13"/>
        <v>14030.489711469241</v>
      </c>
      <c r="L162" s="295">
        <f t="shared" si="13"/>
        <v>13376.684949965342</v>
      </c>
      <c r="M162" s="295">
        <f t="shared" si="13"/>
        <v>12358.908115758377</v>
      </c>
      <c r="N162" s="295">
        <f t="shared" si="13"/>
        <v>13806.026220391859</v>
      </c>
      <c r="O162" s="295">
        <f t="shared" si="13"/>
        <v>13829.510930175695</v>
      </c>
      <c r="P162" s="295">
        <f t="shared" si="13"/>
        <v>12910.336411093667</v>
      </c>
    </row>
    <row r="163" spans="1:17">
      <c r="A163" s="501" t="s">
        <v>131</v>
      </c>
      <c r="B163" s="502"/>
      <c r="C163" s="502"/>
      <c r="D163" s="502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503"/>
      <c r="B164" s="490"/>
      <c r="C164" s="490"/>
      <c r="D164" s="490"/>
      <c r="E164" s="301">
        <v>23377</v>
      </c>
      <c r="F164" s="301">
        <v>23408</v>
      </c>
      <c r="G164" s="301">
        <v>23437</v>
      </c>
      <c r="H164" s="301">
        <v>23468</v>
      </c>
      <c r="I164" s="301">
        <v>23498</v>
      </c>
      <c r="J164" s="301">
        <v>23529</v>
      </c>
      <c r="K164" s="301">
        <v>23559</v>
      </c>
      <c r="L164" s="301">
        <v>23590</v>
      </c>
      <c r="M164" s="301">
        <v>23621</v>
      </c>
      <c r="N164" s="301">
        <v>23651</v>
      </c>
      <c r="O164" s="301">
        <v>23682</v>
      </c>
      <c r="P164" s="301">
        <v>23712</v>
      </c>
    </row>
    <row r="165" spans="1:17" ht="15" thickBot="1">
      <c r="A165" s="504"/>
      <c r="B165" s="505"/>
      <c r="C165" s="505"/>
      <c r="D165" s="505"/>
      <c r="E165" s="295">
        <f>SUM(E134,E133,E126,E135)</f>
        <v>310.00843038189163</v>
      </c>
      <c r="F165" s="295">
        <f t="shared" ref="F165:P165" si="14">SUM(F134,F133,F126,F135)</f>
        <v>325.03416184770691</v>
      </c>
      <c r="G165" s="295">
        <f t="shared" si="14"/>
        <v>307.67031466456626</v>
      </c>
      <c r="H165" s="295">
        <f t="shared" si="14"/>
        <v>269.61773096033244</v>
      </c>
      <c r="I165" s="295">
        <f t="shared" si="14"/>
        <v>142.66278821925687</v>
      </c>
      <c r="J165" s="295">
        <f t="shared" si="14"/>
        <v>134.7521197383164</v>
      </c>
      <c r="K165" s="295">
        <f t="shared" si="14"/>
        <v>175.24923172468695</v>
      </c>
      <c r="L165" s="295">
        <f t="shared" si="14"/>
        <v>125.53924146101519</v>
      </c>
      <c r="M165" s="295">
        <f t="shared" si="14"/>
        <v>18.358891113192694</v>
      </c>
      <c r="N165" s="295">
        <f t="shared" si="14"/>
        <v>4.6783274651379063</v>
      </c>
      <c r="O165" s="295">
        <f t="shared" si="14"/>
        <v>85.097671779319086</v>
      </c>
      <c r="P165" s="295">
        <f t="shared" si="14"/>
        <v>19.382736814344188</v>
      </c>
    </row>
    <row r="166" spans="1:17">
      <c r="A166" s="501" t="s">
        <v>130</v>
      </c>
      <c r="B166" s="502"/>
      <c r="C166" s="502"/>
      <c r="D166" s="502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503"/>
      <c r="B167" s="490"/>
      <c r="C167" s="490"/>
      <c r="D167" s="490"/>
      <c r="E167" s="301">
        <v>23377</v>
      </c>
      <c r="F167" s="301">
        <v>23408</v>
      </c>
      <c r="G167" s="301">
        <v>23437</v>
      </c>
      <c r="H167" s="301">
        <v>23468</v>
      </c>
      <c r="I167" s="301">
        <v>23498</v>
      </c>
      <c r="J167" s="301">
        <v>23529</v>
      </c>
      <c r="K167" s="301">
        <v>23559</v>
      </c>
      <c r="L167" s="301">
        <v>23590</v>
      </c>
      <c r="M167" s="301">
        <v>23621</v>
      </c>
      <c r="N167" s="301">
        <v>23651</v>
      </c>
      <c r="O167" s="301">
        <v>23682</v>
      </c>
      <c r="P167" s="301">
        <v>23712</v>
      </c>
    </row>
    <row r="168" spans="1:17" ht="15" thickBot="1">
      <c r="A168" s="504"/>
      <c r="B168" s="505"/>
      <c r="C168" s="505"/>
      <c r="D168" s="505"/>
      <c r="E168" s="295">
        <f>SUM(E100:E125)</f>
        <v>320.30594482039965</v>
      </c>
      <c r="F168" s="295">
        <f t="shared" ref="F168:P168" si="15">SUM(F100:F125)</f>
        <v>230.79342192186621</v>
      </c>
      <c r="G168" s="295">
        <f t="shared" si="15"/>
        <v>371.70924387583761</v>
      </c>
      <c r="H168" s="295">
        <f t="shared" si="15"/>
        <v>344.0205773152627</v>
      </c>
      <c r="I168" s="295">
        <f t="shared" si="15"/>
        <v>379.47979227999997</v>
      </c>
      <c r="J168" s="295">
        <f t="shared" si="15"/>
        <v>351.10194080000008</v>
      </c>
      <c r="K168" s="295">
        <f t="shared" si="15"/>
        <v>349.25463200000007</v>
      </c>
      <c r="L168" s="295">
        <f t="shared" si="15"/>
        <v>344.60763050000003</v>
      </c>
      <c r="M168" s="295">
        <f t="shared" si="15"/>
        <v>335.92636760000005</v>
      </c>
      <c r="N168" s="295">
        <f t="shared" si="15"/>
        <v>344.39268979999997</v>
      </c>
      <c r="O168" s="295">
        <f t="shared" si="15"/>
        <v>341.85303488</v>
      </c>
      <c r="P168" s="295">
        <f t="shared" si="15"/>
        <v>366.96452869999996</v>
      </c>
    </row>
    <row r="170" spans="1:17" ht="15" thickBot="1"/>
    <row r="171" spans="1:17">
      <c r="A171" s="506" t="s">
        <v>203</v>
      </c>
      <c r="B171" s="507"/>
      <c r="C171" s="507"/>
      <c r="D171" s="508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509"/>
      <c r="B172" s="510"/>
      <c r="C172" s="510"/>
      <c r="D172" s="511"/>
      <c r="E172" s="301">
        <v>23377</v>
      </c>
      <c r="F172" s="301">
        <v>23408</v>
      </c>
      <c r="G172" s="301">
        <v>23437</v>
      </c>
      <c r="H172" s="301">
        <v>23468</v>
      </c>
      <c r="I172" s="301">
        <v>23498</v>
      </c>
      <c r="J172" s="301">
        <v>23529</v>
      </c>
      <c r="K172" s="301">
        <v>23559</v>
      </c>
      <c r="L172" s="301">
        <v>23590</v>
      </c>
      <c r="M172" s="301">
        <v>23621</v>
      </c>
      <c r="N172" s="301">
        <v>23651</v>
      </c>
      <c r="O172" s="301">
        <v>23682</v>
      </c>
      <c r="P172" s="301">
        <v>23712</v>
      </c>
    </row>
    <row r="173" spans="1:17">
      <c r="A173" s="498" t="s">
        <v>183</v>
      </c>
      <c r="B173" s="499"/>
      <c r="C173" s="499"/>
      <c r="D173" s="500"/>
      <c r="E173" s="114">
        <f>SUM(E25:E31,E35:E54,E58:E126,E130:E135,E139)</f>
        <v>11583.472322897183</v>
      </c>
      <c r="F173" s="114">
        <f t="shared" ref="F173:P173" si="16">SUM(F25:F31,F35:F54,F58:F126,F130:F135,F139)</f>
        <v>10626.766910297187</v>
      </c>
      <c r="G173" s="114">
        <f t="shared" si="16"/>
        <v>13447.436053780009</v>
      </c>
      <c r="H173" s="114">
        <f t="shared" si="16"/>
        <v>13832.515404843147</v>
      </c>
      <c r="I173" s="114">
        <f t="shared" si="16"/>
        <v>14512.327058434457</v>
      </c>
      <c r="J173" s="114">
        <f t="shared" si="16"/>
        <v>15023.138539311287</v>
      </c>
      <c r="K173" s="114">
        <f t="shared" si="16"/>
        <v>14554.993575193932</v>
      </c>
      <c r="L173" s="114">
        <f t="shared" si="16"/>
        <v>13846.831821926358</v>
      </c>
      <c r="M173" s="114">
        <f t="shared" si="16"/>
        <v>12713.19337447157</v>
      </c>
      <c r="N173" s="114">
        <f t="shared" si="16"/>
        <v>14155.097237656999</v>
      </c>
      <c r="O173" s="114">
        <f t="shared" si="16"/>
        <v>14256.461636835016</v>
      </c>
      <c r="P173" s="114">
        <f t="shared" si="16"/>
        <v>13296.683676608012</v>
      </c>
    </row>
    <row r="174" spans="1:17">
      <c r="A174" s="498" t="s">
        <v>184</v>
      </c>
      <c r="B174" s="499"/>
      <c r="C174" s="499"/>
      <c r="D174" s="500"/>
      <c r="E174" s="114">
        <f>SUM(E25:E31,E35:E54,E58:E126,E130:E135,E139)+E143+E144</f>
        <v>11609.716772897184</v>
      </c>
      <c r="F174" s="114">
        <f t="shared" ref="F174:P174" si="17">SUM(F25:F31,F35:F54,F58:F126,F130:F135,F139)+F143+F144</f>
        <v>10653.011360297187</v>
      </c>
      <c r="G174" s="114">
        <f t="shared" si="17"/>
        <v>13473.68050378001</v>
      </c>
      <c r="H174" s="114">
        <f t="shared" si="17"/>
        <v>13858.759854843147</v>
      </c>
      <c r="I174" s="114">
        <f t="shared" si="17"/>
        <v>14538.571508434457</v>
      </c>
      <c r="J174" s="114">
        <f t="shared" si="17"/>
        <v>15049.382989311287</v>
      </c>
      <c r="K174" s="114">
        <f t="shared" si="17"/>
        <v>14581.238025193932</v>
      </c>
      <c r="L174" s="114">
        <f t="shared" si="17"/>
        <v>13873.076271926358</v>
      </c>
      <c r="M174" s="114">
        <f t="shared" si="17"/>
        <v>12739.43782447157</v>
      </c>
      <c r="N174" s="114">
        <f t="shared" si="17"/>
        <v>14181.341687656999</v>
      </c>
      <c r="O174" s="114">
        <f t="shared" si="17"/>
        <v>14282.706086835016</v>
      </c>
      <c r="P174" s="114">
        <f t="shared" si="17"/>
        <v>13322.928126608012</v>
      </c>
      <c r="Q174" s="214">
        <f>SUM(E174:P174)</f>
        <v>162163.85101225515</v>
      </c>
    </row>
    <row r="175" spans="1:17">
      <c r="A175" s="498" t="s">
        <v>185</v>
      </c>
      <c r="B175" s="499"/>
      <c r="C175" s="499"/>
      <c r="D175" s="500"/>
      <c r="E175" s="114">
        <f>E173-SUM(E100:E125)</f>
        <v>11263.166378076783</v>
      </c>
      <c r="F175" s="114">
        <f t="shared" ref="F175:P175" si="18">F173-SUM(F100:F125)</f>
        <v>10395.973488375321</v>
      </c>
      <c r="G175" s="114">
        <f t="shared" si="18"/>
        <v>13075.726809904172</v>
      </c>
      <c r="H175" s="114">
        <f t="shared" si="18"/>
        <v>13488.494827527884</v>
      </c>
      <c r="I175" s="114">
        <f t="shared" si="18"/>
        <v>14132.847266154457</v>
      </c>
      <c r="J175" s="114">
        <f t="shared" si="18"/>
        <v>14672.036598511288</v>
      </c>
      <c r="K175" s="114">
        <f t="shared" si="18"/>
        <v>14205.738943193932</v>
      </c>
      <c r="L175" s="114">
        <f t="shared" si="18"/>
        <v>13502.224191426358</v>
      </c>
      <c r="M175" s="114">
        <f t="shared" si="18"/>
        <v>12377.267006871571</v>
      </c>
      <c r="N175" s="114">
        <f t="shared" si="18"/>
        <v>13810.704547857</v>
      </c>
      <c r="O175" s="114">
        <f t="shared" si="18"/>
        <v>13914.608601955017</v>
      </c>
      <c r="P175" s="114">
        <f t="shared" si="18"/>
        <v>12929.719147908012</v>
      </c>
    </row>
    <row r="176" spans="1:17" ht="15" thickBot="1">
      <c r="A176" s="495" t="s">
        <v>186</v>
      </c>
      <c r="B176" s="496"/>
      <c r="C176" s="496"/>
      <c r="D176" s="497"/>
      <c r="E176" s="295">
        <f t="shared" ref="E176:P176" si="19">E174-SUM(E100:E125)</f>
        <v>11289.410828076783</v>
      </c>
      <c r="F176" s="295">
        <f t="shared" si="19"/>
        <v>10422.217938375321</v>
      </c>
      <c r="G176" s="295">
        <f t="shared" si="19"/>
        <v>13101.971259904172</v>
      </c>
      <c r="H176" s="295">
        <f t="shared" si="19"/>
        <v>13514.739277527884</v>
      </c>
      <c r="I176" s="295">
        <f t="shared" si="19"/>
        <v>14159.091716154457</v>
      </c>
      <c r="J176" s="295">
        <f t="shared" si="19"/>
        <v>14698.281048511288</v>
      </c>
      <c r="K176" s="295">
        <f t="shared" si="19"/>
        <v>14231.983393193932</v>
      </c>
      <c r="L176" s="295">
        <f t="shared" si="19"/>
        <v>13528.468641426358</v>
      </c>
      <c r="M176" s="295">
        <f t="shared" si="19"/>
        <v>12403.511456871569</v>
      </c>
      <c r="N176" s="295">
        <f t="shared" si="19"/>
        <v>13836.948997856998</v>
      </c>
      <c r="O176" s="295">
        <f t="shared" si="19"/>
        <v>13940.853051955017</v>
      </c>
      <c r="P176" s="295">
        <f t="shared" si="19"/>
        <v>12955.963597908012</v>
      </c>
    </row>
    <row r="178" spans="5:9">
      <c r="E178" s="214"/>
    </row>
    <row r="179" spans="5:9">
      <c r="I179" s="249"/>
    </row>
    <row r="180" spans="5:9">
      <c r="E180" s="214"/>
      <c r="I180" s="249"/>
    </row>
    <row r="181" spans="5:9">
      <c r="E181" s="214"/>
    </row>
  </sheetData>
  <mergeCells count="36">
    <mergeCell ref="A173:D173"/>
    <mergeCell ref="A174:D174"/>
    <mergeCell ref="A141:A142"/>
    <mergeCell ref="B141:B142"/>
    <mergeCell ref="C141:C142"/>
    <mergeCell ref="D141:D142"/>
    <mergeCell ref="A166:D168"/>
    <mergeCell ref="A171:D172"/>
    <mergeCell ref="A160:D162"/>
    <mergeCell ref="A163:D165"/>
    <mergeCell ref="A152:D154"/>
    <mergeCell ref="A155:D157"/>
    <mergeCell ref="A146:D148"/>
    <mergeCell ref="A149:D151"/>
    <mergeCell ref="C137:C138"/>
    <mergeCell ref="D137:D138"/>
    <mergeCell ref="A128:A129"/>
    <mergeCell ref="B128:B129"/>
    <mergeCell ref="C128:C129"/>
    <mergeCell ref="D128:D129"/>
    <mergeCell ref="A176:D176"/>
    <mergeCell ref="A175:D175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37:A138"/>
    <mergeCell ref="B137:B138"/>
  </mergeCells>
  <conditionalFormatting sqref="E25:P31 E35:P55 E58:P126">
    <cfRule type="cellIs" dxfId="37" priority="7" operator="greaterThan">
      <formula>0</formula>
    </cfRule>
  </conditionalFormatting>
  <conditionalFormatting sqref="E130:P135">
    <cfRule type="cellIs" dxfId="36" priority="4" operator="greaterThan">
      <formula>0</formula>
    </cfRule>
  </conditionalFormatting>
  <conditionalFormatting sqref="E139:P139">
    <cfRule type="cellIs" dxfId="35" priority="3" operator="greaterThan">
      <formula>0</formula>
    </cfRule>
  </conditionalFormatting>
  <conditionalFormatting sqref="E143:P144"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80"/>
  <sheetViews>
    <sheetView topLeftCell="A27" zoomScale="85" zoomScaleNormal="85" workbookViewId="0">
      <selection activeCell="I47" sqref="I47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8.6328125" style="69" customWidth="1"/>
    <col min="17" max="17" width="10.36328125" style="69" bestFit="1" customWidth="1"/>
    <col min="18" max="16384" width="8.6328125" style="69"/>
  </cols>
  <sheetData>
    <row r="1" spans="4:4" hidden="1"/>
    <row r="2" spans="4:4" hidden="1">
      <c r="D2" s="411">
        <v>44531</v>
      </c>
    </row>
    <row r="3" spans="4:4" hidden="1">
      <c r="D3" s="411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41</v>
      </c>
    </row>
    <row r="22" spans="1:16" s="73" customFormat="1" ht="23.5">
      <c r="A22" s="71" t="s">
        <v>0</v>
      </c>
      <c r="B22" s="72"/>
      <c r="D22" s="72"/>
    </row>
    <row r="23" spans="1:16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7"/>
      <c r="B24" s="493"/>
      <c r="C24" s="493"/>
      <c r="D24" s="493"/>
      <c r="E24" s="301">
        <v>23743</v>
      </c>
      <c r="F24" s="301">
        <v>23774</v>
      </c>
      <c r="G24" s="301">
        <v>23802</v>
      </c>
      <c r="H24" s="301">
        <v>23833</v>
      </c>
      <c r="I24" s="301">
        <v>23863</v>
      </c>
      <c r="J24" s="301">
        <v>23894</v>
      </c>
      <c r="K24" s="301">
        <v>23924</v>
      </c>
      <c r="L24" s="301">
        <v>23955</v>
      </c>
      <c r="M24" s="301">
        <v>23986</v>
      </c>
      <c r="N24" s="301">
        <v>24016</v>
      </c>
      <c r="O24" s="301">
        <v>24047</v>
      </c>
      <c r="P24" s="301">
        <v>24077</v>
      </c>
    </row>
    <row r="25" spans="1:16">
      <c r="A25" s="74" t="s">
        <v>91</v>
      </c>
      <c r="B25" s="313" t="s">
        <v>95</v>
      </c>
      <c r="C25" s="313" t="s">
        <v>241</v>
      </c>
      <c r="D25" s="313" t="s">
        <v>95</v>
      </c>
      <c r="E25" s="75">
        <f>'Margin per unit'!E25*'Volume (KT)'!E25*'Selling Price'!E$20/10^3</f>
        <v>80.037189980827989</v>
      </c>
      <c r="F25" s="75">
        <f>'Margin per unit'!F25*'Volume (KT)'!F25*'Selling Price'!F$20/10^3</f>
        <v>53.170761025404936</v>
      </c>
      <c r="G25" s="75">
        <f>'Margin per unit'!G25*'Volume (KT)'!G25*'Selling Price'!G$20/10^3</f>
        <v>88.424645944734834</v>
      </c>
      <c r="H25" s="75">
        <f>'Margin per unit'!H25*'Volume (KT)'!H25*'Selling Price'!H$20/10^3</f>
        <v>125.06491489307908</v>
      </c>
      <c r="I25" s="75">
        <f>'Margin per unit'!I25*'Volume (KT)'!I25*'Selling Price'!I$20/10^3</f>
        <v>142.53153995452348</v>
      </c>
      <c r="J25" s="75">
        <f>'Margin per unit'!J25*'Volume (KT)'!J25*'Selling Price'!J$20/10^3</f>
        <v>125.94608965232665</v>
      </c>
      <c r="K25" s="75">
        <f>'Margin per unit'!K25*'Volume (KT)'!K25*'Selling Price'!K$20/10^3</f>
        <v>120.3471950948023</v>
      </c>
      <c r="L25" s="75">
        <f>'Margin per unit'!L25*'Volume (KT)'!L25*'Selling Price'!L$20/10^3</f>
        <v>101.35707041864016</v>
      </c>
      <c r="M25" s="75">
        <f>'Margin per unit'!M25*'Volume (KT)'!M25*'Selling Price'!M$20/10^3</f>
        <v>108.14607634735863</v>
      </c>
      <c r="N25" s="75">
        <f>'Margin per unit'!N25*'Volume (KT)'!N25*'Selling Price'!N$20/10^3</f>
        <v>64.783138134066263</v>
      </c>
      <c r="O25" s="75">
        <f>'Margin per unit'!O25*'Volume (KT)'!O25*'Selling Price'!O$20/10^3</f>
        <v>60.743835439185403</v>
      </c>
      <c r="P25" s="75">
        <f>'Margin per unit'!P25*'Volume (KT)'!P25*'Selling Price'!P$20/10^3</f>
        <v>87.396240226367041</v>
      </c>
    </row>
    <row r="26" spans="1:16">
      <c r="A26" s="74" t="s">
        <v>91</v>
      </c>
      <c r="B26" s="313" t="s">
        <v>95</v>
      </c>
      <c r="C26" s="313" t="s">
        <v>242</v>
      </c>
      <c r="D26" s="313" t="s">
        <v>95</v>
      </c>
      <c r="E26" s="75">
        <f>'Margin per unit'!E26*'Volume (KT)'!E26*'Selling Price'!E$20/10^3</f>
        <v>95.73696127359058</v>
      </c>
      <c r="F26" s="75">
        <f>'Margin per unit'!F26*'Volume (KT)'!F26*'Selling Price'!F$20/10^3</f>
        <v>76.317545225459526</v>
      </c>
      <c r="G26" s="75">
        <f>'Margin per unit'!G26*'Volume (KT)'!G26*'Selling Price'!G$20/10^3</f>
        <v>91.85854902464709</v>
      </c>
      <c r="H26" s="75">
        <f>'Margin per unit'!H26*'Volume (KT)'!H26*'Selling Price'!H$20/10^3</f>
        <v>147.13331408602906</v>
      </c>
      <c r="I26" s="75">
        <f>'Margin per unit'!I26*'Volume (KT)'!I26*'Selling Price'!I$20/10^3</f>
        <v>248.35221392383244</v>
      </c>
      <c r="J26" s="75">
        <f>'Margin per unit'!J26*'Volume (KT)'!J26*'Selling Price'!J$20/10^3</f>
        <v>222.62605674515655</v>
      </c>
      <c r="K26" s="75">
        <f>'Margin per unit'!K26*'Volume (KT)'!K26*'Selling Price'!K$20/10^3</f>
        <v>142.56169638763365</v>
      </c>
      <c r="L26" s="75">
        <f>'Margin per unit'!L26*'Volume (KT)'!L26*'Selling Price'!L$20/10^3</f>
        <v>126.30823667648021</v>
      </c>
      <c r="M26" s="75">
        <f>'Margin per unit'!M26*'Volume (KT)'!M26*'Selling Price'!M$20/10^3</f>
        <v>129.68866372959872</v>
      </c>
      <c r="N26" s="75">
        <f>'Margin per unit'!N26*'Volume (KT)'!N26*'Selling Price'!N$20/10^3</f>
        <v>87.237489911162967</v>
      </c>
      <c r="O26" s="75">
        <f>'Margin per unit'!O26*'Volume (KT)'!O26*'Selling Price'!O$20/10^3</f>
        <v>81.508410140030563</v>
      </c>
      <c r="P26" s="75">
        <f>'Margin per unit'!P26*'Volume (KT)'!P26*'Selling Price'!P$20/10^3</f>
        <v>0</v>
      </c>
    </row>
    <row r="27" spans="1:16">
      <c r="A27" s="74" t="s">
        <v>91</v>
      </c>
      <c r="B27" s="313" t="s">
        <v>95</v>
      </c>
      <c r="C27" s="313" t="s">
        <v>243</v>
      </c>
      <c r="D27" s="313" t="s">
        <v>95</v>
      </c>
      <c r="E27" s="75">
        <f>'Margin per unit'!E27*'Volume (KT)'!E27*'Selling Price'!E$20/10^3</f>
        <v>351.78322760228747</v>
      </c>
      <c r="F27" s="75">
        <f>'Margin per unit'!F27*'Volume (KT)'!F27*'Selling Price'!F$20/10^3</f>
        <v>214.28029372369986</v>
      </c>
      <c r="G27" s="75">
        <f>'Margin per unit'!G27*'Volume (KT)'!G27*'Selling Price'!G$20/10^3</f>
        <v>304.49451579502755</v>
      </c>
      <c r="H27" s="75">
        <f>'Margin per unit'!H27*'Volume (KT)'!H27*'Selling Price'!H$20/10^3</f>
        <v>453.77269946825538</v>
      </c>
      <c r="I27" s="75">
        <f>'Margin per unit'!I27*'Volume (KT)'!I27*'Selling Price'!I$20/10^3</f>
        <v>353.5354210349708</v>
      </c>
      <c r="J27" s="75">
        <f>'Margin per unit'!J27*'Volume (KT)'!J27*'Selling Price'!J$20/10^3</f>
        <v>472.94320423114135</v>
      </c>
      <c r="K27" s="75">
        <f>'Margin per unit'!K27*'Volume (KT)'!K27*'Selling Price'!K$20/10^3</f>
        <v>473.35397553677439</v>
      </c>
      <c r="L27" s="75">
        <f>'Margin per unit'!L27*'Volume (KT)'!L27*'Selling Price'!L$20/10^3</f>
        <v>357.68223805186358</v>
      </c>
      <c r="M27" s="75">
        <f>'Margin per unit'!M27*'Volume (KT)'!M27*'Selling Price'!M$20/10^3</f>
        <v>416.15957018081929</v>
      </c>
      <c r="N27" s="75">
        <f>'Margin per unit'!N27*'Volume (KT)'!N27*'Selling Price'!N$20/10^3</f>
        <v>259.39619271506371</v>
      </c>
      <c r="O27" s="75">
        <f>'Margin per unit'!O27*'Volume (KT)'!O27*'Selling Price'!O$20/10^3</f>
        <v>260.33826100570207</v>
      </c>
      <c r="P27" s="75">
        <f>'Margin per unit'!P27*'Volume (KT)'!P27*'Selling Price'!P$20/10^3</f>
        <v>331.95370802945314</v>
      </c>
    </row>
    <row r="28" spans="1:16">
      <c r="A28" s="74" t="s">
        <v>91</v>
      </c>
      <c r="B28" s="313" t="s">
        <v>95</v>
      </c>
      <c r="C28" s="313" t="s">
        <v>244</v>
      </c>
      <c r="D28" s="313" t="s">
        <v>95</v>
      </c>
      <c r="E28" s="75">
        <f>'Margin per unit'!E28*'Volume (KT)'!E28*'Selling Price'!E$20/10^3</f>
        <v>0</v>
      </c>
      <c r="F28" s="75">
        <f>'Margin per unit'!F28*'Volume (KT)'!F28*'Selling Price'!F$20/10^3</f>
        <v>0</v>
      </c>
      <c r="G28" s="75">
        <f>'Margin per unit'!G28*'Volume (KT)'!G28*'Selling Price'!G$20/10^3</f>
        <v>0</v>
      </c>
      <c r="H28" s="75">
        <f>'Margin per unit'!H28*'Volume (KT)'!H28*'Selling Price'!H$20/10^3</f>
        <v>0</v>
      </c>
      <c r="I28" s="75">
        <f>'Margin per unit'!I28*'Volume (KT)'!I28*'Selling Price'!I$20/10^3</f>
        <v>0</v>
      </c>
      <c r="J28" s="75">
        <f>'Margin per unit'!J28*'Volume (KT)'!J28*'Selling Price'!J$20/10^3</f>
        <v>0</v>
      </c>
      <c r="K28" s="75">
        <f>'Margin per unit'!K28*'Volume (KT)'!K28*'Selling Price'!K$20/10^3</f>
        <v>0</v>
      </c>
      <c r="L28" s="75">
        <f>'Margin per unit'!L28*'Volume (KT)'!L28*'Selling Price'!L$20/10^3</f>
        <v>0</v>
      </c>
      <c r="M28" s="75">
        <f>'Margin per unit'!M28*'Volume (KT)'!M28*'Selling Price'!M$20/10^3</f>
        <v>0</v>
      </c>
      <c r="N28" s="75">
        <f>'Margin per unit'!N28*'Volume (KT)'!N28*'Selling Price'!N$20/10^3</f>
        <v>0</v>
      </c>
      <c r="O28" s="75">
        <f>'Margin per unit'!O28*'Volume (KT)'!O28*'Selling Price'!O$20/10^3</f>
        <v>0</v>
      </c>
      <c r="P28" s="75">
        <f>'Margin per unit'!P28*'Volume (KT)'!P28*'Selling Price'!P$20/10^3</f>
        <v>0</v>
      </c>
    </row>
    <row r="29" spans="1:16">
      <c r="A29" s="74" t="s">
        <v>91</v>
      </c>
      <c r="B29" s="313" t="s">
        <v>95</v>
      </c>
      <c r="C29" s="313" t="s">
        <v>245</v>
      </c>
      <c r="D29" s="313" t="s">
        <v>95</v>
      </c>
      <c r="E29" s="75">
        <f>'Margin per unit'!E29*'Volume (KT)'!E29*'Selling Price'!E$20/10^3</f>
        <v>0</v>
      </c>
      <c r="F29" s="75">
        <f>'Margin per unit'!F29*'Volume (KT)'!F29*'Selling Price'!F$20/10^3</f>
        <v>0</v>
      </c>
      <c r="G29" s="75">
        <f>'Margin per unit'!G29*'Volume (KT)'!G29*'Selling Price'!G$20/10^3</f>
        <v>0</v>
      </c>
      <c r="H29" s="75">
        <f>'Margin per unit'!H29*'Volume (KT)'!H29*'Selling Price'!H$20/10^3</f>
        <v>0</v>
      </c>
      <c r="I29" s="75">
        <f>'Margin per unit'!I29*'Volume (KT)'!I29*'Selling Price'!I$20/10^3</f>
        <v>0</v>
      </c>
      <c r="J29" s="75">
        <f>'Margin per unit'!J29*'Volume (KT)'!J29*'Selling Price'!J$20/10^3</f>
        <v>0</v>
      </c>
      <c r="K29" s="75">
        <f>'Margin per unit'!K29*'Volume (KT)'!K29*'Selling Price'!K$20/10^3</f>
        <v>0</v>
      </c>
      <c r="L29" s="75">
        <f>'Margin per unit'!L29*'Volume (KT)'!L29*'Selling Price'!L$20/10^3</f>
        <v>0</v>
      </c>
      <c r="M29" s="75">
        <f>'Margin per unit'!M29*'Volume (KT)'!M29*'Selling Price'!M$20/10^3</f>
        <v>0</v>
      </c>
      <c r="N29" s="75">
        <f>'Margin per unit'!N29*'Volume (KT)'!N29*'Selling Price'!N$20/10^3</f>
        <v>0</v>
      </c>
      <c r="O29" s="75">
        <f>'Margin per unit'!O29*'Volume (KT)'!O29*'Selling Price'!O$20/10^3</f>
        <v>0</v>
      </c>
      <c r="P29" s="75">
        <f>'Margin per unit'!P29*'Volume (KT)'!P29*'Selling Price'!P$20/10^3</f>
        <v>0</v>
      </c>
    </row>
    <row r="30" spans="1:16">
      <c r="A30" s="74" t="s">
        <v>91</v>
      </c>
      <c r="B30" s="313" t="s">
        <v>95</v>
      </c>
      <c r="C30" s="313" t="s">
        <v>246</v>
      </c>
      <c r="D30" s="313" t="s">
        <v>95</v>
      </c>
      <c r="E30" s="75">
        <f>'Margin per unit'!E30*'Volume (KT)'!E30*'Selling Price'!E$20/10^3</f>
        <v>18.922619917352499</v>
      </c>
      <c r="F30" s="75">
        <f>'Margin per unit'!F30*'Volume (KT)'!F30*'Selling Price'!F$20/10^3</f>
        <v>15.480165143794535</v>
      </c>
      <c r="G30" s="75">
        <f>'Margin per unit'!G30*'Volume (KT)'!G30*'Selling Price'!G$20/10^3</f>
        <v>19.33256755159</v>
      </c>
      <c r="H30" s="75">
        <f>'Margin per unit'!H30*'Volume (KT)'!H30*'Selling Price'!H$20/10^3</f>
        <v>23.650023886061124</v>
      </c>
      <c r="I30" s="75">
        <f>'Margin per unit'!I30*'Volume (KT)'!I30*'Selling Price'!I$20/10^3</f>
        <v>24.945518844641978</v>
      </c>
      <c r="J30" s="75">
        <f>'Margin per unit'!J30*'Volume (KT)'!J30*'Selling Price'!J$20/10^3</f>
        <v>23.505064574078649</v>
      </c>
      <c r="K30" s="75">
        <f>'Margin per unit'!K30*'Volume (KT)'!K30*'Selling Price'!K$20/10^3</f>
        <v>23.298677402692604</v>
      </c>
      <c r="L30" s="75">
        <f>'Margin per unit'!L30*'Volume (KT)'!L30*'Selling Price'!L$20/10^3</f>
        <v>21.239825047112518</v>
      </c>
      <c r="M30" s="75">
        <f>'Margin per unit'!M30*'Volume (KT)'!M30*'Selling Price'!M$20/10^3</f>
        <v>21.558864220584439</v>
      </c>
      <c r="N30" s="75">
        <f>'Margin per unit'!N30*'Volume (KT)'!N30*'Selling Price'!N$20/10^3</f>
        <v>17.304933020238199</v>
      </c>
      <c r="O30" s="75">
        <f>'Margin per unit'!O30*'Volume (KT)'!O30*'Selling Price'!O$20/10^3</f>
        <v>16.542166746269608</v>
      </c>
      <c r="P30" s="75">
        <f>'Margin per unit'!P30*'Volume (KT)'!P30*'Selling Price'!P$20/10^3</f>
        <v>18.272476345489522</v>
      </c>
    </row>
    <row r="31" spans="1:16">
      <c r="A31" s="74" t="s">
        <v>91</v>
      </c>
      <c r="B31" s="313" t="s">
        <v>95</v>
      </c>
      <c r="C31" s="313" t="s">
        <v>196</v>
      </c>
      <c r="D31" s="313" t="s">
        <v>95</v>
      </c>
      <c r="E31" s="75">
        <f>'Margin per unit'!E31*'Volume (KT)'!E31*'Selling Price'!E$20/10^3</f>
        <v>63.560534969175805</v>
      </c>
      <c r="F31" s="75">
        <f>'Margin per unit'!F31*'Volume (KT)'!F31*'Selling Price'!F$20/10^3</f>
        <v>54.570495224688266</v>
      </c>
      <c r="G31" s="75">
        <f>'Margin per unit'!G31*'Volume (KT)'!G31*'Selling Price'!G$20/10^3</f>
        <v>81.050924656606711</v>
      </c>
      <c r="H31" s="75">
        <f>'Margin per unit'!H31*'Volume (KT)'!H31*'Selling Price'!H$20/10^3</f>
        <v>104.28666680847758</v>
      </c>
      <c r="I31" s="75">
        <f>'Margin per unit'!I31*'Volume (KT)'!I31*'Selling Price'!I$20/10^3</f>
        <v>131.94547137099215</v>
      </c>
      <c r="J31" s="75">
        <f>'Margin per unit'!J31*'Volume (KT)'!J31*'Selling Price'!J$20/10^3</f>
        <v>127.83670306032542</v>
      </c>
      <c r="K31" s="75">
        <f>'Margin per unit'!K31*'Volume (KT)'!K31*'Selling Price'!K$20/10^3</f>
        <v>130.85008060211769</v>
      </c>
      <c r="L31" s="75">
        <f>'Margin per unit'!L31*'Volume (KT)'!L31*'Selling Price'!L$20/10^3</f>
        <v>116.06916098866533</v>
      </c>
      <c r="M31" s="75">
        <f>'Margin per unit'!M31*'Volume (KT)'!M31*'Selling Price'!M$20/10^3</f>
        <v>123.77991017365378</v>
      </c>
      <c r="N31" s="75">
        <f>'Margin per unit'!N31*'Volume (KT)'!N31*'Selling Price'!N$20/10^3</f>
        <v>118.49079978002715</v>
      </c>
      <c r="O31" s="75">
        <f>'Margin per unit'!O31*'Volume (KT)'!O31*'Selling Price'!O$20/10^3</f>
        <v>113.0218645848048</v>
      </c>
      <c r="P31" s="75">
        <f>'Margin per unit'!P31*'Volume (KT)'!P31*'Selling Price'!P$20/10^3</f>
        <v>173.59049454181621</v>
      </c>
    </row>
    <row r="32" spans="1:16" s="73" customFormat="1" ht="23.5">
      <c r="A32" s="71" t="s">
        <v>4</v>
      </c>
      <c r="B32" s="72"/>
      <c r="D32" s="72"/>
    </row>
    <row r="33" spans="1:16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89"/>
      <c r="B34" s="488"/>
      <c r="C34" s="488"/>
      <c r="D34" s="488"/>
      <c r="E34" s="308">
        <f>E24</f>
        <v>23743</v>
      </c>
      <c r="F34" s="308">
        <f t="shared" ref="F34:P34" si="0">F24</f>
        <v>23774</v>
      </c>
      <c r="G34" s="308">
        <f t="shared" si="0"/>
        <v>23802</v>
      </c>
      <c r="H34" s="308">
        <f t="shared" si="0"/>
        <v>23833</v>
      </c>
      <c r="I34" s="308">
        <f t="shared" si="0"/>
        <v>23863</v>
      </c>
      <c r="J34" s="308">
        <f t="shared" si="0"/>
        <v>23894</v>
      </c>
      <c r="K34" s="308">
        <f t="shared" si="0"/>
        <v>23924</v>
      </c>
      <c r="L34" s="308">
        <f t="shared" si="0"/>
        <v>23955</v>
      </c>
      <c r="M34" s="308">
        <f t="shared" si="0"/>
        <v>23986</v>
      </c>
      <c r="N34" s="308">
        <f t="shared" si="0"/>
        <v>24016</v>
      </c>
      <c r="O34" s="308">
        <f t="shared" si="0"/>
        <v>24047</v>
      </c>
      <c r="P34" s="308">
        <f t="shared" si="0"/>
        <v>24077</v>
      </c>
    </row>
    <row r="35" spans="1:16">
      <c r="A35" s="74"/>
      <c r="B35" s="76"/>
      <c r="C35" s="307" t="s">
        <v>62</v>
      </c>
      <c r="D35" s="76"/>
      <c r="E35" s="75">
        <f>'Margin per unit'!E35*'Volume (KT)'!E35*'Selling Price'!E$20/10^3</f>
        <v>0</v>
      </c>
      <c r="F35" s="75">
        <f>'Margin per unit'!F35*'Volume (KT)'!F35*'Selling Price'!F$20/10^3</f>
        <v>0</v>
      </c>
      <c r="G35" s="75">
        <f>'Margin per unit'!G35*'Volume (KT)'!G35*'Selling Price'!G$20/10^3</f>
        <v>0</v>
      </c>
      <c r="H35" s="75">
        <f>'Margin per unit'!H35*'Volume (KT)'!H35*'Selling Price'!H$20/10^3</f>
        <v>0</v>
      </c>
      <c r="I35" s="75">
        <f>'Margin per unit'!I35*'Volume (KT)'!I35*'Selling Price'!I$20/10^3</f>
        <v>0</v>
      </c>
      <c r="J35" s="75">
        <f>'Margin per unit'!J35*'Volume (KT)'!J35*'Selling Price'!J$20/10^3</f>
        <v>0</v>
      </c>
      <c r="K35" s="75">
        <f>'Margin per unit'!K35*'Volume (KT)'!K35*'Selling Price'!K$20/10^3</f>
        <v>0</v>
      </c>
      <c r="L35" s="75">
        <f>'Margin per unit'!L35*'Volume (KT)'!L35*'Selling Price'!L$20/10^3</f>
        <v>0</v>
      </c>
      <c r="M35" s="75">
        <f>'Margin per unit'!M35*'Volume (KT)'!M35*'Selling Price'!M$20/10^3</f>
        <v>0</v>
      </c>
      <c r="N35" s="75">
        <f>'Margin per unit'!N35*'Volume (KT)'!N35*'Selling Price'!N$20/10^3</f>
        <v>0</v>
      </c>
      <c r="O35" s="75">
        <f>'Margin per unit'!O35*'Volume (KT)'!O35*'Selling Price'!O$20/10^3</f>
        <v>0</v>
      </c>
      <c r="P35" s="75">
        <f>'Margin per unit'!P35*'Volume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'Margin per unit'!E36*'Volume (KT)'!E36*'Selling Price'!E$20/10^3</f>
        <v>301.40759602686342</v>
      </c>
      <c r="F36" s="75">
        <f>'Margin per unit'!F36*'Volume (KT)'!F36*'Selling Price'!F$20/10^3</f>
        <v>393.16532386651357</v>
      </c>
      <c r="G36" s="75">
        <f>'Margin per unit'!G36*'Volume (KT)'!G36*'Selling Price'!G$20/10^3</f>
        <v>542.54841587815974</v>
      </c>
      <c r="H36" s="75">
        <f>'Margin per unit'!H36*'Volume (KT)'!H36*'Selling Price'!H$20/10^3</f>
        <v>518.48862162451235</v>
      </c>
      <c r="I36" s="75">
        <f>'Margin per unit'!I36*'Volume (KT)'!I36*'Selling Price'!I$20/10^3</f>
        <v>301.31421760593906</v>
      </c>
      <c r="J36" s="75">
        <f>'Margin per unit'!J36*'Volume (KT)'!J36*'Selling Price'!J$20/10^3</f>
        <v>310.13547400630421</v>
      </c>
      <c r="K36" s="75">
        <f>'Margin per unit'!K36*'Volume (KT)'!K36*'Selling Price'!K$20/10^3</f>
        <v>292.41276180751839</v>
      </c>
      <c r="L36" s="75">
        <f>'Margin per unit'!L36*'Volume (KT)'!L36*'Selling Price'!L$20/10^3</f>
        <v>263.97360531314183</v>
      </c>
      <c r="M36" s="75">
        <f>'Margin per unit'!M36*'Volume (KT)'!M36*'Selling Price'!M$20/10^3</f>
        <v>260.54580024152983</v>
      </c>
      <c r="N36" s="75">
        <f>'Margin per unit'!N36*'Volume (KT)'!N36*'Selling Price'!N$20/10^3</f>
        <v>273.49060996320446</v>
      </c>
      <c r="O36" s="75">
        <f>'Margin per unit'!O36*'Volume (KT)'!O36*'Selling Price'!O$20/10^3</f>
        <v>264.82766366031007</v>
      </c>
      <c r="P36" s="75">
        <f>'Margin per unit'!P36*'Volume (KT)'!P36*'Selling Price'!P$20/10^3</f>
        <v>277.57648349333761</v>
      </c>
    </row>
    <row r="37" spans="1:16">
      <c r="A37" s="74" t="s">
        <v>91</v>
      </c>
      <c r="B37" s="123" t="s">
        <v>281</v>
      </c>
      <c r="C37" s="77" t="s">
        <v>2</v>
      </c>
      <c r="D37" s="76" t="s">
        <v>95</v>
      </c>
      <c r="E37" s="75">
        <f>'Margin per unit'!E37*'Volume (KT)'!E37*'Selling Price'!E$20/10^3</f>
        <v>0</v>
      </c>
      <c r="F37" s="75">
        <f>'Margin per unit'!F37*'Volume (KT)'!F37*'Selling Price'!F$20/10^3</f>
        <v>0</v>
      </c>
      <c r="G37" s="75">
        <f>'Margin per unit'!G37*'Volume (KT)'!G37*'Selling Price'!G$20/10^3</f>
        <v>0</v>
      </c>
      <c r="H37" s="75">
        <f>'Margin per unit'!H37*'Volume (KT)'!H37*'Selling Price'!H$20/10^3</f>
        <v>7.5915310182746012</v>
      </c>
      <c r="I37" s="75">
        <f>'Margin per unit'!I37*'Volume (KT)'!I37*'Selling Price'!I$20/10^3</f>
        <v>19.597922289034472</v>
      </c>
      <c r="J37" s="75">
        <f>'Margin per unit'!J37*'Volume (KT)'!J37*'Selling Price'!J$20/10^3</f>
        <v>27.318553600000055</v>
      </c>
      <c r="K37" s="75">
        <f>'Margin per unit'!K37*'Volume (KT)'!K37*'Selling Price'!K$20/10^3</f>
        <v>30.881843200000063</v>
      </c>
      <c r="L37" s="75">
        <f>'Margin per unit'!L37*'Volume (KT)'!L37*'Selling Price'!L$20/10^3</f>
        <v>26.889476827200049</v>
      </c>
      <c r="M37" s="75">
        <f>'Margin per unit'!M37*'Volume (KT)'!M37*'Selling Price'!M$20/10^3</f>
        <v>7.830783251200014</v>
      </c>
      <c r="N37" s="75">
        <f>'Margin per unit'!N37*'Volume (KT)'!N37*'Selling Price'!N$20/10^3</f>
        <v>24.867377238080042</v>
      </c>
      <c r="O37" s="75">
        <f>'Margin per unit'!O37*'Volume (KT)'!O37*'Selling Price'!O$20/10^3</f>
        <v>25.272611944465417</v>
      </c>
      <c r="P37" s="75">
        <f>'Margin per unit'!P37*'Volume (KT)'!P37*'Selling Price'!P$20/10^3</f>
        <v>10.262824846869721</v>
      </c>
    </row>
    <row r="38" spans="1:16">
      <c r="A38" s="74"/>
      <c r="B38" s="78"/>
      <c r="C38" s="79" t="s">
        <v>63</v>
      </c>
      <c r="D38" s="78"/>
      <c r="E38" s="75">
        <f>'Margin per unit'!E38*'Volume (KT)'!E38*'Selling Price'!E$20/10^3</f>
        <v>0</v>
      </c>
      <c r="F38" s="75">
        <f>'Margin per unit'!F38*'Volume (KT)'!F38*'Selling Price'!F$20/10^3</f>
        <v>0</v>
      </c>
      <c r="G38" s="75">
        <f>'Margin per unit'!G38*'Volume (KT)'!G38*'Selling Price'!G$20/10^3</f>
        <v>0</v>
      </c>
      <c r="H38" s="75">
        <f>'Margin per unit'!H38*'Volume (KT)'!H38*'Selling Price'!H$20/10^3</f>
        <v>0</v>
      </c>
      <c r="I38" s="75">
        <f>'Margin per unit'!I38*'Volume (KT)'!I38*'Selling Price'!I$20/10^3</f>
        <v>0</v>
      </c>
      <c r="J38" s="75">
        <f>'Margin per unit'!J38*'Volume (KT)'!J38*'Selling Price'!J$20/10^3</f>
        <v>0</v>
      </c>
      <c r="K38" s="75">
        <f>'Margin per unit'!K38*'Volume (KT)'!K38*'Selling Price'!K$20/10^3</f>
        <v>0</v>
      </c>
      <c r="L38" s="75">
        <f>'Margin per unit'!L38*'Volume (KT)'!L38*'Selling Price'!L$20/10^3</f>
        <v>0</v>
      </c>
      <c r="M38" s="75">
        <f>'Margin per unit'!M38*'Volume (KT)'!M38*'Selling Price'!M$20/10^3</f>
        <v>0</v>
      </c>
      <c r="N38" s="75">
        <f>'Margin per unit'!N38*'Volume (KT)'!N38*'Selling Price'!N$20/10^3</f>
        <v>0</v>
      </c>
      <c r="O38" s="75">
        <f>'Margin per unit'!O38*'Volume (KT)'!O38*'Selling Price'!O$20/10^3</f>
        <v>0</v>
      </c>
      <c r="P38" s="75">
        <f>'Margin per unit'!P38*'Volume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'Margin per unit'!E39*'Volume (KT)'!E39*'Selling Price'!E$20/10^3</f>
        <v>384.8993756516353</v>
      </c>
      <c r="F39" s="75">
        <f>'Margin per unit'!F39*'Volume (KT)'!F39*'Selling Price'!F$20/10^3</f>
        <v>355.84416469253659</v>
      </c>
      <c r="G39" s="75">
        <f>'Margin per unit'!G39*'Volume (KT)'!G39*'Selling Price'!G$20/10^3</f>
        <v>500.1517358670331</v>
      </c>
      <c r="H39" s="75">
        <f>'Margin per unit'!H39*'Volume (KT)'!H39*'Selling Price'!H$20/10^3</f>
        <v>556.4132033655784</v>
      </c>
      <c r="I39" s="75">
        <f>'Margin per unit'!I39*'Volume (KT)'!I39*'Selling Price'!I$20/10^3</f>
        <v>506.77711680947692</v>
      </c>
      <c r="J39" s="75">
        <f>'Margin per unit'!J39*'Volume (KT)'!J39*'Selling Price'!J$20/10^3</f>
        <v>444.89194292872247</v>
      </c>
      <c r="K39" s="75">
        <f>'Margin per unit'!K39*'Volume (KT)'!K39*'Selling Price'!K$20/10^3</f>
        <v>444.72135793988866</v>
      </c>
      <c r="L39" s="75">
        <f>'Margin per unit'!L39*'Volume (KT)'!L39*'Selling Price'!L$20/10^3</f>
        <v>430.49964694192056</v>
      </c>
      <c r="M39" s="75">
        <f>'Margin per unit'!M39*'Volume (KT)'!M39*'Selling Price'!M$20/10^3</f>
        <v>424.64203228190433</v>
      </c>
      <c r="N39" s="75">
        <f>'Margin per unit'!N39*'Volume (KT)'!N39*'Selling Price'!N$20/10^3</f>
        <v>445.54862505951263</v>
      </c>
      <c r="O39" s="75">
        <f>'Margin per unit'!O39*'Volume (KT)'!O39*'Selling Price'!O$20/10^3</f>
        <v>431.42069483788754</v>
      </c>
      <c r="P39" s="75">
        <f>'Margin per unit'!P39*'Volume (KT)'!P39*'Selling Price'!P$20/10^3</f>
        <v>452.02730568397675</v>
      </c>
    </row>
    <row r="40" spans="1:16">
      <c r="A40" s="74"/>
      <c r="B40" s="67"/>
      <c r="C40" s="81" t="s">
        <v>64</v>
      </c>
      <c r="D40" s="67"/>
      <c r="E40" s="75">
        <f>'Margin per unit'!E40*'Volume (KT)'!E40*'Selling Price'!E$20/10^3</f>
        <v>0</v>
      </c>
      <c r="F40" s="75">
        <f>'Margin per unit'!F40*'Volume (KT)'!F40*'Selling Price'!F$20/10^3</f>
        <v>0</v>
      </c>
      <c r="G40" s="75">
        <f>'Margin per unit'!G40*'Volume (KT)'!G40*'Selling Price'!G$20/10^3</f>
        <v>0</v>
      </c>
      <c r="H40" s="75">
        <f>'Margin per unit'!H40*'Volume (KT)'!H40*'Selling Price'!H$20/10^3</f>
        <v>0</v>
      </c>
      <c r="I40" s="75">
        <f>'Margin per unit'!I40*'Volume (KT)'!I40*'Selling Price'!I$20/10^3</f>
        <v>0</v>
      </c>
      <c r="J40" s="75">
        <f>'Margin per unit'!J40*'Volume (KT)'!J40*'Selling Price'!J$20/10^3</f>
        <v>0</v>
      </c>
      <c r="K40" s="75">
        <f>'Margin per unit'!K40*'Volume (KT)'!K40*'Selling Price'!K$20/10^3</f>
        <v>0</v>
      </c>
      <c r="L40" s="75">
        <f>'Margin per unit'!L40*'Volume (KT)'!L40*'Selling Price'!L$20/10^3</f>
        <v>0</v>
      </c>
      <c r="M40" s="75">
        <f>'Margin per unit'!M40*'Volume (KT)'!M40*'Selling Price'!M$20/10^3</f>
        <v>0</v>
      </c>
      <c r="N40" s="75">
        <f>'Margin per unit'!N40*'Volume (KT)'!N40*'Selling Price'!N$20/10^3</f>
        <v>0</v>
      </c>
      <c r="O40" s="75">
        <f>'Margin per unit'!O40*'Volume (KT)'!O40*'Selling Price'!O$20/10^3</f>
        <v>0</v>
      </c>
      <c r="P40" s="75">
        <f>'Margin per unit'!P40*'Volume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'Margin per unit'!E41*'Volume (KT)'!E41*'Selling Price'!E$20/10^3</f>
        <v>45.094082814378666</v>
      </c>
      <c r="F41" s="75">
        <f>'Margin per unit'!F41*'Volume (KT)'!F41*'Selling Price'!F$20/10^3</f>
        <v>6.8264483996852308</v>
      </c>
      <c r="G41" s="75">
        <f>'Margin per unit'!G41*'Volume (KT)'!G41*'Selling Price'!G$20/10^3</f>
        <v>43.895938488369637</v>
      </c>
      <c r="H41" s="75">
        <f>'Margin per unit'!H41*'Volume (KT)'!H41*'Selling Price'!H$20/10^3</f>
        <v>77.546933248564784</v>
      </c>
      <c r="I41" s="75">
        <f>'Margin per unit'!I41*'Volume (KT)'!I41*'Selling Price'!I$20/10^3</f>
        <v>61.31429103541474</v>
      </c>
      <c r="J41" s="75">
        <f>'Margin per unit'!J41*'Volume (KT)'!J41*'Selling Price'!J$20/10^3</f>
        <v>69.463627644115775</v>
      </c>
      <c r="K41" s="75">
        <f>'Margin per unit'!K41*'Volume (KT)'!K41*'Selling Price'!K$20/10^3</f>
        <v>72.918388259296336</v>
      </c>
      <c r="L41" s="75">
        <f>'Margin per unit'!L41*'Volume (KT)'!L41*'Selling Price'!L$20/10^3</f>
        <v>60.415183228184389</v>
      </c>
      <c r="M41" s="75">
        <f>'Margin per unit'!M41*'Volume (KT)'!M41*'Selling Price'!M$20/10^3</f>
        <v>61.9366696096467</v>
      </c>
      <c r="N41" s="75">
        <f>'Margin per unit'!N41*'Volume (KT)'!N41*'Selling Price'!N$20/10^3</f>
        <v>37.338250728889037</v>
      </c>
      <c r="O41" s="75">
        <f>'Margin per unit'!O41*'Volume (KT)'!O41*'Selling Price'!O$20/10^3</f>
        <v>34.292332200761898</v>
      </c>
      <c r="P41" s="75">
        <f>'Margin per unit'!P41*'Volume (KT)'!P41*'Selling Price'!P$20/10^3</f>
        <v>35.110985742490818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'Margin per unit'!E42*'Volume (KT)'!E42*'Selling Price'!E$20/10^3</f>
        <v>90.59737510365882</v>
      </c>
      <c r="F42" s="75">
        <f>'Margin per unit'!F42*'Volume (KT)'!F42*'Selling Price'!F$20/10^3</f>
        <v>0</v>
      </c>
      <c r="G42" s="75">
        <f>'Margin per unit'!G42*'Volume (KT)'!G42*'Selling Price'!G$20/10^3</f>
        <v>0</v>
      </c>
      <c r="H42" s="75">
        <f>'Margin per unit'!H42*'Volume (KT)'!H42*'Selling Price'!H$20/10^3</f>
        <v>140.35323152009872</v>
      </c>
      <c r="I42" s="75">
        <f>'Margin per unit'!I42*'Volume (KT)'!I42*'Selling Price'!I$20/10^3</f>
        <v>95.491937616487107</v>
      </c>
      <c r="J42" s="75">
        <f>'Margin per unit'!J42*'Volume (KT)'!J42*'Selling Price'!J$20/10^3</f>
        <v>99.267588139853032</v>
      </c>
      <c r="K42" s="75">
        <f>'Margin per unit'!K42*'Volume (KT)'!K42*'Selling Price'!K$20/10^3</f>
        <v>103.04191518406574</v>
      </c>
      <c r="L42" s="75">
        <f>'Margin per unit'!L42*'Volume (KT)'!L42*'Selling Price'!L$20/10^3</f>
        <v>98.562253239806893</v>
      </c>
      <c r="M42" s="75">
        <f>'Margin per unit'!M42*'Volume (KT)'!M42*'Selling Price'!M$20/10^3</f>
        <v>96.473444673874837</v>
      </c>
      <c r="N42" s="75">
        <f>'Margin per unit'!N42*'Volume (KT)'!N42*'Selling Price'!N$20/10^3</f>
        <v>103.96901168740503</v>
      </c>
      <c r="O42" s="75">
        <f>'Margin per unit'!O42*'Volume (KT)'!O42*'Selling Price'!O$20/10^3</f>
        <v>101.27757127477211</v>
      </c>
      <c r="P42" s="75">
        <f>'Margin per unit'!P42*'Volume (KT)'!P42*'Selling Price'!P$20/10^3</f>
        <v>104.10036545444684</v>
      </c>
    </row>
    <row r="43" spans="1:16">
      <c r="A43" s="74" t="s">
        <v>91</v>
      </c>
      <c r="B43" s="67" t="s">
        <v>95</v>
      </c>
      <c r="C43" s="82" t="s">
        <v>285</v>
      </c>
      <c r="D43" s="67" t="s">
        <v>95</v>
      </c>
      <c r="E43" s="75">
        <f>'Margin per unit'!E43*'Volume (KT)'!E43*'Selling Price'!E$20/10^3</f>
        <v>0</v>
      </c>
      <c r="F43" s="75">
        <f>'Margin per unit'!F43*'Volume (KT)'!F43*'Selling Price'!F$20/10^3</f>
        <v>0</v>
      </c>
      <c r="G43" s="75">
        <f>'Margin per unit'!G43*'Volume (KT)'!G43*'Selling Price'!G$20/10^3</f>
        <v>0</v>
      </c>
      <c r="H43" s="75">
        <f>'Margin per unit'!H43*'Volume (KT)'!H43*'Selling Price'!H$20/10^3</f>
        <v>0</v>
      </c>
      <c r="I43" s="75">
        <f>'Margin per unit'!I43*'Volume (KT)'!I43*'Selling Price'!I$20/10^3</f>
        <v>0</v>
      </c>
      <c r="J43" s="75">
        <f>'Margin per unit'!J43*'Volume (KT)'!J43*'Selling Price'!J$20/10^3</f>
        <v>0</v>
      </c>
      <c r="K43" s="75">
        <f>'Margin per unit'!K43*'Volume (KT)'!K43*'Selling Price'!K$20/10^3</f>
        <v>0</v>
      </c>
      <c r="L43" s="75">
        <f>'Margin per unit'!L43*'Volume (KT)'!L43*'Selling Price'!L$20/10^3</f>
        <v>0</v>
      </c>
      <c r="M43" s="75">
        <f>'Margin per unit'!M43*'Volume (KT)'!M43*'Selling Price'!M$20/10^3</f>
        <v>0</v>
      </c>
      <c r="N43" s="75">
        <f>'Margin per unit'!N43*'Volume (KT)'!N43*'Selling Price'!N$20/10^3</f>
        <v>0</v>
      </c>
      <c r="O43" s="75">
        <f>'Margin per unit'!O43*'Volume (KT)'!O43*'Selling Price'!O$20/10^3</f>
        <v>0</v>
      </c>
      <c r="P43" s="75">
        <f>'Margin per unit'!P43*'Volume (KT)'!P43*'Selling Price'!P$20/10^3</f>
        <v>0</v>
      </c>
    </row>
    <row r="44" spans="1:16" ht="15" thickBot="1">
      <c r="A44" s="379"/>
      <c r="B44" s="382"/>
      <c r="C44" s="383" t="s">
        <v>178</v>
      </c>
      <c r="D44" s="382"/>
      <c r="E44" s="75">
        <f>'Margin per unit'!E44*'Volume (KT)'!E44*'Selling Price'!E$20/10^3</f>
        <v>0</v>
      </c>
      <c r="F44" s="75">
        <f>'Margin per unit'!F44*'Volume (KT)'!F44*'Selling Price'!F$20/10^3</f>
        <v>0</v>
      </c>
      <c r="G44" s="75">
        <f>'Margin per unit'!G44*'Volume (KT)'!G44*'Selling Price'!G$20/10^3</f>
        <v>0</v>
      </c>
      <c r="H44" s="75">
        <f>'Margin per unit'!H44*'Volume (KT)'!H44*'Selling Price'!H$20/10^3</f>
        <v>0</v>
      </c>
      <c r="I44" s="75">
        <f>'Margin per unit'!I44*'Volume (KT)'!I44*'Selling Price'!I$20/10^3</f>
        <v>0</v>
      </c>
      <c r="J44" s="75">
        <f>'Margin per unit'!J44*'Volume (KT)'!J44*'Selling Price'!J$20/10^3</f>
        <v>0</v>
      </c>
      <c r="K44" s="75">
        <f>'Margin per unit'!K44*'Volume (KT)'!K44*'Selling Price'!K$20/10^3</f>
        <v>0</v>
      </c>
      <c r="L44" s="75">
        <f>'Margin per unit'!L44*'Volume (KT)'!L44*'Selling Price'!L$20/10^3</f>
        <v>0</v>
      </c>
      <c r="M44" s="75">
        <f>'Margin per unit'!M44*'Volume (KT)'!M44*'Selling Price'!M$20/10^3</f>
        <v>0</v>
      </c>
      <c r="N44" s="75">
        <f>'Margin per unit'!N44*'Volume (KT)'!N44*'Selling Price'!N$20/10^3</f>
        <v>0</v>
      </c>
      <c r="O44" s="75">
        <f>'Margin per unit'!O44*'Volume (KT)'!O44*'Selling Price'!O$20/10^3</f>
        <v>0</v>
      </c>
      <c r="P44" s="75">
        <f>'Margin per unit'!P44*'Volume (KT)'!P44*'Selling Price'!P$20/10^3</f>
        <v>0</v>
      </c>
    </row>
    <row r="45" spans="1:16">
      <c r="A45" s="89" t="s">
        <v>91</v>
      </c>
      <c r="B45" s="396" t="s">
        <v>95</v>
      </c>
      <c r="C45" s="397" t="s">
        <v>283</v>
      </c>
      <c r="D45" s="398" t="s">
        <v>95</v>
      </c>
      <c r="E45" s="75">
        <f>'Margin per unit'!E45*'Volume (KT)'!E45*'Selling Price'!E$20/10^3</f>
        <v>94.742559012488627</v>
      </c>
      <c r="F45" s="75">
        <f>'Margin per unit'!F45*'Volume (KT)'!F45*'Selling Price'!F$20/10^3</f>
        <v>0</v>
      </c>
      <c r="G45" s="75">
        <f>'Margin per unit'!G45*'Volume (KT)'!G45*'Selling Price'!G$20/10^3</f>
        <v>132.0484836956243</v>
      </c>
      <c r="H45" s="75">
        <f>'Margin per unit'!H45*'Volume (KT)'!H45*'Selling Price'!H$20/10^3</f>
        <v>55.962019839656094</v>
      </c>
      <c r="I45" s="75">
        <f>'Margin per unit'!I45*'Volume (KT)'!I45*'Selling Price'!I$20/10^3</f>
        <v>173.64468260365351</v>
      </c>
      <c r="J45" s="75">
        <f>'Margin per unit'!J45*'Volume (KT)'!J45*'Selling Price'!J$20/10^3</f>
        <v>246.94828375390838</v>
      </c>
      <c r="K45" s="75">
        <f>'Margin per unit'!K45*'Volume (KT)'!K45*'Selling Price'!K$20/10^3</f>
        <v>0</v>
      </c>
      <c r="L45" s="75">
        <f>'Margin per unit'!L45*'Volume (KT)'!L45*'Selling Price'!L$20/10^3</f>
        <v>0</v>
      </c>
      <c r="M45" s="75">
        <f>'Margin per unit'!M45*'Volume (KT)'!M45*'Selling Price'!M$20/10^3</f>
        <v>0</v>
      </c>
      <c r="N45" s="75">
        <f>'Margin per unit'!N45*'Volume (KT)'!N45*'Selling Price'!N$20/10^3</f>
        <v>0</v>
      </c>
      <c r="O45" s="75">
        <f>'Margin per unit'!O45*'Volume (KT)'!O45*'Selling Price'!O$20/10^3</f>
        <v>0</v>
      </c>
      <c r="P45" s="75">
        <f>'Margin per unit'!P45*'Volume (KT)'!P45*'Selling Price'!P$20/10^3</f>
        <v>0</v>
      </c>
    </row>
    <row r="46" spans="1:16">
      <c r="A46" s="93" t="s">
        <v>91</v>
      </c>
      <c r="B46" s="309" t="s">
        <v>282</v>
      </c>
      <c r="C46" s="80" t="s">
        <v>283</v>
      </c>
      <c r="D46" s="399" t="s">
        <v>3</v>
      </c>
      <c r="E46" s="75">
        <f>'Margin per unit'!E46*'Volume (KT)'!E46*'Selling Price'!E$20/10^3</f>
        <v>0</v>
      </c>
      <c r="F46" s="75">
        <f>'Margin per unit'!F46*'Volume (KT)'!F46*'Selling Price'!F$20/10^3</f>
        <v>0</v>
      </c>
      <c r="G46" s="75">
        <f>'Margin per unit'!G46*'Volume (KT)'!G46*'Selling Price'!G$20/10^3</f>
        <v>0</v>
      </c>
      <c r="H46" s="75">
        <f>'Margin per unit'!H46*'Volume (KT)'!H46*'Selling Price'!H$20/10^3</f>
        <v>5.7466127528458678E-2</v>
      </c>
      <c r="I46" s="75">
        <f>'Margin per unit'!I46*'Volume (KT)'!I46*'Selling Price'!I$20/10^3</f>
        <v>3.1409358400415845E-2</v>
      </c>
      <c r="J46" s="75">
        <f>'Margin per unit'!J46*'Volume (KT)'!J46*'Selling Price'!J$20/10^3</f>
        <v>0</v>
      </c>
      <c r="K46" s="75">
        <f>'Margin per unit'!K46*'Volume (KT)'!K46*'Selling Price'!K$20/10^3</f>
        <v>0</v>
      </c>
      <c r="L46" s="75">
        <f>'Margin per unit'!L46*'Volume (KT)'!L46*'Selling Price'!L$20/10^3</f>
        <v>0</v>
      </c>
      <c r="M46" s="75">
        <f>'Margin per unit'!M46*'Volume (KT)'!M46*'Selling Price'!M$20/10^3</f>
        <v>0</v>
      </c>
      <c r="N46" s="75">
        <f>'Margin per unit'!N46*'Volume (KT)'!N46*'Selling Price'!N$20/10^3</f>
        <v>0</v>
      </c>
      <c r="O46" s="75">
        <f>'Margin per unit'!O46*'Volume (KT)'!O46*'Selling Price'!O$20/10^3</f>
        <v>0</v>
      </c>
      <c r="P46" s="75">
        <f>'Margin per unit'!P46*'Volume (KT)'!P46*'Selling Price'!P$20/10^3</f>
        <v>0</v>
      </c>
    </row>
    <row r="47" spans="1:16">
      <c r="A47" s="93" t="s">
        <v>91</v>
      </c>
      <c r="B47" s="309" t="s">
        <v>281</v>
      </c>
      <c r="C47" s="80" t="s">
        <v>283</v>
      </c>
      <c r="D47" s="102" t="s">
        <v>95</v>
      </c>
      <c r="E47" s="75">
        <f>'Margin per unit'!E47*'Volume (KT)'!E47*'Selling Price'!E$20/10^3</f>
        <v>0</v>
      </c>
      <c r="F47" s="75">
        <f>'Margin per unit'!F47*'Volume (KT)'!F47*'Selling Price'!F$20/10^3</f>
        <v>0</v>
      </c>
      <c r="G47" s="75">
        <f>'Margin per unit'!G47*'Volume (KT)'!G47*'Selling Price'!G$20/10^3</f>
        <v>0</v>
      </c>
      <c r="H47" s="75">
        <f>'Margin per unit'!H47*'Volume (KT)'!H47*'Selling Price'!H$20/10^3</f>
        <v>0.28717778011729761</v>
      </c>
      <c r="I47" s="75">
        <f>'Margin per unit'!I47*'Volume (KT)'!I47*'Selling Price'!I$20/10^3</f>
        <v>6.4716694336016634</v>
      </c>
      <c r="J47" s="75">
        <f>'Margin per unit'!J47*'Volume (KT)'!J47*'Selling Price'!J$20/10^3</f>
        <v>4.9696416000000303</v>
      </c>
      <c r="K47" s="75">
        <f>'Margin per unit'!K47*'Volume (KT)'!K47*'Selling Price'!K$20/10^3</f>
        <v>4.7566569600000292</v>
      </c>
      <c r="L47" s="75">
        <f>'Margin per unit'!L47*'Volume (KT)'!L47*'Selling Price'!L$20/10^3</f>
        <v>4.9943044800000287</v>
      </c>
      <c r="M47" s="75">
        <f>'Margin per unit'!M47*'Volume (KT)'!M47*'Selling Price'!M$20/10^3</f>
        <v>4.8074796000000291</v>
      </c>
      <c r="N47" s="75">
        <f>'Margin per unit'!N47*'Volume (KT)'!N47*'Selling Price'!N$20/10^3</f>
        <v>4.2407822160000253</v>
      </c>
      <c r="O47" s="75">
        <f>'Margin per unit'!O47*'Volume (KT)'!O47*'Selling Price'!O$20/10^3</f>
        <v>4.3110714240000254</v>
      </c>
      <c r="P47" s="75">
        <f>'Margin per unit'!P47*'Volume (KT)'!P47*'Selling Price'!P$20/10^3</f>
        <v>1.2183462720000073</v>
      </c>
    </row>
    <row r="48" spans="1:16">
      <c r="A48" s="93" t="s">
        <v>91</v>
      </c>
      <c r="B48" s="78" t="s">
        <v>95</v>
      </c>
      <c r="C48" s="80" t="s">
        <v>284</v>
      </c>
      <c r="D48" s="102" t="s">
        <v>95</v>
      </c>
      <c r="E48" s="75">
        <f>'Margin per unit'!E48*'Volume (KT)'!E48*'Selling Price'!E$20/10^3</f>
        <v>0</v>
      </c>
      <c r="F48" s="75">
        <f>'Margin per unit'!F48*'Volume (KT)'!F48*'Selling Price'!F$20/10^3</f>
        <v>0</v>
      </c>
      <c r="G48" s="75">
        <f>'Margin per unit'!G48*'Volume (KT)'!G48*'Selling Price'!G$20/10^3</f>
        <v>0</v>
      </c>
      <c r="H48" s="75">
        <f>'Margin per unit'!H48*'Volume (KT)'!H48*'Selling Price'!H$20/10^3</f>
        <v>0</v>
      </c>
      <c r="I48" s="75">
        <f>'Margin per unit'!I48*'Volume (KT)'!I48*'Selling Price'!I$20/10^3</f>
        <v>0</v>
      </c>
      <c r="J48" s="75">
        <f>'Margin per unit'!J48*'Volume (KT)'!J48*'Selling Price'!J$20/10^3</f>
        <v>0</v>
      </c>
      <c r="K48" s="75">
        <f>'Margin per unit'!K48*'Volume (KT)'!K48*'Selling Price'!K$20/10^3</f>
        <v>0</v>
      </c>
      <c r="L48" s="75">
        <f>'Margin per unit'!L48*'Volume (KT)'!L48*'Selling Price'!L$20/10^3</f>
        <v>0</v>
      </c>
      <c r="M48" s="75">
        <f>'Margin per unit'!M48*'Volume (KT)'!M48*'Selling Price'!M$20/10^3</f>
        <v>0</v>
      </c>
      <c r="N48" s="75">
        <f>'Margin per unit'!N48*'Volume (KT)'!N48*'Selling Price'!N$20/10^3</f>
        <v>0</v>
      </c>
      <c r="O48" s="75">
        <f>'Margin per unit'!O48*'Volume (KT)'!O48*'Selling Price'!O$20/10^3</f>
        <v>0</v>
      </c>
      <c r="P48" s="75">
        <f>'Margin per unit'!P48*'Volume (KT)'!P48*'Selling Price'!P$20/10^3</f>
        <v>0</v>
      </c>
    </row>
    <row r="49" spans="1:17">
      <c r="A49" s="93" t="s">
        <v>91</v>
      </c>
      <c r="B49" s="309" t="s">
        <v>282</v>
      </c>
      <c r="C49" s="80" t="s">
        <v>284</v>
      </c>
      <c r="D49" s="399" t="s">
        <v>3</v>
      </c>
      <c r="E49" s="75">
        <f>'Margin per unit'!E49*'Volume (KT)'!E49*'Selling Price'!E$20/10^3</f>
        <v>0</v>
      </c>
      <c r="F49" s="75">
        <f>'Margin per unit'!F49*'Volume (KT)'!F49*'Selling Price'!F$20/10^3</f>
        <v>0</v>
      </c>
      <c r="G49" s="75">
        <f>'Margin per unit'!G49*'Volume (KT)'!G49*'Selling Price'!G$20/10^3</f>
        <v>0</v>
      </c>
      <c r="H49" s="75">
        <f>'Margin per unit'!H49*'Volume (KT)'!H49*'Selling Price'!H$20/10^3</f>
        <v>0</v>
      </c>
      <c r="I49" s="75">
        <f>'Margin per unit'!I49*'Volume (KT)'!I49*'Selling Price'!I$20/10^3</f>
        <v>0</v>
      </c>
      <c r="J49" s="75">
        <f>'Margin per unit'!J49*'Volume (KT)'!J49*'Selling Price'!J$20/10^3</f>
        <v>0</v>
      </c>
      <c r="K49" s="75">
        <f>'Margin per unit'!K49*'Volume (KT)'!K49*'Selling Price'!K$20/10^3</f>
        <v>0</v>
      </c>
      <c r="L49" s="75">
        <f>'Margin per unit'!L49*'Volume (KT)'!L49*'Selling Price'!L$20/10^3</f>
        <v>0</v>
      </c>
      <c r="M49" s="75">
        <f>'Margin per unit'!M49*'Volume (KT)'!M49*'Selling Price'!M$20/10^3</f>
        <v>0</v>
      </c>
      <c r="N49" s="75">
        <f>'Margin per unit'!N49*'Volume (KT)'!N49*'Selling Price'!N$20/10^3</f>
        <v>0</v>
      </c>
      <c r="O49" s="75">
        <f>'Margin per unit'!O49*'Volume (KT)'!O49*'Selling Price'!O$20/10^3</f>
        <v>0</v>
      </c>
      <c r="P49" s="75">
        <f>'Margin per unit'!P49*'Volume (KT)'!P49*'Selling Price'!P$20/10^3</f>
        <v>0</v>
      </c>
    </row>
    <row r="50" spans="1:17" ht="15" thickBot="1">
      <c r="A50" s="96" t="s">
        <v>91</v>
      </c>
      <c r="B50" s="393" t="s">
        <v>281</v>
      </c>
      <c r="C50" s="400" t="s">
        <v>284</v>
      </c>
      <c r="D50" s="401" t="s">
        <v>95</v>
      </c>
      <c r="E50" s="75">
        <f>'Margin per unit'!E50*'Volume (KT)'!E50*'Selling Price'!E$20/10^3</f>
        <v>0</v>
      </c>
      <c r="F50" s="75">
        <f>'Margin per unit'!F50*'Volume (KT)'!F50*'Selling Price'!F$20/10^3</f>
        <v>0</v>
      </c>
      <c r="G50" s="75">
        <f>'Margin per unit'!G50*'Volume (KT)'!G50*'Selling Price'!G$20/10^3</f>
        <v>0</v>
      </c>
      <c r="H50" s="75">
        <f>'Margin per unit'!H50*'Volume (KT)'!H50*'Selling Price'!H$20/10^3</f>
        <v>0</v>
      </c>
      <c r="I50" s="75">
        <f>'Margin per unit'!I50*'Volume (KT)'!I50*'Selling Price'!I$20/10^3</f>
        <v>0</v>
      </c>
      <c r="J50" s="75">
        <f>'Margin per unit'!J50*'Volume (KT)'!J50*'Selling Price'!J$20/10^3</f>
        <v>0</v>
      </c>
      <c r="K50" s="75">
        <f>'Margin per unit'!K50*'Volume (KT)'!K50*'Selling Price'!K$20/10^3</f>
        <v>0</v>
      </c>
      <c r="L50" s="75">
        <f>'Margin per unit'!L50*'Volume (KT)'!L50*'Selling Price'!L$20/10^3</f>
        <v>0</v>
      </c>
      <c r="M50" s="75">
        <f>'Margin per unit'!M50*'Volume (KT)'!M50*'Selling Price'!M$20/10^3</f>
        <v>0</v>
      </c>
      <c r="N50" s="75">
        <f>'Margin per unit'!N50*'Volume (KT)'!N50*'Selling Price'!N$20/10^3</f>
        <v>0</v>
      </c>
      <c r="O50" s="75">
        <f>'Margin per unit'!O50*'Volume (KT)'!O50*'Selling Price'!O$20/10^3</f>
        <v>0</v>
      </c>
      <c r="P50" s="75">
        <f>'Margin per unit'!P50*'Volume (KT)'!P50*'Selling Price'!P$20/10^3</f>
        <v>0</v>
      </c>
    </row>
    <row r="51" spans="1:17">
      <c r="A51" s="407" t="s">
        <v>91</v>
      </c>
      <c r="B51" s="386" t="s">
        <v>95</v>
      </c>
      <c r="C51" s="387" t="s">
        <v>291</v>
      </c>
      <c r="D51" s="408" t="s">
        <v>95</v>
      </c>
      <c r="E51" s="75">
        <f>'Margin per unit'!E51*'Volume (KT)'!E51*'Selling Price'!E$20/10^3</f>
        <v>0</v>
      </c>
      <c r="F51" s="75">
        <f>'Margin per unit'!F51*'Volume (KT)'!F51*'Selling Price'!F$20/10^3</f>
        <v>0</v>
      </c>
      <c r="G51" s="75">
        <f>'Margin per unit'!G51*'Volume (KT)'!G51*'Selling Price'!G$20/10^3</f>
        <v>0</v>
      </c>
      <c r="H51" s="75">
        <f>'Margin per unit'!H51*'Volume (KT)'!H51*'Selling Price'!H$20/10^3</f>
        <v>0</v>
      </c>
      <c r="I51" s="75">
        <f>'Margin per unit'!I51*'Volume (KT)'!I51*'Selling Price'!I$20/10^3</f>
        <v>0</v>
      </c>
      <c r="J51" s="75">
        <f>'Margin per unit'!J51*'Volume (KT)'!J51*'Selling Price'!J$20/10^3</f>
        <v>0</v>
      </c>
      <c r="K51" s="75">
        <f>'Margin per unit'!K51*'Volume (KT)'!K51*'Selling Price'!K$20/10^3</f>
        <v>0</v>
      </c>
      <c r="L51" s="75">
        <f>'Margin per unit'!L51*'Volume (KT)'!L51*'Selling Price'!L$20/10^3</f>
        <v>0</v>
      </c>
      <c r="M51" s="75">
        <f>'Margin per unit'!M51*'Volume (KT)'!M51*'Selling Price'!M$20/10^3</f>
        <v>0</v>
      </c>
      <c r="N51" s="75">
        <f>'Margin per unit'!N51*'Volume (KT)'!N51*'Selling Price'!N$20/10^3</f>
        <v>0</v>
      </c>
      <c r="O51" s="75">
        <f>'Margin per unit'!O51*'Volume (KT)'!O51*'Selling Price'!O$20/10^3</f>
        <v>0</v>
      </c>
      <c r="P51" s="75">
        <f>'Margin per unit'!P51*'Volume (KT)'!P51*'Selling Price'!P$20/10^3</f>
        <v>0</v>
      </c>
    </row>
    <row r="52" spans="1:17">
      <c r="A52" s="93" t="s">
        <v>91</v>
      </c>
      <c r="B52" s="309" t="s">
        <v>282</v>
      </c>
      <c r="C52" s="80" t="s">
        <v>291</v>
      </c>
      <c r="D52" s="399" t="s">
        <v>3</v>
      </c>
      <c r="E52" s="75">
        <f>'Margin per unit'!E52*'Volume (KT)'!E52*'Selling Price'!E$20/10^3</f>
        <v>4.7055654173543619E-2</v>
      </c>
      <c r="F52" s="75">
        <f>'Margin per unit'!F52*'Volume (KT)'!F52*'Selling Price'!F$20/10^3</f>
        <v>7.4604274565688924E-2</v>
      </c>
      <c r="G52" s="75">
        <f>'Margin per unit'!G52*'Volume (KT)'!G52*'Selling Price'!G$20/10^3</f>
        <v>6.0773337619052167E-2</v>
      </c>
      <c r="H52" s="75">
        <f>'Margin per unit'!H52*'Volume (KT)'!H52*'Selling Price'!H$20/10^3</f>
        <v>0</v>
      </c>
      <c r="I52" s="75">
        <f>'Margin per unit'!I52*'Volume (KT)'!I52*'Selling Price'!I$20/10^3</f>
        <v>0</v>
      </c>
      <c r="J52" s="75">
        <f>'Margin per unit'!J52*'Volume (KT)'!J52*'Selling Price'!J$20/10^3</f>
        <v>0</v>
      </c>
      <c r="K52" s="75">
        <f>'Margin per unit'!K52*'Volume (KT)'!K52*'Selling Price'!K$20/10^3</f>
        <v>0</v>
      </c>
      <c r="L52" s="75">
        <f>'Margin per unit'!L52*'Volume (KT)'!L52*'Selling Price'!L$20/10^3</f>
        <v>0</v>
      </c>
      <c r="M52" s="75">
        <f>'Margin per unit'!M52*'Volume (KT)'!M52*'Selling Price'!M$20/10^3</f>
        <v>0</v>
      </c>
      <c r="N52" s="75">
        <f>'Margin per unit'!N52*'Volume (KT)'!N52*'Selling Price'!N$20/10^3</f>
        <v>0</v>
      </c>
      <c r="O52" s="75">
        <f>'Margin per unit'!O52*'Volume (KT)'!O52*'Selling Price'!O$20/10^3</f>
        <v>0</v>
      </c>
      <c r="P52" s="75">
        <f>'Margin per unit'!P52*'Volume (KT)'!P52*'Selling Price'!P$20/10^3</f>
        <v>0</v>
      </c>
    </row>
    <row r="53" spans="1:17" ht="15" thickBot="1">
      <c r="A53" s="96" t="s">
        <v>91</v>
      </c>
      <c r="B53" s="393" t="s">
        <v>281</v>
      </c>
      <c r="C53" s="400" t="s">
        <v>291</v>
      </c>
      <c r="D53" s="401" t="s">
        <v>95</v>
      </c>
      <c r="E53" s="75">
        <f>'Margin per unit'!E53*'Volume (KT)'!E53*'Selling Price'!E$20/10^3</f>
        <v>0</v>
      </c>
      <c r="F53" s="75">
        <f>'Margin per unit'!F53*'Volume (KT)'!F53*'Selling Price'!F$20/10^3</f>
        <v>0</v>
      </c>
      <c r="G53" s="75">
        <f>'Margin per unit'!G53*'Volume (KT)'!G53*'Selling Price'!G$20/10^3</f>
        <v>0</v>
      </c>
      <c r="H53" s="75">
        <f>'Margin per unit'!H53*'Volume (KT)'!H53*'Selling Price'!H$20/10^3</f>
        <v>0</v>
      </c>
      <c r="I53" s="75">
        <f>'Margin per unit'!I53*'Volume (KT)'!I53*'Selling Price'!I$20/10^3</f>
        <v>0</v>
      </c>
      <c r="J53" s="75">
        <f>'Margin per unit'!J53*'Volume (KT)'!J53*'Selling Price'!J$20/10^3</f>
        <v>0</v>
      </c>
      <c r="K53" s="75">
        <f>'Margin per unit'!K53*'Volume (KT)'!K53*'Selling Price'!K$20/10^3</f>
        <v>0</v>
      </c>
      <c r="L53" s="75">
        <f>'Margin per unit'!L53*'Volume (KT)'!L53*'Selling Price'!L$20/10^3</f>
        <v>0</v>
      </c>
      <c r="M53" s="75">
        <f>'Margin per unit'!M53*'Volume (KT)'!M53*'Selling Price'!M$20/10^3</f>
        <v>0</v>
      </c>
      <c r="N53" s="75">
        <f>'Margin per unit'!N53*'Volume (KT)'!N53*'Selling Price'!N$20/10^3</f>
        <v>0</v>
      </c>
      <c r="O53" s="75">
        <f>'Margin per unit'!O53*'Volume (KT)'!O53*'Selling Price'!O$20/10^3</f>
        <v>0</v>
      </c>
      <c r="P53" s="75">
        <f>'Margin per unit'!P53*'Volume (KT)'!P53*'Selling Price'!P$20/10^3</f>
        <v>0</v>
      </c>
    </row>
    <row r="54" spans="1:17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'Margin per unit'!E54*'Volume (KT)'!E54*'Selling Price'!E$20/10^3</f>
        <v>2.4392712414298661</v>
      </c>
      <c r="F54" s="75">
        <f>'Margin per unit'!F54*'Volume (KT)'!F54*'Selling Price'!F$20/10^3</f>
        <v>2.3835127139823888</v>
      </c>
      <c r="G54" s="75">
        <f>'Margin per unit'!G54*'Volume (KT)'!G54*'Selling Price'!G$20/10^3</f>
        <v>2.6374886447197845</v>
      </c>
      <c r="H54" s="75">
        <f>'Margin per unit'!H54*'Volume (KT)'!H54*'Selling Price'!H$20/10^3</f>
        <v>2.305934932229448</v>
      </c>
      <c r="I54" s="75">
        <f>'Margin per unit'!I54*'Volume (KT)'!I54*'Selling Price'!I$20/10^3</f>
        <v>2.4505436485658469</v>
      </c>
      <c r="J54" s="75">
        <f>'Margin per unit'!J54*'Volume (KT)'!J54*'Selling Price'!J$20/10^3</f>
        <v>2.0196454117424754</v>
      </c>
      <c r="K54" s="75">
        <f>'Margin per unit'!K54*'Volume (KT)'!K54*'Selling Price'!K$20/10^3</f>
        <v>1.9840865208615626</v>
      </c>
      <c r="L54" s="75">
        <f>'Margin per unit'!L54*'Volume (KT)'!L54*'Selling Price'!L$20/10^3</f>
        <v>2.0863684703451151</v>
      </c>
      <c r="M54" s="75">
        <f>'Margin per unit'!M54*'Volume (KT)'!M54*'Selling Price'!M$20/10^3</f>
        <v>2.4187255566818493</v>
      </c>
      <c r="N54" s="75">
        <f>'Margin per unit'!N54*'Volume (KT)'!N54*'Selling Price'!N$20/10^3</f>
        <v>1.6669446382089126</v>
      </c>
      <c r="O54" s="75">
        <f>'Margin per unit'!O54*'Volume (KT)'!O54*'Selling Price'!O$20/10^3</f>
        <v>2.0165446148380597</v>
      </c>
      <c r="P54" s="75">
        <f>'Margin per unit'!P54*'Volume (KT)'!P54*'Selling Price'!P$20/10^3</f>
        <v>2.0531175045298582</v>
      </c>
    </row>
    <row r="55" spans="1:17" s="73" customFormat="1" ht="23.5">
      <c r="A55" s="71" t="s">
        <v>5</v>
      </c>
      <c r="B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>
      <c r="A56" s="490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7">
      <c r="A57" s="492"/>
      <c r="B57" s="488"/>
      <c r="C57" s="488"/>
      <c r="D57" s="488"/>
      <c r="E57" s="308">
        <f>E24</f>
        <v>23743</v>
      </c>
      <c r="F57" s="308">
        <f t="shared" ref="F57:P57" si="1">F24</f>
        <v>23774</v>
      </c>
      <c r="G57" s="308">
        <f t="shared" si="1"/>
        <v>23802</v>
      </c>
      <c r="H57" s="308">
        <f t="shared" si="1"/>
        <v>23833</v>
      </c>
      <c r="I57" s="308">
        <f t="shared" si="1"/>
        <v>23863</v>
      </c>
      <c r="J57" s="308">
        <f t="shared" si="1"/>
        <v>23894</v>
      </c>
      <c r="K57" s="308">
        <f t="shared" si="1"/>
        <v>23924</v>
      </c>
      <c r="L57" s="308">
        <f t="shared" si="1"/>
        <v>23955</v>
      </c>
      <c r="M57" s="308">
        <f t="shared" si="1"/>
        <v>23986</v>
      </c>
      <c r="N57" s="308">
        <f t="shared" si="1"/>
        <v>24016</v>
      </c>
      <c r="O57" s="308">
        <f t="shared" si="1"/>
        <v>24047</v>
      </c>
      <c r="P57" s="308">
        <f t="shared" si="1"/>
        <v>24077</v>
      </c>
    </row>
    <row r="58" spans="1:17">
      <c r="A58" s="74"/>
      <c r="B58" s="76"/>
      <c r="C58" s="307" t="s">
        <v>65</v>
      </c>
      <c r="D58" s="307"/>
      <c r="E58" s="75">
        <f>'Margin per unit'!E58*'Volume (KT)'!E58*'Selling Price'!E$20/10^3</f>
        <v>0</v>
      </c>
      <c r="F58" s="75">
        <f>'Margin per unit'!F58*'Volume (KT)'!F58*'Selling Price'!F$20/10^3</f>
        <v>0</v>
      </c>
      <c r="G58" s="75">
        <f>'Margin per unit'!G58*'Volume (KT)'!G58*'Selling Price'!G$20/10^3</f>
        <v>0</v>
      </c>
      <c r="H58" s="75">
        <f>'Margin per unit'!H58*'Volume (KT)'!H58*'Selling Price'!H$20/10^3</f>
        <v>0</v>
      </c>
      <c r="I58" s="75">
        <f>'Margin per unit'!I58*'Volume (KT)'!I58*'Selling Price'!I$20/10^3</f>
        <v>0</v>
      </c>
      <c r="J58" s="75">
        <f>'Margin per unit'!J58*'Volume (KT)'!J58*'Selling Price'!J$20/10^3</f>
        <v>0</v>
      </c>
      <c r="K58" s="75">
        <f>'Margin per unit'!K58*'Volume (KT)'!K58*'Selling Price'!K$20/10^3</f>
        <v>0</v>
      </c>
      <c r="L58" s="75">
        <f>'Margin per unit'!L58*'Volume (KT)'!L58*'Selling Price'!L$20/10^3</f>
        <v>0</v>
      </c>
      <c r="M58" s="75">
        <f>'Margin per unit'!M58*'Volume (KT)'!M58*'Selling Price'!M$20/10^3</f>
        <v>0</v>
      </c>
      <c r="N58" s="75">
        <f>'Margin per unit'!N58*'Volume (KT)'!N58*'Selling Price'!N$20/10^3</f>
        <v>0</v>
      </c>
      <c r="O58" s="75">
        <f>'Margin per unit'!O58*'Volume (KT)'!O58*'Selling Price'!O$20/10^3</f>
        <v>0</v>
      </c>
      <c r="P58" s="75">
        <f>'Margin per unit'!P58*'Volume (KT)'!P58*'Selling Price'!P$20/10^3</f>
        <v>0</v>
      </c>
    </row>
    <row r="59" spans="1:17">
      <c r="A59" s="74" t="s">
        <v>91</v>
      </c>
      <c r="B59" s="76" t="s">
        <v>95</v>
      </c>
      <c r="C59" s="76" t="s">
        <v>2</v>
      </c>
      <c r="D59" s="76" t="s">
        <v>95</v>
      </c>
      <c r="E59" s="75">
        <f>'Margin per unit'!E59*'Volume (KT)'!E59*'Selling Price'!E$20/10^3</f>
        <v>248.20361975350929</v>
      </c>
      <c r="F59" s="75">
        <f>'Margin per unit'!F59*'Volume (KT)'!F59*'Selling Price'!F$20/10^3</f>
        <v>356.96706113873751</v>
      </c>
      <c r="G59" s="75">
        <f>'Margin per unit'!G59*'Volume (KT)'!G59*'Selling Price'!G$20/10^3</f>
        <v>700.37542749001261</v>
      </c>
      <c r="H59" s="75">
        <f>'Margin per unit'!H59*'Volume (KT)'!H59*'Selling Price'!H$20/10^3</f>
        <v>842.15990467877873</v>
      </c>
      <c r="I59" s="75">
        <f>'Margin per unit'!I59*'Volume (KT)'!I59*'Selling Price'!I$20/10^3</f>
        <v>451.37021600560047</v>
      </c>
      <c r="J59" s="75">
        <f>'Margin per unit'!J59*'Volume (KT)'!J59*'Selling Price'!J$20/10^3</f>
        <v>428.31319447015073</v>
      </c>
      <c r="K59" s="75">
        <f>'Margin per unit'!K59*'Volume (KT)'!K59*'Selling Price'!K$20/10^3</f>
        <v>527.62007502000301</v>
      </c>
      <c r="L59" s="75">
        <f>'Margin per unit'!L59*'Volume (KT)'!L59*'Selling Price'!L$20/10^3</f>
        <v>568.80693081734853</v>
      </c>
      <c r="M59" s="75">
        <f>'Margin per unit'!M59*'Volume (KT)'!M59*'Selling Price'!M$20/10^3</f>
        <v>684.41694531274345</v>
      </c>
      <c r="N59" s="75">
        <f>'Margin per unit'!N59*'Volume (KT)'!N59*'Selling Price'!N$20/10^3</f>
        <v>721.90292908527022</v>
      </c>
      <c r="O59" s="75">
        <f>'Margin per unit'!O59*'Volume (KT)'!O59*'Selling Price'!O$20/10^3</f>
        <v>727.59604808711549</v>
      </c>
      <c r="P59" s="75">
        <f>'Margin per unit'!P59*'Volume (KT)'!P59*'Selling Price'!P$20/10^3</f>
        <v>753.54287289838749</v>
      </c>
    </row>
    <row r="60" spans="1:17">
      <c r="A60" s="74" t="s">
        <v>91</v>
      </c>
      <c r="B60" s="123" t="s">
        <v>286</v>
      </c>
      <c r="C60" s="406" t="s">
        <v>2</v>
      </c>
      <c r="D60" s="406" t="s">
        <v>95</v>
      </c>
      <c r="E60" s="75">
        <f>'Margin per unit'!E60*'Volume (KT)'!E60*'Selling Price'!E$20/10^3</f>
        <v>0</v>
      </c>
      <c r="F60" s="75">
        <f>'Margin per unit'!F60*'Volume (KT)'!F60*'Selling Price'!F$20/10^3</f>
        <v>0</v>
      </c>
      <c r="G60" s="75">
        <f>'Margin per unit'!G60*'Volume (KT)'!G60*'Selling Price'!G$20/10^3</f>
        <v>0</v>
      </c>
      <c r="H60" s="75">
        <f>'Margin per unit'!H60*'Volume (KT)'!H60*'Selling Price'!H$20/10^3</f>
        <v>0</v>
      </c>
      <c r="I60" s="75">
        <f>'Margin per unit'!I60*'Volume (KT)'!I60*'Selling Price'!I$20/10^3</f>
        <v>0</v>
      </c>
      <c r="J60" s="75">
        <f>'Margin per unit'!J60*'Volume (KT)'!J60*'Selling Price'!J$20/10^3</f>
        <v>0</v>
      </c>
      <c r="K60" s="75">
        <f>'Margin per unit'!K60*'Volume (KT)'!K60*'Selling Price'!K$20/10^3</f>
        <v>0</v>
      </c>
      <c r="L60" s="75">
        <f>'Margin per unit'!L60*'Volume (KT)'!L60*'Selling Price'!L$20/10^3</f>
        <v>0</v>
      </c>
      <c r="M60" s="75">
        <f>'Margin per unit'!M60*'Volume (KT)'!M60*'Selling Price'!M$20/10^3</f>
        <v>0</v>
      </c>
      <c r="N60" s="75">
        <f>'Margin per unit'!N60*'Volume (KT)'!N60*'Selling Price'!N$20/10^3</f>
        <v>0</v>
      </c>
      <c r="O60" s="75">
        <f>'Margin per unit'!O60*'Volume (KT)'!O60*'Selling Price'!O$20/10^3</f>
        <v>0</v>
      </c>
      <c r="P60" s="75">
        <f>'Margin per unit'!P60*'Volume (KT)'!P60*'Selling Price'!P$20/10^3</f>
        <v>0</v>
      </c>
    </row>
    <row r="61" spans="1:17">
      <c r="A61" s="74"/>
      <c r="B61" s="309"/>
      <c r="C61" s="310" t="s">
        <v>223</v>
      </c>
      <c r="D61" s="311"/>
      <c r="E61" s="75">
        <f>'Margin per unit'!E61*'Volume (KT)'!E61*'Selling Price'!E$20/10^3</f>
        <v>0</v>
      </c>
      <c r="F61" s="75">
        <f>'Margin per unit'!F61*'Volume (KT)'!F61*'Selling Price'!F$20/10^3</f>
        <v>0</v>
      </c>
      <c r="G61" s="75">
        <f>'Margin per unit'!G61*'Volume (KT)'!G61*'Selling Price'!G$20/10^3</f>
        <v>0</v>
      </c>
      <c r="H61" s="75">
        <f>'Margin per unit'!H61*'Volume (KT)'!H61*'Selling Price'!H$20/10^3</f>
        <v>0</v>
      </c>
      <c r="I61" s="75">
        <f>'Margin per unit'!I61*'Volume (KT)'!I61*'Selling Price'!I$20/10^3</f>
        <v>0</v>
      </c>
      <c r="J61" s="75">
        <f>'Margin per unit'!J61*'Volume (KT)'!J61*'Selling Price'!J$20/10^3</f>
        <v>0</v>
      </c>
      <c r="K61" s="75">
        <f>'Margin per unit'!K61*'Volume (KT)'!K61*'Selling Price'!K$20/10^3</f>
        <v>0</v>
      </c>
      <c r="L61" s="75">
        <f>'Margin per unit'!L61*'Volume (KT)'!L61*'Selling Price'!L$20/10^3</f>
        <v>0</v>
      </c>
      <c r="M61" s="75">
        <f>'Margin per unit'!M61*'Volume (KT)'!M61*'Selling Price'!M$20/10^3</f>
        <v>0</v>
      </c>
      <c r="N61" s="75">
        <f>'Margin per unit'!N61*'Volume (KT)'!N61*'Selling Price'!N$20/10^3</f>
        <v>0</v>
      </c>
      <c r="O61" s="75">
        <f>'Margin per unit'!O61*'Volume (KT)'!O61*'Selling Price'!O$20/10^3</f>
        <v>0</v>
      </c>
      <c r="P61" s="75">
        <f>'Margin per unit'!P61*'Volume (KT)'!P61*'Selling Price'!P$20/10^3</f>
        <v>0</v>
      </c>
    </row>
    <row r="62" spans="1:17">
      <c r="A62" s="74" t="s">
        <v>91</v>
      </c>
      <c r="B62" s="311" t="s">
        <v>95</v>
      </c>
      <c r="C62" s="312" t="s">
        <v>288</v>
      </c>
      <c r="D62" s="311" t="s">
        <v>95</v>
      </c>
      <c r="E62" s="75">
        <f>'Margin per unit'!E62*'Volume (KT)'!E62*'Selling Price'!E$20/10^3</f>
        <v>202.55379603181672</v>
      </c>
      <c r="F62" s="75">
        <f>'Margin per unit'!F62*'Volume (KT)'!F62*'Selling Price'!F$20/10^3</f>
        <v>354.64645386488661</v>
      </c>
      <c r="G62" s="75">
        <f>'Margin per unit'!G62*'Volume (KT)'!G62*'Selling Price'!G$20/10^3</f>
        <v>212.79983705735677</v>
      </c>
      <c r="H62" s="75">
        <f>'Margin per unit'!H62*'Volume (KT)'!H62*'Selling Price'!H$20/10^3</f>
        <v>70.804579993240978</v>
      </c>
      <c r="I62" s="75">
        <f>'Margin per unit'!I62*'Volume (KT)'!I62*'Selling Price'!I$20/10^3</f>
        <v>339.44127677358347</v>
      </c>
      <c r="J62" s="75">
        <f>'Margin per unit'!J62*'Volume (KT)'!J62*'Selling Price'!J$20/10^3</f>
        <v>466.20700958537481</v>
      </c>
      <c r="K62" s="75">
        <f>'Margin per unit'!K62*'Volume (KT)'!K62*'Selling Price'!K$20/10^3</f>
        <v>371.25100634758689</v>
      </c>
      <c r="L62" s="75">
        <f>'Margin per unit'!L62*'Volume (KT)'!L62*'Selling Price'!L$20/10^3</f>
        <v>141.56196430048823</v>
      </c>
      <c r="M62" s="75">
        <f>'Margin per unit'!M62*'Volume (KT)'!M62*'Selling Price'!M$20/10^3</f>
        <v>22.956805852514016</v>
      </c>
      <c r="N62" s="75">
        <f>'Margin per unit'!N62*'Volume (KT)'!N62*'Selling Price'!N$20/10^3</f>
        <v>12.42761478630324</v>
      </c>
      <c r="O62" s="75">
        <f>'Margin per unit'!O62*'Volume (KT)'!O62*'Selling Price'!O$20/10^3</f>
        <v>0</v>
      </c>
      <c r="P62" s="75">
        <f>'Margin per unit'!P62*'Volume (KT)'!P62*'Selling Price'!P$20/10^3</f>
        <v>0</v>
      </c>
    </row>
    <row r="63" spans="1:17">
      <c r="A63" s="74" t="s">
        <v>91</v>
      </c>
      <c r="B63" s="311" t="s">
        <v>95</v>
      </c>
      <c r="C63" s="312" t="s">
        <v>287</v>
      </c>
      <c r="D63" s="311" t="s">
        <v>95</v>
      </c>
      <c r="E63" s="75">
        <f>'Margin per unit'!E63*'Volume (KT)'!E63*'Selling Price'!E$20/10^3</f>
        <v>0</v>
      </c>
      <c r="F63" s="75">
        <f>'Margin per unit'!F63*'Volume (KT)'!F63*'Selling Price'!F$20/10^3</f>
        <v>0</v>
      </c>
      <c r="G63" s="75">
        <f>'Margin per unit'!G63*'Volume (KT)'!G63*'Selling Price'!G$20/10^3</f>
        <v>0</v>
      </c>
      <c r="H63" s="75">
        <f>'Margin per unit'!H63*'Volume (KT)'!H63*'Selling Price'!H$20/10^3</f>
        <v>0</v>
      </c>
      <c r="I63" s="75">
        <f>'Margin per unit'!I63*'Volume (KT)'!I63*'Selling Price'!I$20/10^3</f>
        <v>0</v>
      </c>
      <c r="J63" s="75">
        <f>'Margin per unit'!J63*'Volume (KT)'!J63*'Selling Price'!J$20/10^3</f>
        <v>0</v>
      </c>
      <c r="K63" s="75">
        <f>'Margin per unit'!K63*'Volume (KT)'!K63*'Selling Price'!K$20/10^3</f>
        <v>0</v>
      </c>
      <c r="L63" s="75">
        <f>'Margin per unit'!L63*'Volume (KT)'!L63*'Selling Price'!L$20/10^3</f>
        <v>0</v>
      </c>
      <c r="M63" s="75">
        <f>'Margin per unit'!M63*'Volume (KT)'!M63*'Selling Price'!M$20/10^3</f>
        <v>0</v>
      </c>
      <c r="N63" s="75">
        <f>'Margin per unit'!N63*'Volume (KT)'!N63*'Selling Price'!N$20/10^3</f>
        <v>0</v>
      </c>
      <c r="O63" s="75">
        <f>'Margin per unit'!O63*'Volume (KT)'!O63*'Selling Price'!O$20/10^3</f>
        <v>0</v>
      </c>
      <c r="P63" s="75">
        <f>'Margin per unit'!P63*'Volume (KT)'!P63*'Selling Price'!P$20/10^3</f>
        <v>0</v>
      </c>
    </row>
    <row r="64" spans="1:17">
      <c r="A64" s="74" t="s">
        <v>91</v>
      </c>
      <c r="B64" s="311" t="s">
        <v>95</v>
      </c>
      <c r="C64" s="312" t="s">
        <v>289</v>
      </c>
      <c r="D64" s="311" t="s">
        <v>95</v>
      </c>
      <c r="E64" s="75">
        <f>'Margin per unit'!E64*'Volume (KT)'!E64*'Selling Price'!E$20/10^3</f>
        <v>0</v>
      </c>
      <c r="F64" s="75">
        <f>'Margin per unit'!F64*'Volume (KT)'!F64*'Selling Price'!F$20/10^3</f>
        <v>0</v>
      </c>
      <c r="G64" s="75">
        <f>'Margin per unit'!G64*'Volume (KT)'!G64*'Selling Price'!G$20/10^3</f>
        <v>0</v>
      </c>
      <c r="H64" s="75">
        <f>'Margin per unit'!H64*'Volume (KT)'!H64*'Selling Price'!H$20/10^3</f>
        <v>0</v>
      </c>
      <c r="I64" s="75">
        <f>'Margin per unit'!I64*'Volume (KT)'!I64*'Selling Price'!I$20/10^3</f>
        <v>0</v>
      </c>
      <c r="J64" s="75">
        <f>'Margin per unit'!J64*'Volume (KT)'!J64*'Selling Price'!J$20/10^3</f>
        <v>0</v>
      </c>
      <c r="K64" s="75">
        <f>'Margin per unit'!K64*'Volume (KT)'!K64*'Selling Price'!K$20/10^3</f>
        <v>0</v>
      </c>
      <c r="L64" s="75">
        <f>'Margin per unit'!L64*'Volume (KT)'!L64*'Selling Price'!L$20/10^3</f>
        <v>0</v>
      </c>
      <c r="M64" s="75">
        <f>'Margin per unit'!M64*'Volume (KT)'!M64*'Selling Price'!M$20/10^3</f>
        <v>0</v>
      </c>
      <c r="N64" s="75">
        <f>'Margin per unit'!N64*'Volume (KT)'!N64*'Selling Price'!N$20/10^3</f>
        <v>0</v>
      </c>
      <c r="O64" s="75">
        <f>'Margin per unit'!O64*'Volume (KT)'!O64*'Selling Price'!O$20/10^3</f>
        <v>0</v>
      </c>
      <c r="P64" s="75">
        <f>'Margin per unit'!P64*'Volume (KT)'!P64*'Selling Price'!P$20/10^3</f>
        <v>0</v>
      </c>
    </row>
    <row r="65" spans="1:16">
      <c r="A65" s="74" t="s">
        <v>91</v>
      </c>
      <c r="B65" s="309" t="s">
        <v>286</v>
      </c>
      <c r="C65" s="404" t="s">
        <v>288</v>
      </c>
      <c r="D65" s="405" t="s">
        <v>95</v>
      </c>
      <c r="E65" s="75">
        <f>'Margin per unit'!E65*'Volume (KT)'!E65*'Selling Price'!E$20/10^3</f>
        <v>0</v>
      </c>
      <c r="F65" s="75">
        <f>'Margin per unit'!F65*'Volume (KT)'!F65*'Selling Price'!F$20/10^3</f>
        <v>0</v>
      </c>
      <c r="G65" s="75">
        <f>'Margin per unit'!G65*'Volume (KT)'!G65*'Selling Price'!G$20/10^3</f>
        <v>0</v>
      </c>
      <c r="H65" s="75">
        <f>'Margin per unit'!H65*'Volume (KT)'!H65*'Selling Price'!H$20/10^3</f>
        <v>0</v>
      </c>
      <c r="I65" s="75">
        <f>'Margin per unit'!I65*'Volume (KT)'!I65*'Selling Price'!I$20/10^3</f>
        <v>0</v>
      </c>
      <c r="J65" s="75">
        <f>'Margin per unit'!J65*'Volume (KT)'!J65*'Selling Price'!J$20/10^3</f>
        <v>0</v>
      </c>
      <c r="K65" s="75">
        <f>'Margin per unit'!K65*'Volume (KT)'!K65*'Selling Price'!K$20/10^3</f>
        <v>0</v>
      </c>
      <c r="L65" s="75">
        <f>'Margin per unit'!L65*'Volume (KT)'!L65*'Selling Price'!L$20/10^3</f>
        <v>0</v>
      </c>
      <c r="M65" s="75">
        <f>'Margin per unit'!M65*'Volume (KT)'!M65*'Selling Price'!M$20/10^3</f>
        <v>0</v>
      </c>
      <c r="N65" s="75">
        <f>'Margin per unit'!N65*'Volume (KT)'!N65*'Selling Price'!N$20/10^3</f>
        <v>0</v>
      </c>
      <c r="O65" s="75">
        <f>'Margin per unit'!O65*'Volume (KT)'!O65*'Selling Price'!O$20/10^3</f>
        <v>0</v>
      </c>
      <c r="P65" s="75">
        <f>'Margin per unit'!P65*'Volume (KT)'!P65*'Selling Price'!P$20/10^3</f>
        <v>0</v>
      </c>
    </row>
    <row r="66" spans="1:16">
      <c r="A66" s="74" t="s">
        <v>91</v>
      </c>
      <c r="B66" s="309" t="s">
        <v>286</v>
      </c>
      <c r="C66" s="404" t="s">
        <v>287</v>
      </c>
      <c r="D66" s="405" t="s">
        <v>95</v>
      </c>
      <c r="E66" s="75">
        <f>'Margin per unit'!E66*'Volume (KT)'!E66*'Selling Price'!E$20/10^3</f>
        <v>0</v>
      </c>
      <c r="F66" s="75">
        <f>'Margin per unit'!F66*'Volume (KT)'!F66*'Selling Price'!F$20/10^3</f>
        <v>0</v>
      </c>
      <c r="G66" s="75">
        <f>'Margin per unit'!G66*'Volume (KT)'!G66*'Selling Price'!G$20/10^3</f>
        <v>0</v>
      </c>
      <c r="H66" s="75">
        <f>'Margin per unit'!H66*'Volume (KT)'!H66*'Selling Price'!H$20/10^3</f>
        <v>0</v>
      </c>
      <c r="I66" s="75">
        <f>'Margin per unit'!I66*'Volume (KT)'!I66*'Selling Price'!I$20/10^3</f>
        <v>0</v>
      </c>
      <c r="J66" s="75">
        <f>'Margin per unit'!J66*'Volume (KT)'!J66*'Selling Price'!J$20/10^3</f>
        <v>0</v>
      </c>
      <c r="K66" s="75">
        <f>'Margin per unit'!K66*'Volume (KT)'!K66*'Selling Price'!K$20/10^3</f>
        <v>0</v>
      </c>
      <c r="L66" s="75">
        <f>'Margin per unit'!L66*'Volume (KT)'!L66*'Selling Price'!L$20/10^3</f>
        <v>0</v>
      </c>
      <c r="M66" s="75">
        <f>'Margin per unit'!M66*'Volume (KT)'!M66*'Selling Price'!M$20/10^3</f>
        <v>0</v>
      </c>
      <c r="N66" s="75">
        <f>'Margin per unit'!N66*'Volume (KT)'!N66*'Selling Price'!N$20/10^3</f>
        <v>0</v>
      </c>
      <c r="O66" s="75">
        <f>'Margin per unit'!O66*'Volume (KT)'!O66*'Selling Price'!O$20/10^3</f>
        <v>0</v>
      </c>
      <c r="P66" s="75">
        <f>'Margin per unit'!P66*'Volume (KT)'!P66*'Selling Price'!P$20/10^3</f>
        <v>0</v>
      </c>
    </row>
    <row r="67" spans="1:16">
      <c r="A67" s="74" t="s">
        <v>91</v>
      </c>
      <c r="B67" s="309" t="s">
        <v>286</v>
      </c>
      <c r="C67" s="404" t="s">
        <v>289</v>
      </c>
      <c r="D67" s="405" t="s">
        <v>95</v>
      </c>
      <c r="E67" s="75">
        <f>'Margin per unit'!E67*'Volume (KT)'!E67*'Selling Price'!E$20/10^3</f>
        <v>0</v>
      </c>
      <c r="F67" s="75">
        <f>'Margin per unit'!F67*'Volume (KT)'!F67*'Selling Price'!F$20/10^3</f>
        <v>0</v>
      </c>
      <c r="G67" s="75">
        <f>'Margin per unit'!G67*'Volume (KT)'!G67*'Selling Price'!G$20/10^3</f>
        <v>0</v>
      </c>
      <c r="H67" s="75">
        <f>'Margin per unit'!H67*'Volume (KT)'!H67*'Selling Price'!H$20/10^3</f>
        <v>0</v>
      </c>
      <c r="I67" s="75">
        <f>'Margin per unit'!I67*'Volume (KT)'!I67*'Selling Price'!I$20/10^3</f>
        <v>0</v>
      </c>
      <c r="J67" s="75">
        <f>'Margin per unit'!J67*'Volume (KT)'!J67*'Selling Price'!J$20/10^3</f>
        <v>0</v>
      </c>
      <c r="K67" s="75">
        <f>'Margin per unit'!K67*'Volume (KT)'!K67*'Selling Price'!K$20/10^3</f>
        <v>0</v>
      </c>
      <c r="L67" s="75">
        <f>'Margin per unit'!L67*'Volume (KT)'!L67*'Selling Price'!L$20/10^3</f>
        <v>0</v>
      </c>
      <c r="M67" s="75">
        <f>'Margin per unit'!M67*'Volume (KT)'!M67*'Selling Price'!M$20/10^3</f>
        <v>0</v>
      </c>
      <c r="N67" s="75">
        <f>'Margin per unit'!N67*'Volume (KT)'!N67*'Selling Price'!N$20/10^3</f>
        <v>0</v>
      </c>
      <c r="O67" s="75">
        <f>'Margin per unit'!O67*'Volume (KT)'!O67*'Selling Price'!O$20/10^3</f>
        <v>0</v>
      </c>
      <c r="P67" s="75">
        <f>'Margin per unit'!P67*'Volume (KT)'!P67*'Selling Price'!P$20/10^3</f>
        <v>0</v>
      </c>
    </row>
    <row r="68" spans="1:16">
      <c r="A68" s="74" t="s">
        <v>91</v>
      </c>
      <c r="B68" s="309" t="s">
        <v>286</v>
      </c>
      <c r="C68" s="312" t="s">
        <v>290</v>
      </c>
      <c r="D68" s="311" t="s">
        <v>95</v>
      </c>
      <c r="E68" s="75">
        <f>'Margin per unit'!E68*'Volume (KT)'!E68*'Selling Price'!E$20/10^3</f>
        <v>0</v>
      </c>
      <c r="F68" s="75">
        <f>'Margin per unit'!F68*'Volume (KT)'!F68*'Selling Price'!F$20/10^3</f>
        <v>0</v>
      </c>
      <c r="G68" s="75">
        <f>'Margin per unit'!G68*'Volume (KT)'!G68*'Selling Price'!G$20/10^3</f>
        <v>0</v>
      </c>
      <c r="H68" s="75">
        <f>'Margin per unit'!H68*'Volume (KT)'!H68*'Selling Price'!H$20/10^3</f>
        <v>0</v>
      </c>
      <c r="I68" s="75">
        <f>'Margin per unit'!I68*'Volume (KT)'!I68*'Selling Price'!I$20/10^3</f>
        <v>0</v>
      </c>
      <c r="J68" s="75">
        <f>'Margin per unit'!J68*'Volume (KT)'!J68*'Selling Price'!J$20/10^3</f>
        <v>0</v>
      </c>
      <c r="K68" s="75">
        <f>'Margin per unit'!K68*'Volume (KT)'!K68*'Selling Price'!K$20/10^3</f>
        <v>0</v>
      </c>
      <c r="L68" s="75">
        <f>'Margin per unit'!L68*'Volume (KT)'!L68*'Selling Price'!L$20/10^3</f>
        <v>0</v>
      </c>
      <c r="M68" s="75">
        <f>'Margin per unit'!M68*'Volume (KT)'!M68*'Selling Price'!M$20/10^3</f>
        <v>0</v>
      </c>
      <c r="N68" s="75">
        <f>'Margin per unit'!N68*'Volume (KT)'!N68*'Selling Price'!N$20/10^3</f>
        <v>0</v>
      </c>
      <c r="O68" s="75">
        <f>'Margin per unit'!O68*'Volume (KT)'!O68*'Selling Price'!O$20/10^3</f>
        <v>0</v>
      </c>
      <c r="P68" s="75">
        <f>'Margin per unit'!P68*'Volume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'Margin per unit'!E69*'Volume (KT)'!E69*'Selling Price'!E$20/10^3</f>
        <v>0.91819348868036366</v>
      </c>
      <c r="F69" s="75">
        <f>'Margin per unit'!F69*'Volume (KT)'!F69*'Selling Price'!F$20/10^3</f>
        <v>1.1298420164529583</v>
      </c>
      <c r="G69" s="75">
        <f>'Margin per unit'!G69*'Volume (KT)'!G69*'Selling Price'!G$20/10^3</f>
        <v>1.3545440486486739</v>
      </c>
      <c r="H69" s="75">
        <f>'Margin per unit'!H69*'Volume (KT)'!H69*'Selling Price'!H$20/10^3</f>
        <v>0.77537191986353782</v>
      </c>
      <c r="I69" s="75">
        <f>'Margin per unit'!I69*'Volume (KT)'!I69*'Selling Price'!I$20/10^3</f>
        <v>1.0358072848358795</v>
      </c>
      <c r="J69" s="75">
        <f>'Margin per unit'!J69*'Volume (KT)'!J69*'Selling Price'!J$20/10^3</f>
        <v>0.92302174290748706</v>
      </c>
      <c r="K69" s="75">
        <f>'Margin per unit'!K69*'Volume (KT)'!K69*'Selling Price'!K$20/10^3</f>
        <v>1.0932674468388037</v>
      </c>
      <c r="L69" s="75">
        <f>'Margin per unit'!L69*'Volume (KT)'!L69*'Selling Price'!L$20/10^3</f>
        <v>0.9821938378456706</v>
      </c>
      <c r="M69" s="75">
        <f>'Margin per unit'!M69*'Volume (KT)'!M69*'Selling Price'!M$20/10^3</f>
        <v>1.2485282032374716</v>
      </c>
      <c r="N69" s="75">
        <f>'Margin per unit'!N69*'Volume (KT)'!N69*'Selling Price'!N$20/10^3</f>
        <v>0.64612086297286042</v>
      </c>
      <c r="O69" s="75">
        <f>'Margin per unit'!O69*'Volume (KT)'!O69*'Selling Price'!O$20/10^3</f>
        <v>0.93361012736167692</v>
      </c>
      <c r="P69" s="75">
        <f>'Margin per unit'!P69*'Volume (KT)'!P69*'Selling Price'!P$20/10^3</f>
        <v>0.96290999921703835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'Margin per unit'!E70*'Volume (KT)'!E70*'Selling Price'!E$20/10^3</f>
        <v>0</v>
      </c>
      <c r="F70" s="75">
        <f>'Margin per unit'!F70*'Volume (KT)'!F70*'Selling Price'!F$20/10^3</f>
        <v>0</v>
      </c>
      <c r="G70" s="75">
        <f>'Margin per unit'!G70*'Volume (KT)'!G70*'Selling Price'!G$20/10^3</f>
        <v>0</v>
      </c>
      <c r="H70" s="75">
        <f>'Margin per unit'!H70*'Volume (KT)'!H70*'Selling Price'!H$20/10^3</f>
        <v>0</v>
      </c>
      <c r="I70" s="75">
        <f>'Margin per unit'!I70*'Volume (KT)'!I70*'Selling Price'!I$20/10^3</f>
        <v>0</v>
      </c>
      <c r="J70" s="75">
        <f>'Margin per unit'!J70*'Volume (KT)'!J70*'Selling Price'!J$20/10^3</f>
        <v>0</v>
      </c>
      <c r="K70" s="75">
        <f>'Margin per unit'!K70*'Volume (KT)'!K70*'Selling Price'!K$20/10^3</f>
        <v>0</v>
      </c>
      <c r="L70" s="75">
        <f>'Margin per unit'!L70*'Volume (KT)'!L70*'Selling Price'!L$20/10^3</f>
        <v>0</v>
      </c>
      <c r="M70" s="75">
        <f>'Margin per unit'!M70*'Volume (KT)'!M70*'Selling Price'!M$20/10^3</f>
        <v>0</v>
      </c>
      <c r="N70" s="75">
        <f>'Margin per unit'!N70*'Volume (KT)'!N70*'Selling Price'!N$20/10^3</f>
        <v>0</v>
      </c>
      <c r="O70" s="75">
        <f>'Margin per unit'!O70*'Volume (KT)'!O70*'Selling Price'!O$20/10^3</f>
        <v>0</v>
      </c>
      <c r="P70" s="75">
        <f>'Margin per unit'!P70*'Volume (KT)'!P70*'Selling Price'!P$20/10^3</f>
        <v>0</v>
      </c>
    </row>
    <row r="71" spans="1:16">
      <c r="A71" s="74" t="s">
        <v>91</v>
      </c>
      <c r="B71" s="86" t="s">
        <v>286</v>
      </c>
      <c r="C71" s="86" t="s">
        <v>106</v>
      </c>
      <c r="D71" s="86" t="s">
        <v>107</v>
      </c>
      <c r="E71" s="75">
        <f>'Margin per unit'!E71*'Volume (KT)'!E71*'Selling Price'!E$20/10^3</f>
        <v>16.62991974782836</v>
      </c>
      <c r="F71" s="75">
        <f>'Margin per unit'!F71*'Volume (KT)'!F71*'Selling Price'!F$20/10^3</f>
        <v>-116.82008959394652</v>
      </c>
      <c r="G71" s="75">
        <f>'Margin per unit'!G71*'Volume (KT)'!G71*'Selling Price'!G$20/10^3</f>
        <v>-5.1438885654540396</v>
      </c>
      <c r="H71" s="75">
        <f>'Margin per unit'!H71*'Volume (KT)'!H71*'Selling Price'!H$20/10^3</f>
        <v>-187.18621707221047</v>
      </c>
      <c r="I71" s="75">
        <f>'Margin per unit'!I71*'Volume (KT)'!I71*'Selling Price'!I$20/10^3</f>
        <v>-38.259006229275109</v>
      </c>
      <c r="J71" s="75">
        <f>'Margin per unit'!J71*'Volume (KT)'!J71*'Selling Price'!J$20/10^3</f>
        <v>-31.803338205599921</v>
      </c>
      <c r="K71" s="75">
        <f>'Margin per unit'!K71*'Volume (KT)'!K71*'Selling Price'!K$20/10^3</f>
        <v>-32.370710470799921</v>
      </c>
      <c r="L71" s="75">
        <f>'Margin per unit'!L71*'Volume (KT)'!L71*'Selling Price'!L$20/10^3</f>
        <v>-32.021042289599905</v>
      </c>
      <c r="M71" s="75">
        <f>'Margin per unit'!M71*'Volume (KT)'!M71*'Selling Price'!M$20/10^3</f>
        <v>-32.215313951600102</v>
      </c>
      <c r="N71" s="75">
        <f>'Margin per unit'!N71*'Volume (KT)'!N71*'Selling Price'!N$20/10^3</f>
        <v>-33.931182781600043</v>
      </c>
      <c r="O71" s="75">
        <f>'Margin per unit'!O71*'Volume (KT)'!O71*'Selling Price'!O$20/10^3</f>
        <v>-34.334720763200046</v>
      </c>
      <c r="P71" s="75">
        <f>'Margin per unit'!P71*'Volume (KT)'!P71*'Selling Price'!P$20/10^3</f>
        <v>-34.525400884000057</v>
      </c>
    </row>
    <row r="72" spans="1:16">
      <c r="A72" s="74" t="s">
        <v>91</v>
      </c>
      <c r="B72" s="86" t="s">
        <v>286</v>
      </c>
      <c r="C72" s="86" t="s">
        <v>106</v>
      </c>
      <c r="D72" s="86" t="s">
        <v>108</v>
      </c>
      <c r="E72" s="75">
        <f>'Margin per unit'!E72*'Volume (KT)'!E72*'Selling Price'!E$20/10^3</f>
        <v>0</v>
      </c>
      <c r="F72" s="75">
        <f>'Margin per unit'!F72*'Volume (KT)'!F72*'Selling Price'!F$20/10^3</f>
        <v>0</v>
      </c>
      <c r="G72" s="75">
        <f>'Margin per unit'!G72*'Volume (KT)'!G72*'Selling Price'!G$20/10^3</f>
        <v>0</v>
      </c>
      <c r="H72" s="75">
        <f>'Margin per unit'!H72*'Volume (KT)'!H72*'Selling Price'!H$20/10^3</f>
        <v>0</v>
      </c>
      <c r="I72" s="75">
        <f>'Margin per unit'!I72*'Volume (KT)'!I72*'Selling Price'!I$20/10^3</f>
        <v>0</v>
      </c>
      <c r="J72" s="75">
        <f>'Margin per unit'!J72*'Volume (KT)'!J72*'Selling Price'!J$20/10^3</f>
        <v>0</v>
      </c>
      <c r="K72" s="75">
        <f>'Margin per unit'!K72*'Volume (KT)'!K72*'Selling Price'!K$20/10^3</f>
        <v>0</v>
      </c>
      <c r="L72" s="75">
        <f>'Margin per unit'!L72*'Volume (KT)'!L72*'Selling Price'!L$20/10^3</f>
        <v>0</v>
      </c>
      <c r="M72" s="75">
        <f>'Margin per unit'!M72*'Volume (KT)'!M72*'Selling Price'!M$20/10^3</f>
        <v>0</v>
      </c>
      <c r="N72" s="75">
        <f>'Margin per unit'!N72*'Volume (KT)'!N72*'Selling Price'!N$20/10^3</f>
        <v>0</v>
      </c>
      <c r="O72" s="75">
        <f>'Margin per unit'!O72*'Volume (KT)'!O72*'Selling Price'!O$20/10^3</f>
        <v>0</v>
      </c>
      <c r="P72" s="75">
        <f>'Margin per unit'!P72*'Volume (KT)'!P72*'Selling Price'!P$20/10^3</f>
        <v>0</v>
      </c>
    </row>
    <row r="73" spans="1:16">
      <c r="A73" s="74" t="s">
        <v>91</v>
      </c>
      <c r="B73" s="86" t="s">
        <v>286</v>
      </c>
      <c r="C73" s="86" t="s">
        <v>110</v>
      </c>
      <c r="D73" s="86" t="s">
        <v>107</v>
      </c>
      <c r="E73" s="75">
        <f>'Margin per unit'!E73*'Volume (KT)'!E73*'Selling Price'!E$20/10^3</f>
        <v>4.8265129823352355</v>
      </c>
      <c r="F73" s="75">
        <f>'Margin per unit'!F73*'Volume (KT)'!F73*'Selling Price'!F$20/10^3</f>
        <v>-21.208115146149343</v>
      </c>
      <c r="G73" s="75">
        <f>'Margin per unit'!G73*'Volume (KT)'!G73*'Selling Price'!G$20/10^3</f>
        <v>-0.52387309753472622</v>
      </c>
      <c r="H73" s="75">
        <f>'Margin per unit'!H73*'Volume (KT)'!H73*'Selling Price'!H$20/10^3</f>
        <v>-46.327598669524882</v>
      </c>
      <c r="I73" s="75">
        <f>'Margin per unit'!I73*'Volume (KT)'!I73*'Selling Price'!I$20/10^3</f>
        <v>-8.695586447413941</v>
      </c>
      <c r="J73" s="75">
        <f>'Margin per unit'!J73*'Volume (KT)'!J73*'Selling Price'!J$20/10^3</f>
        <v>-6.7199999999999918</v>
      </c>
      <c r="K73" s="75">
        <f>'Margin per unit'!K73*'Volume (KT)'!K73*'Selling Price'!K$20/10^3</f>
        <v>-6.7199999999999918</v>
      </c>
      <c r="L73" s="75">
        <f>'Margin per unit'!L73*'Volume (KT)'!L73*'Selling Price'!L$20/10^3</f>
        <v>-6.7200000000000131</v>
      </c>
      <c r="M73" s="75">
        <f>'Margin per unit'!M73*'Volume (KT)'!M73*'Selling Price'!M$20/10^3</f>
        <v>-6.7200000000000015</v>
      </c>
      <c r="N73" s="75">
        <f>'Margin per unit'!N73*'Volume (KT)'!N73*'Selling Price'!N$20/10^3</f>
        <v>-6.7200000000000095</v>
      </c>
      <c r="O73" s="75">
        <f>'Margin per unit'!O73*'Volume (KT)'!O73*'Selling Price'!O$20/10^3</f>
        <v>-6.7200000000000095</v>
      </c>
      <c r="P73" s="75">
        <f>'Margin per unit'!P73*'Volume (KT)'!P73*'Selling Price'!P$20/10^3</f>
        <v>-6.7200000000000095</v>
      </c>
    </row>
    <row r="74" spans="1:16">
      <c r="A74" s="74" t="s">
        <v>91</v>
      </c>
      <c r="B74" s="86" t="s">
        <v>286</v>
      </c>
      <c r="C74" s="86" t="s">
        <v>111</v>
      </c>
      <c r="D74" s="86" t="s">
        <v>107</v>
      </c>
      <c r="E74" s="75">
        <f>'Margin per unit'!E74*'Volume (KT)'!E74*'Selling Price'!E$20/10^3</f>
        <v>2.2459373744466591</v>
      </c>
      <c r="F74" s="75">
        <f>'Margin per unit'!F74*'Volume (KT)'!F74*'Selling Price'!F$20/10^3</f>
        <v>0</v>
      </c>
      <c r="G74" s="75">
        <f>'Margin per unit'!G74*'Volume (KT)'!G74*'Selling Price'!G$20/10^3</f>
        <v>0</v>
      </c>
      <c r="H74" s="75">
        <f>'Margin per unit'!H74*'Volume (KT)'!H74*'Selling Price'!H$20/10^3</f>
        <v>-64.347817120946331</v>
      </c>
      <c r="I74" s="75">
        <f>'Margin per unit'!I74*'Volume (KT)'!I74*'Selling Price'!I$20/10^3</f>
        <v>-2.5648423693313585</v>
      </c>
      <c r="J74" s="75">
        <f>'Margin per unit'!J74*'Volume (KT)'!J74*'Selling Price'!J$20/10^3</f>
        <v>-3.7630724255999941</v>
      </c>
      <c r="K74" s="75">
        <f>'Margin per unit'!K74*'Volume (KT)'!K74*'Selling Price'!K$20/10^3</f>
        <v>-2.2793441807999937</v>
      </c>
      <c r="L74" s="75">
        <f>'Margin per unit'!L74*'Volume (KT)'!L74*'Selling Price'!L$20/10^3</f>
        <v>-5.9621148096000089</v>
      </c>
      <c r="M74" s="75">
        <f>'Margin per unit'!M74*'Volume (KT)'!M74*'Selling Price'!M$20/10^3</f>
        <v>-5.3027871216000033</v>
      </c>
      <c r="N74" s="75">
        <f>'Margin per unit'!N74*'Volume (KT)'!N74*'Selling Price'!N$20/10^3</f>
        <v>-5.1589082016000036</v>
      </c>
      <c r="O74" s="75">
        <f>'Margin per unit'!O74*'Volume (KT)'!O74*'Selling Price'!O$20/10^3</f>
        <v>-2.866411603200008</v>
      </c>
      <c r="P74" s="75">
        <f>'Margin per unit'!P74*'Volume (KT)'!P74*'Selling Price'!P$20/10^3</f>
        <v>-7.9703991840000059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'Margin per unit'!E75*'Volume (KT)'!E75*'Selling Price'!E$20/10^3</f>
        <v>0</v>
      </c>
      <c r="F75" s="75">
        <f>'Margin per unit'!F75*'Volume (KT)'!F75*'Selling Price'!F$20/10^3</f>
        <v>0</v>
      </c>
      <c r="G75" s="75">
        <f>'Margin per unit'!G75*'Volume (KT)'!G75*'Selling Price'!G$20/10^3</f>
        <v>0</v>
      </c>
      <c r="H75" s="75">
        <f>'Margin per unit'!H75*'Volume (KT)'!H75*'Selling Price'!H$20/10^3</f>
        <v>0</v>
      </c>
      <c r="I75" s="75">
        <f>'Margin per unit'!I75*'Volume (KT)'!I75*'Selling Price'!I$20/10^3</f>
        <v>0</v>
      </c>
      <c r="J75" s="75">
        <f>'Margin per unit'!J75*'Volume (KT)'!J75*'Selling Price'!J$20/10^3</f>
        <v>0</v>
      </c>
      <c r="K75" s="75">
        <f>'Margin per unit'!K75*'Volume (KT)'!K75*'Selling Price'!K$20/10^3</f>
        <v>0</v>
      </c>
      <c r="L75" s="75">
        <f>'Margin per unit'!L75*'Volume (KT)'!L75*'Selling Price'!L$20/10^3</f>
        <v>0</v>
      </c>
      <c r="M75" s="75">
        <f>'Margin per unit'!M75*'Volume (KT)'!M75*'Selling Price'!M$20/10^3</f>
        <v>0</v>
      </c>
      <c r="N75" s="75">
        <f>'Margin per unit'!N75*'Volume (KT)'!N75*'Selling Price'!N$20/10^3</f>
        <v>0</v>
      </c>
      <c r="O75" s="75">
        <f>'Margin per unit'!O75*'Volume (KT)'!O75*'Selling Price'!O$20/10^3</f>
        <v>0</v>
      </c>
      <c r="P75" s="75">
        <f>'Margin per unit'!P75*'Volume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'Margin per unit'!E76*'Volume (KT)'!E76*'Selling Price'!E$20/10^3</f>
        <v>40.569219398735243</v>
      </c>
      <c r="F76" s="75">
        <f>'Margin per unit'!F76*'Volume (KT)'!F76*'Selling Price'!F$20/10^3</f>
        <v>30.724101324698179</v>
      </c>
      <c r="G76" s="75">
        <f>'Margin per unit'!G76*'Volume (KT)'!G76*'Selling Price'!G$20/10^3</f>
        <v>49.613213753484466</v>
      </c>
      <c r="H76" s="75">
        <f>'Margin per unit'!H76*'Volume (KT)'!H76*'Selling Price'!H$20/10^3</f>
        <v>27.378293173510624</v>
      </c>
      <c r="I76" s="75">
        <f>'Margin per unit'!I76*'Volume (KT)'!I76*'Selling Price'!I$20/10^3</f>
        <v>23.947199165259008</v>
      </c>
      <c r="J76" s="75">
        <f>'Margin per unit'!J76*'Volume (KT)'!J76*'Selling Price'!J$20/10^3</f>
        <v>32.985778156626097</v>
      </c>
      <c r="K76" s="75">
        <f>'Margin per unit'!K76*'Volume (KT)'!K76*'Selling Price'!K$20/10^3</f>
        <v>29.462281717463821</v>
      </c>
      <c r="L76" s="75">
        <f>'Margin per unit'!L76*'Volume (KT)'!L76*'Selling Price'!L$20/10^3</f>
        <v>40.164288315168271</v>
      </c>
      <c r="M76" s="75">
        <f>'Margin per unit'!M76*'Volume (KT)'!M76*'Selling Price'!M$20/10^3</f>
        <v>72.283053825513321</v>
      </c>
      <c r="N76" s="75">
        <f>'Margin per unit'!N76*'Volume (KT)'!N76*'Selling Price'!N$20/10^3</f>
        <v>-0.23719551939356384</v>
      </c>
      <c r="O76" s="75">
        <f>'Margin per unit'!O76*'Volume (KT)'!O76*'Selling Price'!O$20/10^3</f>
        <v>35.772996688831405</v>
      </c>
      <c r="P76" s="75">
        <f>'Margin per unit'!P76*'Volume (KT)'!P76*'Selling Price'!P$20/10^3</f>
        <v>40.574511762514547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'Margin per unit'!E77*'Volume (KT)'!E77*'Selling Price'!E$20/10^3</f>
        <v>14.008749890085726</v>
      </c>
      <c r="F77" s="75">
        <f>'Margin per unit'!F77*'Volume (KT)'!F77*'Selling Price'!F$20/10^3</f>
        <v>13.556773301032198</v>
      </c>
      <c r="G77" s="75">
        <f>'Margin per unit'!G77*'Volume (KT)'!G77*'Selling Price'!G$20/10^3</f>
        <v>22.889855372523581</v>
      </c>
      <c r="H77" s="75">
        <f>'Margin per unit'!H77*'Volume (KT)'!H77*'Selling Price'!H$20/10^3</f>
        <v>12.056191913040427</v>
      </c>
      <c r="I77" s="75">
        <f>'Margin per unit'!I77*'Volume (KT)'!I77*'Selling Price'!I$20/10^3</f>
        <v>15.003687228008443</v>
      </c>
      <c r="J77" s="75">
        <f>'Margin per unit'!J77*'Volume (KT)'!J77*'Selling Price'!J$20/10^3</f>
        <v>16.044802973979301</v>
      </c>
      <c r="K77" s="75">
        <f>'Margin per unit'!K77*'Volume (KT)'!K77*'Selling Price'!K$20/10^3</f>
        <v>14.44559651033344</v>
      </c>
      <c r="L77" s="75">
        <f>'Margin per unit'!L77*'Volume (KT)'!L77*'Selling Price'!L$20/10^3</f>
        <v>19.878068757171032</v>
      </c>
      <c r="M77" s="75">
        <f>'Margin per unit'!M77*'Volume (KT)'!M77*'Selling Price'!M$20/10^3</f>
        <v>40.956826295367676</v>
      </c>
      <c r="N77" s="75">
        <f>'Margin per unit'!N77*'Volume (KT)'!N77*'Selling Price'!N$20/10^3</f>
        <v>2.6223574320105367</v>
      </c>
      <c r="O77" s="75">
        <f>'Margin per unit'!O77*'Volume (KT)'!O77*'Selling Price'!O$20/10^3</f>
        <v>19.403007906687808</v>
      </c>
      <c r="P77" s="75">
        <f>'Margin per unit'!P77*'Volume (KT)'!P77*'Selling Price'!P$20/10^3</f>
        <v>22.740731950064436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'Margin per unit'!E78*'Volume (KT)'!E78*'Selling Price'!E$20/10^3</f>
        <v>0.85226695568439714</v>
      </c>
      <c r="F78" s="75">
        <f>'Margin per unit'!F78*'Volume (KT)'!F78*'Selling Price'!F$20/10^3</f>
        <v>0.68898074821285404</v>
      </c>
      <c r="G78" s="75">
        <f>'Margin per unit'!G78*'Volume (KT)'!G78*'Selling Price'!G$20/10^3</f>
        <v>0.59378670720722804</v>
      </c>
      <c r="H78" s="75">
        <f>'Margin per unit'!H78*'Volume (KT)'!H78*'Selling Price'!H$20/10^3</f>
        <v>0.35605621786012603</v>
      </c>
      <c r="I78" s="75">
        <f>'Margin per unit'!I78*'Volume (KT)'!I78*'Selling Price'!I$20/10^3</f>
        <v>0.60996447932165476</v>
      </c>
      <c r="J78" s="75">
        <f>'Margin per unit'!J78*'Volume (KT)'!J78*'Selling Price'!J$20/10^3</f>
        <v>0.39246377147332112</v>
      </c>
      <c r="K78" s="75">
        <f>'Margin per unit'!K78*'Volume (KT)'!K78*'Selling Price'!K$20/10^3</f>
        <v>0.36710359770094758</v>
      </c>
      <c r="L78" s="75">
        <f>'Margin per unit'!L78*'Volume (KT)'!L78*'Selling Price'!L$20/10^3</f>
        <v>0.44506118919615179</v>
      </c>
      <c r="M78" s="75">
        <f>'Margin per unit'!M78*'Volume (KT)'!M78*'Selling Price'!M$20/10^3</f>
        <v>0.68180284732219754</v>
      </c>
      <c r="N78" s="75">
        <f>'Margin per unit'!N78*'Volume (KT)'!N78*'Selling Price'!N$20/10^3</f>
        <v>0.14632965597587544</v>
      </c>
      <c r="O78" s="75">
        <f>'Margin per unit'!O78*'Volume (KT)'!O78*'Selling Price'!O$20/10^3</f>
        <v>0.40187566876593456</v>
      </c>
      <c r="P78" s="75">
        <f>'Margin per unit'!P78*'Volume (KT)'!P78*'Selling Price'!P$20/10^3</f>
        <v>0.42791999930403424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'Margin per unit'!E79*'Volume (KT)'!E79*'Selling Price'!E$20/10^3</f>
        <v>0</v>
      </c>
      <c r="F79" s="75">
        <f>'Margin per unit'!F79*'Volume (KT)'!F79*'Selling Price'!F$20/10^3</f>
        <v>1.6250637865755713</v>
      </c>
      <c r="G79" s="75">
        <f>'Margin per unit'!G79*'Volume (KT)'!G79*'Selling Price'!G$20/10^3</f>
        <v>7.4235377223072652</v>
      </c>
      <c r="H79" s="75">
        <f>'Margin per unit'!H79*'Volume (KT)'!H79*'Selling Price'!H$20/10^3</f>
        <v>0</v>
      </c>
      <c r="I79" s="75">
        <f>'Margin per unit'!I79*'Volume (KT)'!I79*'Selling Price'!I$20/10^3</f>
        <v>0</v>
      </c>
      <c r="J79" s="75">
        <f>'Margin per unit'!J79*'Volume (KT)'!J79*'Selling Price'!J$20/10^3</f>
        <v>0</v>
      </c>
      <c r="K79" s="75">
        <f>'Margin per unit'!K79*'Volume (KT)'!K79*'Selling Price'!K$20/10^3</f>
        <v>0</v>
      </c>
      <c r="L79" s="75">
        <f>'Margin per unit'!L79*'Volume (KT)'!L79*'Selling Price'!L$20/10^3</f>
        <v>0</v>
      </c>
      <c r="M79" s="75">
        <f>'Margin per unit'!M79*'Volume (KT)'!M79*'Selling Price'!M$20/10^3</f>
        <v>0</v>
      </c>
      <c r="N79" s="75">
        <f>'Margin per unit'!N79*'Volume (KT)'!N79*'Selling Price'!N$20/10^3</f>
        <v>0</v>
      </c>
      <c r="O79" s="75">
        <f>'Margin per unit'!O79*'Volume (KT)'!O79*'Selling Price'!O$20/10^3</f>
        <v>0</v>
      </c>
      <c r="P79" s="75">
        <f>'Margin per unit'!P79*'Volume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'Margin per unit'!E80*'Volume (KT)'!E80*'Selling Price'!E$20/10^3</f>
        <v>14.646619508398908</v>
      </c>
      <c r="F80" s="75">
        <f>'Margin per unit'!F80*'Volume (KT)'!F80*'Selling Price'!F$20/10^3</f>
        <v>16.833330060145375</v>
      </c>
      <c r="G80" s="75">
        <f>'Margin per unit'!G80*'Volume (KT)'!G80*'Selling Price'!G$20/10^3</f>
        <v>22.387089904333401</v>
      </c>
      <c r="H80" s="75">
        <f>'Margin per unit'!H80*'Volume (KT)'!H80*'Selling Price'!H$20/10^3</f>
        <v>5.807031314282419</v>
      </c>
      <c r="I80" s="75">
        <f>'Margin per unit'!I80*'Volume (KT)'!I80*'Selling Price'!I$20/10^3</f>
        <v>12.473019729266881</v>
      </c>
      <c r="J80" s="75">
        <f>'Margin per unit'!J80*'Volume (KT)'!J80*'Selling Price'!J$20/10^3</f>
        <v>14.449329397010693</v>
      </c>
      <c r="K80" s="75">
        <f>'Margin per unit'!K80*'Volume (KT)'!K80*'Selling Price'!K$20/10^3</f>
        <v>14.828210304979047</v>
      </c>
      <c r="L80" s="75">
        <f>'Margin per unit'!L80*'Volume (KT)'!L80*'Selling Price'!L$20/10^3</f>
        <v>13.790138986485994</v>
      </c>
      <c r="M80" s="75">
        <f>'Margin per unit'!M80*'Volume (KT)'!M80*'Selling Price'!M$20/10^3</f>
        <v>26.12939068609689</v>
      </c>
      <c r="N80" s="75">
        <f>'Margin per unit'!N80*'Volume (KT)'!N80*'Selling Price'!N$20/10^3</f>
        <v>0.68814932919765803</v>
      </c>
      <c r="O80" s="75">
        <f>'Margin per unit'!O80*'Volume (KT)'!O80*'Selling Price'!O$20/10^3</f>
        <v>16.209709423333134</v>
      </c>
      <c r="P80" s="75">
        <f>'Margin per unit'!P80*'Volume (KT)'!P80*'Selling Price'!P$20/10^3</f>
        <v>9.9085459951916768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'Margin per unit'!E81*'Volume (KT)'!E81*'Selling Price'!E$20/10^3</f>
        <v>0</v>
      </c>
      <c r="F81" s="75">
        <f>'Margin per unit'!F81*'Volume (KT)'!F81*'Selling Price'!F$20/10^3</f>
        <v>0</v>
      </c>
      <c r="G81" s="75">
        <f>'Margin per unit'!G81*'Volume (KT)'!G81*'Selling Price'!G$20/10^3</f>
        <v>0</v>
      </c>
      <c r="H81" s="75">
        <f>'Margin per unit'!H81*'Volume (KT)'!H81*'Selling Price'!H$20/10^3</f>
        <v>0</v>
      </c>
      <c r="I81" s="75">
        <f>'Margin per unit'!I81*'Volume (KT)'!I81*'Selling Price'!I$20/10^3</f>
        <v>0</v>
      </c>
      <c r="J81" s="75">
        <f>'Margin per unit'!J81*'Volume (KT)'!J81*'Selling Price'!J$20/10^3</f>
        <v>0</v>
      </c>
      <c r="K81" s="75">
        <f>'Margin per unit'!K81*'Volume (KT)'!K81*'Selling Price'!K$20/10^3</f>
        <v>0</v>
      </c>
      <c r="L81" s="75">
        <f>'Margin per unit'!L81*'Volume (KT)'!L81*'Selling Price'!L$20/10^3</f>
        <v>0</v>
      </c>
      <c r="M81" s="75">
        <f>'Margin per unit'!M81*'Volume (KT)'!M81*'Selling Price'!M$20/10^3</f>
        <v>0</v>
      </c>
      <c r="N81" s="75">
        <f>'Margin per unit'!N81*'Volume (KT)'!N81*'Selling Price'!N$20/10^3</f>
        <v>0</v>
      </c>
      <c r="O81" s="75">
        <f>'Margin per unit'!O81*'Volume (KT)'!O81*'Selling Price'!O$20/10^3</f>
        <v>0</v>
      </c>
      <c r="P81" s="75">
        <f>'Margin per unit'!P81*'Volume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'Margin per unit'!E82*'Volume (KT)'!E82*'Selling Price'!E$20/10^3</f>
        <v>0</v>
      </c>
      <c r="F82" s="75">
        <f>'Margin per unit'!F82*'Volume (KT)'!F82*'Selling Price'!F$20/10^3</f>
        <v>0</v>
      </c>
      <c r="G82" s="75">
        <f>'Margin per unit'!G82*'Volume (KT)'!G82*'Selling Price'!G$20/10^3</f>
        <v>0</v>
      </c>
      <c r="H82" s="75">
        <f>'Margin per unit'!H82*'Volume (KT)'!H82*'Selling Price'!H$20/10^3</f>
        <v>0</v>
      </c>
      <c r="I82" s="75">
        <f>'Margin per unit'!I82*'Volume (KT)'!I82*'Selling Price'!I$20/10^3</f>
        <v>0</v>
      </c>
      <c r="J82" s="75">
        <f>'Margin per unit'!J82*'Volume (KT)'!J82*'Selling Price'!J$20/10^3</f>
        <v>0</v>
      </c>
      <c r="K82" s="75">
        <f>'Margin per unit'!K82*'Volume (KT)'!K82*'Selling Price'!K$20/10^3</f>
        <v>0</v>
      </c>
      <c r="L82" s="75">
        <f>'Margin per unit'!L82*'Volume (KT)'!L82*'Selling Price'!L$20/10^3</f>
        <v>0</v>
      </c>
      <c r="M82" s="75">
        <f>'Margin per unit'!M82*'Volume (KT)'!M82*'Selling Price'!M$20/10^3</f>
        <v>0</v>
      </c>
      <c r="N82" s="75">
        <f>'Margin per unit'!N82*'Volume (KT)'!N82*'Selling Price'!N$20/10^3</f>
        <v>0</v>
      </c>
      <c r="O82" s="75">
        <f>'Margin per unit'!O82*'Volume (KT)'!O82*'Selling Price'!O$20/10^3</f>
        <v>0</v>
      </c>
      <c r="P82" s="75">
        <f>'Margin per unit'!P82*'Volume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'Margin per unit'!E83*'Volume (KT)'!E83*'Selling Price'!E$20/10^3</f>
        <v>0</v>
      </c>
      <c r="F83" s="75">
        <f>'Margin per unit'!F83*'Volume (KT)'!F83*'Selling Price'!F$20/10^3</f>
        <v>0</v>
      </c>
      <c r="G83" s="75">
        <f>'Margin per unit'!G83*'Volume (KT)'!G83*'Selling Price'!G$20/10^3</f>
        <v>0</v>
      </c>
      <c r="H83" s="75">
        <f>'Margin per unit'!H83*'Volume (KT)'!H83*'Selling Price'!H$20/10^3</f>
        <v>0</v>
      </c>
      <c r="I83" s="75">
        <f>'Margin per unit'!I83*'Volume (KT)'!I83*'Selling Price'!I$20/10^3</f>
        <v>0</v>
      </c>
      <c r="J83" s="75">
        <f>'Margin per unit'!J83*'Volume (KT)'!J83*'Selling Price'!J$20/10^3</f>
        <v>0</v>
      </c>
      <c r="K83" s="75">
        <f>'Margin per unit'!K83*'Volume (KT)'!K83*'Selling Price'!K$20/10^3</f>
        <v>0</v>
      </c>
      <c r="L83" s="75">
        <f>'Margin per unit'!L83*'Volume (KT)'!L83*'Selling Price'!L$20/10^3</f>
        <v>0</v>
      </c>
      <c r="M83" s="75">
        <f>'Margin per unit'!M83*'Volume (KT)'!M83*'Selling Price'!M$20/10^3</f>
        <v>0</v>
      </c>
      <c r="N83" s="75">
        <f>'Margin per unit'!N83*'Volume (KT)'!N83*'Selling Price'!N$20/10^3</f>
        <v>0</v>
      </c>
      <c r="O83" s="75">
        <f>'Margin per unit'!O83*'Volume (KT)'!O83*'Selling Price'!O$20/10^3</f>
        <v>0</v>
      </c>
      <c r="P83" s="75">
        <f>'Margin per unit'!P83*'Volume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'Margin per unit'!E84*'Volume (KT)'!E84*'Selling Price'!E$20/10^3</f>
        <v>0</v>
      </c>
      <c r="F84" s="75">
        <f>'Margin per unit'!F84*'Volume (KT)'!F84*'Selling Price'!F$20/10^3</f>
        <v>0</v>
      </c>
      <c r="G84" s="75">
        <f>'Margin per unit'!G84*'Volume (KT)'!G84*'Selling Price'!G$20/10^3</f>
        <v>0</v>
      </c>
      <c r="H84" s="75">
        <f>'Margin per unit'!H84*'Volume (KT)'!H84*'Selling Price'!H$20/10^3</f>
        <v>0</v>
      </c>
      <c r="I84" s="75">
        <f>'Margin per unit'!I84*'Volume (KT)'!I84*'Selling Price'!I$20/10^3</f>
        <v>0</v>
      </c>
      <c r="J84" s="75">
        <f>'Margin per unit'!J84*'Volume (KT)'!J84*'Selling Price'!J$20/10^3</f>
        <v>0</v>
      </c>
      <c r="K84" s="75">
        <f>'Margin per unit'!K84*'Volume (KT)'!K84*'Selling Price'!K$20/10^3</f>
        <v>0</v>
      </c>
      <c r="L84" s="75">
        <f>'Margin per unit'!L84*'Volume (KT)'!L84*'Selling Price'!L$20/10^3</f>
        <v>0</v>
      </c>
      <c r="M84" s="75">
        <f>'Margin per unit'!M84*'Volume (KT)'!M84*'Selling Price'!M$20/10^3</f>
        <v>0</v>
      </c>
      <c r="N84" s="75">
        <f>'Margin per unit'!N84*'Volume (KT)'!N84*'Selling Price'!N$20/10^3</f>
        <v>0</v>
      </c>
      <c r="O84" s="75">
        <f>'Margin per unit'!O84*'Volume (KT)'!O84*'Selling Price'!O$20/10^3</f>
        <v>0</v>
      </c>
      <c r="P84" s="75">
        <f>'Margin per unit'!P84*'Volume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'Margin per unit'!E85*'Volume (KT)'!E85*'Selling Price'!E$20/10^3</f>
        <v>0</v>
      </c>
      <c r="F85" s="75">
        <f>'Margin per unit'!F85*'Volume (KT)'!F85*'Selling Price'!F$20/10^3</f>
        <v>0</v>
      </c>
      <c r="G85" s="75">
        <f>'Margin per unit'!G85*'Volume (KT)'!G85*'Selling Price'!G$20/10^3</f>
        <v>0</v>
      </c>
      <c r="H85" s="75">
        <f>'Margin per unit'!H85*'Volume (KT)'!H85*'Selling Price'!H$20/10^3</f>
        <v>0</v>
      </c>
      <c r="I85" s="75">
        <f>'Margin per unit'!I85*'Volume (KT)'!I85*'Selling Price'!I$20/10^3</f>
        <v>0</v>
      </c>
      <c r="J85" s="75">
        <f>'Margin per unit'!J85*'Volume (KT)'!J85*'Selling Price'!J$20/10^3</f>
        <v>0</v>
      </c>
      <c r="K85" s="75">
        <f>'Margin per unit'!K85*'Volume (KT)'!K85*'Selling Price'!K$20/10^3</f>
        <v>0</v>
      </c>
      <c r="L85" s="75">
        <f>'Margin per unit'!L85*'Volume (KT)'!L85*'Selling Price'!L$20/10^3</f>
        <v>0</v>
      </c>
      <c r="M85" s="75">
        <f>'Margin per unit'!M85*'Volume (KT)'!M85*'Selling Price'!M$20/10^3</f>
        <v>0</v>
      </c>
      <c r="N85" s="75">
        <f>'Margin per unit'!N85*'Volume (KT)'!N85*'Selling Price'!N$20/10^3</f>
        <v>0</v>
      </c>
      <c r="O85" s="75">
        <f>'Margin per unit'!O85*'Volume (KT)'!O85*'Selling Price'!O$20/10^3</f>
        <v>0</v>
      </c>
      <c r="P85" s="75">
        <f>'Margin per unit'!P85*'Volume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'Margin per unit'!E86*'Volume (KT)'!E86*'Selling Price'!E$20/10^3</f>
        <v>1.3054724335265953</v>
      </c>
      <c r="F86" s="75">
        <f>'Margin per unit'!F86*'Volume (KT)'!F86*'Selling Price'!F$20/10^3</f>
        <v>1.2081818540791798</v>
      </c>
      <c r="G86" s="75">
        <f>'Margin per unit'!G86*'Volume (KT)'!G86*'Selling Price'!G$20/10^3</f>
        <v>1.4521600972973499</v>
      </c>
      <c r="H86" s="75">
        <f>'Margin per unit'!H86*'Volume (KT)'!H86*'Selling Price'!H$20/10^3</f>
        <v>1.0691877595906152</v>
      </c>
      <c r="I86" s="75">
        <f>'Margin per unit'!I86*'Volume (KT)'!I86*'Selling Price'!I$20/10^3</f>
        <v>1.0030151669146472</v>
      </c>
      <c r="J86" s="75">
        <f>'Margin per unit'!J86*'Volume (KT)'!J86*'Selling Price'!J$20/10^3</f>
        <v>1.8066949716299459</v>
      </c>
      <c r="K86" s="75">
        <f>'Margin per unit'!K86*'Volume (KT)'!K86*'Selling Price'!K$20/10^3</f>
        <v>2.2567655862056863</v>
      </c>
      <c r="L86" s="75">
        <f>'Margin per unit'!L86*'Volume (KT)'!L86*'Selling Price'!L$20/10^3</f>
        <v>2.0433833513826842</v>
      </c>
      <c r="M86" s="75">
        <f>'Margin per unit'!M86*'Volume (KT)'!M86*'Selling Price'!M$20/10^3</f>
        <v>4.1449610839331861</v>
      </c>
      <c r="N86" s="75">
        <f>'Margin per unit'!N86*'Volume (KT)'!N86*'Selling Price'!N$20/10^3</f>
        <v>1.3981829037828775</v>
      </c>
      <c r="O86" s="75">
        <f>'Margin per unit'!O86*'Volume (KT)'!O86*'Selling Price'!O$20/10^3</f>
        <v>3.6980970188934097</v>
      </c>
      <c r="P86" s="75">
        <f>'Margin per unit'!P86*'Volume (KT)'!P86*'Selling Price'!P$20/10^3</f>
        <v>1.9662479968681537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'Margin per unit'!E87*'Volume (KT)'!E87*'Selling Price'!E$20/10^3</f>
        <v>2.4576006502898924</v>
      </c>
      <c r="F87" s="75">
        <f>'Margin per unit'!F87*'Volume (KT)'!F87*'Selling Price'!F$20/10^3</f>
        <v>2.3116647811187709</v>
      </c>
      <c r="G87" s="75">
        <f>'Margin per unit'!G87*'Volume (KT)'!G87*'Selling Price'!G$20/10^3</f>
        <v>2.6776321459460242</v>
      </c>
      <c r="H87" s="75">
        <f>'Margin per unit'!H87*'Volume (KT)'!H87*'Selling Price'!H$20/10^3</f>
        <v>2.1031736393859219</v>
      </c>
      <c r="I87" s="75">
        <f>'Margin per unit'!I87*'Volume (KT)'!I87*'Selling Price'!I$20/10^3</f>
        <v>2.0039147503719708</v>
      </c>
      <c r="J87" s="75">
        <f>'Margin per unit'!J87*'Volume (KT)'!J87*'Selling Price'!J$20/10^3</f>
        <v>2.3060869716299459</v>
      </c>
      <c r="K87" s="75">
        <f>'Margin per unit'!K87*'Volume (KT)'!K87*'Selling Price'!K$20/10^3</f>
        <v>2.191966189654265</v>
      </c>
      <c r="L87" s="75">
        <f>'Margin per unit'!L87*'Volume (KT)'!L87*'Selling Price'!L$20/10^3</f>
        <v>2.5427753513826836</v>
      </c>
      <c r="M87" s="75">
        <f>'Margin per unit'!M87*'Volume (KT)'!M87*'Selling Price'!M$20/10^3</f>
        <v>3.6081128129498894</v>
      </c>
      <c r="N87" s="75">
        <f>'Margin per unit'!N87*'Volume (KT)'!N87*'Selling Price'!N$20/10^3</f>
        <v>1.1984834518914402</v>
      </c>
      <c r="O87" s="75">
        <f>'Margin per unit'!O87*'Volume (KT)'!O87*'Selling Price'!O$20/10^3</f>
        <v>2.3484405094467062</v>
      </c>
      <c r="P87" s="75">
        <f>'Margin per unit'!P87*'Volume (KT)'!P87*'Selling Price'!P$20/10^3</f>
        <v>2.4656399968681555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'Margin per unit'!E88*'Volume (KT)'!E88*'Selling Price'!E$20/10^3</f>
        <v>0</v>
      </c>
      <c r="F88" s="75">
        <f>'Margin per unit'!F88*'Volume (KT)'!F88*'Selling Price'!F$20/10^3</f>
        <v>0</v>
      </c>
      <c r="G88" s="75">
        <f>'Margin per unit'!G88*'Volume (KT)'!G88*'Selling Price'!G$20/10^3</f>
        <v>0</v>
      </c>
      <c r="H88" s="75">
        <f>'Margin per unit'!H88*'Volume (KT)'!H88*'Selling Price'!H$20/10^3</f>
        <v>0</v>
      </c>
      <c r="I88" s="75">
        <f>'Margin per unit'!I88*'Volume (KT)'!I88*'Selling Price'!I$20/10^3</f>
        <v>0</v>
      </c>
      <c r="J88" s="75">
        <f>'Margin per unit'!J88*'Volume (KT)'!J88*'Selling Price'!J$20/10^3</f>
        <v>0</v>
      </c>
      <c r="K88" s="75">
        <f>'Margin per unit'!K88*'Volume (KT)'!K88*'Selling Price'!K$20/10^3</f>
        <v>0</v>
      </c>
      <c r="L88" s="75">
        <f>'Margin per unit'!L88*'Volume (KT)'!L88*'Selling Price'!L$20/10^3</f>
        <v>0</v>
      </c>
      <c r="M88" s="75">
        <f>'Margin per unit'!M88*'Volume (KT)'!M88*'Selling Price'!M$20/10^3</f>
        <v>0</v>
      </c>
      <c r="N88" s="75">
        <f>'Margin per unit'!N88*'Volume (KT)'!N88*'Selling Price'!N$20/10^3</f>
        <v>0</v>
      </c>
      <c r="O88" s="75">
        <f>'Margin per unit'!O88*'Volume (KT)'!O88*'Selling Price'!O$20/10^3</f>
        <v>0</v>
      </c>
      <c r="P88" s="75">
        <f>'Margin per unit'!P88*'Volume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'Margin per unit'!E89*'Volume (KT)'!E89*'Selling Price'!E$20/10^3</f>
        <v>8.5227160810259797</v>
      </c>
      <c r="F89" s="75">
        <f>'Margin per unit'!F89*'Volume (KT)'!F89*'Selling Price'!F$20/10^3</f>
        <v>9.1270912560987263</v>
      </c>
      <c r="G89" s="75">
        <f>'Margin per unit'!G89*'Volume (KT)'!G89*'Selling Price'!G$20/10^3</f>
        <v>9.386464768649061</v>
      </c>
      <c r="H89" s="75">
        <f>'Margin per unit'!H89*'Volume (KT)'!H89*'Selling Price'!H$20/10^3</f>
        <v>7.4882461641927121</v>
      </c>
      <c r="I89" s="75">
        <f>'Margin per unit'!I89*'Volume (KT)'!I89*'Selling Price'!I$20/10^3</f>
        <v>6.8974748912033821</v>
      </c>
      <c r="J89" s="75">
        <f>'Margin per unit'!J89*'Volume (KT)'!J89*'Selling Price'!J$20/10^3</f>
        <v>8.0566357268643554</v>
      </c>
      <c r="K89" s="75">
        <f>'Margin per unit'!K89*'Volume (KT)'!K89*'Selling Price'!K$20/10^3</f>
        <v>7.4048792609143552</v>
      </c>
      <c r="L89" s="75">
        <f>'Margin per unit'!L89*'Volume (KT)'!L89*'Selling Price'!L$20/10^3</f>
        <v>9.4083893623410884</v>
      </c>
      <c r="M89" s="75">
        <f>'Margin per unit'!M89*'Volume (KT)'!M89*'Selling Price'!M$20/10^3</f>
        <v>15.492649976180472</v>
      </c>
      <c r="N89" s="75">
        <f>'Margin per unit'!N89*'Volume (KT)'!N89*'Selling Price'!N$20/10^3</f>
        <v>1.8320194425438043</v>
      </c>
      <c r="O89" s="75">
        <f>'Margin per unit'!O89*'Volume (KT)'!O89*'Selling Price'!O$20/10^3</f>
        <v>8.7828709904334143</v>
      </c>
      <c r="P89" s="75">
        <f>'Margin per unit'!P89*'Volume (KT)'!P89*'Selling Price'!P$20/10^3</f>
        <v>8.9678607821136733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'Margin per unit'!E90*'Volume (KT)'!E90*'Selling Price'!E$20/10^3</f>
        <v>0</v>
      </c>
      <c r="F90" s="75">
        <f>'Margin per unit'!F90*'Volume (KT)'!F90*'Selling Price'!F$20/10^3</f>
        <v>0</v>
      </c>
      <c r="G90" s="75">
        <f>'Margin per unit'!G90*'Volume (KT)'!G90*'Selling Price'!G$20/10^3</f>
        <v>0</v>
      </c>
      <c r="H90" s="75">
        <f>'Margin per unit'!H90*'Volume (KT)'!H90*'Selling Price'!H$20/10^3</f>
        <v>0</v>
      </c>
      <c r="I90" s="75">
        <f>'Margin per unit'!I90*'Volume (KT)'!I90*'Selling Price'!I$20/10^3</f>
        <v>0</v>
      </c>
      <c r="J90" s="75">
        <f>'Margin per unit'!J90*'Volume (KT)'!J90*'Selling Price'!J$20/10^3</f>
        <v>0</v>
      </c>
      <c r="K90" s="75">
        <f>'Margin per unit'!K90*'Volume (KT)'!K90*'Selling Price'!K$20/10^3</f>
        <v>0</v>
      </c>
      <c r="L90" s="75">
        <f>'Margin per unit'!L90*'Volume (KT)'!L90*'Selling Price'!L$20/10^3</f>
        <v>0</v>
      </c>
      <c r="M90" s="75">
        <f>'Margin per unit'!M90*'Volume (KT)'!M90*'Selling Price'!M$20/10^3</f>
        <v>0</v>
      </c>
      <c r="N90" s="75">
        <f>'Margin per unit'!N90*'Volume (KT)'!N90*'Selling Price'!N$20/10^3</f>
        <v>0</v>
      </c>
      <c r="O90" s="75">
        <f>'Margin per unit'!O90*'Volume (KT)'!O90*'Selling Price'!O$20/10^3</f>
        <v>0</v>
      </c>
      <c r="P90" s="75">
        <f>'Margin per unit'!P90*'Volume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'Margin per unit'!E91*'Volume (KT)'!E91*'Selling Price'!E$20/10^3</f>
        <v>0</v>
      </c>
      <c r="F91" s="75">
        <f>'Margin per unit'!F91*'Volume (KT)'!F91*'Selling Price'!F$20/10^3</f>
        <v>0</v>
      </c>
      <c r="G91" s="75">
        <f>'Margin per unit'!G91*'Volume (KT)'!G91*'Selling Price'!G$20/10^3</f>
        <v>0</v>
      </c>
      <c r="H91" s="75">
        <f>'Margin per unit'!H91*'Volume (KT)'!H91*'Selling Price'!H$20/10^3</f>
        <v>0</v>
      </c>
      <c r="I91" s="75">
        <f>'Margin per unit'!I91*'Volume (KT)'!I91*'Selling Price'!I$20/10^3</f>
        <v>0</v>
      </c>
      <c r="J91" s="75">
        <f>'Margin per unit'!J91*'Volume (KT)'!J91*'Selling Price'!J$20/10^3</f>
        <v>0</v>
      </c>
      <c r="K91" s="75">
        <f>'Margin per unit'!K91*'Volume (KT)'!K91*'Selling Price'!K$20/10^3</f>
        <v>0</v>
      </c>
      <c r="L91" s="75">
        <f>'Margin per unit'!L91*'Volume (KT)'!L91*'Selling Price'!L$20/10^3</f>
        <v>0</v>
      </c>
      <c r="M91" s="75">
        <f>'Margin per unit'!M91*'Volume (KT)'!M91*'Selling Price'!M$20/10^3</f>
        <v>0</v>
      </c>
      <c r="N91" s="75">
        <f>'Margin per unit'!N91*'Volume (KT)'!N91*'Selling Price'!N$20/10^3</f>
        <v>0</v>
      </c>
      <c r="O91" s="75">
        <f>'Margin per unit'!O91*'Volume (KT)'!O91*'Selling Price'!O$20/10^3</f>
        <v>0</v>
      </c>
      <c r="P91" s="75">
        <f>'Margin per unit'!P91*'Volume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'Margin per unit'!E92*'Volume (KT)'!E92*'Selling Price'!E$20/10^3</f>
        <v>0</v>
      </c>
      <c r="F92" s="75">
        <f>'Margin per unit'!F92*'Volume (KT)'!F92*'Selling Price'!F$20/10^3</f>
        <v>0</v>
      </c>
      <c r="G92" s="75">
        <f>'Margin per unit'!G92*'Volume (KT)'!G92*'Selling Price'!G$20/10^3</f>
        <v>0</v>
      </c>
      <c r="H92" s="75">
        <f>'Margin per unit'!H92*'Volume (KT)'!H92*'Selling Price'!H$20/10^3</f>
        <v>0</v>
      </c>
      <c r="I92" s="75">
        <f>'Margin per unit'!I92*'Volume (KT)'!I92*'Selling Price'!I$20/10^3</f>
        <v>0</v>
      </c>
      <c r="J92" s="75">
        <f>'Margin per unit'!J92*'Volume (KT)'!J92*'Selling Price'!J$20/10^3</f>
        <v>0</v>
      </c>
      <c r="K92" s="75">
        <f>'Margin per unit'!K92*'Volume (KT)'!K92*'Selling Price'!K$20/10^3</f>
        <v>0</v>
      </c>
      <c r="L92" s="75">
        <f>'Margin per unit'!L92*'Volume (KT)'!L92*'Selling Price'!L$20/10^3</f>
        <v>0</v>
      </c>
      <c r="M92" s="75">
        <f>'Margin per unit'!M92*'Volume (KT)'!M92*'Selling Price'!M$20/10^3</f>
        <v>0</v>
      </c>
      <c r="N92" s="75">
        <f>'Margin per unit'!N92*'Volume (KT)'!N92*'Selling Price'!N$20/10^3</f>
        <v>0</v>
      </c>
      <c r="O92" s="75">
        <f>'Margin per unit'!O92*'Volume (KT)'!O92*'Selling Price'!O$20/10^3</f>
        <v>0</v>
      </c>
      <c r="P92" s="75">
        <f>'Margin per unit'!P92*'Volume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'Margin per unit'!E93*'Volume (KT)'!E93*'Selling Price'!E$20/10^3</f>
        <v>0</v>
      </c>
      <c r="F93" s="75">
        <f>'Margin per unit'!F93*'Volume (KT)'!F93*'Selling Price'!F$20/10^3</f>
        <v>0</v>
      </c>
      <c r="G93" s="75">
        <f>'Margin per unit'!G93*'Volume (KT)'!G93*'Selling Price'!G$20/10^3</f>
        <v>0</v>
      </c>
      <c r="H93" s="75">
        <f>'Margin per unit'!H93*'Volume (KT)'!H93*'Selling Price'!H$20/10^3</f>
        <v>0</v>
      </c>
      <c r="I93" s="75">
        <f>'Margin per unit'!I93*'Volume (KT)'!I93*'Selling Price'!I$20/10^3</f>
        <v>0</v>
      </c>
      <c r="J93" s="75">
        <f>'Margin per unit'!J93*'Volume (KT)'!J93*'Selling Price'!J$20/10^3</f>
        <v>0</v>
      </c>
      <c r="K93" s="75">
        <f>'Margin per unit'!K93*'Volume (KT)'!K93*'Selling Price'!K$20/10^3</f>
        <v>0</v>
      </c>
      <c r="L93" s="75">
        <f>'Margin per unit'!L93*'Volume (KT)'!L93*'Selling Price'!L$20/10^3</f>
        <v>0</v>
      </c>
      <c r="M93" s="75">
        <f>'Margin per unit'!M93*'Volume (KT)'!M93*'Selling Price'!M$20/10^3</f>
        <v>0</v>
      </c>
      <c r="N93" s="75">
        <f>'Margin per unit'!N93*'Volume (KT)'!N93*'Selling Price'!N$20/10^3</f>
        <v>0</v>
      </c>
      <c r="O93" s="75">
        <f>'Margin per unit'!O93*'Volume (KT)'!O93*'Selling Price'!O$20/10^3</f>
        <v>0</v>
      </c>
      <c r="P93" s="75">
        <f>'Margin per unit'!P93*'Volume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'Margin per unit'!E94*'Volume (KT)'!E94*'Selling Price'!E$20/10^3</f>
        <v>0</v>
      </c>
      <c r="F94" s="75">
        <f>'Margin per unit'!F94*'Volume (KT)'!F94*'Selling Price'!F$20/10^3</f>
        <v>0</v>
      </c>
      <c r="G94" s="75">
        <f>'Margin per unit'!G94*'Volume (KT)'!G94*'Selling Price'!G$20/10^3</f>
        <v>1.6521867801802419</v>
      </c>
      <c r="H94" s="75">
        <f>'Margin per unit'!H94*'Volume (KT)'!H94*'Selling Price'!H$20/10^3</f>
        <v>6.0269285976119162</v>
      </c>
      <c r="I94" s="75">
        <f>'Margin per unit'!I94*'Volume (KT)'!I94*'Selling Price'!I$20/10^3</f>
        <v>5.6409218070021092</v>
      </c>
      <c r="J94" s="75">
        <f>'Margin per unit'!J94*'Volume (KT)'!J94*'Selling Price'!J$20/10^3</f>
        <v>5.4528288006264951</v>
      </c>
      <c r="K94" s="75">
        <f>'Margin per unit'!K94*'Volume (KT)'!K94*'Selling Price'!K$20/10^3</f>
        <v>5.0977863678132653</v>
      </c>
      <c r="L94" s="75">
        <f>'Margin per unit'!L94*'Volume (KT)'!L94*'Selling Price'!L$20/10^3</f>
        <v>7.7364908109326533</v>
      </c>
      <c r="M94" s="75">
        <f>'Margin per unit'!M94*'Volume (KT)'!M94*'Selling Price'!M$20/10^3</f>
        <v>11.879469828138454</v>
      </c>
      <c r="N94" s="75">
        <f>'Margin per unit'!N94*'Volume (KT)'!N94*'Selling Price'!N$20/10^3</f>
        <v>2.5086889795778169</v>
      </c>
      <c r="O94" s="75">
        <f>'Margin per unit'!O94*'Volume (KT)'!O94*'Selling Price'!O$20/10^3</f>
        <v>6.9807442034038516</v>
      </c>
      <c r="P94" s="75">
        <f>'Margin per unit'!P94*'Volume (KT)'!P94*'Selling Price'!P$20/10^3</f>
        <v>7.4365199878205965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'Margin per unit'!E95*'Volume (KT)'!E95*'Selling Price'!E$20/10^3</f>
        <v>0</v>
      </c>
      <c r="F95" s="75">
        <f>'Margin per unit'!F95*'Volume (KT)'!F95*'Selling Price'!F$20/10^3</f>
        <v>0</v>
      </c>
      <c r="G95" s="75">
        <f>'Margin per unit'!G95*'Volume (KT)'!G95*'Selling Price'!G$20/10^3</f>
        <v>0</v>
      </c>
      <c r="H95" s="75">
        <f>'Margin per unit'!H95*'Volume (KT)'!H95*'Selling Price'!H$20/10^3</f>
        <v>0</v>
      </c>
      <c r="I95" s="75">
        <f>'Margin per unit'!I95*'Volume (KT)'!I95*'Selling Price'!I$20/10^3</f>
        <v>0</v>
      </c>
      <c r="J95" s="75">
        <f>'Margin per unit'!J95*'Volume (KT)'!J95*'Selling Price'!J$20/10^3</f>
        <v>0</v>
      </c>
      <c r="K95" s="75">
        <f>'Margin per unit'!K95*'Volume (KT)'!K95*'Selling Price'!K$20/10^3</f>
        <v>0</v>
      </c>
      <c r="L95" s="75">
        <f>'Margin per unit'!L95*'Volume (KT)'!L95*'Selling Price'!L$20/10^3</f>
        <v>0</v>
      </c>
      <c r="M95" s="75">
        <f>'Margin per unit'!M95*'Volume (KT)'!M95*'Selling Price'!M$20/10^3</f>
        <v>0</v>
      </c>
      <c r="N95" s="75">
        <f>'Margin per unit'!N95*'Volume (KT)'!N95*'Selling Price'!N$20/10^3</f>
        <v>0</v>
      </c>
      <c r="O95" s="75">
        <f>'Margin per unit'!O95*'Volume (KT)'!O95*'Selling Price'!O$20/10^3</f>
        <v>0</v>
      </c>
      <c r="P95" s="75">
        <f>'Margin per unit'!P95*'Volume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'Margin per unit'!E96*'Volume (KT)'!E96*'Selling Price'!E$20/10^3</f>
        <v>0</v>
      </c>
      <c r="F96" s="75">
        <f>'Margin per unit'!F96*'Volume (KT)'!F96*'Selling Price'!F$20/10^3</f>
        <v>0</v>
      </c>
      <c r="G96" s="75">
        <f>'Margin per unit'!G96*'Volume (KT)'!G96*'Selling Price'!G$20/10^3</f>
        <v>0</v>
      </c>
      <c r="H96" s="75">
        <f>'Margin per unit'!H96*'Volume (KT)'!H96*'Selling Price'!H$20/10^3</f>
        <v>0</v>
      </c>
      <c r="I96" s="75">
        <f>'Margin per unit'!I96*'Volume (KT)'!I96*'Selling Price'!I$20/10^3</f>
        <v>0</v>
      </c>
      <c r="J96" s="75">
        <f>'Margin per unit'!J96*'Volume (KT)'!J96*'Selling Price'!J$20/10^3</f>
        <v>0</v>
      </c>
      <c r="K96" s="75">
        <f>'Margin per unit'!K96*'Volume (KT)'!K96*'Selling Price'!K$20/10^3</f>
        <v>0</v>
      </c>
      <c r="L96" s="75">
        <f>'Margin per unit'!L96*'Volume (KT)'!L96*'Selling Price'!L$20/10^3</f>
        <v>0</v>
      </c>
      <c r="M96" s="75">
        <f>'Margin per unit'!M96*'Volume (KT)'!M96*'Selling Price'!M$20/10^3</f>
        <v>0</v>
      </c>
      <c r="N96" s="75">
        <f>'Margin per unit'!N96*'Volume (KT)'!N96*'Selling Price'!N$20/10^3</f>
        <v>0</v>
      </c>
      <c r="O96" s="75">
        <f>'Margin per unit'!O96*'Volume (KT)'!O96*'Selling Price'!O$20/10^3</f>
        <v>0</v>
      </c>
      <c r="P96" s="75">
        <f>'Margin per unit'!P96*'Volume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'Margin per unit'!E97*'Volume (KT)'!E97*'Selling Price'!E$20/10^3</f>
        <v>0</v>
      </c>
      <c r="F97" s="75">
        <f>'Margin per unit'!F97*'Volume (KT)'!F97*'Selling Price'!F$20/10^3</f>
        <v>0</v>
      </c>
      <c r="G97" s="75">
        <f>'Margin per unit'!G97*'Volume (KT)'!G97*'Selling Price'!G$20/10^3</f>
        <v>0</v>
      </c>
      <c r="H97" s="75">
        <f>'Margin per unit'!H97*'Volume (KT)'!H97*'Selling Price'!H$20/10^3</f>
        <v>0</v>
      </c>
      <c r="I97" s="75">
        <f>'Margin per unit'!I97*'Volume (KT)'!I97*'Selling Price'!I$20/10^3</f>
        <v>0</v>
      </c>
      <c r="J97" s="75">
        <f>'Margin per unit'!J97*'Volume (KT)'!J97*'Selling Price'!J$20/10^3</f>
        <v>0</v>
      </c>
      <c r="K97" s="75">
        <f>'Margin per unit'!K97*'Volume (KT)'!K97*'Selling Price'!K$20/10^3</f>
        <v>0</v>
      </c>
      <c r="L97" s="75">
        <f>'Margin per unit'!L97*'Volume (KT)'!L97*'Selling Price'!L$20/10^3</f>
        <v>0</v>
      </c>
      <c r="M97" s="75">
        <f>'Margin per unit'!M97*'Volume (KT)'!M97*'Selling Price'!M$20/10^3</f>
        <v>0</v>
      </c>
      <c r="N97" s="75">
        <f>'Margin per unit'!N97*'Volume (KT)'!N97*'Selling Price'!N$20/10^3</f>
        <v>0</v>
      </c>
      <c r="O97" s="75">
        <f>'Margin per unit'!O97*'Volume (KT)'!O97*'Selling Price'!O$20/10^3</f>
        <v>0</v>
      </c>
      <c r="P97" s="75">
        <f>'Margin per unit'!P97*'Volume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'Margin per unit'!E98*'Volume (KT)'!E98*'Selling Price'!E$20/10^3</f>
        <v>0</v>
      </c>
      <c r="F98" s="75">
        <f>'Margin per unit'!F98*'Volume (KT)'!F98*'Selling Price'!F$20/10^3</f>
        <v>0</v>
      </c>
      <c r="G98" s="75">
        <f>'Margin per unit'!G98*'Volume (KT)'!G98*'Selling Price'!G$20/10^3</f>
        <v>0</v>
      </c>
      <c r="H98" s="75">
        <f>'Margin per unit'!H98*'Volume (KT)'!H98*'Selling Price'!H$20/10^3</f>
        <v>0</v>
      </c>
      <c r="I98" s="75">
        <f>'Margin per unit'!I98*'Volume (KT)'!I98*'Selling Price'!I$20/10^3</f>
        <v>0</v>
      </c>
      <c r="J98" s="75">
        <f>'Margin per unit'!J98*'Volume (KT)'!J98*'Selling Price'!J$20/10^3</f>
        <v>0</v>
      </c>
      <c r="K98" s="75">
        <f>'Margin per unit'!K98*'Volume (KT)'!K98*'Selling Price'!K$20/10^3</f>
        <v>0</v>
      </c>
      <c r="L98" s="75">
        <f>'Margin per unit'!L98*'Volume (KT)'!L98*'Selling Price'!L$20/10^3</f>
        <v>0</v>
      </c>
      <c r="M98" s="75">
        <f>'Margin per unit'!M98*'Volume (KT)'!M98*'Selling Price'!M$20/10^3</f>
        <v>0</v>
      </c>
      <c r="N98" s="75">
        <f>'Margin per unit'!N98*'Volume (KT)'!N98*'Selling Price'!N$20/10^3</f>
        <v>0</v>
      </c>
      <c r="O98" s="75">
        <f>'Margin per unit'!O98*'Volume (KT)'!O98*'Selling Price'!O$20/10^3</f>
        <v>0</v>
      </c>
      <c r="P98" s="75">
        <f>'Margin per unit'!P98*'Volume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'Margin per unit'!E99*'Volume (KT)'!E99*'Selling Price'!E$20/10^3</f>
        <v>0</v>
      </c>
      <c r="F99" s="75">
        <f>'Margin per unit'!F99*'Volume (KT)'!F99*'Selling Price'!F$20/10^3</f>
        <v>0</v>
      </c>
      <c r="G99" s="75">
        <f>'Margin per unit'!G99*'Volume (KT)'!G99*'Selling Price'!G$20/10^3</f>
        <v>0</v>
      </c>
      <c r="H99" s="75">
        <f>'Margin per unit'!H99*'Volume (KT)'!H99*'Selling Price'!H$20/10^3</f>
        <v>0</v>
      </c>
      <c r="I99" s="75">
        <f>'Margin per unit'!I99*'Volume (KT)'!I99*'Selling Price'!I$20/10^3</f>
        <v>0</v>
      </c>
      <c r="J99" s="75">
        <f>'Margin per unit'!J99*'Volume (KT)'!J99*'Selling Price'!J$20/10^3</f>
        <v>0</v>
      </c>
      <c r="K99" s="75">
        <f>'Margin per unit'!K99*'Volume (KT)'!K99*'Selling Price'!K$20/10^3</f>
        <v>0</v>
      </c>
      <c r="L99" s="75">
        <f>'Margin per unit'!L99*'Volume (KT)'!L99*'Selling Price'!L$20/10^3</f>
        <v>0</v>
      </c>
      <c r="M99" s="75">
        <f>'Margin per unit'!M99*'Volume (KT)'!M99*'Selling Price'!M$20/10^3</f>
        <v>0</v>
      </c>
      <c r="N99" s="75">
        <f>'Margin per unit'!N99*'Volume (KT)'!N99*'Selling Price'!N$20/10^3</f>
        <v>0</v>
      </c>
      <c r="O99" s="75">
        <f>'Margin per unit'!O99*'Volume (KT)'!O99*'Selling Price'!O$20/10^3</f>
        <v>0</v>
      </c>
      <c r="P99" s="75">
        <f>'Margin per unit'!P99*'Volume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'Margin per unit'!E100*'Volume (KT)'!E100*'Selling Price'!E$20/10^3</f>
        <v>0</v>
      </c>
      <c r="F100" s="75">
        <f>'Margin per unit'!F100*'Volume (KT)'!F100*'Selling Price'!F$20/10^3</f>
        <v>0</v>
      </c>
      <c r="G100" s="75">
        <f>'Margin per unit'!G100*'Volume (KT)'!G100*'Selling Price'!G$20/10^3</f>
        <v>0</v>
      </c>
      <c r="H100" s="75">
        <f>'Margin per unit'!H100*'Volume (KT)'!H100*'Selling Price'!H$20/10^3</f>
        <v>0</v>
      </c>
      <c r="I100" s="75">
        <f>'Margin per unit'!I100*'Volume (KT)'!I100*'Selling Price'!I$20/10^3</f>
        <v>0</v>
      </c>
      <c r="J100" s="75">
        <f>'Margin per unit'!J100*'Volume (KT)'!J100*'Selling Price'!J$20/10^3</f>
        <v>0</v>
      </c>
      <c r="K100" s="75">
        <f>'Margin per unit'!K100*'Volume (KT)'!K100*'Selling Price'!K$20/10^3</f>
        <v>0</v>
      </c>
      <c r="L100" s="75">
        <f>'Margin per unit'!L100*'Volume (KT)'!L100*'Selling Price'!L$20/10^3</f>
        <v>0</v>
      </c>
      <c r="M100" s="75">
        <f>'Margin per unit'!M100*'Volume (KT)'!M100*'Selling Price'!M$20/10^3</f>
        <v>0</v>
      </c>
      <c r="N100" s="75">
        <f>'Margin per unit'!N100*'Volume (KT)'!N100*'Selling Price'!N$20/10^3</f>
        <v>0</v>
      </c>
      <c r="O100" s="75">
        <f>'Margin per unit'!O100*'Volume (KT)'!O100*'Selling Price'!O$20/10^3</f>
        <v>0</v>
      </c>
      <c r="P100" s="75">
        <f>'Margin per unit'!P100*'Volume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'Margin per unit'!E101*'Volume (KT)'!E101*'Selling Price'!E$20/10^3</f>
        <v>0.12000000000000288</v>
      </c>
      <c r="F101" s="75">
        <f>'Margin per unit'!F101*'Volume (KT)'!F101*'Selling Price'!F$20/10^3</f>
        <v>0</v>
      </c>
      <c r="G101" s="75">
        <f>'Margin per unit'!G101*'Volume (KT)'!G101*'Selling Price'!G$20/10^3</f>
        <v>5.9999999999999609E-2</v>
      </c>
      <c r="H101" s="75">
        <f>'Margin per unit'!H101*'Volume (KT)'!H101*'Selling Price'!H$20/10^3</f>
        <v>6.0000000000000255E-2</v>
      </c>
      <c r="I101" s="75">
        <f>'Margin per unit'!I101*'Volume (KT)'!I101*'Selling Price'!I$20/10^3</f>
        <v>6.0000000000000345E-2</v>
      </c>
      <c r="J101" s="75">
        <f>'Margin per unit'!J101*'Volume (KT)'!J101*'Selling Price'!J$20/10^3</f>
        <v>6.0000000000000109E-2</v>
      </c>
      <c r="K101" s="75">
        <f>'Margin per unit'!K101*'Volume (KT)'!K101*'Selling Price'!K$20/10^3</f>
        <v>6.0000000000000109E-2</v>
      </c>
      <c r="L101" s="75">
        <f>'Margin per unit'!L101*'Volume (KT)'!L101*'Selling Price'!L$20/10^3</f>
        <v>5.9999999999999727E-2</v>
      </c>
      <c r="M101" s="75">
        <f>'Margin per unit'!M101*'Volume (KT)'!M101*'Selling Price'!M$20/10^3</f>
        <v>6.0000000000000102E-2</v>
      </c>
      <c r="N101" s="75">
        <f>'Margin per unit'!N101*'Volume (KT)'!N101*'Selling Price'!N$20/10^3</f>
        <v>0</v>
      </c>
      <c r="O101" s="75">
        <f>'Margin per unit'!O101*'Volume (KT)'!O101*'Selling Price'!O$20/10^3</f>
        <v>0</v>
      </c>
      <c r="P101" s="75">
        <f>'Margin per unit'!P101*'Volume (KT)'!P101*'Selling Price'!P$20/10^3</f>
        <v>6.0000000000000081E-2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'Margin per unit'!E102*'Volume (KT)'!E102*'Selling Price'!E$20/10^3</f>
        <v>0</v>
      </c>
      <c r="F102" s="75">
        <f>'Margin per unit'!F102*'Volume (KT)'!F102*'Selling Price'!F$20/10^3</f>
        <v>0</v>
      </c>
      <c r="G102" s="75">
        <f>'Margin per unit'!G102*'Volume (KT)'!G102*'Selling Price'!G$20/10^3</f>
        <v>0</v>
      </c>
      <c r="H102" s="75">
        <f>'Margin per unit'!H102*'Volume (KT)'!H102*'Selling Price'!H$20/10^3</f>
        <v>0</v>
      </c>
      <c r="I102" s="75">
        <f>'Margin per unit'!I102*'Volume (KT)'!I102*'Selling Price'!I$20/10^3</f>
        <v>0</v>
      </c>
      <c r="J102" s="75">
        <f>'Margin per unit'!J102*'Volume (KT)'!J102*'Selling Price'!J$20/10^3</f>
        <v>0</v>
      </c>
      <c r="K102" s="75">
        <f>'Margin per unit'!K102*'Volume (KT)'!K102*'Selling Price'!K$20/10^3</f>
        <v>0</v>
      </c>
      <c r="L102" s="75">
        <f>'Margin per unit'!L102*'Volume (KT)'!L102*'Selling Price'!L$20/10^3</f>
        <v>0</v>
      </c>
      <c r="M102" s="75">
        <f>'Margin per unit'!M102*'Volume (KT)'!M102*'Selling Price'!M$20/10^3</f>
        <v>0</v>
      </c>
      <c r="N102" s="75">
        <f>'Margin per unit'!N102*'Volume (KT)'!N102*'Selling Price'!N$20/10^3</f>
        <v>0</v>
      </c>
      <c r="O102" s="75">
        <f>'Margin per unit'!O102*'Volume (KT)'!O102*'Selling Price'!O$20/10^3</f>
        <v>0</v>
      </c>
      <c r="P102" s="75">
        <f>'Margin per unit'!P102*'Volume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'Margin per unit'!E103*'Volume (KT)'!E103*'Selling Price'!E$20/10^3</f>
        <v>0</v>
      </c>
      <c r="F103" s="75">
        <f>'Margin per unit'!F103*'Volume (KT)'!F103*'Selling Price'!F$20/10^3</f>
        <v>0</v>
      </c>
      <c r="G103" s="75">
        <f>'Margin per unit'!G103*'Volume (KT)'!G103*'Selling Price'!G$20/10^3</f>
        <v>0</v>
      </c>
      <c r="H103" s="75">
        <f>'Margin per unit'!H103*'Volume (KT)'!H103*'Selling Price'!H$20/10^3</f>
        <v>0</v>
      </c>
      <c r="I103" s="75">
        <f>'Margin per unit'!I103*'Volume (KT)'!I103*'Selling Price'!I$20/10^3</f>
        <v>0</v>
      </c>
      <c r="J103" s="75">
        <f>'Margin per unit'!J103*'Volume (KT)'!J103*'Selling Price'!J$20/10^3</f>
        <v>0</v>
      </c>
      <c r="K103" s="75">
        <f>'Margin per unit'!K103*'Volume (KT)'!K103*'Selling Price'!K$20/10^3</f>
        <v>0</v>
      </c>
      <c r="L103" s="75">
        <f>'Margin per unit'!L103*'Volume (KT)'!L103*'Selling Price'!L$20/10^3</f>
        <v>0</v>
      </c>
      <c r="M103" s="75">
        <f>'Margin per unit'!M103*'Volume (KT)'!M103*'Selling Price'!M$20/10^3</f>
        <v>0</v>
      </c>
      <c r="N103" s="75">
        <f>'Margin per unit'!N103*'Volume (KT)'!N103*'Selling Price'!N$20/10^3</f>
        <v>0</v>
      </c>
      <c r="O103" s="75">
        <f>'Margin per unit'!O103*'Volume (KT)'!O103*'Selling Price'!O$20/10^3</f>
        <v>0</v>
      </c>
      <c r="P103" s="75">
        <f>'Margin per unit'!P103*'Volume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'Margin per unit'!E104*'Volume (KT)'!E104*'Selling Price'!E$20/10^3</f>
        <v>0</v>
      </c>
      <c r="F104" s="75">
        <f>'Margin per unit'!F104*'Volume (KT)'!F104*'Selling Price'!F$20/10^3</f>
        <v>0</v>
      </c>
      <c r="G104" s="75">
        <f>'Margin per unit'!G104*'Volume (KT)'!G104*'Selling Price'!G$20/10^3</f>
        <v>0</v>
      </c>
      <c r="H104" s="75">
        <f>'Margin per unit'!H104*'Volume (KT)'!H104*'Selling Price'!H$20/10^3</f>
        <v>0</v>
      </c>
      <c r="I104" s="75">
        <f>'Margin per unit'!I104*'Volume (KT)'!I104*'Selling Price'!I$20/10^3</f>
        <v>0</v>
      </c>
      <c r="J104" s="75">
        <f>'Margin per unit'!J104*'Volume (KT)'!J104*'Selling Price'!J$20/10^3</f>
        <v>0</v>
      </c>
      <c r="K104" s="75">
        <f>'Margin per unit'!K104*'Volume (KT)'!K104*'Selling Price'!K$20/10^3</f>
        <v>0</v>
      </c>
      <c r="L104" s="75">
        <f>'Margin per unit'!L104*'Volume (KT)'!L104*'Selling Price'!L$20/10^3</f>
        <v>0</v>
      </c>
      <c r="M104" s="75">
        <f>'Margin per unit'!M104*'Volume (KT)'!M104*'Selling Price'!M$20/10^3</f>
        <v>0</v>
      </c>
      <c r="N104" s="75">
        <f>'Margin per unit'!N104*'Volume (KT)'!N104*'Selling Price'!N$20/10^3</f>
        <v>0</v>
      </c>
      <c r="O104" s="75">
        <f>'Margin per unit'!O104*'Volume (KT)'!O104*'Selling Price'!O$20/10^3</f>
        <v>0</v>
      </c>
      <c r="P104" s="75">
        <f>'Margin per unit'!P104*'Volume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'Margin per unit'!E105*'Volume (KT)'!E105*'Selling Price'!E$20/10^3</f>
        <v>0</v>
      </c>
      <c r="F105" s="75">
        <f>'Margin per unit'!F105*'Volume (KT)'!F105*'Selling Price'!F$20/10^3</f>
        <v>0</v>
      </c>
      <c r="G105" s="75">
        <f>'Margin per unit'!G105*'Volume (KT)'!G105*'Selling Price'!G$20/10^3</f>
        <v>0</v>
      </c>
      <c r="H105" s="75">
        <f>'Margin per unit'!H105*'Volume (KT)'!H105*'Selling Price'!H$20/10^3</f>
        <v>0</v>
      </c>
      <c r="I105" s="75">
        <f>'Margin per unit'!I105*'Volume (KT)'!I105*'Selling Price'!I$20/10^3</f>
        <v>0</v>
      </c>
      <c r="J105" s="75">
        <f>'Margin per unit'!J105*'Volume (KT)'!J105*'Selling Price'!J$20/10^3</f>
        <v>0</v>
      </c>
      <c r="K105" s="75">
        <f>'Margin per unit'!K105*'Volume (KT)'!K105*'Selling Price'!K$20/10^3</f>
        <v>0</v>
      </c>
      <c r="L105" s="75">
        <f>'Margin per unit'!L105*'Volume (KT)'!L105*'Selling Price'!L$20/10^3</f>
        <v>0</v>
      </c>
      <c r="M105" s="75">
        <f>'Margin per unit'!M105*'Volume (KT)'!M105*'Selling Price'!M$20/10^3</f>
        <v>0</v>
      </c>
      <c r="N105" s="75">
        <f>'Margin per unit'!N105*'Volume (KT)'!N105*'Selling Price'!N$20/10^3</f>
        <v>0</v>
      </c>
      <c r="O105" s="75">
        <f>'Margin per unit'!O105*'Volume (KT)'!O105*'Selling Price'!O$20/10^3</f>
        <v>0</v>
      </c>
      <c r="P105" s="75">
        <f>'Margin per unit'!P105*'Volume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'Margin per unit'!E106*'Volume (KT)'!E106*'Selling Price'!E$20/10^3</f>
        <v>0</v>
      </c>
      <c r="F106" s="75">
        <f>'Margin per unit'!F106*'Volume (KT)'!F106*'Selling Price'!F$20/10^3</f>
        <v>0</v>
      </c>
      <c r="G106" s="75">
        <f>'Margin per unit'!G106*'Volume (KT)'!G106*'Selling Price'!G$20/10^3</f>
        <v>0</v>
      </c>
      <c r="H106" s="75">
        <f>'Margin per unit'!H106*'Volume (KT)'!H106*'Selling Price'!H$20/10^3</f>
        <v>0</v>
      </c>
      <c r="I106" s="75">
        <f>'Margin per unit'!I106*'Volume (KT)'!I106*'Selling Price'!I$20/10^3</f>
        <v>0</v>
      </c>
      <c r="J106" s="75">
        <f>'Margin per unit'!J106*'Volume (KT)'!J106*'Selling Price'!J$20/10^3</f>
        <v>0</v>
      </c>
      <c r="K106" s="75">
        <f>'Margin per unit'!K106*'Volume (KT)'!K106*'Selling Price'!K$20/10^3</f>
        <v>0</v>
      </c>
      <c r="L106" s="75">
        <f>'Margin per unit'!L106*'Volume (KT)'!L106*'Selling Price'!L$20/10^3</f>
        <v>0</v>
      </c>
      <c r="M106" s="75">
        <f>'Margin per unit'!M106*'Volume (KT)'!M106*'Selling Price'!M$20/10^3</f>
        <v>0</v>
      </c>
      <c r="N106" s="75">
        <f>'Margin per unit'!N106*'Volume (KT)'!N106*'Selling Price'!N$20/10^3</f>
        <v>0</v>
      </c>
      <c r="O106" s="75">
        <f>'Margin per unit'!O106*'Volume (KT)'!O106*'Selling Price'!O$20/10^3</f>
        <v>0</v>
      </c>
      <c r="P106" s="75">
        <f>'Margin per unit'!P106*'Volume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'Margin per unit'!E107*'Volume (KT)'!E107*'Selling Price'!E$20/10^3</f>
        <v>0</v>
      </c>
      <c r="F107" s="75">
        <f>'Margin per unit'!F107*'Volume (KT)'!F107*'Selling Price'!F$20/10^3</f>
        <v>0</v>
      </c>
      <c r="G107" s="75">
        <f>'Margin per unit'!G107*'Volume (KT)'!G107*'Selling Price'!G$20/10^3</f>
        <v>0</v>
      </c>
      <c r="H107" s="75">
        <f>'Margin per unit'!H107*'Volume (KT)'!H107*'Selling Price'!H$20/10^3</f>
        <v>0</v>
      </c>
      <c r="I107" s="75">
        <f>'Margin per unit'!I107*'Volume (KT)'!I107*'Selling Price'!I$20/10^3</f>
        <v>0</v>
      </c>
      <c r="J107" s="75">
        <f>'Margin per unit'!J107*'Volume (KT)'!J107*'Selling Price'!J$20/10^3</f>
        <v>0</v>
      </c>
      <c r="K107" s="75">
        <f>'Margin per unit'!K107*'Volume (KT)'!K107*'Selling Price'!K$20/10^3</f>
        <v>0</v>
      </c>
      <c r="L107" s="75">
        <f>'Margin per unit'!L107*'Volume (KT)'!L107*'Selling Price'!L$20/10^3</f>
        <v>0</v>
      </c>
      <c r="M107" s="75">
        <f>'Margin per unit'!M107*'Volume (KT)'!M107*'Selling Price'!M$20/10^3</f>
        <v>0</v>
      </c>
      <c r="N107" s="75">
        <f>'Margin per unit'!N107*'Volume (KT)'!N107*'Selling Price'!N$20/10^3</f>
        <v>0</v>
      </c>
      <c r="O107" s="75">
        <f>'Margin per unit'!O107*'Volume (KT)'!O107*'Selling Price'!O$20/10^3</f>
        <v>0</v>
      </c>
      <c r="P107" s="75">
        <f>'Margin per unit'!P107*'Volume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'Margin per unit'!E108*'Volume (KT)'!E108*'Selling Price'!E$20/10^3</f>
        <v>0</v>
      </c>
      <c r="F108" s="75">
        <f>'Margin per unit'!F108*'Volume (KT)'!F108*'Selling Price'!F$20/10^3</f>
        <v>0</v>
      </c>
      <c r="G108" s="75">
        <f>'Margin per unit'!G108*'Volume (KT)'!G108*'Selling Price'!G$20/10^3</f>
        <v>0</v>
      </c>
      <c r="H108" s="75">
        <f>'Margin per unit'!H108*'Volume (KT)'!H108*'Selling Price'!H$20/10^3</f>
        <v>0</v>
      </c>
      <c r="I108" s="75">
        <f>'Margin per unit'!I108*'Volume (KT)'!I108*'Selling Price'!I$20/10^3</f>
        <v>0</v>
      </c>
      <c r="J108" s="75">
        <f>'Margin per unit'!J108*'Volume (KT)'!J108*'Selling Price'!J$20/10^3</f>
        <v>0</v>
      </c>
      <c r="K108" s="75">
        <f>'Margin per unit'!K108*'Volume (KT)'!K108*'Selling Price'!K$20/10^3</f>
        <v>0</v>
      </c>
      <c r="L108" s="75">
        <f>'Margin per unit'!L108*'Volume (KT)'!L108*'Selling Price'!L$20/10^3</f>
        <v>0</v>
      </c>
      <c r="M108" s="75">
        <f>'Margin per unit'!M108*'Volume (KT)'!M108*'Selling Price'!M$20/10^3</f>
        <v>0</v>
      </c>
      <c r="N108" s="75">
        <f>'Margin per unit'!N108*'Volume (KT)'!N108*'Selling Price'!N$20/10^3</f>
        <v>0</v>
      </c>
      <c r="O108" s="75">
        <f>'Margin per unit'!O108*'Volume (KT)'!O108*'Selling Price'!O$20/10^3</f>
        <v>0</v>
      </c>
      <c r="P108" s="75">
        <f>'Margin per unit'!P108*'Volume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'Margin per unit'!E109*'Volume (KT)'!E109*'Selling Price'!E$20/10^3</f>
        <v>0</v>
      </c>
      <c r="F109" s="75">
        <f>'Margin per unit'!F109*'Volume (KT)'!F109*'Selling Price'!F$20/10^3</f>
        <v>0</v>
      </c>
      <c r="G109" s="75">
        <f>'Margin per unit'!G109*'Volume (KT)'!G109*'Selling Price'!G$20/10^3</f>
        <v>0</v>
      </c>
      <c r="H109" s="75">
        <f>'Margin per unit'!H109*'Volume (KT)'!H109*'Selling Price'!H$20/10^3</f>
        <v>0</v>
      </c>
      <c r="I109" s="75">
        <f>'Margin per unit'!I109*'Volume (KT)'!I109*'Selling Price'!I$20/10^3</f>
        <v>0</v>
      </c>
      <c r="J109" s="75">
        <f>'Margin per unit'!J109*'Volume (KT)'!J109*'Selling Price'!J$20/10^3</f>
        <v>0</v>
      </c>
      <c r="K109" s="75">
        <f>'Margin per unit'!K109*'Volume (KT)'!K109*'Selling Price'!K$20/10^3</f>
        <v>0</v>
      </c>
      <c r="L109" s="75">
        <f>'Margin per unit'!L109*'Volume (KT)'!L109*'Selling Price'!L$20/10^3</f>
        <v>0</v>
      </c>
      <c r="M109" s="75">
        <f>'Margin per unit'!M109*'Volume (KT)'!M109*'Selling Price'!M$20/10^3</f>
        <v>0</v>
      </c>
      <c r="N109" s="75">
        <f>'Margin per unit'!N109*'Volume (KT)'!N109*'Selling Price'!N$20/10^3</f>
        <v>0</v>
      </c>
      <c r="O109" s="75">
        <f>'Margin per unit'!O109*'Volume (KT)'!O109*'Selling Price'!O$20/10^3</f>
        <v>0</v>
      </c>
      <c r="P109" s="75">
        <f>'Margin per unit'!P109*'Volume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'Margin per unit'!E110*'Volume (KT)'!E110*'Selling Price'!E$20/10^3</f>
        <v>0</v>
      </c>
      <c r="F110" s="75">
        <f>'Margin per unit'!F110*'Volume (KT)'!F110*'Selling Price'!F$20/10^3</f>
        <v>0</v>
      </c>
      <c r="G110" s="75">
        <f>'Margin per unit'!G110*'Volume (KT)'!G110*'Selling Price'!G$20/10^3</f>
        <v>0</v>
      </c>
      <c r="H110" s="75">
        <f>'Margin per unit'!H110*'Volume (KT)'!H110*'Selling Price'!H$20/10^3</f>
        <v>0</v>
      </c>
      <c r="I110" s="75">
        <f>'Margin per unit'!I110*'Volume (KT)'!I110*'Selling Price'!I$20/10^3</f>
        <v>0</v>
      </c>
      <c r="J110" s="75">
        <f>'Margin per unit'!J110*'Volume (KT)'!J110*'Selling Price'!J$20/10^3</f>
        <v>0</v>
      </c>
      <c r="K110" s="75">
        <f>'Margin per unit'!K110*'Volume (KT)'!K110*'Selling Price'!K$20/10^3</f>
        <v>0</v>
      </c>
      <c r="L110" s="75">
        <f>'Margin per unit'!L110*'Volume (KT)'!L110*'Selling Price'!L$20/10^3</f>
        <v>0</v>
      </c>
      <c r="M110" s="75">
        <f>'Margin per unit'!M110*'Volume (KT)'!M110*'Selling Price'!M$20/10^3</f>
        <v>0</v>
      </c>
      <c r="N110" s="75">
        <f>'Margin per unit'!N110*'Volume (KT)'!N110*'Selling Price'!N$20/10^3</f>
        <v>0</v>
      </c>
      <c r="O110" s="75">
        <f>'Margin per unit'!O110*'Volume (KT)'!O110*'Selling Price'!O$20/10^3</f>
        <v>0</v>
      </c>
      <c r="P110" s="75">
        <f>'Margin per unit'!P110*'Volume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'Margin per unit'!E111*'Volume (KT)'!E111*'Selling Price'!E$20/10^3</f>
        <v>0</v>
      </c>
      <c r="F111" s="75">
        <f>'Margin per unit'!F111*'Volume (KT)'!F111*'Selling Price'!F$20/10^3</f>
        <v>0</v>
      </c>
      <c r="G111" s="75">
        <f>'Margin per unit'!G111*'Volume (KT)'!G111*'Selling Price'!G$20/10^3</f>
        <v>0</v>
      </c>
      <c r="H111" s="75">
        <f>'Margin per unit'!H111*'Volume (KT)'!H111*'Selling Price'!H$20/10^3</f>
        <v>0</v>
      </c>
      <c r="I111" s="75">
        <f>'Margin per unit'!I111*'Volume (KT)'!I111*'Selling Price'!I$20/10^3</f>
        <v>0</v>
      </c>
      <c r="J111" s="75">
        <f>'Margin per unit'!J111*'Volume (KT)'!J111*'Selling Price'!J$20/10^3</f>
        <v>0</v>
      </c>
      <c r="K111" s="75">
        <f>'Margin per unit'!K111*'Volume (KT)'!K111*'Selling Price'!K$20/10^3</f>
        <v>0</v>
      </c>
      <c r="L111" s="75">
        <f>'Margin per unit'!L111*'Volume (KT)'!L111*'Selling Price'!L$20/10^3</f>
        <v>0</v>
      </c>
      <c r="M111" s="75">
        <f>'Margin per unit'!M111*'Volume (KT)'!M111*'Selling Price'!M$20/10^3</f>
        <v>0</v>
      </c>
      <c r="N111" s="75">
        <f>'Margin per unit'!N111*'Volume (KT)'!N111*'Selling Price'!N$20/10^3</f>
        <v>0</v>
      </c>
      <c r="O111" s="75">
        <f>'Margin per unit'!O111*'Volume (KT)'!O111*'Selling Price'!O$20/10^3</f>
        <v>0</v>
      </c>
      <c r="P111" s="75">
        <f>'Margin per unit'!P111*'Volume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'Margin per unit'!E112*'Volume (KT)'!E112*'Selling Price'!E$20/10^3</f>
        <v>0</v>
      </c>
      <c r="F112" s="75">
        <f>'Margin per unit'!F112*'Volume (KT)'!F112*'Selling Price'!F$20/10^3</f>
        <v>0</v>
      </c>
      <c r="G112" s="75">
        <f>'Margin per unit'!G112*'Volume (KT)'!G112*'Selling Price'!G$20/10^3</f>
        <v>0</v>
      </c>
      <c r="H112" s="75">
        <f>'Margin per unit'!H112*'Volume (KT)'!H112*'Selling Price'!H$20/10^3</f>
        <v>0</v>
      </c>
      <c r="I112" s="75">
        <f>'Margin per unit'!I112*'Volume (KT)'!I112*'Selling Price'!I$20/10^3</f>
        <v>0</v>
      </c>
      <c r="J112" s="75">
        <f>'Margin per unit'!J112*'Volume (KT)'!J112*'Selling Price'!J$20/10^3</f>
        <v>0</v>
      </c>
      <c r="K112" s="75">
        <f>'Margin per unit'!K112*'Volume (KT)'!K112*'Selling Price'!K$20/10^3</f>
        <v>0</v>
      </c>
      <c r="L112" s="75">
        <f>'Margin per unit'!L112*'Volume (KT)'!L112*'Selling Price'!L$20/10^3</f>
        <v>0</v>
      </c>
      <c r="M112" s="75">
        <f>'Margin per unit'!M112*'Volume (KT)'!M112*'Selling Price'!M$20/10^3</f>
        <v>0</v>
      </c>
      <c r="N112" s="75">
        <f>'Margin per unit'!N112*'Volume (KT)'!N112*'Selling Price'!N$20/10^3</f>
        <v>0</v>
      </c>
      <c r="O112" s="75">
        <f>'Margin per unit'!O112*'Volume (KT)'!O112*'Selling Price'!O$20/10^3</f>
        <v>0</v>
      </c>
      <c r="P112" s="75">
        <f>'Margin per unit'!P112*'Volume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'Margin per unit'!E113*'Volume (KT)'!E113*'Selling Price'!E$20/10^3</f>
        <v>0</v>
      </c>
      <c r="F113" s="75">
        <f>'Margin per unit'!F113*'Volume (KT)'!F113*'Selling Price'!F$20/10^3</f>
        <v>0</v>
      </c>
      <c r="G113" s="75">
        <f>'Margin per unit'!G113*'Volume (KT)'!G113*'Selling Price'!G$20/10^3</f>
        <v>0</v>
      </c>
      <c r="H113" s="75">
        <f>'Margin per unit'!H113*'Volume (KT)'!H113*'Selling Price'!H$20/10^3</f>
        <v>0</v>
      </c>
      <c r="I113" s="75">
        <f>'Margin per unit'!I113*'Volume (KT)'!I113*'Selling Price'!I$20/10^3</f>
        <v>0</v>
      </c>
      <c r="J113" s="75">
        <f>'Margin per unit'!J113*'Volume (KT)'!J113*'Selling Price'!J$20/10^3</f>
        <v>0</v>
      </c>
      <c r="K113" s="75">
        <f>'Margin per unit'!K113*'Volume (KT)'!K113*'Selling Price'!K$20/10^3</f>
        <v>0</v>
      </c>
      <c r="L113" s="75">
        <f>'Margin per unit'!L113*'Volume (KT)'!L113*'Selling Price'!L$20/10^3</f>
        <v>0</v>
      </c>
      <c r="M113" s="75">
        <f>'Margin per unit'!M113*'Volume (KT)'!M113*'Selling Price'!M$20/10^3</f>
        <v>0</v>
      </c>
      <c r="N113" s="75">
        <f>'Margin per unit'!N113*'Volume (KT)'!N113*'Selling Price'!N$20/10^3</f>
        <v>0</v>
      </c>
      <c r="O113" s="75">
        <f>'Margin per unit'!O113*'Volume (KT)'!O113*'Selling Price'!O$20/10^3</f>
        <v>0</v>
      </c>
      <c r="P113" s="75">
        <f>'Margin per unit'!P113*'Volume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'Margin per unit'!E114*'Volume (KT)'!E114*'Selling Price'!E$20/10^3</f>
        <v>0</v>
      </c>
      <c r="F114" s="75">
        <f>'Margin per unit'!F114*'Volume (KT)'!F114*'Selling Price'!F$20/10^3</f>
        <v>0</v>
      </c>
      <c r="G114" s="75">
        <f>'Margin per unit'!G114*'Volume (KT)'!G114*'Selling Price'!G$20/10^3</f>
        <v>0</v>
      </c>
      <c r="H114" s="75">
        <f>'Margin per unit'!H114*'Volume (KT)'!H114*'Selling Price'!H$20/10^3</f>
        <v>0</v>
      </c>
      <c r="I114" s="75">
        <f>'Margin per unit'!I114*'Volume (KT)'!I114*'Selling Price'!I$20/10^3</f>
        <v>0</v>
      </c>
      <c r="J114" s="75">
        <f>'Margin per unit'!J114*'Volume (KT)'!J114*'Selling Price'!J$20/10^3</f>
        <v>0</v>
      </c>
      <c r="K114" s="75">
        <f>'Margin per unit'!K114*'Volume (KT)'!K114*'Selling Price'!K$20/10^3</f>
        <v>0</v>
      </c>
      <c r="L114" s="75">
        <f>'Margin per unit'!L114*'Volume (KT)'!L114*'Selling Price'!L$20/10^3</f>
        <v>0</v>
      </c>
      <c r="M114" s="75">
        <f>'Margin per unit'!M114*'Volume (KT)'!M114*'Selling Price'!M$20/10^3</f>
        <v>0</v>
      </c>
      <c r="N114" s="75">
        <f>'Margin per unit'!N114*'Volume (KT)'!N114*'Selling Price'!N$20/10^3</f>
        <v>0</v>
      </c>
      <c r="O114" s="75">
        <f>'Margin per unit'!O114*'Volume (KT)'!O114*'Selling Price'!O$20/10^3</f>
        <v>0</v>
      </c>
      <c r="P114" s="75">
        <f>'Margin per unit'!P114*'Volume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'Margin per unit'!E115*'Volume (KT)'!E115*'Selling Price'!E$20/10^3</f>
        <v>0</v>
      </c>
      <c r="F115" s="75">
        <f>'Margin per unit'!F115*'Volume (KT)'!F115*'Selling Price'!F$20/10^3</f>
        <v>0</v>
      </c>
      <c r="G115" s="75">
        <f>'Margin per unit'!G115*'Volume (KT)'!G115*'Selling Price'!G$20/10^3</f>
        <v>0</v>
      </c>
      <c r="H115" s="75">
        <f>'Margin per unit'!H115*'Volume (KT)'!H115*'Selling Price'!H$20/10^3</f>
        <v>0</v>
      </c>
      <c r="I115" s="75">
        <f>'Margin per unit'!I115*'Volume (KT)'!I115*'Selling Price'!I$20/10^3</f>
        <v>0</v>
      </c>
      <c r="J115" s="75">
        <f>'Margin per unit'!J115*'Volume (KT)'!J115*'Selling Price'!J$20/10^3</f>
        <v>0</v>
      </c>
      <c r="K115" s="75">
        <f>'Margin per unit'!K115*'Volume (KT)'!K115*'Selling Price'!K$20/10^3</f>
        <v>0</v>
      </c>
      <c r="L115" s="75">
        <f>'Margin per unit'!L115*'Volume (KT)'!L115*'Selling Price'!L$20/10^3</f>
        <v>0</v>
      </c>
      <c r="M115" s="75">
        <f>'Margin per unit'!M115*'Volume (KT)'!M115*'Selling Price'!M$20/10^3</f>
        <v>0</v>
      </c>
      <c r="N115" s="75">
        <f>'Margin per unit'!N115*'Volume (KT)'!N115*'Selling Price'!N$20/10^3</f>
        <v>0</v>
      </c>
      <c r="O115" s="75">
        <f>'Margin per unit'!O115*'Volume (KT)'!O115*'Selling Price'!O$20/10^3</f>
        <v>0</v>
      </c>
      <c r="P115" s="75">
        <f>'Margin per unit'!P115*'Volume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'Margin per unit'!E116*'Volume (KT)'!E116*'Selling Price'!E$20/10^3</f>
        <v>0</v>
      </c>
      <c r="F116" s="75">
        <f>'Margin per unit'!F116*'Volume (KT)'!F116*'Selling Price'!F$20/10^3</f>
        <v>0</v>
      </c>
      <c r="G116" s="75">
        <f>'Margin per unit'!G116*'Volume (KT)'!G116*'Selling Price'!G$20/10^3</f>
        <v>0</v>
      </c>
      <c r="H116" s="75">
        <f>'Margin per unit'!H116*'Volume (KT)'!H116*'Selling Price'!H$20/10^3</f>
        <v>0</v>
      </c>
      <c r="I116" s="75">
        <f>'Margin per unit'!I116*'Volume (KT)'!I116*'Selling Price'!I$20/10^3</f>
        <v>0</v>
      </c>
      <c r="J116" s="75">
        <f>'Margin per unit'!J116*'Volume (KT)'!J116*'Selling Price'!J$20/10^3</f>
        <v>0</v>
      </c>
      <c r="K116" s="75">
        <f>'Margin per unit'!K116*'Volume (KT)'!K116*'Selling Price'!K$20/10^3</f>
        <v>0</v>
      </c>
      <c r="L116" s="75">
        <f>'Margin per unit'!L116*'Volume (KT)'!L116*'Selling Price'!L$20/10^3</f>
        <v>0</v>
      </c>
      <c r="M116" s="75">
        <f>'Margin per unit'!M116*'Volume (KT)'!M116*'Selling Price'!M$20/10^3</f>
        <v>0</v>
      </c>
      <c r="N116" s="75">
        <f>'Margin per unit'!N116*'Volume (KT)'!N116*'Selling Price'!N$20/10^3</f>
        <v>0</v>
      </c>
      <c r="O116" s="75">
        <f>'Margin per unit'!O116*'Volume (KT)'!O116*'Selling Price'!O$20/10^3</f>
        <v>0</v>
      </c>
      <c r="P116" s="75">
        <f>'Margin per unit'!P116*'Volume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'Margin per unit'!E117*'Volume (KT)'!E117*'Selling Price'!E$20/10^3</f>
        <v>0</v>
      </c>
      <c r="F117" s="75">
        <f>'Margin per unit'!F117*'Volume (KT)'!F117*'Selling Price'!F$20/10^3</f>
        <v>0</v>
      </c>
      <c r="G117" s="75">
        <f>'Margin per unit'!G117*'Volume (KT)'!G117*'Selling Price'!G$20/10^3</f>
        <v>0</v>
      </c>
      <c r="H117" s="75">
        <f>'Margin per unit'!H117*'Volume (KT)'!H117*'Selling Price'!H$20/10^3</f>
        <v>0</v>
      </c>
      <c r="I117" s="75">
        <f>'Margin per unit'!I117*'Volume (KT)'!I117*'Selling Price'!I$20/10^3</f>
        <v>0</v>
      </c>
      <c r="J117" s="75">
        <f>'Margin per unit'!J117*'Volume (KT)'!J117*'Selling Price'!J$20/10^3</f>
        <v>0</v>
      </c>
      <c r="K117" s="75">
        <f>'Margin per unit'!K117*'Volume (KT)'!K117*'Selling Price'!K$20/10^3</f>
        <v>0</v>
      </c>
      <c r="L117" s="75">
        <f>'Margin per unit'!L117*'Volume (KT)'!L117*'Selling Price'!L$20/10^3</f>
        <v>0</v>
      </c>
      <c r="M117" s="75">
        <f>'Margin per unit'!M117*'Volume (KT)'!M117*'Selling Price'!M$20/10^3</f>
        <v>0</v>
      </c>
      <c r="N117" s="75">
        <f>'Margin per unit'!N117*'Volume (KT)'!N117*'Selling Price'!N$20/10^3</f>
        <v>0</v>
      </c>
      <c r="O117" s="75">
        <f>'Margin per unit'!O117*'Volume (KT)'!O117*'Selling Price'!O$20/10^3</f>
        <v>0</v>
      </c>
      <c r="P117" s="75">
        <f>'Margin per unit'!P117*'Volume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'Margin per unit'!E118*'Volume (KT)'!E118*'Selling Price'!E$20/10^3</f>
        <v>0</v>
      </c>
      <c r="F118" s="75">
        <f>'Margin per unit'!F118*'Volume (KT)'!F118*'Selling Price'!F$20/10^3</f>
        <v>0</v>
      </c>
      <c r="G118" s="75">
        <f>'Margin per unit'!G118*'Volume (KT)'!G118*'Selling Price'!G$20/10^3</f>
        <v>0</v>
      </c>
      <c r="H118" s="75">
        <f>'Margin per unit'!H118*'Volume (KT)'!H118*'Selling Price'!H$20/10^3</f>
        <v>0</v>
      </c>
      <c r="I118" s="75">
        <f>'Margin per unit'!I118*'Volume (KT)'!I118*'Selling Price'!I$20/10^3</f>
        <v>0</v>
      </c>
      <c r="J118" s="75">
        <f>'Margin per unit'!J118*'Volume (KT)'!J118*'Selling Price'!J$20/10^3</f>
        <v>0</v>
      </c>
      <c r="K118" s="75">
        <f>'Margin per unit'!K118*'Volume (KT)'!K118*'Selling Price'!K$20/10^3</f>
        <v>0</v>
      </c>
      <c r="L118" s="75">
        <f>'Margin per unit'!L118*'Volume (KT)'!L118*'Selling Price'!L$20/10^3</f>
        <v>0</v>
      </c>
      <c r="M118" s="75">
        <f>'Margin per unit'!M118*'Volume (KT)'!M118*'Selling Price'!M$20/10^3</f>
        <v>0</v>
      </c>
      <c r="N118" s="75">
        <f>'Margin per unit'!N118*'Volume (KT)'!N118*'Selling Price'!N$20/10^3</f>
        <v>0</v>
      </c>
      <c r="O118" s="75">
        <f>'Margin per unit'!O118*'Volume (KT)'!O118*'Selling Price'!O$20/10^3</f>
        <v>0</v>
      </c>
      <c r="P118" s="75">
        <f>'Margin per unit'!P118*'Volume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'Margin per unit'!E119*'Volume (KT)'!E119*'Selling Price'!E$20/10^3</f>
        <v>0</v>
      </c>
      <c r="F119" s="75">
        <f>'Margin per unit'!F119*'Volume (KT)'!F119*'Selling Price'!F$20/10^3</f>
        <v>0</v>
      </c>
      <c r="G119" s="75">
        <f>'Margin per unit'!G119*'Volume (KT)'!G119*'Selling Price'!G$20/10^3</f>
        <v>0</v>
      </c>
      <c r="H119" s="75">
        <f>'Margin per unit'!H119*'Volume (KT)'!H119*'Selling Price'!H$20/10^3</f>
        <v>0</v>
      </c>
      <c r="I119" s="75">
        <f>'Margin per unit'!I119*'Volume (KT)'!I119*'Selling Price'!I$20/10^3</f>
        <v>0</v>
      </c>
      <c r="J119" s="75">
        <f>'Margin per unit'!J119*'Volume (KT)'!J119*'Selling Price'!J$20/10^3</f>
        <v>0</v>
      </c>
      <c r="K119" s="75">
        <f>'Margin per unit'!K119*'Volume (KT)'!K119*'Selling Price'!K$20/10^3</f>
        <v>0</v>
      </c>
      <c r="L119" s="75">
        <f>'Margin per unit'!L119*'Volume (KT)'!L119*'Selling Price'!L$20/10^3</f>
        <v>0</v>
      </c>
      <c r="M119" s="75">
        <f>'Margin per unit'!M119*'Volume (KT)'!M119*'Selling Price'!M$20/10^3</f>
        <v>0</v>
      </c>
      <c r="N119" s="75">
        <f>'Margin per unit'!N119*'Volume (KT)'!N119*'Selling Price'!N$20/10^3</f>
        <v>0</v>
      </c>
      <c r="O119" s="75">
        <f>'Margin per unit'!O119*'Volume (KT)'!O119*'Selling Price'!O$20/10^3</f>
        <v>0</v>
      </c>
      <c r="P119" s="75">
        <f>'Margin per unit'!P119*'Volume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'Margin per unit'!E120*'Volume (KT)'!E120*'Selling Price'!E$20/10^3</f>
        <v>0</v>
      </c>
      <c r="F120" s="75">
        <f>'Margin per unit'!F120*'Volume (KT)'!F120*'Selling Price'!F$20/10^3</f>
        <v>0</v>
      </c>
      <c r="G120" s="75">
        <f>'Margin per unit'!G120*'Volume (KT)'!G120*'Selling Price'!G$20/10^3</f>
        <v>0</v>
      </c>
      <c r="H120" s="75">
        <f>'Margin per unit'!H120*'Volume (KT)'!H120*'Selling Price'!H$20/10^3</f>
        <v>0</v>
      </c>
      <c r="I120" s="75">
        <f>'Margin per unit'!I120*'Volume (KT)'!I120*'Selling Price'!I$20/10^3</f>
        <v>0</v>
      </c>
      <c r="J120" s="75">
        <f>'Margin per unit'!J120*'Volume (KT)'!J120*'Selling Price'!J$20/10^3</f>
        <v>0</v>
      </c>
      <c r="K120" s="75">
        <f>'Margin per unit'!K120*'Volume (KT)'!K120*'Selling Price'!K$20/10^3</f>
        <v>0</v>
      </c>
      <c r="L120" s="75">
        <f>'Margin per unit'!L120*'Volume (KT)'!L120*'Selling Price'!L$20/10^3</f>
        <v>0</v>
      </c>
      <c r="M120" s="75">
        <f>'Margin per unit'!M120*'Volume (KT)'!M120*'Selling Price'!M$20/10^3</f>
        <v>0</v>
      </c>
      <c r="N120" s="75">
        <f>'Margin per unit'!N120*'Volume (KT)'!N120*'Selling Price'!N$20/10^3</f>
        <v>0</v>
      </c>
      <c r="O120" s="75">
        <f>'Margin per unit'!O120*'Volume (KT)'!O120*'Selling Price'!O$20/10^3</f>
        <v>0</v>
      </c>
      <c r="P120" s="75">
        <f>'Margin per unit'!P120*'Volume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'Margin per unit'!E121*'Volume (KT)'!E121*'Selling Price'!E$20/10^3</f>
        <v>4.1614902024446305</v>
      </c>
      <c r="F121" s="75">
        <f>'Margin per unit'!F121*'Volume (KT)'!F121*'Selling Price'!F$20/10^3</f>
        <v>0.76455308762000351</v>
      </c>
      <c r="G121" s="75">
        <f>'Margin per unit'!G121*'Volume (KT)'!G121*'Selling Price'!G$20/10^3</f>
        <v>0.16188470314630951</v>
      </c>
      <c r="H121" s="75">
        <f>'Margin per unit'!H121*'Volume (KT)'!H121*'Selling Price'!H$20/10^3</f>
        <v>1.720288177509085</v>
      </c>
      <c r="I121" s="75">
        <f>'Margin per unit'!I121*'Volume (KT)'!I121*'Selling Price'!I$20/10^3</f>
        <v>2.142991999999996</v>
      </c>
      <c r="J121" s="75">
        <f>'Margin per unit'!J121*'Volume (KT)'!J121*'Selling Price'!J$20/10^3</f>
        <v>2.1296800000000071</v>
      </c>
      <c r="K121" s="75">
        <f>'Margin per unit'!K121*'Volume (KT)'!K121*'Selling Price'!K$20/10^3</f>
        <v>2.1296800000000071</v>
      </c>
      <c r="L121" s="75">
        <f>'Margin per unit'!L121*'Volume (KT)'!L121*'Selling Price'!L$20/10^3</f>
        <v>2.1143200000000117</v>
      </c>
      <c r="M121" s="75">
        <f>'Margin per unit'!M121*'Volume (KT)'!M121*'Selling Price'!M$20/10^3</f>
        <v>2.0989599999999959</v>
      </c>
      <c r="N121" s="75">
        <f>'Margin per unit'!N121*'Volume (KT)'!N121*'Selling Price'!N$20/10^3</f>
        <v>2.0958880000000031</v>
      </c>
      <c r="O121" s="75">
        <f>'Margin per unit'!O121*'Volume (KT)'!O121*'Selling Price'!O$20/10^3</f>
        <v>2.0958880000000031</v>
      </c>
      <c r="P121" s="75">
        <f>'Margin per unit'!P121*'Volume (KT)'!P121*'Selling Price'!P$20/10^3</f>
        <v>2.0958880000000031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'Margin per unit'!E122*'Volume (KT)'!E122*'Selling Price'!E$20/10^3</f>
        <v>0</v>
      </c>
      <c r="F122" s="75">
        <f>'Margin per unit'!F122*'Volume (KT)'!F122*'Selling Price'!F$20/10^3</f>
        <v>0</v>
      </c>
      <c r="G122" s="75">
        <f>'Margin per unit'!G122*'Volume (KT)'!G122*'Selling Price'!G$20/10^3</f>
        <v>0</v>
      </c>
      <c r="H122" s="75">
        <f>'Margin per unit'!H122*'Volume (KT)'!H122*'Selling Price'!H$20/10^3</f>
        <v>2.3745327235792169</v>
      </c>
      <c r="I122" s="75">
        <f>'Margin per unit'!I122*'Volume (KT)'!I122*'Selling Price'!I$20/10^3</f>
        <v>1.0928976000000012</v>
      </c>
      <c r="J122" s="75">
        <f>'Margin per unit'!J122*'Volume (KT)'!J122*'Selling Price'!J$20/10^3</f>
        <v>0</v>
      </c>
      <c r="K122" s="75">
        <f>'Margin per unit'!K122*'Volume (KT)'!K122*'Selling Price'!K$20/10^3</f>
        <v>0</v>
      </c>
      <c r="L122" s="75">
        <f>'Margin per unit'!L122*'Volume (KT)'!L122*'Selling Price'!L$20/10^3</f>
        <v>0</v>
      </c>
      <c r="M122" s="75">
        <f>'Margin per unit'!M122*'Volume (KT)'!M122*'Selling Price'!M$20/10^3</f>
        <v>0</v>
      </c>
      <c r="N122" s="75">
        <f>'Margin per unit'!N122*'Volume (KT)'!N122*'Selling Price'!N$20/10^3</f>
        <v>0</v>
      </c>
      <c r="O122" s="75">
        <f>'Margin per unit'!O122*'Volume (KT)'!O122*'Selling Price'!O$20/10^3</f>
        <v>0</v>
      </c>
      <c r="P122" s="75">
        <f>'Margin per unit'!P122*'Volume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'Margin per unit'!E123*'Volume (KT)'!E123*'Selling Price'!E$20/10^3</f>
        <v>5.3439350823359799</v>
      </c>
      <c r="F123" s="75">
        <f>'Margin per unit'!F123*'Volume (KT)'!F123*'Selling Price'!F$20/10^3</f>
        <v>5.0613223333920114</v>
      </c>
      <c r="G123" s="75">
        <f>'Margin per unit'!G123*'Volume (KT)'!G123*'Selling Price'!G$20/10^3</f>
        <v>7.380012183164701</v>
      </c>
      <c r="H123" s="75">
        <f>'Margin per unit'!H123*'Volume (KT)'!H123*'Selling Price'!H$20/10^3</f>
        <v>7.6506811229746674</v>
      </c>
      <c r="I123" s="75">
        <f>'Margin per unit'!I123*'Volume (KT)'!I123*'Selling Price'!I$20/10^3</f>
        <v>6.2458344000000032</v>
      </c>
      <c r="J123" s="75">
        <f>'Margin per unit'!J123*'Volume (KT)'!J123*'Selling Price'!J$20/10^3</f>
        <v>6.5707408000000127</v>
      </c>
      <c r="K123" s="75">
        <f>'Margin per unit'!K123*'Volume (KT)'!K123*'Selling Price'!K$20/10^3</f>
        <v>6.5707408000000127</v>
      </c>
      <c r="L123" s="75">
        <f>'Margin per unit'!L123*'Volume (KT)'!L123*'Selling Price'!L$20/10^3</f>
        <v>6.5390992000000105</v>
      </c>
      <c r="M123" s="75">
        <f>'Margin per unit'!M123*'Volume (KT)'!M123*'Selling Price'!M$20/10^3</f>
        <v>6.5074576000000075</v>
      </c>
      <c r="N123" s="75">
        <f>'Margin per unit'!N123*'Volume (KT)'!N123*'Selling Price'!N$20/10^3</f>
        <v>6.5011292800000176</v>
      </c>
      <c r="O123" s="75">
        <f>'Margin per unit'!O123*'Volume (KT)'!O123*'Selling Price'!O$20/10^3</f>
        <v>6.5011292800000176</v>
      </c>
      <c r="P123" s="75">
        <f>'Margin per unit'!P123*'Volume (KT)'!P123*'Selling Price'!P$20/10^3</f>
        <v>6.5011292800000176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'Margin per unit'!E124*'Volume (KT)'!E124*'Selling Price'!E$20/10^3</f>
        <v>0</v>
      </c>
      <c r="F124" s="75">
        <f>'Margin per unit'!F124*'Volume (KT)'!F124*'Selling Price'!F$20/10^3</f>
        <v>0</v>
      </c>
      <c r="G124" s="75">
        <f>'Margin per unit'!G124*'Volume (KT)'!G124*'Selling Price'!G$20/10^3</f>
        <v>0</v>
      </c>
      <c r="H124" s="75">
        <f>'Margin per unit'!H124*'Volume (KT)'!H124*'Selling Price'!H$20/10^3</f>
        <v>0</v>
      </c>
      <c r="I124" s="75">
        <f>'Margin per unit'!I124*'Volume (KT)'!I124*'Selling Price'!I$20/10^3</f>
        <v>0</v>
      </c>
      <c r="J124" s="75">
        <f>'Margin per unit'!J124*'Volume (KT)'!J124*'Selling Price'!J$20/10^3</f>
        <v>0</v>
      </c>
      <c r="K124" s="75">
        <f>'Margin per unit'!K124*'Volume (KT)'!K124*'Selling Price'!K$20/10^3</f>
        <v>0</v>
      </c>
      <c r="L124" s="75">
        <f>'Margin per unit'!L124*'Volume (KT)'!L124*'Selling Price'!L$20/10^3</f>
        <v>0</v>
      </c>
      <c r="M124" s="75">
        <f>'Margin per unit'!M124*'Volume (KT)'!M124*'Selling Price'!M$20/10^3</f>
        <v>0</v>
      </c>
      <c r="N124" s="75">
        <f>'Margin per unit'!N124*'Volume (KT)'!N124*'Selling Price'!N$20/10^3</f>
        <v>0</v>
      </c>
      <c r="O124" s="75">
        <f>'Margin per unit'!O124*'Volume (KT)'!O124*'Selling Price'!O$20/10^3</f>
        <v>0</v>
      </c>
      <c r="P124" s="75">
        <f>'Margin per unit'!P124*'Volume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'Margin per unit'!E125*'Volume (KT)'!E125*'Selling Price'!E$20/10^3</f>
        <v>0.55129999999999224</v>
      </c>
      <c r="F125" s="75">
        <f>'Margin per unit'!F125*'Volume (KT)'!F125*'Selling Price'!F$20/10^3</f>
        <v>0.51899999999999291</v>
      </c>
      <c r="G125" s="75">
        <f>'Margin per unit'!G125*'Volume (KT)'!G125*'Selling Price'!G$20/10^3</f>
        <v>0.57599999999999618</v>
      </c>
      <c r="H125" s="75">
        <f>'Margin per unit'!H125*'Volume (KT)'!H125*'Selling Price'!H$20/10^3</f>
        <v>0.39000000000000168</v>
      </c>
      <c r="I125" s="75">
        <f>'Margin per unit'!I125*'Volume (KT)'!I125*'Selling Price'!I$20/10^3</f>
        <v>0.55800000000000316</v>
      </c>
      <c r="J125" s="75">
        <f>'Margin per unit'!J125*'Volume (KT)'!J125*'Selling Price'!J$20/10^3</f>
        <v>0.54000000000000115</v>
      </c>
      <c r="K125" s="75">
        <f>'Margin per unit'!K125*'Volume (KT)'!K125*'Selling Price'!K$20/10^3</f>
        <v>0.55800000000000105</v>
      </c>
      <c r="L125" s="75">
        <f>'Margin per unit'!L125*'Volume (KT)'!L125*'Selling Price'!L$20/10^3</f>
        <v>0.5579999999999975</v>
      </c>
      <c r="M125" s="75">
        <f>'Margin per unit'!M125*'Volume (KT)'!M125*'Selling Price'!M$20/10^3</f>
        <v>0.54000000000000103</v>
      </c>
      <c r="N125" s="75">
        <f>'Margin per unit'!N125*'Volume (KT)'!N125*'Selling Price'!N$20/10^3</f>
        <v>0.55800000000000083</v>
      </c>
      <c r="O125" s="75">
        <f>'Margin per unit'!O125*'Volume (KT)'!O125*'Selling Price'!O$20/10^3</f>
        <v>0.5400000000000007</v>
      </c>
      <c r="P125" s="75">
        <f>'Margin per unit'!P125*'Volume (KT)'!P125*'Selling Price'!P$20/10^3</f>
        <v>0.55800000000000083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'Margin per unit'!E126*'Volume (KT)'!E126*'Selling Price'!E$20/10^3</f>
        <v>12.448788768790219</v>
      </c>
      <c r="F126" s="75">
        <f>'Margin per unit'!F126*'Volume (KT)'!F126*'Selling Price'!F$20/10^3</f>
        <v>9.7189723447048415</v>
      </c>
      <c r="G126" s="75">
        <f>'Margin per unit'!G126*'Volume (KT)'!G126*'Selling Price'!G$20/10^3</f>
        <v>11.049298017811987</v>
      </c>
      <c r="H126" s="75">
        <f>'Margin per unit'!H126*'Volume (KT)'!H126*'Selling Price'!H$20/10^3</f>
        <v>6.8690859755153184</v>
      </c>
      <c r="I126" s="75">
        <f>'Margin per unit'!I126*'Volume (KT)'!I126*'Selling Price'!I$20/10^3</f>
        <v>3.4305888822331809</v>
      </c>
      <c r="J126" s="75">
        <f>'Margin per unit'!J126*'Volume (KT)'!J126*'Selling Price'!J$20/10^3</f>
        <v>4.4066716565272523</v>
      </c>
      <c r="K126" s="75">
        <f>'Margin per unit'!K126*'Volume (KT)'!K126*'Selling Price'!K$20/10^3</f>
        <v>4.0713471453563814</v>
      </c>
      <c r="L126" s="75">
        <f>'Margin per unit'!L126*'Volume (KT)'!L126*'Selling Price'!L$20/10^3</f>
        <v>4.6157132051137619</v>
      </c>
      <c r="M126" s="75">
        <f>'Margin per unit'!M126*'Volume (KT)'!M126*'Selling Price'!M$20/10^3</f>
        <v>1.7335852017734081</v>
      </c>
      <c r="N126" s="75">
        <f>'Margin per unit'!N126*'Volume (KT)'!N126*'Selling Price'!N$20/10^3</f>
        <v>-1.4045481072072509E-3</v>
      </c>
      <c r="O126" s="75">
        <f>'Margin per unit'!O126*'Volume (KT)'!O126*'Selling Price'!O$20/10^3</f>
        <v>2.1087556279460813</v>
      </c>
      <c r="P126" s="75">
        <f>'Margin per unit'!P126*'Volume (KT)'!P126*'Selling Price'!P$20/10^3</f>
        <v>0.90613694925572219</v>
      </c>
    </row>
    <row r="127" spans="1:16" s="73" customFormat="1" ht="23.5">
      <c r="A127" s="71" t="s">
        <v>6</v>
      </c>
      <c r="B127" s="72"/>
      <c r="D127" s="72"/>
    </row>
    <row r="128" spans="1:16">
      <c r="A128" s="490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 ht="15" thickBot="1">
      <c r="A129" s="492"/>
      <c r="B129" s="488"/>
      <c r="C129" s="488"/>
      <c r="D129" s="488"/>
      <c r="E129" s="301">
        <f>E24</f>
        <v>23743</v>
      </c>
      <c r="F129" s="301">
        <f t="shared" ref="F129:P129" si="2">F24</f>
        <v>23774</v>
      </c>
      <c r="G129" s="301">
        <f t="shared" si="2"/>
        <v>23802</v>
      </c>
      <c r="H129" s="301">
        <f t="shared" si="2"/>
        <v>23833</v>
      </c>
      <c r="I129" s="301">
        <f t="shared" si="2"/>
        <v>23863</v>
      </c>
      <c r="J129" s="301">
        <f t="shared" si="2"/>
        <v>23894</v>
      </c>
      <c r="K129" s="301">
        <f t="shared" si="2"/>
        <v>23924</v>
      </c>
      <c r="L129" s="301">
        <f t="shared" si="2"/>
        <v>23955</v>
      </c>
      <c r="M129" s="301">
        <f t="shared" si="2"/>
        <v>23986</v>
      </c>
      <c r="N129" s="301">
        <f t="shared" si="2"/>
        <v>24016</v>
      </c>
      <c r="O129" s="301">
        <f t="shared" si="2"/>
        <v>24047</v>
      </c>
      <c r="P129" s="301">
        <f t="shared" si="2"/>
        <v>24077</v>
      </c>
    </row>
    <row r="130" spans="1:16">
      <c r="A130" s="74" t="s">
        <v>91</v>
      </c>
      <c r="B130" s="107" t="s">
        <v>95</v>
      </c>
      <c r="C130" s="107" t="s">
        <v>2</v>
      </c>
      <c r="D130" s="108" t="s">
        <v>95</v>
      </c>
      <c r="E130" s="75">
        <f>'Margin per unit'!E130*'Volume (KT)'!E130*'Selling Price'!E$20/10^3</f>
        <v>185.94674930745754</v>
      </c>
      <c r="F130" s="75">
        <f>'Margin per unit'!F130*'Volume (KT)'!F130*'Selling Price'!F$20/10^3</f>
        <v>274.87093804549278</v>
      </c>
      <c r="G130" s="75">
        <f>'Margin per unit'!G130*'Volume (KT)'!G130*'Selling Price'!G$20/10^3</f>
        <v>408.50444471582153</v>
      </c>
      <c r="H130" s="75">
        <f>'Margin per unit'!H130*'Volume (KT)'!H130*'Selling Price'!H$20/10^3</f>
        <v>311.77897881093099</v>
      </c>
      <c r="I130" s="75">
        <f>'Margin per unit'!I130*'Volume (KT)'!I130*'Selling Price'!I$20/10^3</f>
        <v>311.49795576557847</v>
      </c>
      <c r="J130" s="75">
        <f>'Margin per unit'!J130*'Volume (KT)'!J130*'Selling Price'!J$20/10^3</f>
        <v>356.72989254870907</v>
      </c>
      <c r="K130" s="75">
        <f>'Margin per unit'!K130*'Volume (KT)'!K130*'Selling Price'!K$20/10^3</f>
        <v>357.04893588337262</v>
      </c>
      <c r="L130" s="75">
        <f>'Margin per unit'!L130*'Volume (KT)'!L130*'Selling Price'!L$20/10^3</f>
        <v>375.99939173990492</v>
      </c>
      <c r="M130" s="75">
        <f>'Margin per unit'!M130*'Volume (KT)'!M130*'Selling Price'!M$20/10^3</f>
        <v>400.54574819780521</v>
      </c>
      <c r="N130" s="75">
        <f>'Margin per unit'!N130*'Volume (KT)'!N130*'Selling Price'!N$20/10^3</f>
        <v>439.53604792006018</v>
      </c>
      <c r="O130" s="75">
        <f>'Margin per unit'!O130*'Volume (KT)'!O130*'Selling Price'!O$20/10^3</f>
        <v>402.07549179603899</v>
      </c>
      <c r="P130" s="75">
        <f>'Margin per unit'!P130*'Volume (KT)'!P130*'Selling Price'!P$20/10^3</f>
        <v>391.80079561813267</v>
      </c>
    </row>
    <row r="131" spans="1:16" ht="15" thickBot="1">
      <c r="A131" s="74" t="s">
        <v>91</v>
      </c>
      <c r="B131" s="109" t="s">
        <v>95</v>
      </c>
      <c r="C131" s="109" t="s">
        <v>3</v>
      </c>
      <c r="D131" s="110" t="s">
        <v>95</v>
      </c>
      <c r="E131" s="75">
        <f>'Margin per unit'!E131*'Volume (KT)'!E131*'Selling Price'!E$20/10^3</f>
        <v>342.54800162828064</v>
      </c>
      <c r="F131" s="75">
        <f>'Margin per unit'!F131*'Volume (KT)'!F131*'Selling Price'!F$20/10^3</f>
        <v>320.94838706666275</v>
      </c>
      <c r="G131" s="75">
        <f>'Margin per unit'!G131*'Volume (KT)'!G131*'Selling Price'!G$20/10^3</f>
        <v>532.49775828206771</v>
      </c>
      <c r="H131" s="75">
        <f>'Margin per unit'!H131*'Volume (KT)'!H131*'Selling Price'!H$20/10^3</f>
        <v>358.22433176701605</v>
      </c>
      <c r="I131" s="75">
        <f>'Margin per unit'!I131*'Volume (KT)'!I131*'Selling Price'!I$20/10^3</f>
        <v>535.07036808808164</v>
      </c>
      <c r="J131" s="75">
        <f>'Margin per unit'!J131*'Volume (KT)'!J131*'Selling Price'!J$20/10^3</f>
        <v>487.08494646644948</v>
      </c>
      <c r="K131" s="75">
        <f>'Margin per unit'!K131*'Volume (KT)'!K131*'Selling Price'!K$20/10^3</f>
        <v>463.14417930485092</v>
      </c>
      <c r="L131" s="75">
        <f>'Margin per unit'!L131*'Volume (KT)'!L131*'Selling Price'!L$20/10^3</f>
        <v>402.37192024830642</v>
      </c>
      <c r="M131" s="75">
        <f>'Margin per unit'!M131*'Volume (KT)'!M131*'Selling Price'!M$20/10^3</f>
        <v>386.65350881068326</v>
      </c>
      <c r="N131" s="75">
        <f>'Margin per unit'!N131*'Volume (KT)'!N131*'Selling Price'!N$20/10^3</f>
        <v>279.72230576140271</v>
      </c>
      <c r="O131" s="75">
        <f>'Margin per unit'!O131*'Volume (KT)'!O131*'Selling Price'!O$20/10^3</f>
        <v>292.10850556589332</v>
      </c>
      <c r="P131" s="75">
        <f>'Margin per unit'!P131*'Volume (KT)'!P131*'Selling Price'!P$20/10^3</f>
        <v>264.31928906297196</v>
      </c>
    </row>
    <row r="132" spans="1:16">
      <c r="A132" s="74" t="s">
        <v>91</v>
      </c>
      <c r="B132" s="106" t="s">
        <v>95</v>
      </c>
      <c r="C132" s="106" t="s">
        <v>42</v>
      </c>
      <c r="D132" s="106" t="s">
        <v>107</v>
      </c>
      <c r="E132" s="75">
        <f>'Margin per unit'!E132*'Volume (KT)'!E132*'Selling Price'!E$20/10^3</f>
        <v>0</v>
      </c>
      <c r="F132" s="75">
        <f>'Margin per unit'!F132*'Volume (KT)'!F132*'Selling Price'!F$20/10^3</f>
        <v>16.206212775062205</v>
      </c>
      <c r="G132" s="75">
        <f>'Margin per unit'!G132*'Volume (KT)'!G132*'Selling Price'!G$20/10^3</f>
        <v>0</v>
      </c>
      <c r="H132" s="75">
        <f>'Margin per unit'!H132*'Volume (KT)'!H132*'Selling Price'!H$20/10^3</f>
        <v>16.646577749150723</v>
      </c>
      <c r="I132" s="75">
        <f>'Margin per unit'!I132*'Volume (KT)'!I132*'Selling Price'!I$20/10^3</f>
        <v>9.7315480274532238</v>
      </c>
      <c r="J132" s="75">
        <f>'Margin per unit'!J132*'Volume (KT)'!J132*'Selling Price'!J$20/10^3</f>
        <v>0</v>
      </c>
      <c r="K132" s="75">
        <f>'Margin per unit'!K132*'Volume (KT)'!K132*'Selling Price'!K$20/10^3</f>
        <v>0</v>
      </c>
      <c r="L132" s="75">
        <f>'Margin per unit'!L132*'Volume (KT)'!L132*'Selling Price'!L$20/10^3</f>
        <v>0</v>
      </c>
      <c r="M132" s="75">
        <f>'Margin per unit'!M132*'Volume (KT)'!M132*'Selling Price'!M$20/10^3</f>
        <v>0</v>
      </c>
      <c r="N132" s="75">
        <f>'Margin per unit'!N132*'Volume (KT)'!N132*'Selling Price'!N$20/10^3</f>
        <v>0</v>
      </c>
      <c r="O132" s="75">
        <f>'Margin per unit'!O132*'Volume (KT)'!O132*'Selling Price'!O$20/10^3</f>
        <v>0</v>
      </c>
      <c r="P132" s="75">
        <f>'Margin per unit'!P132*'Volume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'Margin per unit'!E133*'Volume (KT)'!E133*'Selling Price'!E$20/10^3</f>
        <v>0</v>
      </c>
      <c r="F133" s="75">
        <f>'Margin per unit'!F133*'Volume (KT)'!F133*'Selling Price'!F$20/10^3</f>
        <v>0</v>
      </c>
      <c r="G133" s="75">
        <f>'Margin per unit'!G133*'Volume (KT)'!G133*'Selling Price'!G$20/10^3</f>
        <v>0</v>
      </c>
      <c r="H133" s="75">
        <f>'Margin per unit'!H133*'Volume (KT)'!H133*'Selling Price'!H$20/10^3</f>
        <v>0</v>
      </c>
      <c r="I133" s="75">
        <f>'Margin per unit'!I133*'Volume (KT)'!I133*'Selling Price'!I$20/10^3</f>
        <v>0</v>
      </c>
      <c r="J133" s="75">
        <f>'Margin per unit'!J133*'Volume (KT)'!J133*'Selling Price'!J$20/10^3</f>
        <v>0</v>
      </c>
      <c r="K133" s="75">
        <f>'Margin per unit'!K133*'Volume (KT)'!K133*'Selling Price'!K$20/10^3</f>
        <v>0</v>
      </c>
      <c r="L133" s="75">
        <f>'Margin per unit'!L133*'Volume (KT)'!L133*'Selling Price'!L$20/10^3</f>
        <v>0</v>
      </c>
      <c r="M133" s="75">
        <f>'Margin per unit'!M133*'Volume (KT)'!M133*'Selling Price'!M$20/10^3</f>
        <v>0</v>
      </c>
      <c r="N133" s="75">
        <f>'Margin per unit'!N133*'Volume (KT)'!N133*'Selling Price'!N$20/10^3</f>
        <v>0</v>
      </c>
      <c r="O133" s="75">
        <f>'Margin per unit'!O133*'Volume (KT)'!O133*'Selling Price'!O$20/10^3</f>
        <v>0</v>
      </c>
      <c r="P133" s="75">
        <f>'Margin per unit'!P133*'Volume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'Margin per unit'!E134*'Volume (KT)'!E134*'Selling Price'!E$20/10^3</f>
        <v>31.051361675613979</v>
      </c>
      <c r="F134" s="75">
        <f>'Margin per unit'!F134*'Volume (KT)'!F134*'Selling Price'!F$20/10^3</f>
        <v>55.561874604618964</v>
      </c>
      <c r="G134" s="75">
        <f>'Margin per unit'!G134*'Volume (KT)'!G134*'Selling Price'!G$20/10^3</f>
        <v>73.010095344600501</v>
      </c>
      <c r="H134" s="75">
        <f>'Margin per unit'!H134*'Volume (KT)'!H134*'Selling Price'!H$20/10^3</f>
        <v>42.214175088824938</v>
      </c>
      <c r="I134" s="75">
        <f>'Margin per unit'!I134*'Volume (KT)'!I134*'Selling Price'!I$20/10^3</f>
        <v>22.422693179307895</v>
      </c>
      <c r="J134" s="75">
        <f>'Margin per unit'!J134*'Volume (KT)'!J134*'Selling Price'!J$20/10^3</f>
        <v>22.298580237156347</v>
      </c>
      <c r="K134" s="75">
        <f>'Margin per unit'!K134*'Volume (KT)'!K134*'Selling Price'!K$20/10^3</f>
        <v>44.638508490485094</v>
      </c>
      <c r="L134" s="75">
        <f>'Margin per unit'!L134*'Volume (KT)'!L134*'Selling Price'!L$20/10^3</f>
        <v>22.332699355508552</v>
      </c>
      <c r="M134" s="75">
        <f>'Margin per unit'!M134*'Volume (KT)'!M134*'Selling Price'!M$20/10^3</f>
        <v>0</v>
      </c>
      <c r="N134" s="75">
        <f>'Margin per unit'!N134*'Volume (KT)'!N134*'Selling Price'!N$20/10^3</f>
        <v>0</v>
      </c>
      <c r="O134" s="75">
        <f>'Margin per unit'!O134*'Volume (KT)'!O134*'Selling Price'!O$20/10^3</f>
        <v>18.992022939971328</v>
      </c>
      <c r="P134" s="75">
        <f>'Margin per unit'!P134*'Volume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'Margin per unit'!E135*'Volume (KT)'!E135*'Selling Price'!E$20/10^3</f>
        <v>0</v>
      </c>
      <c r="F135" s="75">
        <f>'Margin per unit'!F135*'Volume (KT)'!F135*'Selling Price'!F$20/10^3</f>
        <v>0</v>
      </c>
      <c r="G135" s="75">
        <f>'Margin per unit'!G135*'Volume (KT)'!G135*'Selling Price'!G$20/10^3</f>
        <v>0</v>
      </c>
      <c r="H135" s="75">
        <f>'Margin per unit'!H135*'Volume (KT)'!H135*'Selling Price'!H$20/10^3</f>
        <v>0</v>
      </c>
      <c r="I135" s="75">
        <f>'Margin per unit'!I135*'Volume (KT)'!I135*'Selling Price'!I$20/10^3</f>
        <v>0</v>
      </c>
      <c r="J135" s="75">
        <f>'Margin per unit'!J135*'Volume (KT)'!J135*'Selling Price'!J$20/10^3</f>
        <v>0</v>
      </c>
      <c r="K135" s="75">
        <f>'Margin per unit'!K135*'Volume (KT)'!K135*'Selling Price'!K$20/10^3</f>
        <v>0</v>
      </c>
      <c r="L135" s="75">
        <f>'Margin per unit'!L135*'Volume (KT)'!L135*'Selling Price'!L$20/10^3</f>
        <v>0</v>
      </c>
      <c r="M135" s="75">
        <f>'Margin per unit'!M135*'Volume (KT)'!M135*'Selling Price'!M$20/10^3</f>
        <v>0</v>
      </c>
      <c r="N135" s="75">
        <f>'Margin per unit'!N135*'Volume (KT)'!N135*'Selling Price'!N$20/10^3</f>
        <v>0</v>
      </c>
      <c r="O135" s="75">
        <f>'Margin per unit'!O135*'Volume (KT)'!O135*'Selling Price'!O$20/10^3</f>
        <v>0</v>
      </c>
      <c r="P135" s="75">
        <f>'Margin per unit'!P135*'Volume (KT)'!P135*'Selling Price'!P$20/10^3</f>
        <v>0</v>
      </c>
    </row>
    <row r="136" spans="1:16" s="73" customFormat="1" ht="23.5">
      <c r="A136" s="71" t="s">
        <v>94</v>
      </c>
      <c r="B136" s="72"/>
      <c r="D136" s="72"/>
    </row>
    <row r="137" spans="1:16">
      <c r="A137" s="490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 ht="15" thickBot="1">
      <c r="A138" s="492"/>
      <c r="B138" s="488"/>
      <c r="C138" s="488"/>
      <c r="D138" s="488"/>
      <c r="E138" s="301">
        <f>E24</f>
        <v>23743</v>
      </c>
      <c r="F138" s="301">
        <f t="shared" ref="F138:P138" si="3">F24</f>
        <v>23774</v>
      </c>
      <c r="G138" s="301">
        <f t="shared" si="3"/>
        <v>23802</v>
      </c>
      <c r="H138" s="301">
        <f t="shared" si="3"/>
        <v>23833</v>
      </c>
      <c r="I138" s="301">
        <f t="shared" si="3"/>
        <v>23863</v>
      </c>
      <c r="J138" s="301">
        <f t="shared" si="3"/>
        <v>23894</v>
      </c>
      <c r="K138" s="301">
        <f t="shared" si="3"/>
        <v>23924</v>
      </c>
      <c r="L138" s="301">
        <f t="shared" si="3"/>
        <v>23955</v>
      </c>
      <c r="M138" s="301">
        <f t="shared" si="3"/>
        <v>23986</v>
      </c>
      <c r="N138" s="301">
        <f t="shared" si="3"/>
        <v>24016</v>
      </c>
      <c r="O138" s="301">
        <f t="shared" si="3"/>
        <v>24047</v>
      </c>
      <c r="P138" s="301">
        <f t="shared" si="3"/>
        <v>24077</v>
      </c>
    </row>
    <row r="139" spans="1:16" ht="15" thickBot="1">
      <c r="A139" s="74" t="s">
        <v>91</v>
      </c>
      <c r="B139" s="112" t="s">
        <v>95</v>
      </c>
      <c r="C139" s="112" t="s">
        <v>3</v>
      </c>
      <c r="D139" s="113" t="s">
        <v>95</v>
      </c>
      <c r="E139" s="75">
        <f>'Margin per unit'!E139*'Volume (KT)'!E139*'Selling Price'!E$20/10^3</f>
        <v>46.171981131749313</v>
      </c>
      <c r="F139" s="75">
        <f>'Margin per unit'!F139*'Volume (KT)'!F139*'Selling Price'!F$20/10^3</f>
        <v>51.614340605681512</v>
      </c>
      <c r="G139" s="75">
        <f>'Margin per unit'!G139*'Volume (KT)'!G139*'Selling Price'!G$20/10^3</f>
        <v>78.316259928571384</v>
      </c>
      <c r="H139" s="75">
        <f>'Margin per unit'!H139*'Volume (KT)'!H139*'Selling Price'!H$20/10^3</f>
        <v>64.255879592184101</v>
      </c>
      <c r="I139" s="75">
        <f>'Margin per unit'!I139*'Volume (KT)'!I139*'Selling Price'!I$20/10^3</f>
        <v>71.255658032578324</v>
      </c>
      <c r="J139" s="75">
        <f>'Margin per unit'!J139*'Volume (KT)'!J139*'Selling Price'!J$20/10^3</f>
        <v>68.55951241107492</v>
      </c>
      <c r="K139" s="75">
        <f>'Margin per unit'!K139*'Volume (KT)'!K139*'Selling Price'!K$20/10^3</f>
        <v>70.919787883335545</v>
      </c>
      <c r="L139" s="75">
        <f>'Margin per unit'!L139*'Volume (KT)'!L139*'Selling Price'!L$20/10^3</f>
        <v>71.013734236346821</v>
      </c>
      <c r="M139" s="75">
        <f>'Margin per unit'!M139*'Volume (KT)'!M139*'Selling Price'!M$20/10^3</f>
        <v>68.045550335559</v>
      </c>
      <c r="N139" s="75">
        <f>'Margin per unit'!N139*'Volume (KT)'!N139*'Selling Price'!N$20/10^3</f>
        <v>61.202069242081066</v>
      </c>
      <c r="O139" s="75">
        <f>'Margin per unit'!O139*'Volume (KT)'!O139*'Selling Price'!O$20/10^3</f>
        <v>57.053784982355545</v>
      </c>
      <c r="P139" s="75">
        <f>'Margin per unit'!P139*'Volume (KT)'!P139*'Selling Price'!P$20/10^3</f>
        <v>57.120928065573764</v>
      </c>
    </row>
    <row r="140" spans="1:16" s="73" customFormat="1" ht="23.5">
      <c r="A140" s="71" t="s">
        <v>155</v>
      </c>
      <c r="B140" s="72"/>
      <c r="D140" s="72"/>
    </row>
    <row r="141" spans="1:16">
      <c r="A141" s="490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 ht="15" thickBot="1">
      <c r="A142" s="492"/>
      <c r="B142" s="488"/>
      <c r="C142" s="488"/>
      <c r="D142" s="488"/>
      <c r="E142" s="301">
        <f>E24</f>
        <v>23743</v>
      </c>
      <c r="F142" s="301">
        <f t="shared" ref="F142:P142" si="4">F24</f>
        <v>23774</v>
      </c>
      <c r="G142" s="301">
        <f t="shared" si="4"/>
        <v>23802</v>
      </c>
      <c r="H142" s="301">
        <f t="shared" si="4"/>
        <v>23833</v>
      </c>
      <c r="I142" s="301">
        <f t="shared" si="4"/>
        <v>23863</v>
      </c>
      <c r="J142" s="301">
        <f t="shared" si="4"/>
        <v>23894</v>
      </c>
      <c r="K142" s="301">
        <f t="shared" si="4"/>
        <v>23924</v>
      </c>
      <c r="L142" s="301">
        <f t="shared" si="4"/>
        <v>23955</v>
      </c>
      <c r="M142" s="301">
        <f t="shared" si="4"/>
        <v>23986</v>
      </c>
      <c r="N142" s="301">
        <f t="shared" si="4"/>
        <v>24016</v>
      </c>
      <c r="O142" s="301">
        <f t="shared" si="4"/>
        <v>24047</v>
      </c>
      <c r="P142" s="301">
        <f t="shared" si="4"/>
        <v>24077</v>
      </c>
    </row>
    <row r="143" spans="1:16" ht="15" thickBot="1">
      <c r="A143" s="74" t="s">
        <v>91</v>
      </c>
      <c r="B143" s="112" t="s">
        <v>95</v>
      </c>
      <c r="C143" s="112" t="s">
        <v>156</v>
      </c>
      <c r="D143" s="113" t="s">
        <v>95</v>
      </c>
      <c r="E143" s="75">
        <f>'Margin per unit'!E143*'Volume (KT)'!E143/10^3</f>
        <v>17.496300000000002</v>
      </c>
      <c r="F143" s="75">
        <f>'Margin per unit'!F143*'Volume (KT)'!F143/10^3</f>
        <v>17.496300000000002</v>
      </c>
      <c r="G143" s="75">
        <f>'Margin per unit'!G143*'Volume (KT)'!G143/10^3</f>
        <v>17.496300000000002</v>
      </c>
      <c r="H143" s="75">
        <f>'Margin per unit'!H143*'Volume (KT)'!H143/10^3</f>
        <v>17.496300000000002</v>
      </c>
      <c r="I143" s="75">
        <f>'Margin per unit'!I143*'Volume (KT)'!I143/10^3</f>
        <v>17.496300000000002</v>
      </c>
      <c r="J143" s="75">
        <f>'Margin per unit'!J143*'Volume (KT)'!J143/10^3</f>
        <v>17.496300000000002</v>
      </c>
      <c r="K143" s="75">
        <f>'Margin per unit'!K143*'Volume (KT)'!K143/10^3</f>
        <v>17.496300000000002</v>
      </c>
      <c r="L143" s="75">
        <f>'Margin per unit'!L143*'Volume (KT)'!L143/10^3</f>
        <v>17.496300000000002</v>
      </c>
      <c r="M143" s="75">
        <f>'Margin per unit'!M143*'Volume (KT)'!M143/10^3</f>
        <v>17.496300000000002</v>
      </c>
      <c r="N143" s="75">
        <f>'Margin per unit'!N143*'Volume (KT)'!N143/10^3</f>
        <v>17.496300000000002</v>
      </c>
      <c r="O143" s="75">
        <f>'Margin per unit'!O143*'Volume (KT)'!O143/10^3</f>
        <v>17.496300000000002</v>
      </c>
      <c r="P143" s="75">
        <f>'Margin per unit'!P143*'Volume (KT)'!P143/10^3</f>
        <v>17.496300000000002</v>
      </c>
    </row>
    <row r="144" spans="1:16" ht="15" thickBot="1">
      <c r="A144" s="74" t="s">
        <v>91</v>
      </c>
      <c r="B144" s="112" t="s">
        <v>95</v>
      </c>
      <c r="C144" s="112" t="s">
        <v>157</v>
      </c>
      <c r="D144" s="113" t="s">
        <v>95</v>
      </c>
      <c r="E144" s="75">
        <f>'Margin per unit'!E144*'Volume (KT)'!E144/10^3</f>
        <v>8.7481500000000008</v>
      </c>
      <c r="F144" s="75">
        <f>'Margin per unit'!F144*'Volume (KT)'!F144/10^3</f>
        <v>8.7481500000000008</v>
      </c>
      <c r="G144" s="75">
        <f>'Margin per unit'!G144*'Volume (KT)'!G144/10^3</f>
        <v>8.7481500000000008</v>
      </c>
      <c r="H144" s="75">
        <f>'Margin per unit'!H144*'Volume (KT)'!H144/10^3</f>
        <v>8.7481500000000008</v>
      </c>
      <c r="I144" s="75">
        <f>'Margin per unit'!I144*'Volume (KT)'!I144/10^3</f>
        <v>8.7481500000000008</v>
      </c>
      <c r="J144" s="75">
        <f>'Margin per unit'!J144*'Volume (KT)'!J144/10^3</f>
        <v>8.7481500000000008</v>
      </c>
      <c r="K144" s="75">
        <f>'Margin per unit'!K144*'Volume (KT)'!K144/10^3</f>
        <v>8.7481500000000008</v>
      </c>
      <c r="L144" s="75">
        <f>'Margin per unit'!L144*'Volume (KT)'!L144/10^3</f>
        <v>8.7481500000000008</v>
      </c>
      <c r="M144" s="75">
        <f>'Margin per unit'!M144*'Volume (KT)'!M144/10^3</f>
        <v>8.7481500000000008</v>
      </c>
      <c r="N144" s="75">
        <f>'Margin per unit'!N144*'Volume (KT)'!N144/10^3</f>
        <v>8.7481500000000008</v>
      </c>
      <c r="O144" s="75">
        <f>'Margin per unit'!O144*'Volume (KT)'!O144/10^3</f>
        <v>8.7481500000000008</v>
      </c>
      <c r="P144" s="75">
        <f>'Margin per unit'!P144*'Volume (KT)'!P144/10^3</f>
        <v>8.7481500000000008</v>
      </c>
    </row>
    <row r="145" spans="1:16" ht="15" thickBot="1"/>
    <row r="146" spans="1:16">
      <c r="A146" s="501" t="s">
        <v>127</v>
      </c>
      <c r="B146" s="502"/>
      <c r="C146" s="502"/>
      <c r="D146" s="502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503"/>
      <c r="B147" s="490"/>
      <c r="C147" s="490"/>
      <c r="D147" s="490"/>
      <c r="E147" s="301">
        <f>E24</f>
        <v>23743</v>
      </c>
      <c r="F147" s="301">
        <f t="shared" ref="F147:P147" si="5">F24</f>
        <v>23774</v>
      </c>
      <c r="G147" s="301">
        <f t="shared" si="5"/>
        <v>23802</v>
      </c>
      <c r="H147" s="301">
        <f t="shared" si="5"/>
        <v>23833</v>
      </c>
      <c r="I147" s="301">
        <f t="shared" si="5"/>
        <v>23863</v>
      </c>
      <c r="J147" s="301">
        <f t="shared" si="5"/>
        <v>23894</v>
      </c>
      <c r="K147" s="301">
        <f t="shared" si="5"/>
        <v>23924</v>
      </c>
      <c r="L147" s="301">
        <f t="shared" si="5"/>
        <v>23955</v>
      </c>
      <c r="M147" s="301">
        <f t="shared" si="5"/>
        <v>23986</v>
      </c>
      <c r="N147" s="301">
        <f t="shared" si="5"/>
        <v>24016</v>
      </c>
      <c r="O147" s="301">
        <f t="shared" si="5"/>
        <v>24047</v>
      </c>
      <c r="P147" s="301">
        <f t="shared" si="5"/>
        <v>24077</v>
      </c>
    </row>
    <row r="148" spans="1:16" ht="15" thickBot="1">
      <c r="A148" s="504"/>
      <c r="B148" s="505"/>
      <c r="C148" s="505"/>
      <c r="D148" s="505"/>
      <c r="E148" s="295">
        <f>SUM(E25:E31)</f>
        <v>610.04053374323428</v>
      </c>
      <c r="F148" s="295">
        <f t="shared" ref="F148:P148" si="6">SUM(F25:F31)</f>
        <v>413.81926034304712</v>
      </c>
      <c r="G148" s="295">
        <f t="shared" si="6"/>
        <v>585.16120297260613</v>
      </c>
      <c r="H148" s="295">
        <f t="shared" si="6"/>
        <v>853.90761914190227</v>
      </c>
      <c r="I148" s="295">
        <f t="shared" si="6"/>
        <v>901.31016512896076</v>
      </c>
      <c r="J148" s="295">
        <f t="shared" si="6"/>
        <v>972.85711826302872</v>
      </c>
      <c r="K148" s="295">
        <f t="shared" si="6"/>
        <v>890.41162502402062</v>
      </c>
      <c r="L148" s="295">
        <f t="shared" si="6"/>
        <v>722.6565311827618</v>
      </c>
      <c r="M148" s="295">
        <f t="shared" si="6"/>
        <v>799.33308465201492</v>
      </c>
      <c r="N148" s="295">
        <f t="shared" si="6"/>
        <v>547.21255356055826</v>
      </c>
      <c r="O148" s="295">
        <f t="shared" si="6"/>
        <v>532.15453791599248</v>
      </c>
      <c r="P148" s="295">
        <f t="shared" si="6"/>
        <v>611.21291914312587</v>
      </c>
    </row>
    <row r="149" spans="1:16">
      <c r="A149" s="501" t="s">
        <v>128</v>
      </c>
      <c r="B149" s="502"/>
      <c r="C149" s="502"/>
      <c r="D149" s="502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503"/>
      <c r="B150" s="490"/>
      <c r="C150" s="490"/>
      <c r="D150" s="490"/>
      <c r="E150" s="301">
        <f>E24</f>
        <v>23743</v>
      </c>
      <c r="F150" s="301">
        <f t="shared" ref="F150:P150" si="7">F24</f>
        <v>23774</v>
      </c>
      <c r="G150" s="301">
        <f t="shared" si="7"/>
        <v>23802</v>
      </c>
      <c r="H150" s="301">
        <f t="shared" si="7"/>
        <v>23833</v>
      </c>
      <c r="I150" s="301">
        <f t="shared" si="7"/>
        <v>23863</v>
      </c>
      <c r="J150" s="301">
        <f t="shared" si="7"/>
        <v>23894</v>
      </c>
      <c r="K150" s="301">
        <f t="shared" si="7"/>
        <v>23924</v>
      </c>
      <c r="L150" s="301">
        <f t="shared" si="7"/>
        <v>23955</v>
      </c>
      <c r="M150" s="301">
        <f t="shared" si="7"/>
        <v>23986</v>
      </c>
      <c r="N150" s="301">
        <f t="shared" si="7"/>
        <v>24016</v>
      </c>
      <c r="O150" s="301">
        <f t="shared" si="7"/>
        <v>24047</v>
      </c>
      <c r="P150" s="301">
        <f t="shared" si="7"/>
        <v>24077</v>
      </c>
    </row>
    <row r="151" spans="1:16" ht="15" thickBot="1">
      <c r="A151" s="504"/>
      <c r="B151" s="505"/>
      <c r="C151" s="505"/>
      <c r="D151" s="505"/>
      <c r="E151" s="295">
        <f t="shared" ref="E151:P151" si="8">SUM(E35:E54)</f>
        <v>919.22731550462822</v>
      </c>
      <c r="F151" s="295">
        <f t="shared" si="8"/>
        <v>758.29405394728349</v>
      </c>
      <c r="G151" s="295">
        <f t="shared" si="8"/>
        <v>1221.3428359115258</v>
      </c>
      <c r="H151" s="295">
        <f t="shared" si="8"/>
        <v>1359.0061194565601</v>
      </c>
      <c r="I151" s="295">
        <f t="shared" si="8"/>
        <v>1167.0937904005737</v>
      </c>
      <c r="J151" s="295">
        <f t="shared" si="8"/>
        <v>1205.0147570846464</v>
      </c>
      <c r="K151" s="295">
        <f t="shared" si="8"/>
        <v>950.71700987163069</v>
      </c>
      <c r="L151" s="295">
        <f t="shared" si="8"/>
        <v>887.42083850059862</v>
      </c>
      <c r="M151" s="295">
        <f t="shared" si="8"/>
        <v>858.65493521483756</v>
      </c>
      <c r="N151" s="295">
        <f t="shared" si="8"/>
        <v>891.12160153130014</v>
      </c>
      <c r="O151" s="295">
        <f t="shared" si="8"/>
        <v>863.41848995703504</v>
      </c>
      <c r="P151" s="295">
        <f t="shared" si="8"/>
        <v>882.34942899765156</v>
      </c>
    </row>
    <row r="152" spans="1:16">
      <c r="A152" s="501" t="s">
        <v>152</v>
      </c>
      <c r="B152" s="502"/>
      <c r="C152" s="502"/>
      <c r="D152" s="502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503"/>
      <c r="B153" s="490"/>
      <c r="C153" s="490"/>
      <c r="D153" s="490"/>
      <c r="E153" s="301">
        <f>E24</f>
        <v>23743</v>
      </c>
      <c r="F153" s="301">
        <f t="shared" ref="F153:P153" si="9">F24</f>
        <v>23774</v>
      </c>
      <c r="G153" s="301">
        <f t="shared" si="9"/>
        <v>23802</v>
      </c>
      <c r="H153" s="301">
        <f t="shared" si="9"/>
        <v>23833</v>
      </c>
      <c r="I153" s="301">
        <f t="shared" si="9"/>
        <v>23863</v>
      </c>
      <c r="J153" s="301">
        <f t="shared" si="9"/>
        <v>23894</v>
      </c>
      <c r="K153" s="301">
        <f t="shared" si="9"/>
        <v>23924</v>
      </c>
      <c r="L153" s="301">
        <f t="shared" si="9"/>
        <v>23955</v>
      </c>
      <c r="M153" s="301">
        <f t="shared" si="9"/>
        <v>23986</v>
      </c>
      <c r="N153" s="301">
        <f t="shared" si="9"/>
        <v>24016</v>
      </c>
      <c r="O153" s="301">
        <f t="shared" si="9"/>
        <v>24047</v>
      </c>
      <c r="P153" s="301">
        <f t="shared" si="9"/>
        <v>24077</v>
      </c>
    </row>
    <row r="154" spans="1:16" ht="15" thickBot="1">
      <c r="A154" s="504"/>
      <c r="B154" s="505"/>
      <c r="C154" s="505"/>
      <c r="D154" s="505"/>
      <c r="E154" s="295">
        <f t="shared" ref="E154:P154" si="10">SUM(E58:E126)</f>
        <v>580.36613834993409</v>
      </c>
      <c r="F154" s="295">
        <f t="shared" si="10"/>
        <v>666.854187157659</v>
      </c>
      <c r="G154" s="295">
        <f t="shared" si="10"/>
        <v>1046.165169089081</v>
      </c>
      <c r="H154" s="295">
        <f t="shared" si="10"/>
        <v>697.22792050825456</v>
      </c>
      <c r="I154" s="295">
        <f t="shared" si="10"/>
        <v>823.43737511758081</v>
      </c>
      <c r="J154" s="295">
        <f t="shared" si="10"/>
        <v>948.35852839360041</v>
      </c>
      <c r="K154" s="295">
        <f t="shared" si="10"/>
        <v>948.03865164324998</v>
      </c>
      <c r="L154" s="295">
        <f t="shared" si="10"/>
        <v>776.54366038565661</v>
      </c>
      <c r="M154" s="295">
        <f t="shared" si="10"/>
        <v>850.50044845257014</v>
      </c>
      <c r="N154" s="295">
        <f t="shared" si="10"/>
        <v>708.47720215882566</v>
      </c>
      <c r="O154" s="295">
        <f t="shared" si="10"/>
        <v>789.45204116581886</v>
      </c>
      <c r="P154" s="295">
        <f t="shared" si="10"/>
        <v>809.8991155296053</v>
      </c>
    </row>
    <row r="155" spans="1:16">
      <c r="A155" s="501" t="s">
        <v>129</v>
      </c>
      <c r="B155" s="502"/>
      <c r="C155" s="502"/>
      <c r="D155" s="502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503"/>
      <c r="B156" s="490"/>
      <c r="C156" s="490"/>
      <c r="D156" s="490"/>
      <c r="E156" s="301">
        <f>E24</f>
        <v>23743</v>
      </c>
      <c r="F156" s="301">
        <f t="shared" ref="F156:P156" si="11">F24</f>
        <v>23774</v>
      </c>
      <c r="G156" s="301">
        <f t="shared" si="11"/>
        <v>23802</v>
      </c>
      <c r="H156" s="301">
        <f t="shared" si="11"/>
        <v>23833</v>
      </c>
      <c r="I156" s="301">
        <f t="shared" si="11"/>
        <v>23863</v>
      </c>
      <c r="J156" s="301">
        <f t="shared" si="11"/>
        <v>23894</v>
      </c>
      <c r="K156" s="301">
        <f t="shared" si="11"/>
        <v>23924</v>
      </c>
      <c r="L156" s="301">
        <f t="shared" si="11"/>
        <v>23955</v>
      </c>
      <c r="M156" s="301">
        <f t="shared" si="11"/>
        <v>23986</v>
      </c>
      <c r="N156" s="301">
        <f t="shared" si="11"/>
        <v>24016</v>
      </c>
      <c r="O156" s="301">
        <f t="shared" si="11"/>
        <v>24047</v>
      </c>
      <c r="P156" s="301">
        <f t="shared" si="11"/>
        <v>24077</v>
      </c>
    </row>
    <row r="157" spans="1:16" ht="15" thickBot="1">
      <c r="A157" s="504"/>
      <c r="B157" s="505"/>
      <c r="C157" s="505"/>
      <c r="D157" s="505"/>
      <c r="E157" s="295">
        <f>SUM(E130:E135)</f>
        <v>559.54611261135221</v>
      </c>
      <c r="F157" s="295">
        <f t="shared" ref="F157:P157" si="12">SUM(F130:F135)</f>
        <v>667.58741249183674</v>
      </c>
      <c r="G157" s="295">
        <f t="shared" si="12"/>
        <v>1014.0122983424898</v>
      </c>
      <c r="H157" s="295">
        <f t="shared" si="12"/>
        <v>728.86406341592283</v>
      </c>
      <c r="I157" s="295">
        <f t="shared" si="12"/>
        <v>878.72256506042118</v>
      </c>
      <c r="J157" s="295">
        <f t="shared" si="12"/>
        <v>866.11341925231488</v>
      </c>
      <c r="K157" s="295">
        <f t="shared" si="12"/>
        <v>864.83162367870864</v>
      </c>
      <c r="L157" s="295">
        <f t="shared" si="12"/>
        <v>800.70401134371991</v>
      </c>
      <c r="M157" s="295">
        <f t="shared" si="12"/>
        <v>787.19925700848853</v>
      </c>
      <c r="N157" s="295">
        <f t="shared" si="12"/>
        <v>719.25835368146295</v>
      </c>
      <c r="O157" s="295">
        <f t="shared" si="12"/>
        <v>713.17602030190369</v>
      </c>
      <c r="P157" s="295">
        <f t="shared" si="12"/>
        <v>656.12008468110457</v>
      </c>
    </row>
    <row r="158" spans="1:16">
      <c r="E158" s="214">
        <f>E154-E168</f>
        <v>570.18941306515353</v>
      </c>
      <c r="F158" s="214">
        <f t="shared" ref="F158:G158" si="13">F154-F168</f>
        <v>660.50931173664696</v>
      </c>
      <c r="G158" s="214">
        <f t="shared" si="13"/>
        <v>1037.9872722027701</v>
      </c>
      <c r="H158" s="214">
        <f t="shared" ref="H158:P158" si="14">H154-H168</f>
        <v>685.03241848419157</v>
      </c>
      <c r="I158" s="214">
        <f t="shared" si="14"/>
        <v>813.33765111758078</v>
      </c>
      <c r="J158" s="214">
        <f t="shared" si="14"/>
        <v>939.05810759360043</v>
      </c>
      <c r="K158" s="214">
        <f t="shared" si="14"/>
        <v>938.72023084324996</v>
      </c>
      <c r="L158" s="214">
        <f t="shared" si="14"/>
        <v>767.27224118565664</v>
      </c>
      <c r="M158" s="214">
        <f t="shared" si="14"/>
        <v>841.29403085257013</v>
      </c>
      <c r="N158" s="214">
        <f t="shared" si="14"/>
        <v>699.32218487882562</v>
      </c>
      <c r="O158" s="214">
        <f t="shared" si="14"/>
        <v>780.31502388581885</v>
      </c>
      <c r="P158" s="214">
        <f t="shared" si="14"/>
        <v>800.68409824960531</v>
      </c>
    </row>
    <row r="159" spans="1:16" ht="15" thickBot="1">
      <c r="E159" s="214">
        <f>E162+E165</f>
        <v>2705.1753560561174</v>
      </c>
      <c r="F159" s="214">
        <f t="shared" ref="F159:G159" si="15">F162+F165</f>
        <v>2551.8243791244959</v>
      </c>
      <c r="G159" s="214">
        <f t="shared" si="15"/>
        <v>3936.8198693579625</v>
      </c>
      <c r="H159" s="214">
        <f t="shared" ref="H159:P159" si="16">H162+H165</f>
        <v>3691.0661000907617</v>
      </c>
      <c r="I159" s="214">
        <f t="shared" si="16"/>
        <v>3831.7198297401146</v>
      </c>
      <c r="J159" s="214">
        <f t="shared" si="16"/>
        <v>4051.6029146046649</v>
      </c>
      <c r="K159" s="214">
        <f t="shared" si="16"/>
        <v>3715.6002773009454</v>
      </c>
      <c r="L159" s="214">
        <f t="shared" si="16"/>
        <v>3249.0673564490844</v>
      </c>
      <c r="M159" s="214">
        <f t="shared" si="16"/>
        <v>3354.5268580634706</v>
      </c>
      <c r="N159" s="214">
        <f t="shared" si="16"/>
        <v>2918.1167628942271</v>
      </c>
      <c r="O159" s="214">
        <f t="shared" si="16"/>
        <v>2946.1178570431057</v>
      </c>
      <c r="P159" s="214">
        <f t="shared" si="16"/>
        <v>3007.4874591370608</v>
      </c>
    </row>
    <row r="160" spans="1:16">
      <c r="A160" s="501" t="s">
        <v>132</v>
      </c>
      <c r="B160" s="502"/>
      <c r="C160" s="502"/>
      <c r="D160" s="502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503"/>
      <c r="B161" s="490"/>
      <c r="C161" s="490"/>
      <c r="D161" s="490"/>
      <c r="E161" s="301">
        <f>E24</f>
        <v>23743</v>
      </c>
      <c r="F161" s="301">
        <f t="shared" ref="F161:P161" si="17">F24</f>
        <v>23774</v>
      </c>
      <c r="G161" s="301">
        <f t="shared" si="17"/>
        <v>23802</v>
      </c>
      <c r="H161" s="301">
        <f t="shared" si="17"/>
        <v>23833</v>
      </c>
      <c r="I161" s="301">
        <f t="shared" si="17"/>
        <v>23863</v>
      </c>
      <c r="J161" s="301">
        <f t="shared" si="17"/>
        <v>23894</v>
      </c>
      <c r="K161" s="301">
        <f t="shared" si="17"/>
        <v>23924</v>
      </c>
      <c r="L161" s="301">
        <f t="shared" si="17"/>
        <v>23955</v>
      </c>
      <c r="M161" s="301">
        <f t="shared" si="17"/>
        <v>23986</v>
      </c>
      <c r="N161" s="301">
        <f t="shared" si="17"/>
        <v>24016</v>
      </c>
      <c r="O161" s="301">
        <f t="shared" si="17"/>
        <v>24047</v>
      </c>
      <c r="P161" s="301">
        <f t="shared" si="17"/>
        <v>24077</v>
      </c>
    </row>
    <row r="162" spans="1:17" ht="15" thickBot="1">
      <c r="A162" s="504"/>
      <c r="B162" s="505"/>
      <c r="C162" s="505"/>
      <c r="D162" s="505"/>
      <c r="E162" s="295">
        <f>SUM(E139,E130:E132,E58:E99,E35:E54,E25:E31)</f>
        <v>2661.675205611713</v>
      </c>
      <c r="F162" s="295">
        <f>SUM(F139,F130:F132,F58:F99,F35:F54,F25:F31)</f>
        <v>2486.543532175172</v>
      </c>
      <c r="G162" s="295">
        <f t="shared" ref="G162:P162" si="18">SUM(G139,G130:G132,G58:G99,G35:G54,G25:G31)</f>
        <v>3852.7604759955498</v>
      </c>
      <c r="H162" s="295">
        <f t="shared" si="18"/>
        <v>3641.9828390264215</v>
      </c>
      <c r="I162" s="295">
        <f t="shared" si="18"/>
        <v>3805.8665476785736</v>
      </c>
      <c r="J162" s="295">
        <f t="shared" si="18"/>
        <v>4024.8976627109814</v>
      </c>
      <c r="K162" s="295">
        <f t="shared" si="18"/>
        <v>3666.890421665104</v>
      </c>
      <c r="L162" s="295">
        <f t="shared" si="18"/>
        <v>3222.1189438884621</v>
      </c>
      <c r="M162" s="295">
        <f t="shared" si="18"/>
        <v>3352.793272861697</v>
      </c>
      <c r="N162" s="295">
        <f t="shared" si="18"/>
        <v>2918.1181674423342</v>
      </c>
      <c r="O162" s="295">
        <f t="shared" si="18"/>
        <v>2925.0170784751881</v>
      </c>
      <c r="P162" s="295">
        <f t="shared" si="18"/>
        <v>3006.5813221878052</v>
      </c>
    </row>
    <row r="163" spans="1:17">
      <c r="A163" s="501" t="s">
        <v>131</v>
      </c>
      <c r="B163" s="502"/>
      <c r="C163" s="502"/>
      <c r="D163" s="502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503"/>
      <c r="B164" s="490"/>
      <c r="C164" s="490"/>
      <c r="D164" s="490"/>
      <c r="E164" s="301">
        <f>E24</f>
        <v>23743</v>
      </c>
      <c r="F164" s="301">
        <f t="shared" ref="F164:P164" si="19">F24</f>
        <v>23774</v>
      </c>
      <c r="G164" s="301">
        <f t="shared" si="19"/>
        <v>23802</v>
      </c>
      <c r="H164" s="301">
        <f t="shared" si="19"/>
        <v>23833</v>
      </c>
      <c r="I164" s="301">
        <f t="shared" si="19"/>
        <v>23863</v>
      </c>
      <c r="J164" s="301">
        <f t="shared" si="19"/>
        <v>23894</v>
      </c>
      <c r="K164" s="301">
        <f t="shared" si="19"/>
        <v>23924</v>
      </c>
      <c r="L164" s="301">
        <f t="shared" si="19"/>
        <v>23955</v>
      </c>
      <c r="M164" s="301">
        <f t="shared" si="19"/>
        <v>23986</v>
      </c>
      <c r="N164" s="301">
        <f t="shared" si="19"/>
        <v>24016</v>
      </c>
      <c r="O164" s="301">
        <f t="shared" si="19"/>
        <v>24047</v>
      </c>
      <c r="P164" s="301">
        <f t="shared" si="19"/>
        <v>24077</v>
      </c>
    </row>
    <row r="165" spans="1:17" ht="15" thickBot="1">
      <c r="A165" s="504"/>
      <c r="B165" s="505"/>
      <c r="C165" s="505"/>
      <c r="D165" s="505"/>
      <c r="E165" s="295">
        <f>SUM(E134,E133,E126,E135)</f>
        <v>43.500150444404198</v>
      </c>
      <c r="F165" s="295">
        <f t="shared" ref="F165:P165" si="20">SUM(F134,F133,F126,F135)</f>
        <v>65.280846949323802</v>
      </c>
      <c r="G165" s="295">
        <f t="shared" si="20"/>
        <v>84.059393362412493</v>
      </c>
      <c r="H165" s="295">
        <f t="shared" si="20"/>
        <v>49.083261064340256</v>
      </c>
      <c r="I165" s="295">
        <f t="shared" si="20"/>
        <v>25.853282061541076</v>
      </c>
      <c r="J165" s="295">
        <f t="shared" si="20"/>
        <v>26.705251893683599</v>
      </c>
      <c r="K165" s="295">
        <f t="shared" si="20"/>
        <v>48.709855635841478</v>
      </c>
      <c r="L165" s="295">
        <f t="shared" si="20"/>
        <v>26.948412560622316</v>
      </c>
      <c r="M165" s="295">
        <f t="shared" si="20"/>
        <v>1.7335852017734081</v>
      </c>
      <c r="N165" s="295">
        <f t="shared" si="20"/>
        <v>-1.4045481072072509E-3</v>
      </c>
      <c r="O165" s="295">
        <f t="shared" si="20"/>
        <v>21.100778567917409</v>
      </c>
      <c r="P165" s="295">
        <f t="shared" si="20"/>
        <v>0.90613694925572219</v>
      </c>
    </row>
    <row r="166" spans="1:17">
      <c r="A166" s="501" t="s">
        <v>130</v>
      </c>
      <c r="B166" s="502"/>
      <c r="C166" s="502"/>
      <c r="D166" s="502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503"/>
      <c r="B167" s="490"/>
      <c r="C167" s="490"/>
      <c r="D167" s="490"/>
      <c r="E167" s="301">
        <f>E24</f>
        <v>23743</v>
      </c>
      <c r="F167" s="301">
        <f t="shared" ref="F167:P167" si="21">F24</f>
        <v>23774</v>
      </c>
      <c r="G167" s="301">
        <f t="shared" si="21"/>
        <v>23802</v>
      </c>
      <c r="H167" s="301">
        <f t="shared" si="21"/>
        <v>23833</v>
      </c>
      <c r="I167" s="301">
        <f t="shared" si="21"/>
        <v>23863</v>
      </c>
      <c r="J167" s="301">
        <f t="shared" si="21"/>
        <v>23894</v>
      </c>
      <c r="K167" s="301">
        <f t="shared" si="21"/>
        <v>23924</v>
      </c>
      <c r="L167" s="301">
        <f t="shared" si="21"/>
        <v>23955</v>
      </c>
      <c r="M167" s="301">
        <f t="shared" si="21"/>
        <v>23986</v>
      </c>
      <c r="N167" s="301">
        <f t="shared" si="21"/>
        <v>24016</v>
      </c>
      <c r="O167" s="301">
        <f t="shared" si="21"/>
        <v>24047</v>
      </c>
      <c r="P167" s="301">
        <f t="shared" si="21"/>
        <v>24077</v>
      </c>
    </row>
    <row r="168" spans="1:17" ht="15" thickBot="1">
      <c r="A168" s="504"/>
      <c r="B168" s="505"/>
      <c r="C168" s="505"/>
      <c r="D168" s="505"/>
      <c r="E168" s="295">
        <f>SUM(E100:E125)</f>
        <v>10.176725284780606</v>
      </c>
      <c r="F168" s="295">
        <f t="shared" ref="F168:P168" si="22">SUM(F100:F125)</f>
        <v>6.3448754210120075</v>
      </c>
      <c r="G168" s="295">
        <f t="shared" si="22"/>
        <v>8.1778968863110073</v>
      </c>
      <c r="H168" s="295">
        <f t="shared" si="22"/>
        <v>12.195502024062971</v>
      </c>
      <c r="I168" s="295">
        <f t="shared" si="22"/>
        <v>10.099724000000005</v>
      </c>
      <c r="J168" s="295">
        <f t="shared" si="22"/>
        <v>9.3004208000000208</v>
      </c>
      <c r="K168" s="295">
        <f t="shared" si="22"/>
        <v>9.3184208000000215</v>
      </c>
      <c r="L168" s="295">
        <f t="shared" si="22"/>
        <v>9.27141920000002</v>
      </c>
      <c r="M168" s="295">
        <f t="shared" si="22"/>
        <v>9.2064176000000035</v>
      </c>
      <c r="N168" s="295">
        <f t="shared" si="22"/>
        <v>9.1550172800000222</v>
      </c>
      <c r="O168" s="295">
        <f t="shared" si="22"/>
        <v>9.1370172800000216</v>
      </c>
      <c r="P168" s="295">
        <f t="shared" si="22"/>
        <v>9.2150172800000227</v>
      </c>
    </row>
    <row r="170" spans="1:17" ht="15" thickBot="1"/>
    <row r="171" spans="1:17">
      <c r="A171" s="506" t="s">
        <v>204</v>
      </c>
      <c r="B171" s="507"/>
      <c r="C171" s="507"/>
      <c r="D171" s="508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509"/>
      <c r="B172" s="510"/>
      <c r="C172" s="510"/>
      <c r="D172" s="511"/>
      <c r="E172" s="301">
        <f>E24</f>
        <v>23743</v>
      </c>
      <c r="F172" s="301">
        <f t="shared" ref="F172:P172" si="23">F24</f>
        <v>23774</v>
      </c>
      <c r="G172" s="301">
        <f t="shared" si="23"/>
        <v>23802</v>
      </c>
      <c r="H172" s="301">
        <f t="shared" si="23"/>
        <v>23833</v>
      </c>
      <c r="I172" s="301">
        <f t="shared" si="23"/>
        <v>23863</v>
      </c>
      <c r="J172" s="301">
        <f t="shared" si="23"/>
        <v>23894</v>
      </c>
      <c r="K172" s="301">
        <f t="shared" si="23"/>
        <v>23924</v>
      </c>
      <c r="L172" s="301">
        <f t="shared" si="23"/>
        <v>23955</v>
      </c>
      <c r="M172" s="301">
        <f t="shared" si="23"/>
        <v>23986</v>
      </c>
      <c r="N172" s="301">
        <f t="shared" si="23"/>
        <v>24016</v>
      </c>
      <c r="O172" s="301">
        <f t="shared" si="23"/>
        <v>24047</v>
      </c>
      <c r="P172" s="301">
        <f t="shared" si="23"/>
        <v>24077</v>
      </c>
    </row>
    <row r="173" spans="1:17">
      <c r="A173" s="498" t="s">
        <v>187</v>
      </c>
      <c r="B173" s="499"/>
      <c r="C173" s="499"/>
      <c r="D173" s="500"/>
      <c r="E173" s="114">
        <f>SUM(E25:E31,E35:E54,E58:E126,E130:E135,E139)</f>
        <v>2715.3520813408977</v>
      </c>
      <c r="F173" s="114">
        <f t="shared" ref="F173:P173" si="24">SUM(F25:F31,F35:F54,F58:F126,F130:F135,F139)</f>
        <v>2558.1692545455076</v>
      </c>
      <c r="G173" s="114">
        <f t="shared" si="24"/>
        <v>3944.9977662442739</v>
      </c>
      <c r="H173" s="114">
        <f t="shared" si="24"/>
        <v>3703.2616021148242</v>
      </c>
      <c r="I173" s="114">
        <f t="shared" si="24"/>
        <v>3841.8195537401143</v>
      </c>
      <c r="J173" s="114">
        <f t="shared" si="24"/>
        <v>4060.9033354046651</v>
      </c>
      <c r="K173" s="114">
        <f t="shared" si="24"/>
        <v>3724.9186981009452</v>
      </c>
      <c r="L173" s="114">
        <f t="shared" si="24"/>
        <v>3258.3387756490847</v>
      </c>
      <c r="M173" s="114">
        <f t="shared" si="24"/>
        <v>3363.7332756634714</v>
      </c>
      <c r="N173" s="114">
        <f t="shared" si="24"/>
        <v>2927.2717801742297</v>
      </c>
      <c r="O173" s="114">
        <f t="shared" si="24"/>
        <v>2955.2548743231055</v>
      </c>
      <c r="P173" s="114">
        <f t="shared" si="24"/>
        <v>3016.7024764170615</v>
      </c>
    </row>
    <row r="174" spans="1:17">
      <c r="A174" s="498" t="s">
        <v>153</v>
      </c>
      <c r="B174" s="499"/>
      <c r="C174" s="499"/>
      <c r="D174" s="500"/>
      <c r="E174" s="114">
        <f>SUM(E25:E31,E35:E54,E58:E126,E130:E135,E139)+E143+E144</f>
        <v>2741.5965313408974</v>
      </c>
      <c r="F174" s="114">
        <f t="shared" ref="F174:P174" si="25">SUM(F25:F31,F35:F54,F58:F126,F130:F135,F139)+F143+F144</f>
        <v>2584.4137045455072</v>
      </c>
      <c r="G174" s="114">
        <f t="shared" si="25"/>
        <v>3971.2422162442735</v>
      </c>
      <c r="H174" s="114">
        <f t="shared" si="25"/>
        <v>3729.5060521148239</v>
      </c>
      <c r="I174" s="114">
        <f t="shared" si="25"/>
        <v>3868.064003740114</v>
      </c>
      <c r="J174" s="114">
        <f t="shared" si="25"/>
        <v>4087.1477854046648</v>
      </c>
      <c r="K174" s="114">
        <f t="shared" si="25"/>
        <v>3751.1631481009449</v>
      </c>
      <c r="L174" s="114">
        <f t="shared" si="25"/>
        <v>3284.5832256490844</v>
      </c>
      <c r="M174" s="114">
        <f t="shared" si="25"/>
        <v>3389.9777256634711</v>
      </c>
      <c r="N174" s="114">
        <f t="shared" si="25"/>
        <v>2953.5162301742293</v>
      </c>
      <c r="O174" s="114">
        <f t="shared" si="25"/>
        <v>2981.4993243231052</v>
      </c>
      <c r="P174" s="114">
        <f t="shared" si="25"/>
        <v>3042.9469264170611</v>
      </c>
      <c r="Q174" s="214">
        <f>SUM(E174:P174)</f>
        <v>40385.656873718181</v>
      </c>
    </row>
    <row r="175" spans="1:17">
      <c r="A175" s="498" t="s">
        <v>182</v>
      </c>
      <c r="B175" s="499"/>
      <c r="C175" s="499"/>
      <c r="D175" s="500"/>
      <c r="E175" s="114">
        <f>E173-SUM(E100:E125)</f>
        <v>2705.1753560561169</v>
      </c>
      <c r="F175" s="114">
        <f t="shared" ref="F175:P175" si="26">F173-SUM(F100:F125)</f>
        <v>2551.8243791244954</v>
      </c>
      <c r="G175" s="114">
        <f t="shared" si="26"/>
        <v>3936.8198693579629</v>
      </c>
      <c r="H175" s="114">
        <f t="shared" si="26"/>
        <v>3691.0661000907612</v>
      </c>
      <c r="I175" s="114">
        <f t="shared" si="26"/>
        <v>3831.7198297401142</v>
      </c>
      <c r="J175" s="114">
        <f t="shared" si="26"/>
        <v>4051.6029146046649</v>
      </c>
      <c r="K175" s="114">
        <f t="shared" si="26"/>
        <v>3715.600277300945</v>
      </c>
      <c r="L175" s="114">
        <f t="shared" si="26"/>
        <v>3249.0673564490849</v>
      </c>
      <c r="M175" s="114">
        <f t="shared" si="26"/>
        <v>3354.5268580634715</v>
      </c>
      <c r="N175" s="114">
        <f t="shared" si="26"/>
        <v>2918.1167628942299</v>
      </c>
      <c r="O175" s="114">
        <f t="shared" si="26"/>
        <v>2946.1178570431052</v>
      </c>
      <c r="P175" s="114">
        <f t="shared" si="26"/>
        <v>3007.4874591370613</v>
      </c>
    </row>
    <row r="176" spans="1:17" ht="15" thickBot="1">
      <c r="A176" s="495" t="s">
        <v>181</v>
      </c>
      <c r="B176" s="496"/>
      <c r="C176" s="496"/>
      <c r="D176" s="497"/>
      <c r="E176" s="295">
        <f t="shared" ref="E176:P176" si="27">E174-SUM(E100:E125)</f>
        <v>2731.4198060561166</v>
      </c>
      <c r="F176" s="295">
        <f t="shared" si="27"/>
        <v>2578.0688291244951</v>
      </c>
      <c r="G176" s="295">
        <f t="shared" si="27"/>
        <v>3963.0643193579626</v>
      </c>
      <c r="H176" s="295">
        <f t="shared" si="27"/>
        <v>3717.3105500907609</v>
      </c>
      <c r="I176" s="295">
        <f t="shared" si="27"/>
        <v>3857.9642797401139</v>
      </c>
      <c r="J176" s="295">
        <f t="shared" si="27"/>
        <v>4077.8473646046646</v>
      </c>
      <c r="K176" s="295">
        <f t="shared" si="27"/>
        <v>3741.8447273009447</v>
      </c>
      <c r="L176" s="295">
        <f t="shared" si="27"/>
        <v>3275.3118064490845</v>
      </c>
      <c r="M176" s="295">
        <f t="shared" si="27"/>
        <v>3380.7713080634712</v>
      </c>
      <c r="N176" s="295">
        <f t="shared" si="27"/>
        <v>2944.3612128942295</v>
      </c>
      <c r="O176" s="295">
        <f t="shared" si="27"/>
        <v>2972.3623070431049</v>
      </c>
      <c r="P176" s="295">
        <f t="shared" si="27"/>
        <v>3033.7319091370609</v>
      </c>
    </row>
    <row r="177" spans="5:14">
      <c r="E177" s="442"/>
      <c r="N177" s="214"/>
    </row>
    <row r="178" spans="5:14">
      <c r="E178" s="443"/>
      <c r="F178" s="222"/>
      <c r="G178" s="222"/>
    </row>
    <row r="179" spans="5:14">
      <c r="E179" s="444"/>
      <c r="F179" s="221"/>
      <c r="G179" s="221"/>
    </row>
    <row r="180" spans="5:14">
      <c r="E180" s="444"/>
    </row>
  </sheetData>
  <mergeCells count="36"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28:A129"/>
    <mergeCell ref="B128:B129"/>
    <mergeCell ref="C128:C129"/>
    <mergeCell ref="D128:D129"/>
    <mergeCell ref="A146:D148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A149:D151"/>
    <mergeCell ref="A152:D154"/>
    <mergeCell ref="A155:D157"/>
    <mergeCell ref="A160:D162"/>
    <mergeCell ref="A163:D165"/>
    <mergeCell ref="A166:D168"/>
    <mergeCell ref="A175:D175"/>
    <mergeCell ref="A176:D176"/>
    <mergeCell ref="A174:D174"/>
    <mergeCell ref="A171:D172"/>
    <mergeCell ref="A173:D173"/>
  </mergeCells>
  <conditionalFormatting sqref="E35:P54 E25:P31 E58:P126">
    <cfRule type="cellIs" dxfId="33" priority="8" operator="greaterThan">
      <formula>0</formula>
    </cfRule>
  </conditionalFormatting>
  <conditionalFormatting sqref="E130:P135">
    <cfRule type="cellIs" dxfId="32" priority="4" operator="greaterThan">
      <formula>0</formula>
    </cfRule>
  </conditionalFormatting>
  <conditionalFormatting sqref="E139:P139">
    <cfRule type="cellIs" dxfId="31" priority="3" operator="greaterThan">
      <formula>0</formula>
    </cfRule>
  </conditionalFormatting>
  <conditionalFormatting sqref="E143:P144"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G172"/>
  <sheetViews>
    <sheetView topLeftCell="A85" zoomScale="66" zoomScaleNormal="85" workbookViewId="0">
      <selection activeCell="E41" sqref="E41"/>
    </sheetView>
  </sheetViews>
  <sheetFormatPr defaultColWidth="8.6328125" defaultRowHeight="14.5"/>
  <cols>
    <col min="1" max="1" width="8.6328125" style="68"/>
    <col min="2" max="2" width="29" style="68" customWidth="1"/>
    <col min="3" max="3" width="63.54296875" style="69" bestFit="1" customWidth="1"/>
    <col min="4" max="4" width="16.81640625" style="68" bestFit="1" customWidth="1"/>
    <col min="5" max="6" width="10.1796875" style="69" bestFit="1" customWidth="1"/>
    <col min="7" max="16" width="8.453125" style="69" bestFit="1" customWidth="1"/>
    <col min="17" max="17" width="9.54296875" style="69" bestFit="1" customWidth="1"/>
    <col min="18" max="18" width="32.1796875" style="69" bestFit="1" customWidth="1"/>
    <col min="19" max="19" width="14.453125" style="69" customWidth="1"/>
    <col min="20" max="20" width="10.08984375" style="69" bestFit="1" customWidth="1"/>
    <col min="21" max="21" width="8.90625" style="69" bestFit="1" customWidth="1"/>
    <col min="22" max="22" width="10.36328125" style="69" bestFit="1" customWidth="1"/>
    <col min="23" max="25" width="8.6328125" style="69"/>
    <col min="26" max="26" width="9.1796875" style="69" bestFit="1" customWidth="1"/>
    <col min="27" max="16384" width="8.6328125" style="69"/>
  </cols>
  <sheetData>
    <row r="1" spans="4:4" hidden="1"/>
    <row r="2" spans="4:4" hidden="1">
      <c r="D2" s="411">
        <v>44531</v>
      </c>
    </row>
    <row r="3" spans="4:4" hidden="1">
      <c r="D3" s="411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7" hidden="1"/>
    <row r="18" spans="1:17" hidden="1"/>
    <row r="19" spans="1:17" hidden="1"/>
    <row r="20" spans="1:17" hidden="1"/>
    <row r="21" spans="1:17" ht="23.5">
      <c r="A21" s="70" t="s">
        <v>97</v>
      </c>
    </row>
    <row r="22" spans="1:17" s="73" customFormat="1" ht="23.5">
      <c r="A22" s="71" t="s">
        <v>0</v>
      </c>
      <c r="B22" s="72"/>
      <c r="D22" s="72"/>
    </row>
    <row r="23" spans="1:17" ht="14" customHeight="1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7">
      <c r="A24" s="487"/>
      <c r="B24" s="493"/>
      <c r="C24" s="493"/>
      <c r="D24" s="493"/>
      <c r="E24" s="301">
        <v>23743</v>
      </c>
      <c r="F24" s="301">
        <v>23774</v>
      </c>
      <c r="G24" s="301">
        <v>23802</v>
      </c>
      <c r="H24" s="301">
        <v>23833</v>
      </c>
      <c r="I24" s="301">
        <v>23863</v>
      </c>
      <c r="J24" s="301">
        <v>23894</v>
      </c>
      <c r="K24" s="301">
        <v>23924</v>
      </c>
      <c r="L24" s="301">
        <v>23955</v>
      </c>
      <c r="M24" s="301">
        <v>23986</v>
      </c>
      <c r="N24" s="301">
        <v>24016</v>
      </c>
      <c r="O24" s="301">
        <v>24047</v>
      </c>
      <c r="P24" s="301">
        <v>24077</v>
      </c>
    </row>
    <row r="25" spans="1:17">
      <c r="A25" s="74" t="s">
        <v>7</v>
      </c>
      <c r="B25" s="313" t="s">
        <v>95</v>
      </c>
      <c r="C25" s="313" t="s">
        <v>241</v>
      </c>
      <c r="D25" s="313" t="s">
        <v>95</v>
      </c>
      <c r="E25" s="75">
        <f>'Selling Price'!E25-'Full Cost'!E25</f>
        <v>82.708145541849262</v>
      </c>
      <c r="F25" s="75">
        <f>'Selling Price'!F25-'Full Cost'!F25</f>
        <v>66.865846015768568</v>
      </c>
      <c r="G25" s="75">
        <f>'Selling Price'!G25-'Full Cost'!G25</f>
        <v>90.415503594226379</v>
      </c>
      <c r="H25" s="75">
        <f>'Selling Price'!H25-'Full Cost'!H25</f>
        <v>136.70606084863039</v>
      </c>
      <c r="I25" s="75">
        <f>'Selling Price'!I25-'Full Cost'!I25</f>
        <v>143.9856510444211</v>
      </c>
      <c r="J25" s="75">
        <f>'Selling Price'!J25-'Full Cost'!J25</f>
        <v>138.45098238097643</v>
      </c>
      <c r="K25" s="75">
        <f>'Selling Price'!K25-'Full Cost'!K25</f>
        <v>128.54310336537884</v>
      </c>
      <c r="L25" s="75">
        <f>'Selling Price'!L25-'Full Cost'!L25</f>
        <v>108.75105462241839</v>
      </c>
      <c r="M25" s="75">
        <f>'Selling Price'!M25-'Full Cost'!M25</f>
        <v>120.40713489357097</v>
      </c>
      <c r="N25" s="75">
        <f>'Selling Price'!N25-'Full Cost'!N25</f>
        <v>69.889698871835833</v>
      </c>
      <c r="O25" s="75">
        <f>'Selling Price'!O25-'Full Cost'!O25</f>
        <v>67.692391761067199</v>
      </c>
      <c r="P25" s="75">
        <f>'Selling Price'!P25-'Full Cost'!P25</f>
        <v>79.606142348433991</v>
      </c>
    </row>
    <row r="26" spans="1:17">
      <c r="A26" s="74" t="s">
        <v>7</v>
      </c>
      <c r="B26" s="313" t="s">
        <v>95</v>
      </c>
      <c r="C26" s="313" t="s">
        <v>242</v>
      </c>
      <c r="D26" s="313" t="s">
        <v>95</v>
      </c>
      <c r="E26" s="75">
        <f>'Selling Price'!E26-'Full Cost'!E26</f>
        <v>106.1344834618493</v>
      </c>
      <c r="F26" s="75">
        <f>'Selling Price'!F26-'Full Cost'!F26</f>
        <v>90.085133695768604</v>
      </c>
      <c r="G26" s="75">
        <f>'Selling Price'!G26-'Full Cost'!G26</f>
        <v>114.73475063422637</v>
      </c>
      <c r="H26" s="75">
        <f>'Selling Price'!H26-'Full Cost'!H26</f>
        <v>163.40395524863038</v>
      </c>
      <c r="I26" s="75">
        <f>'Selling Price'!I26-'Full Cost'!I26</f>
        <v>170.57983184442111</v>
      </c>
      <c r="J26" s="75">
        <f>'Selling Price'!J26-'Full Cost'!J26</f>
        <v>164.5857580609765</v>
      </c>
      <c r="K26" s="75">
        <f>'Selling Price'!K26-'Full Cost'!K26</f>
        <v>154.28490816537891</v>
      </c>
      <c r="L26" s="75">
        <f>'Selling Price'!L26-'Full Cost'!L26</f>
        <v>134.24415014241839</v>
      </c>
      <c r="M26" s="75">
        <f>'Selling Price'!M26-'Full Cost'!M26</f>
        <v>145.64024705357104</v>
      </c>
      <c r="N26" s="75">
        <f>'Selling Price'!N26-'Full Cost'!N26</f>
        <v>94.739844471835909</v>
      </c>
      <c r="O26" s="75">
        <f>'Selling Price'!O26-'Full Cost'!O26</f>
        <v>92.672281041067265</v>
      </c>
      <c r="P26" s="75">
        <f>'Selling Price'!P26-'Full Cost'!P26</f>
        <v>105.074522188434</v>
      </c>
    </row>
    <row r="27" spans="1:17">
      <c r="A27" s="74" t="s">
        <v>7</v>
      </c>
      <c r="B27" s="313" t="s">
        <v>95</v>
      </c>
      <c r="C27" s="313" t="s">
        <v>243</v>
      </c>
      <c r="D27" s="313" t="s">
        <v>95</v>
      </c>
      <c r="E27" s="75">
        <f>'Selling Price'!E27-'Full Cost'!E27</f>
        <v>91.234618341849284</v>
      </c>
      <c r="F27" s="75">
        <f>'Selling Price'!F27-'Full Cost'!F27</f>
        <v>75.333877215768553</v>
      </c>
      <c r="G27" s="75">
        <f>'Selling Price'!G27-'Full Cost'!G27</f>
        <v>99.194007194226401</v>
      </c>
      <c r="H27" s="75">
        <f>'Selling Price'!H27-'Full Cost'!H27</f>
        <v>146.15595684863047</v>
      </c>
      <c r="I27" s="75">
        <f>'Selling Price'!I27-'Full Cost'!I27</f>
        <v>153.4062730444212</v>
      </c>
      <c r="J27" s="75">
        <f>'Selling Price'!J27-'Full Cost'!J27</f>
        <v>147.74193358097654</v>
      </c>
      <c r="K27" s="75">
        <f>'Selling Price'!K27-'Full Cost'!K27</f>
        <v>137.72313536537894</v>
      </c>
      <c r="L27" s="75">
        <f>'Selling Price'!L27-'Full Cost'!L27</f>
        <v>117.86088642241845</v>
      </c>
      <c r="M27" s="75">
        <f>'Selling Price'!M27-'Full Cost'!M27</f>
        <v>129.44358429357106</v>
      </c>
      <c r="N27" s="75">
        <f>'Selling Price'!N27-'Full Cost'!N27</f>
        <v>78.818052871835846</v>
      </c>
      <c r="O27" s="75">
        <f>'Selling Price'!O27-'Full Cost'!O27</f>
        <v>76.657366961067225</v>
      </c>
      <c r="P27" s="75">
        <f>'Selling Price'!P27-'Full Cost'!P27</f>
        <v>88.708997948434103</v>
      </c>
    </row>
    <row r="28" spans="1:17">
      <c r="A28" s="74" t="s">
        <v>7</v>
      </c>
      <c r="B28" s="313" t="s">
        <v>95</v>
      </c>
      <c r="C28" s="313" t="s">
        <v>244</v>
      </c>
      <c r="D28" s="313" t="s">
        <v>95</v>
      </c>
      <c r="E28" s="75">
        <f>'Selling Price'!E28-'Full Cost'!E28</f>
        <v>117.32041834184929</v>
      </c>
      <c r="F28" s="75">
        <f>'Selling Price'!F28-'Full Cost'!F28</f>
        <v>101.41967721576856</v>
      </c>
      <c r="G28" s="75">
        <f>'Selling Price'!G28-'Full Cost'!G28</f>
        <v>125.27980719422641</v>
      </c>
      <c r="H28" s="75">
        <f>'Selling Price'!H28-'Full Cost'!H28</f>
        <v>172.24175684863042</v>
      </c>
      <c r="I28" s="75">
        <f>'Selling Price'!I28-'Full Cost'!I28</f>
        <v>179.49207304442115</v>
      </c>
      <c r="J28" s="75">
        <f>'Selling Price'!J28-'Full Cost'!J28</f>
        <v>173.82773358097648</v>
      </c>
      <c r="K28" s="75">
        <f>'Selling Price'!K28-'Full Cost'!K28</f>
        <v>163.80893536537889</v>
      </c>
      <c r="L28" s="75">
        <f>'Selling Price'!L28-'Full Cost'!L28</f>
        <v>143.9466864224184</v>
      </c>
      <c r="M28" s="75">
        <f>'Selling Price'!M28-'Full Cost'!M28</f>
        <v>155.52938429357101</v>
      </c>
      <c r="N28" s="75">
        <f>'Selling Price'!N28-'Full Cost'!N28</f>
        <v>104.90385287183585</v>
      </c>
      <c r="O28" s="75">
        <f>'Selling Price'!O28-'Full Cost'!O28</f>
        <v>102.74316696106729</v>
      </c>
      <c r="P28" s="75">
        <f>'Selling Price'!P28-'Full Cost'!P28</f>
        <v>114.79479794843405</v>
      </c>
    </row>
    <row r="29" spans="1:17">
      <c r="A29" s="74" t="s">
        <v>7</v>
      </c>
      <c r="B29" s="313" t="s">
        <v>95</v>
      </c>
      <c r="C29" s="313" t="s">
        <v>245</v>
      </c>
      <c r="D29" s="313" t="s">
        <v>95</v>
      </c>
      <c r="E29" s="75">
        <f>'Selling Price'!E29-'Full Cost'!E29</f>
        <v>106.1344834618493</v>
      </c>
      <c r="F29" s="75">
        <f>'Selling Price'!F29-'Full Cost'!F29</f>
        <v>90.085133695768604</v>
      </c>
      <c r="G29" s="75">
        <f>'Selling Price'!G29-'Full Cost'!G29</f>
        <v>114.73475063422637</v>
      </c>
      <c r="H29" s="75">
        <f>'Selling Price'!H29-'Full Cost'!H29</f>
        <v>163.40395524863038</v>
      </c>
      <c r="I29" s="75">
        <f>'Selling Price'!I29-'Full Cost'!I29</f>
        <v>170.57983184442111</v>
      </c>
      <c r="J29" s="75">
        <f>'Selling Price'!J29-'Full Cost'!J29</f>
        <v>164.5857580609765</v>
      </c>
      <c r="K29" s="75">
        <f>'Selling Price'!K29-'Full Cost'!K29</f>
        <v>154.28490816537891</v>
      </c>
      <c r="L29" s="75">
        <f>'Selling Price'!L29-'Full Cost'!L29</f>
        <v>134.24415014241839</v>
      </c>
      <c r="M29" s="75">
        <f>'Selling Price'!M29-'Full Cost'!M29</f>
        <v>145.64024705357104</v>
      </c>
      <c r="N29" s="75">
        <f>'Selling Price'!N29-'Full Cost'!N29</f>
        <v>94.739844471835909</v>
      </c>
      <c r="O29" s="75">
        <f>'Selling Price'!O29-'Full Cost'!O29</f>
        <v>92.672281041067265</v>
      </c>
      <c r="P29" s="75">
        <f>'Selling Price'!P29-'Full Cost'!P29</f>
        <v>105.074522188434</v>
      </c>
      <c r="Q29" s="69">
        <v>16.573292081955454</v>
      </c>
    </row>
    <row r="30" spans="1:17">
      <c r="A30" s="74" t="s">
        <v>91</v>
      </c>
      <c r="B30" s="313" t="s">
        <v>95</v>
      </c>
      <c r="C30" s="313" t="s">
        <v>246</v>
      </c>
      <c r="D30" s="313" t="s">
        <v>95</v>
      </c>
      <c r="E30" s="75">
        <f>'Selling Price'!E30-'Full Cost'!E30</f>
        <v>189.32041834184929</v>
      </c>
      <c r="F30" s="75">
        <f>'Selling Price'!F30-'Full Cost'!F30</f>
        <v>173.41967721576856</v>
      </c>
      <c r="G30" s="75">
        <f>'Selling Price'!G30-'Full Cost'!G30</f>
        <v>197.27980719422641</v>
      </c>
      <c r="H30" s="75">
        <f>'Selling Price'!H30-'Full Cost'!H30</f>
        <v>244.24175684863042</v>
      </c>
      <c r="I30" s="75">
        <f>'Selling Price'!I30-'Full Cost'!I30</f>
        <v>251.49207304442115</v>
      </c>
      <c r="J30" s="75">
        <f>'Selling Price'!J30-'Full Cost'!J30</f>
        <v>245.82773358097648</v>
      </c>
      <c r="K30" s="75">
        <f>'Selling Price'!K30-'Full Cost'!K30</f>
        <v>235.80893536537889</v>
      </c>
      <c r="L30" s="75">
        <f>'Selling Price'!L30-'Full Cost'!L30</f>
        <v>215.9466864224184</v>
      </c>
      <c r="M30" s="75">
        <f>'Selling Price'!M30-'Full Cost'!M30</f>
        <v>227.52938429357101</v>
      </c>
      <c r="N30" s="75">
        <f>'Selling Price'!N30-'Full Cost'!N30</f>
        <v>176.90385287183585</v>
      </c>
      <c r="O30" s="75">
        <f>'Selling Price'!O30-'Full Cost'!O30</f>
        <v>174.74316696106729</v>
      </c>
      <c r="P30" s="75">
        <f>'Selling Price'!P30-'Full Cost'!P30</f>
        <v>186.79479794843405</v>
      </c>
      <c r="Q30" s="69">
        <v>5.3034534662257453</v>
      </c>
    </row>
    <row r="31" spans="1:17">
      <c r="A31" s="74" t="s">
        <v>91</v>
      </c>
      <c r="B31" s="313" t="s">
        <v>95</v>
      </c>
      <c r="C31" s="313" t="s">
        <v>196</v>
      </c>
      <c r="D31" s="313" t="s">
        <v>95</v>
      </c>
      <c r="E31" s="75">
        <f>'Selling Price'!E31-'Full Cost'!E31</f>
        <v>214.81094554184926</v>
      </c>
      <c r="F31" s="75">
        <f>'Selling Price'!F31-'Full Cost'!F31</f>
        <v>203.14304601576856</v>
      </c>
      <c r="G31" s="75">
        <f>'Selling Price'!G31-'Full Cost'!G31</f>
        <v>262.18770359422643</v>
      </c>
      <c r="H31" s="75">
        <f>'Selling Price'!H31-'Full Cost'!H31</f>
        <v>336.45966084863039</v>
      </c>
      <c r="I31" s="75">
        <f>'Selling Price'!I31-'Full Cost'!I31</f>
        <v>471.40745104442107</v>
      </c>
      <c r="J31" s="75">
        <f>'Selling Price'!J31-'Full Cost'!J31</f>
        <v>398.69818238097645</v>
      </c>
      <c r="K31" s="75">
        <f>'Selling Price'!K31-'Full Cost'!K31</f>
        <v>420.70710336537883</v>
      </c>
      <c r="L31" s="75">
        <f>'Selling Price'!L31-'Full Cost'!L31</f>
        <v>402.21415462241833</v>
      </c>
      <c r="M31" s="75">
        <f>'Selling Price'!M31-'Full Cost'!M31</f>
        <v>421.12423489357099</v>
      </c>
      <c r="N31" s="75">
        <f>'Selling Price'!N31-'Full Cost'!N31</f>
        <v>392.41469887183575</v>
      </c>
      <c r="O31" s="75">
        <f>'Selling Price'!O31-'Full Cost'!O31</f>
        <v>372.04419176106722</v>
      </c>
      <c r="P31" s="75">
        <f>'Selling Price'!P31-'Full Cost'!P31</f>
        <v>354.91414234843398</v>
      </c>
    </row>
    <row r="32" spans="1:17" s="73" customFormat="1" ht="23.5">
      <c r="A32" s="71" t="s">
        <v>4</v>
      </c>
      <c r="B32" s="72"/>
      <c r="D32" s="72"/>
      <c r="E32" s="375">
        <f>'Selling Price'!E32-'Full Cost'!E32</f>
        <v>0</v>
      </c>
      <c r="F32" s="375">
        <f>'Selling Price'!F32-'Full Cost'!F32</f>
        <v>0</v>
      </c>
      <c r="G32" s="375">
        <f>'Selling Price'!G32-'Full Cost'!G32</f>
        <v>0</v>
      </c>
      <c r="H32" s="375">
        <f>'Selling Price'!H32-'Full Cost'!H32</f>
        <v>0</v>
      </c>
      <c r="I32" s="375">
        <f>'Selling Price'!I32-'Full Cost'!I32</f>
        <v>0</v>
      </c>
      <c r="J32" s="375">
        <f>'Selling Price'!J32-'Full Cost'!J32</f>
        <v>0</v>
      </c>
      <c r="K32" s="375">
        <f>'Selling Price'!K32-'Full Cost'!K32</f>
        <v>0</v>
      </c>
      <c r="L32" s="375">
        <f>'Selling Price'!L32-'Full Cost'!L32</f>
        <v>0</v>
      </c>
      <c r="M32" s="375">
        <f>'Selling Price'!M32-'Full Cost'!M32</f>
        <v>0</v>
      </c>
      <c r="N32" s="375">
        <f>'Selling Price'!N32-'Full Cost'!N32</f>
        <v>0</v>
      </c>
      <c r="O32" s="375">
        <f>'Selling Price'!O32-'Full Cost'!O32</f>
        <v>0</v>
      </c>
      <c r="P32" s="375">
        <f>'Selling Price'!P32-'Full Cost'!P32</f>
        <v>0</v>
      </c>
    </row>
    <row r="33" spans="1:33" ht="14" customHeight="1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69">
        <f>Q29+Q41</f>
        <v>17.620079960743332</v>
      </c>
      <c r="U33" s="308">
        <f>G34</f>
        <v>23802</v>
      </c>
      <c r="V33" s="308">
        <f t="shared" ref="V33:X33" si="0">H34</f>
        <v>23833</v>
      </c>
      <c r="W33" s="308">
        <f t="shared" si="0"/>
        <v>23863</v>
      </c>
      <c r="X33" s="308">
        <f t="shared" si="0"/>
        <v>23894</v>
      </c>
      <c r="Z33" s="59" t="s">
        <v>202</v>
      </c>
    </row>
    <row r="34" spans="1:33">
      <c r="A34" s="489"/>
      <c r="B34" s="488"/>
      <c r="C34" s="488"/>
      <c r="D34" s="488"/>
      <c r="E34" s="308">
        <f>E24</f>
        <v>23743</v>
      </c>
      <c r="F34" s="308">
        <f t="shared" ref="F34:P34" si="1">F24</f>
        <v>23774</v>
      </c>
      <c r="G34" s="308">
        <f t="shared" si="1"/>
        <v>23802</v>
      </c>
      <c r="H34" s="308">
        <f t="shared" si="1"/>
        <v>23833</v>
      </c>
      <c r="I34" s="308">
        <f t="shared" si="1"/>
        <v>23863</v>
      </c>
      <c r="J34" s="308">
        <f t="shared" si="1"/>
        <v>23894</v>
      </c>
      <c r="K34" s="308">
        <f t="shared" si="1"/>
        <v>23924</v>
      </c>
      <c r="L34" s="308">
        <f t="shared" si="1"/>
        <v>23955</v>
      </c>
      <c r="M34" s="308">
        <f t="shared" si="1"/>
        <v>23986</v>
      </c>
      <c r="N34" s="308">
        <f t="shared" si="1"/>
        <v>24016</v>
      </c>
      <c r="O34" s="308">
        <f t="shared" si="1"/>
        <v>24047</v>
      </c>
      <c r="P34" s="308">
        <f t="shared" si="1"/>
        <v>24077</v>
      </c>
      <c r="Q34" s="69">
        <f>Q30+Q40</f>
        <v>8.5746655874378668</v>
      </c>
      <c r="S34" s="369" t="s">
        <v>275</v>
      </c>
      <c r="T34" s="324">
        <f>'Reference Price จจ'!K8</f>
        <v>807.5</v>
      </c>
      <c r="U34" s="324">
        <f>'Reference Price จจ'!L8</f>
        <v>802.5</v>
      </c>
      <c r="V34" s="324">
        <f>'Reference Price จจ'!M8</f>
        <v>855</v>
      </c>
      <c r="W34" s="324">
        <f>'Reference Price จจ'!N8</f>
        <v>862.5</v>
      </c>
      <c r="X34" s="324">
        <f>'Reference Price จจ'!O8</f>
        <v>867.5</v>
      </c>
      <c r="Z34" s="278" t="s">
        <v>200</v>
      </c>
    </row>
    <row r="35" spans="1:33">
      <c r="A35" s="74"/>
      <c r="B35" s="76"/>
      <c r="C35" s="307" t="s">
        <v>62</v>
      </c>
      <c r="D35" s="76"/>
      <c r="E35" s="75">
        <f>'Selling Price'!E35-'Full Cost'!E35</f>
        <v>0</v>
      </c>
      <c r="F35" s="75">
        <f>'Selling Price'!F35-'Full Cost'!F35</f>
        <v>0</v>
      </c>
      <c r="G35" s="75">
        <f>'Selling Price'!G35-'Full Cost'!G35</f>
        <v>0</v>
      </c>
      <c r="H35" s="75">
        <f>'Selling Price'!H35-'Full Cost'!H35</f>
        <v>0</v>
      </c>
      <c r="I35" s="75">
        <f>'Selling Price'!I35-'Full Cost'!I35</f>
        <v>0</v>
      </c>
      <c r="J35" s="75">
        <f>'Selling Price'!J35-'Full Cost'!J35</f>
        <v>0</v>
      </c>
      <c r="K35" s="75">
        <f>'Selling Price'!K35-'Full Cost'!K35</f>
        <v>0</v>
      </c>
      <c r="L35" s="75">
        <f>'Selling Price'!L35-'Full Cost'!L35</f>
        <v>0</v>
      </c>
      <c r="M35" s="75">
        <f>'Selling Price'!M35-'Full Cost'!M35</f>
        <v>0</v>
      </c>
      <c r="N35" s="75">
        <f>'Selling Price'!N35-'Full Cost'!N35</f>
        <v>0</v>
      </c>
      <c r="O35" s="75">
        <f>'Selling Price'!O35-'Full Cost'!O35</f>
        <v>0</v>
      </c>
      <c r="P35" s="75">
        <f>'Selling Price'!P35-'Full Cost'!P35</f>
        <v>0</v>
      </c>
      <c r="U35" s="222">
        <f>U34-T34</f>
        <v>-5</v>
      </c>
      <c r="V35" s="222">
        <f t="shared" ref="V35:W35" si="2">V34-U34</f>
        <v>52.5</v>
      </c>
      <c r="W35" s="222">
        <f t="shared" si="2"/>
        <v>7.5</v>
      </c>
      <c r="X35" s="222">
        <f>X34-W34</f>
        <v>5</v>
      </c>
    </row>
    <row r="36" spans="1:33">
      <c r="A36" s="74" t="s">
        <v>7</v>
      </c>
      <c r="B36" s="76" t="s">
        <v>95</v>
      </c>
      <c r="C36" s="77" t="s">
        <v>2</v>
      </c>
      <c r="D36" s="76" t="s">
        <v>95</v>
      </c>
      <c r="E36" s="75">
        <f>'Selling Price'!E36-'Full Cost'!E36</f>
        <v>427.3503013935038</v>
      </c>
      <c r="F36" s="75">
        <f>'Selling Price'!F36-'Full Cost'!F36</f>
        <v>445.74125741109827</v>
      </c>
      <c r="G36" s="75">
        <f>'Selling Price'!G36-'Full Cost'!G36</f>
        <v>551.05295646241177</v>
      </c>
      <c r="H36" s="75">
        <f>'Selling Price'!H36-'Full Cost'!H36</f>
        <v>604.75555872698305</v>
      </c>
      <c r="I36" s="75">
        <f>'Selling Price'!I36-'Full Cost'!I36</f>
        <v>532.22245150325534</v>
      </c>
      <c r="J36" s="75">
        <f>'Selling Price'!J36-'Full Cost'!J36</f>
        <v>506.64008785925375</v>
      </c>
      <c r="K36" s="75">
        <f>'Selling Price'!K36-'Full Cost'!K36</f>
        <v>489.69272253171198</v>
      </c>
      <c r="L36" s="75">
        <f>'Selling Price'!L36-'Full Cost'!L36</f>
        <v>470.21656049779148</v>
      </c>
      <c r="M36" s="75">
        <f>'Selling Price'!M36-'Full Cost'!M36</f>
        <v>481.76939015116551</v>
      </c>
      <c r="N36" s="75">
        <f>'Selling Price'!N36-'Full Cost'!N36</f>
        <v>489.83701060997328</v>
      </c>
      <c r="O36" s="75">
        <f>'Selling Price'!O36-'Full Cost'!O36</f>
        <v>490.12213017493457</v>
      </c>
      <c r="P36" s="75">
        <f>'Selling Price'!P36-'Full Cost'!P36</f>
        <v>497.14513483194696</v>
      </c>
      <c r="R36" s="69" t="s">
        <v>270</v>
      </c>
      <c r="T36" s="68" t="s">
        <v>61</v>
      </c>
      <c r="U36" s="324">
        <v>34.380000000000003</v>
      </c>
      <c r="V36" s="324">
        <v>10</v>
      </c>
      <c r="W36" s="324">
        <v>21</v>
      </c>
      <c r="X36" s="324">
        <v>5</v>
      </c>
    </row>
    <row r="37" spans="1:33">
      <c r="A37" s="74" t="s">
        <v>7</v>
      </c>
      <c r="B37" s="123" t="s">
        <v>281</v>
      </c>
      <c r="C37" s="77" t="s">
        <v>2</v>
      </c>
      <c r="D37" s="76" t="s">
        <v>95</v>
      </c>
      <c r="E37" s="75">
        <f>'Selling Price'!E37-'Full Cost'!E37</f>
        <v>18.672469498658074</v>
      </c>
      <c r="F37" s="75">
        <f>'Selling Price'!F37-'Full Cost'!F37</f>
        <v>18.078895399999965</v>
      </c>
      <c r="G37" s="75">
        <f>'Selling Price'!G37-'Full Cost'!G37</f>
        <v>16.234309199999984</v>
      </c>
      <c r="H37" s="75">
        <f>'Selling Price'!H37-'Full Cost'!H37</f>
        <v>17.42228799999998</v>
      </c>
      <c r="I37" s="75">
        <f>'Selling Price'!I37-'Full Cost'!I37</f>
        <v>18.374889634933311</v>
      </c>
      <c r="J37" s="75">
        <f>'Selling Price'!J37-'Full Cost'!J37</f>
        <v>17.888000000000034</v>
      </c>
      <c r="K37" s="75">
        <f>'Selling Price'!K37-'Full Cost'!K37</f>
        <v>17.888000000000034</v>
      </c>
      <c r="L37" s="75">
        <f>'Selling Price'!L37-'Full Cost'!L37</f>
        <v>17.888000000000034</v>
      </c>
      <c r="M37" s="75">
        <f>'Selling Price'!M37-'Full Cost'!M37</f>
        <v>17.888000000000034</v>
      </c>
      <c r="N37" s="75">
        <f>'Selling Price'!N37-'Full Cost'!N37</f>
        <v>17.888000000000034</v>
      </c>
      <c r="O37" s="75">
        <f>'Selling Price'!O37-'Full Cost'!O37</f>
        <v>17.888000000000034</v>
      </c>
      <c r="P37" s="75">
        <f>'Selling Price'!P37-'Full Cost'!P37</f>
        <v>17.888000000000034</v>
      </c>
      <c r="R37" s="260" t="s">
        <v>271</v>
      </c>
      <c r="T37" s="68"/>
      <c r="U37" s="308">
        <f>G34</f>
        <v>23802</v>
      </c>
      <c r="V37" s="308">
        <f t="shared" ref="V37:X37" si="3">H34</f>
        <v>23833</v>
      </c>
      <c r="W37" s="308">
        <f t="shared" si="3"/>
        <v>23863</v>
      </c>
      <c r="X37" s="308">
        <f t="shared" si="3"/>
        <v>23894</v>
      </c>
    </row>
    <row r="38" spans="1:33">
      <c r="A38" s="74"/>
      <c r="B38" s="78"/>
      <c r="C38" s="79" t="s">
        <v>63</v>
      </c>
      <c r="D38" s="78"/>
      <c r="E38" s="75">
        <f>'Selling Price'!E38-'Full Cost'!E38</f>
        <v>0</v>
      </c>
      <c r="F38" s="75">
        <f>'Selling Price'!F38-'Full Cost'!F38</f>
        <v>0</v>
      </c>
      <c r="G38" s="75">
        <f>'Selling Price'!G38-'Full Cost'!G38</f>
        <v>0</v>
      </c>
      <c r="H38" s="75">
        <f>'Selling Price'!H38-'Full Cost'!H38</f>
        <v>0</v>
      </c>
      <c r="I38" s="75">
        <f>'Selling Price'!I38-'Full Cost'!I38</f>
        <v>0</v>
      </c>
      <c r="J38" s="75">
        <f>'Selling Price'!J38-'Full Cost'!J38</f>
        <v>0</v>
      </c>
      <c r="K38" s="75">
        <f>'Selling Price'!K38-'Full Cost'!K38</f>
        <v>0</v>
      </c>
      <c r="L38" s="75">
        <f>'Selling Price'!L38-'Full Cost'!L38</f>
        <v>0</v>
      </c>
      <c r="M38" s="75">
        <f>'Selling Price'!M38-'Full Cost'!M38</f>
        <v>0</v>
      </c>
      <c r="N38" s="75">
        <f>'Selling Price'!N38-'Full Cost'!N38</f>
        <v>0</v>
      </c>
      <c r="O38" s="75">
        <f>'Selling Price'!O38-'Full Cost'!O38</f>
        <v>0</v>
      </c>
      <c r="P38" s="75">
        <f>'Selling Price'!P38-'Full Cost'!P38</f>
        <v>0</v>
      </c>
      <c r="R38" s="69" t="s">
        <v>267</v>
      </c>
      <c r="S38" s="69" t="s">
        <v>3</v>
      </c>
      <c r="T38" s="68" t="s">
        <v>27</v>
      </c>
      <c r="U38" s="368">
        <f>G46</f>
        <v>9.2050200000016957E-2</v>
      </c>
      <c r="V38" s="368">
        <f t="shared" ref="V38:X38" si="4">H46</f>
        <v>0.11787582608690172</v>
      </c>
      <c r="W38" s="368">
        <f t="shared" si="4"/>
        <v>0.1385845572810922</v>
      </c>
      <c r="X38" s="368">
        <f t="shared" si="4"/>
        <v>0.12800000000004275</v>
      </c>
    </row>
    <row r="39" spans="1:33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'Selling Price'!E39-'Full Cost'!E39</f>
        <v>440.10402749212955</v>
      </c>
      <c r="F39" s="75">
        <f>'Selling Price'!F39-'Full Cost'!F39</f>
        <v>458.49499741109827</v>
      </c>
      <c r="G39" s="75">
        <f>'Selling Price'!G39-'Full Cost'!G39</f>
        <v>563.80667646241182</v>
      </c>
      <c r="H39" s="75">
        <f>'Selling Price'!H39-'Full Cost'!H39</f>
        <v>617.50922829220031</v>
      </c>
      <c r="I39" s="75">
        <f>'Selling Price'!I39-'Full Cost'!I39</f>
        <v>544.97612859079129</v>
      </c>
      <c r="J39" s="75">
        <f>'Selling Price'!J39-'Full Cost'!J39</f>
        <v>519.39378785925373</v>
      </c>
      <c r="K39" s="75">
        <f>'Selling Price'!K39-'Full Cost'!K39</f>
        <v>502.44642253171196</v>
      </c>
      <c r="L39" s="75">
        <f>'Selling Price'!L39-'Full Cost'!L39</f>
        <v>482.97026049779146</v>
      </c>
      <c r="M39" s="75">
        <f>'Selling Price'!M39-'Full Cost'!M39</f>
        <v>494.52309015116549</v>
      </c>
      <c r="N39" s="75">
        <f>'Selling Price'!N39-'Full Cost'!N39</f>
        <v>502.59071060997326</v>
      </c>
      <c r="O39" s="75">
        <f>'Selling Price'!O39-'Full Cost'!O39</f>
        <v>502.87583017493455</v>
      </c>
      <c r="P39" s="75">
        <f>'Selling Price'!P39-'Full Cost'!P39</f>
        <v>509.89883483194694</v>
      </c>
      <c r="Q39" s="69">
        <v>4.3179999999999996</v>
      </c>
      <c r="R39" s="69" t="s">
        <v>269</v>
      </c>
      <c r="S39" s="69" t="s">
        <v>3</v>
      </c>
      <c r="T39" s="68" t="s">
        <v>27</v>
      </c>
      <c r="U39" s="222">
        <f>-83000/(U$36*1000)</f>
        <v>-2.414194299011053</v>
      </c>
      <c r="V39" s="222">
        <f t="shared" ref="V39:X39" si="5">-83000/(V$36*1000)</f>
        <v>-8.3000000000000007</v>
      </c>
      <c r="W39" s="222">
        <f t="shared" si="5"/>
        <v>-3.9523809523809526</v>
      </c>
      <c r="X39" s="222">
        <f t="shared" si="5"/>
        <v>-16.600000000000001</v>
      </c>
      <c r="Z39" s="69" t="s">
        <v>278</v>
      </c>
    </row>
    <row r="40" spans="1:33">
      <c r="A40" s="74"/>
      <c r="B40" s="67"/>
      <c r="C40" s="81" t="s">
        <v>64</v>
      </c>
      <c r="D40" s="67"/>
      <c r="E40" s="75">
        <f>'Selling Price'!E40-'Full Cost'!E40</f>
        <v>0</v>
      </c>
      <c r="F40" s="75">
        <f>'Selling Price'!F40-'Full Cost'!F40</f>
        <v>0</v>
      </c>
      <c r="G40" s="75">
        <f>'Selling Price'!G40-'Full Cost'!G40</f>
        <v>0</v>
      </c>
      <c r="H40" s="75">
        <f>'Selling Price'!H40-'Full Cost'!H40</f>
        <v>0</v>
      </c>
      <c r="I40" s="75">
        <f>'Selling Price'!I40-'Full Cost'!I40</f>
        <v>0</v>
      </c>
      <c r="J40" s="75">
        <f>'Selling Price'!J40-'Full Cost'!J40</f>
        <v>0</v>
      </c>
      <c r="K40" s="75">
        <f>'Selling Price'!K40-'Full Cost'!K40</f>
        <v>0</v>
      </c>
      <c r="L40" s="75">
        <f>'Selling Price'!L40-'Full Cost'!L40</f>
        <v>0</v>
      </c>
      <c r="M40" s="75">
        <f>'Selling Price'!M40-'Full Cost'!M40</f>
        <v>0</v>
      </c>
      <c r="N40" s="75">
        <f>'Selling Price'!N40-'Full Cost'!N40</f>
        <v>0</v>
      </c>
      <c r="O40" s="75">
        <f>'Selling Price'!O40-'Full Cost'!O40</f>
        <v>0</v>
      </c>
      <c r="P40" s="75">
        <f>'Selling Price'!P40-'Full Cost'!P40</f>
        <v>0</v>
      </c>
      <c r="Q40" s="221">
        <f>Q39-Q41</f>
        <v>3.2712121212121206</v>
      </c>
      <c r="R40" s="69" t="s">
        <v>322</v>
      </c>
      <c r="S40" s="69" t="s">
        <v>3</v>
      </c>
      <c r="T40" s="68" t="s">
        <v>27</v>
      </c>
      <c r="U40" s="222">
        <f>-4230/(U$36*1000)</f>
        <v>-0.12303664921465969</v>
      </c>
      <c r="V40" s="222">
        <f t="shared" ref="V40:X40" si="6">-4230/(V$36*1000)</f>
        <v>-0.42299999999999999</v>
      </c>
      <c r="W40" s="222">
        <f t="shared" si="6"/>
        <v>-0.20142857142857143</v>
      </c>
      <c r="X40" s="222">
        <f t="shared" si="6"/>
        <v>-0.84599999999999997</v>
      </c>
    </row>
    <row r="41" spans="1:33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'Selling Price'!E41-'Full Cost'!E41</f>
        <v>59.553827492129471</v>
      </c>
      <c r="F41" s="75">
        <f>'Selling Price'!F41-'Full Cost'!F41</f>
        <v>62.671922411098251</v>
      </c>
      <c r="G41" s="75">
        <f>'Selling Price'!G41-'Full Cost'!G41</f>
        <v>89.467251462411809</v>
      </c>
      <c r="H41" s="75">
        <f>'Selling Price'!H41-'Full Cost'!H41</f>
        <v>108.30522829220035</v>
      </c>
      <c r="I41" s="75">
        <f>'Selling Price'!I41-'Full Cost'!I41</f>
        <v>110.99862859079127</v>
      </c>
      <c r="J41" s="75">
        <f>'Selling Price'!J41-'Full Cost'!J41</f>
        <v>115.24008785925366</v>
      </c>
      <c r="K41" s="75">
        <f>'Selling Price'!K41-'Full Cost'!K41</f>
        <v>112.70272253171191</v>
      </c>
      <c r="L41" s="75">
        <f>'Selling Price'!L41-'Full Cost'!L41</f>
        <v>93.801560497791399</v>
      </c>
      <c r="M41" s="75">
        <f>'Selling Price'!M41-'Full Cost'!M41</f>
        <v>100.61939015116542</v>
      </c>
      <c r="N41" s="75">
        <f>'Selling Price'!N41-'Full Cost'!N41</f>
        <v>57.21201060997322</v>
      </c>
      <c r="O41" s="75">
        <f>'Selling Price'!O41-'Full Cost'!O41</f>
        <v>53.972130174934478</v>
      </c>
      <c r="P41" s="75">
        <f>'Selling Price'!P41-'Full Cost'!P41</f>
        <v>54.520134831946905</v>
      </c>
      <c r="Q41" s="221">
        <f>80/330*Q39</f>
        <v>1.0467878787878788</v>
      </c>
      <c r="R41" s="69" t="s">
        <v>268</v>
      </c>
      <c r="S41" s="69" t="s">
        <v>3</v>
      </c>
      <c r="T41" s="68" t="s">
        <v>27</v>
      </c>
      <c r="U41" s="222">
        <f>-6000/(U$36*1000)</f>
        <v>-0.17452006980802792</v>
      </c>
      <c r="V41" s="222">
        <f t="shared" ref="V41:X41" si="7">-6000/(V$36*1000)</f>
        <v>-0.6</v>
      </c>
      <c r="W41" s="222">
        <f t="shared" si="7"/>
        <v>-0.2857142857142857</v>
      </c>
      <c r="X41" s="222">
        <f t="shared" si="7"/>
        <v>-1.2</v>
      </c>
    </row>
    <row r="42" spans="1:33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'Selling Price'!E42-'Full Cost'!E42</f>
        <v>435.3503013935038</v>
      </c>
      <c r="F42" s="75">
        <f>'Selling Price'!F42-'Full Cost'!F42</f>
        <v>453.74125741109827</v>
      </c>
      <c r="G42" s="75">
        <f>'Selling Price'!G42-'Full Cost'!G42</f>
        <v>559.05295646241177</v>
      </c>
      <c r="H42" s="75">
        <f>'Selling Price'!H42-'Full Cost'!H42</f>
        <v>612.75555872698305</v>
      </c>
      <c r="I42" s="75">
        <f>'Selling Price'!I42-'Full Cost'!I42</f>
        <v>540.22245150325534</v>
      </c>
      <c r="J42" s="75">
        <f>'Selling Price'!J42-'Full Cost'!J42</f>
        <v>514.64008785925375</v>
      </c>
      <c r="K42" s="75">
        <f>'Selling Price'!K42-'Full Cost'!K42</f>
        <v>497.69272253171198</v>
      </c>
      <c r="L42" s="75">
        <f>'Selling Price'!L42-'Full Cost'!L42</f>
        <v>478.21656049779148</v>
      </c>
      <c r="M42" s="75">
        <f>'Selling Price'!M42-'Full Cost'!M42</f>
        <v>489.76939015116551</v>
      </c>
      <c r="N42" s="75">
        <f>'Selling Price'!N42-'Full Cost'!N42</f>
        <v>497.83701060997328</v>
      </c>
      <c r="O42" s="75">
        <f>'Selling Price'!O42-'Full Cost'!O42</f>
        <v>498.12213017493457</v>
      </c>
      <c r="P42" s="75">
        <f>'Selling Price'!P42-'Full Cost'!P42</f>
        <v>505.14513483194696</v>
      </c>
      <c r="Q42" s="459">
        <f>Q40*I41</f>
        <v>363.10005928411863</v>
      </c>
      <c r="R42" s="69" t="s">
        <v>274</v>
      </c>
      <c r="S42" s="69" t="s">
        <v>3</v>
      </c>
      <c r="T42" s="68" t="s">
        <v>27</v>
      </c>
      <c r="U42" s="370">
        <f>U35</f>
        <v>-5</v>
      </c>
      <c r="V42" s="370">
        <f>V35</f>
        <v>52.5</v>
      </c>
      <c r="W42" s="370">
        <f>W35</f>
        <v>7.5</v>
      </c>
      <c r="X42" s="370">
        <f>X35</f>
        <v>5</v>
      </c>
      <c r="Y42" s="438"/>
      <c r="Z42" s="438"/>
    </row>
    <row r="43" spans="1:33">
      <c r="A43" s="74" t="s">
        <v>7</v>
      </c>
      <c r="B43" s="67" t="s">
        <v>95</v>
      </c>
      <c r="C43" s="82" t="s">
        <v>285</v>
      </c>
      <c r="D43" s="67" t="s">
        <v>95</v>
      </c>
      <c r="E43" s="75">
        <f>'Selling Price'!E43-'Full Cost'!E43</f>
        <v>150.65600298337171</v>
      </c>
      <c r="F43" s="75">
        <f>'Selling Price'!F43-'Full Cost'!F43</f>
        <v>157.47660968382553</v>
      </c>
      <c r="G43" s="75">
        <f>'Selling Price'!G43-'Full Cost'!G43</f>
        <v>203.30621025029052</v>
      </c>
      <c r="H43" s="75">
        <f>'Selling Price'!H43-'Full Cost'!H43</f>
        <v>230.59621748851129</v>
      </c>
      <c r="I43" s="75">
        <f>'Selling Price'!I43-'Full Cost'!I43</f>
        <v>215.05288869078254</v>
      </c>
      <c r="J43" s="75">
        <f>'Selling Price'!J43-'Full Cost'!J43</f>
        <v>212.06433028349613</v>
      </c>
      <c r="K43" s="75">
        <f>'Selling Price'!K43-'Full Cost'!K43</f>
        <v>206.03363162262099</v>
      </c>
      <c r="L43" s="75">
        <f>'Selling Price'!L43-'Full Cost'!L43</f>
        <v>186.9930756493066</v>
      </c>
      <c r="M43" s="75">
        <f>'Selling Price'!M43-'Full Cost'!M43</f>
        <v>194.95878409055939</v>
      </c>
      <c r="N43" s="75">
        <f>'Selling Price'!N43-'Full Cost'!N43</f>
        <v>164.03019242815503</v>
      </c>
      <c r="O43" s="75">
        <f>'Selling Price'!O43-'Full Cost'!O43</f>
        <v>161.64485744766182</v>
      </c>
      <c r="P43" s="75">
        <f>'Selling Price'!P43-'Full Cost'!P43</f>
        <v>163.76255907437121</v>
      </c>
      <c r="Q43" s="459">
        <f>Q41*I42</f>
        <v>565.49831408268039</v>
      </c>
      <c r="Z43" s="68"/>
    </row>
    <row r="44" spans="1:33" ht="15" thickBot="1">
      <c r="A44" s="379"/>
      <c r="B44" s="382"/>
      <c r="C44" s="383" t="s">
        <v>178</v>
      </c>
      <c r="D44" s="382"/>
      <c r="E44" s="75">
        <f>'Selling Price'!E44-'Full Cost'!E44</f>
        <v>0</v>
      </c>
      <c r="F44" s="75">
        <f>'Selling Price'!F44-'Full Cost'!F44</f>
        <v>0</v>
      </c>
      <c r="G44" s="75">
        <f>'Selling Price'!G44-'Full Cost'!G44</f>
        <v>0</v>
      </c>
      <c r="H44" s="75">
        <f>'Selling Price'!H44-'Full Cost'!H44</f>
        <v>0</v>
      </c>
      <c r="I44" s="75">
        <f>'Selling Price'!I44-'Full Cost'!I44</f>
        <v>0</v>
      </c>
      <c r="J44" s="75">
        <f>'Selling Price'!J44-'Full Cost'!J44</f>
        <v>0</v>
      </c>
      <c r="K44" s="75">
        <f>'Selling Price'!K44-'Full Cost'!K44</f>
        <v>0</v>
      </c>
      <c r="L44" s="75">
        <f>'Selling Price'!L44-'Full Cost'!L44</f>
        <v>0</v>
      </c>
      <c r="M44" s="75">
        <f>'Selling Price'!M44-'Full Cost'!M44</f>
        <v>0</v>
      </c>
      <c r="N44" s="75">
        <f>'Selling Price'!N44-'Full Cost'!N44</f>
        <v>0</v>
      </c>
      <c r="O44" s="75">
        <f>'Selling Price'!O44-'Full Cost'!O44</f>
        <v>0</v>
      </c>
      <c r="P44" s="75">
        <f>'Selling Price'!P44-'Full Cost'!P44</f>
        <v>0</v>
      </c>
      <c r="Q44" s="459">
        <f>Q42+Q43</f>
        <v>928.59837336679902</v>
      </c>
      <c r="Z44" s="68">
        <v>1.2</v>
      </c>
    </row>
    <row r="45" spans="1:33">
      <c r="A45" s="89" t="s">
        <v>7</v>
      </c>
      <c r="B45" s="396" t="s">
        <v>95</v>
      </c>
      <c r="C45" s="397" t="s">
        <v>283</v>
      </c>
      <c r="D45" s="398" t="s">
        <v>95</v>
      </c>
      <c r="E45" s="75">
        <f>'Selling Price'!E45-'Full Cost'!E45</f>
        <v>415.82288557959924</v>
      </c>
      <c r="F45" s="75">
        <f>'Selling Price'!F45-'Full Cost'!F45</f>
        <v>434.79451191109825</v>
      </c>
      <c r="G45" s="75">
        <f>'Selling Price'!G45-'Full Cost'!G45</f>
        <v>541.9106974624118</v>
      </c>
      <c r="H45" s="75">
        <f>'Selling Price'!H45-'Full Cost'!H45</f>
        <v>594.45114655306998</v>
      </c>
      <c r="I45" s="75">
        <f>'Selling Price'!I45-'Full Cost'!I45</f>
        <v>520.98614642560312</v>
      </c>
      <c r="J45" s="75">
        <f>'Selling Price'!J45-'Full Cost'!J45</f>
        <v>495.88008785925376</v>
      </c>
      <c r="K45" s="75">
        <f>'Selling Price'!K45-'Full Cost'!K45</f>
        <v>478.93272253171199</v>
      </c>
      <c r="L45" s="75">
        <f>'Selling Price'!L45-'Full Cost'!L45</f>
        <v>459.45656049779149</v>
      </c>
      <c r="M45" s="75">
        <f>'Selling Price'!M45-'Full Cost'!M45</f>
        <v>471.00939015116552</v>
      </c>
      <c r="N45" s="75">
        <f>'Selling Price'!N45-'Full Cost'!N45</f>
        <v>479.07701060997329</v>
      </c>
      <c r="O45" s="75">
        <f>'Selling Price'!O45-'Full Cost'!O45</f>
        <v>479.36213017493458</v>
      </c>
      <c r="P45" s="75">
        <f>'Selling Price'!P45-'Full Cost'!P45</f>
        <v>486.38513483194697</v>
      </c>
      <c r="Q45" s="459">
        <f>Q44/Q39</f>
        <v>215.05288869078257</v>
      </c>
      <c r="R45" s="359" t="s">
        <v>263</v>
      </c>
      <c r="S45" s="359" t="s">
        <v>264</v>
      </c>
      <c r="T45" s="360" t="s">
        <v>27</v>
      </c>
      <c r="U45" s="361">
        <f>M42</f>
        <v>489.76939015116551</v>
      </c>
      <c r="V45" s="361">
        <f>N42</f>
        <v>497.83701060997328</v>
      </c>
      <c r="W45" s="361">
        <f>O42</f>
        <v>498.12213017493457</v>
      </c>
      <c r="X45" s="361">
        <f>P42</f>
        <v>505.14513483194696</v>
      </c>
      <c r="Z45" s="264"/>
      <c r="AD45" s="69">
        <v>21.884</v>
      </c>
      <c r="AE45" s="69">
        <v>20.257999999999999</v>
      </c>
      <c r="AF45" s="69">
        <v>22.658999999999999</v>
      </c>
      <c r="AG45" s="69">
        <v>23.556000000000001</v>
      </c>
    </row>
    <row r="46" spans="1:33">
      <c r="A46" s="93" t="s">
        <v>7</v>
      </c>
      <c r="B46" s="309" t="s">
        <v>282</v>
      </c>
      <c r="C46" s="80" t="s">
        <v>283</v>
      </c>
      <c r="D46" s="399" t="s">
        <v>3</v>
      </c>
      <c r="E46" s="75">
        <f>'Selling Price'!E46-'Full Cost'!E46</f>
        <v>0.14505368475352043</v>
      </c>
      <c r="F46" s="75">
        <f>'Selling Price'!F46-'Full Cost'!F46</f>
        <v>0.13214989999994486</v>
      </c>
      <c r="G46" s="75">
        <f>'Selling Price'!G46-'Full Cost'!G46</f>
        <v>9.2050200000016957E-2</v>
      </c>
      <c r="H46" s="75">
        <f>'Selling Price'!H46-'Full Cost'!H46</f>
        <v>0.11787582608690172</v>
      </c>
      <c r="I46" s="75">
        <f>'Selling Price'!I46-'Full Cost'!I46</f>
        <v>0.1385845572810922</v>
      </c>
      <c r="J46" s="75">
        <f>'Selling Price'!J46-'Full Cost'!J46</f>
        <v>0.12800000000004275</v>
      </c>
      <c r="K46" s="75">
        <f>'Selling Price'!K46-'Full Cost'!K46</f>
        <v>0.12800000000004275</v>
      </c>
      <c r="L46" s="75">
        <f>'Selling Price'!L46-'Full Cost'!L46</f>
        <v>0.12800000000004275</v>
      </c>
      <c r="M46" s="75">
        <f>'Selling Price'!M46-'Full Cost'!M46</f>
        <v>0.12800000000004275</v>
      </c>
      <c r="N46" s="75">
        <f>'Selling Price'!N46-'Full Cost'!N46</f>
        <v>0.12800000000004275</v>
      </c>
      <c r="O46" s="75">
        <f>'Selling Price'!O46-'Full Cost'!O46</f>
        <v>0.12800000000004275</v>
      </c>
      <c r="P46" s="75">
        <f>'Selling Price'!P46-'Full Cost'!P46</f>
        <v>0.12800000000004275</v>
      </c>
      <c r="Z46" s="264"/>
    </row>
    <row r="47" spans="1:33">
      <c r="A47" s="93" t="s">
        <v>7</v>
      </c>
      <c r="B47" s="309" t="s">
        <v>281</v>
      </c>
      <c r="C47" s="80" t="s">
        <v>283</v>
      </c>
      <c r="D47" s="102" t="s">
        <v>95</v>
      </c>
      <c r="E47" s="75">
        <f>'Selling Price'!E47-'Full Cost'!E47</f>
        <v>7.1450536847535204</v>
      </c>
      <c r="F47" s="75">
        <f>'Selling Price'!F47-'Full Cost'!F47</f>
        <v>7.1321498999999449</v>
      </c>
      <c r="G47" s="75">
        <f>'Selling Price'!G47-'Full Cost'!G47</f>
        <v>7.092050200000017</v>
      </c>
      <c r="H47" s="75">
        <f>'Selling Price'!H47-'Full Cost'!H47</f>
        <v>7.1178758260869017</v>
      </c>
      <c r="I47" s="75">
        <f>'Selling Price'!I47-'Full Cost'!I47</f>
        <v>7.1385845572810922</v>
      </c>
      <c r="J47" s="75">
        <f>'Selling Price'!J47-'Full Cost'!J47</f>
        <v>7.1280000000000427</v>
      </c>
      <c r="K47" s="75">
        <f>'Selling Price'!K47-'Full Cost'!K47</f>
        <v>7.1280000000000427</v>
      </c>
      <c r="L47" s="75">
        <f>'Selling Price'!L47-'Full Cost'!L47</f>
        <v>7.1280000000000427</v>
      </c>
      <c r="M47" s="75">
        <f>'Selling Price'!M47-'Full Cost'!M47</f>
        <v>7.1280000000000427</v>
      </c>
      <c r="N47" s="75">
        <f>'Selling Price'!N47-'Full Cost'!N47</f>
        <v>7.1280000000000427</v>
      </c>
      <c r="O47" s="75">
        <f>'Selling Price'!O47-'Full Cost'!O47</f>
        <v>7.1280000000000427</v>
      </c>
      <c r="P47" s="75">
        <f>'Selling Price'!P47-'Full Cost'!P47</f>
        <v>7.1280000000000427</v>
      </c>
      <c r="Z47" s="264" t="s">
        <v>276</v>
      </c>
      <c r="AD47" s="69">
        <v>4</v>
      </c>
      <c r="AE47" s="69">
        <v>4</v>
      </c>
      <c r="AF47" s="69">
        <v>4</v>
      </c>
      <c r="AG47" s="69">
        <v>4</v>
      </c>
    </row>
    <row r="48" spans="1:33" ht="16">
      <c r="A48" s="93" t="s">
        <v>7</v>
      </c>
      <c r="B48" s="78" t="s">
        <v>95</v>
      </c>
      <c r="C48" s="80" t="s">
        <v>284</v>
      </c>
      <c r="D48" s="102" t="s">
        <v>95</v>
      </c>
      <c r="E48" s="75">
        <f>'Selling Price'!E48-'Full Cost'!E48</f>
        <v>417.27342242713354</v>
      </c>
      <c r="F48" s="75">
        <f>'Selling Price'!F48-'Full Cost'!F48</f>
        <v>436.11601091109827</v>
      </c>
      <c r="G48" s="75">
        <f>'Selling Price'!G48-'Full Cost'!G48</f>
        <v>542.83119946241175</v>
      </c>
      <c r="H48" s="75">
        <f>'Selling Price'!H48-'Full Cost'!H48</f>
        <v>595.62990481393945</v>
      </c>
      <c r="I48" s="75">
        <f>'Selling Price'!I48-'Full Cost'!I48</f>
        <v>522.37199199841473</v>
      </c>
      <c r="J48" s="75">
        <f>'Selling Price'!J48-'Full Cost'!J48</f>
        <v>497.16008785925374</v>
      </c>
      <c r="K48" s="75">
        <f>'Selling Price'!K48-'Full Cost'!K48</f>
        <v>480.21272253171196</v>
      </c>
      <c r="L48" s="75">
        <f>'Selling Price'!L48-'Full Cost'!L48</f>
        <v>460.73656049779146</v>
      </c>
      <c r="M48" s="75">
        <f>'Selling Price'!M48-'Full Cost'!M48</f>
        <v>472.28939015116549</v>
      </c>
      <c r="N48" s="75">
        <f>'Selling Price'!N48-'Full Cost'!N48</f>
        <v>480.35701060997326</v>
      </c>
      <c r="O48" s="75">
        <f>'Selling Price'!O48-'Full Cost'!O48</f>
        <v>480.64213017493455</v>
      </c>
      <c r="P48" s="75">
        <f>'Selling Price'!P48-'Full Cost'!P48</f>
        <v>487.66513483194694</v>
      </c>
      <c r="R48" s="363" t="s">
        <v>272</v>
      </c>
      <c r="S48" s="363"/>
      <c r="T48" s="365" t="s">
        <v>27</v>
      </c>
      <c r="U48" s="366" t="e">
        <f>U45+#REF!</f>
        <v>#REF!</v>
      </c>
      <c r="V48" s="366" t="e">
        <f>V45+#REF!</f>
        <v>#REF!</v>
      </c>
      <c r="W48" s="366" t="e">
        <f>W45+#REF!</f>
        <v>#REF!</v>
      </c>
      <c r="X48" s="366" t="e">
        <f>X45+#REF!</f>
        <v>#REF!</v>
      </c>
      <c r="Z48" s="264"/>
      <c r="AD48" s="69">
        <v>31</v>
      </c>
      <c r="AE48" s="69">
        <v>31</v>
      </c>
      <c r="AF48" s="69">
        <v>31</v>
      </c>
      <c r="AG48" s="69">
        <v>31</v>
      </c>
    </row>
    <row r="49" spans="1:33">
      <c r="A49" s="93" t="s">
        <v>7</v>
      </c>
      <c r="B49" s="309" t="s">
        <v>282</v>
      </c>
      <c r="C49" s="80" t="s">
        <v>284</v>
      </c>
      <c r="D49" s="399" t="s">
        <v>3</v>
      </c>
      <c r="E49" s="75">
        <f>'Selling Price'!E49-'Full Cost'!E49</f>
        <v>1.5955905322878152</v>
      </c>
      <c r="F49" s="75">
        <f>'Selling Price'!F49-'Full Cost'!F49</f>
        <v>1.4536488999999619</v>
      </c>
      <c r="G49" s="75">
        <f>'Selling Price'!G49-'Full Cost'!G49</f>
        <v>1.0125521999999592</v>
      </c>
      <c r="H49" s="75">
        <f>'Selling Price'!H49-'Full Cost'!H49</f>
        <v>1.2966340869564874</v>
      </c>
      <c r="I49" s="75">
        <f>'Selling Price'!I49-'Full Cost'!I49</f>
        <v>1.5244301300926963</v>
      </c>
      <c r="J49" s="75">
        <f>'Selling Price'!J49-'Full Cost'!J49</f>
        <v>1.4080000000000155</v>
      </c>
      <c r="K49" s="75">
        <f>'Selling Price'!K49-'Full Cost'!K49</f>
        <v>1.4080000000000155</v>
      </c>
      <c r="L49" s="75">
        <f>'Selling Price'!L49-'Full Cost'!L49</f>
        <v>1.4080000000000155</v>
      </c>
      <c r="M49" s="75">
        <f>'Selling Price'!M49-'Full Cost'!M49</f>
        <v>1.4080000000000155</v>
      </c>
      <c r="N49" s="75">
        <f>'Selling Price'!N49-'Full Cost'!N49</f>
        <v>1.4080000000000155</v>
      </c>
      <c r="O49" s="75">
        <f>'Selling Price'!O49-'Full Cost'!O49</f>
        <v>1.4080000000000155</v>
      </c>
      <c r="P49" s="75">
        <f>'Selling Price'!P49-'Full Cost'!P49</f>
        <v>1.4080000000000155</v>
      </c>
      <c r="Z49" s="264"/>
    </row>
    <row r="50" spans="1:33" ht="15" thickBot="1">
      <c r="A50" s="96" t="s">
        <v>7</v>
      </c>
      <c r="B50" s="393" t="s">
        <v>281</v>
      </c>
      <c r="C50" s="400" t="s">
        <v>284</v>
      </c>
      <c r="D50" s="401" t="s">
        <v>95</v>
      </c>
      <c r="E50" s="75">
        <f>'Selling Price'!E50-'Full Cost'!E50</f>
        <v>8.5955905322878152</v>
      </c>
      <c r="F50" s="75">
        <f>'Selling Price'!F50-'Full Cost'!F50</f>
        <v>8.4536488999999619</v>
      </c>
      <c r="G50" s="75">
        <f>'Selling Price'!G50-'Full Cost'!G50</f>
        <v>8.0125521999999592</v>
      </c>
      <c r="H50" s="75">
        <f>'Selling Price'!H50-'Full Cost'!H50</f>
        <v>8.2966340869564874</v>
      </c>
      <c r="I50" s="75">
        <f>'Selling Price'!I50-'Full Cost'!I50</f>
        <v>8.5244301300926963</v>
      </c>
      <c r="J50" s="75">
        <f>'Selling Price'!J50-'Full Cost'!J50</f>
        <v>8.4080000000000155</v>
      </c>
      <c r="K50" s="75">
        <f>'Selling Price'!K50-'Full Cost'!K50</f>
        <v>8.4080000000000155</v>
      </c>
      <c r="L50" s="75">
        <f>'Selling Price'!L50-'Full Cost'!L50</f>
        <v>8.4080000000000155</v>
      </c>
      <c r="M50" s="75">
        <f>'Selling Price'!M50-'Full Cost'!M50</f>
        <v>8.4080000000000155</v>
      </c>
      <c r="N50" s="75">
        <f>'Selling Price'!N50-'Full Cost'!N50</f>
        <v>8.4080000000000155</v>
      </c>
      <c r="O50" s="75">
        <f>'Selling Price'!O50-'Full Cost'!O50</f>
        <v>8.4080000000000155</v>
      </c>
      <c r="P50" s="75">
        <f>'Selling Price'!P50-'Full Cost'!P50</f>
        <v>8.4080000000000155</v>
      </c>
      <c r="Z50" s="264">
        <v>2</v>
      </c>
      <c r="AD50" s="69">
        <f>AD48-AD45-AD47</f>
        <v>5.1159999999999997</v>
      </c>
      <c r="AE50" s="69">
        <f>AE48-AE45-AE47</f>
        <v>6.7420000000000009</v>
      </c>
      <c r="AF50" s="69">
        <f>AF48-AF45-AF47</f>
        <v>4.3410000000000011</v>
      </c>
      <c r="AG50" s="69">
        <f>AG48-AG45-AG47</f>
        <v>3.4439999999999991</v>
      </c>
    </row>
    <row r="51" spans="1:33">
      <c r="A51" s="407" t="s">
        <v>7</v>
      </c>
      <c r="B51" s="386" t="s">
        <v>95</v>
      </c>
      <c r="C51" s="387" t="s">
        <v>291</v>
      </c>
      <c r="D51" s="408" t="s">
        <v>95</v>
      </c>
      <c r="E51" s="75">
        <f>'Selling Price'!E51-'Full Cost'!E51</f>
        <v>415.82288557959924</v>
      </c>
      <c r="F51" s="75">
        <f>'Selling Price'!F51-'Full Cost'!F51</f>
        <v>434.79451191109825</v>
      </c>
      <c r="G51" s="75">
        <f>'Selling Price'!G51-'Full Cost'!G51</f>
        <v>541.9106974624118</v>
      </c>
      <c r="H51" s="75">
        <f>'Selling Price'!H51-'Full Cost'!H51</f>
        <v>594.45114655306998</v>
      </c>
      <c r="I51" s="75">
        <f>'Selling Price'!I51-'Full Cost'!I51</f>
        <v>520.98614642560312</v>
      </c>
      <c r="J51" s="75">
        <f>'Selling Price'!J51-'Full Cost'!J51</f>
        <v>495.88008785925376</v>
      </c>
      <c r="K51" s="75">
        <f>'Selling Price'!K51-'Full Cost'!K51</f>
        <v>478.93272253171199</v>
      </c>
      <c r="L51" s="75">
        <f>'Selling Price'!L51-'Full Cost'!L51</f>
        <v>459.45656049779149</v>
      </c>
      <c r="M51" s="75">
        <f>'Selling Price'!M51-'Full Cost'!M51</f>
        <v>471.00939015116552</v>
      </c>
      <c r="N51" s="75">
        <f>'Selling Price'!N51-'Full Cost'!N51</f>
        <v>479.07701060997329</v>
      </c>
      <c r="O51" s="75">
        <f>'Selling Price'!O51-'Full Cost'!O51</f>
        <v>479.36213017493458</v>
      </c>
      <c r="P51" s="75">
        <f>'Selling Price'!P51-'Full Cost'!P51</f>
        <v>486.38513483194697</v>
      </c>
      <c r="R51" s="363" t="s">
        <v>263</v>
      </c>
      <c r="S51" s="363" t="s">
        <v>3</v>
      </c>
      <c r="T51" s="365" t="s">
        <v>27</v>
      </c>
      <c r="U51" s="367">
        <f>M45</f>
        <v>471.00939015116552</v>
      </c>
      <c r="V51" s="367">
        <f>N45</f>
        <v>479.07701060997329</v>
      </c>
      <c r="W51" s="367">
        <f>O45</f>
        <v>479.36213017493458</v>
      </c>
      <c r="X51" s="367">
        <f>P45</f>
        <v>486.38513483194697</v>
      </c>
      <c r="Z51" s="264"/>
    </row>
    <row r="52" spans="1:33">
      <c r="A52" s="93" t="s">
        <v>7</v>
      </c>
      <c r="B52" s="309" t="s">
        <v>282</v>
      </c>
      <c r="C52" s="80" t="s">
        <v>291</v>
      </c>
      <c r="D52" s="399" t="s">
        <v>3</v>
      </c>
      <c r="E52" s="75">
        <f>'Selling Price'!E52-'Full Cost'!E52</f>
        <v>0.14505368475352043</v>
      </c>
      <c r="F52" s="75">
        <f>'Selling Price'!F52-'Full Cost'!F52</f>
        <v>0.13214989999994486</v>
      </c>
      <c r="G52" s="75">
        <f>'Selling Price'!G52-'Full Cost'!G52</f>
        <v>9.2050200000016957E-2</v>
      </c>
      <c r="H52" s="75">
        <f>'Selling Price'!H52-'Full Cost'!H52</f>
        <v>0.11787582608690172</v>
      </c>
      <c r="I52" s="75">
        <f>'Selling Price'!I52-'Full Cost'!I52</f>
        <v>0.1385845572810922</v>
      </c>
      <c r="J52" s="75">
        <f>'Selling Price'!J52-'Full Cost'!J52</f>
        <v>0.12800000000004275</v>
      </c>
      <c r="K52" s="75">
        <f>'Selling Price'!K52-'Full Cost'!K52</f>
        <v>0.12800000000004275</v>
      </c>
      <c r="L52" s="75">
        <f>'Selling Price'!L52-'Full Cost'!L52</f>
        <v>0.12800000000004275</v>
      </c>
      <c r="M52" s="75">
        <f>'Selling Price'!M52-'Full Cost'!M52</f>
        <v>0.12800000000004275</v>
      </c>
      <c r="N52" s="75">
        <f>'Selling Price'!N52-'Full Cost'!N52</f>
        <v>0.12800000000004275</v>
      </c>
      <c r="O52" s="75">
        <f>'Selling Price'!O52-'Full Cost'!O52</f>
        <v>0.12800000000004275</v>
      </c>
      <c r="P52" s="75">
        <f>'Selling Price'!P52-'Full Cost'!P52</f>
        <v>0.12800000000004275</v>
      </c>
      <c r="Z52" s="264"/>
    </row>
    <row r="53" spans="1:33" ht="15" thickBot="1">
      <c r="A53" s="96" t="s">
        <v>7</v>
      </c>
      <c r="B53" s="393" t="s">
        <v>281</v>
      </c>
      <c r="C53" s="400" t="s">
        <v>291</v>
      </c>
      <c r="D53" s="401" t="s">
        <v>95</v>
      </c>
      <c r="E53" s="75">
        <f>'Selling Price'!E53-'Full Cost'!E53</f>
        <v>7.1450536847535204</v>
      </c>
      <c r="F53" s="75">
        <f>'Selling Price'!F53-'Full Cost'!F53</f>
        <v>7.1321498999999449</v>
      </c>
      <c r="G53" s="75">
        <f>'Selling Price'!G53-'Full Cost'!G53</f>
        <v>7.092050200000017</v>
      </c>
      <c r="H53" s="75">
        <f>'Selling Price'!H53-'Full Cost'!H53</f>
        <v>7.1178758260869017</v>
      </c>
      <c r="I53" s="75">
        <f>'Selling Price'!I53-'Full Cost'!I53</f>
        <v>7.1385845572810922</v>
      </c>
      <c r="J53" s="75">
        <f>'Selling Price'!J53-'Full Cost'!J53</f>
        <v>7.1280000000000427</v>
      </c>
      <c r="K53" s="75">
        <f>'Selling Price'!K53-'Full Cost'!K53</f>
        <v>7.1280000000000427</v>
      </c>
      <c r="L53" s="75">
        <f>'Selling Price'!L53-'Full Cost'!L53</f>
        <v>7.1280000000000427</v>
      </c>
      <c r="M53" s="75">
        <f>'Selling Price'!M53-'Full Cost'!M53</f>
        <v>7.1280000000000427</v>
      </c>
      <c r="N53" s="75">
        <f>'Selling Price'!N53-'Full Cost'!N53</f>
        <v>7.1280000000000427</v>
      </c>
      <c r="O53" s="75">
        <f>'Selling Price'!O53-'Full Cost'!O53</f>
        <v>7.1280000000000427</v>
      </c>
      <c r="P53" s="75">
        <f>'Selling Price'!P53-'Full Cost'!P53</f>
        <v>7.1280000000000427</v>
      </c>
      <c r="Z53" s="371" t="s">
        <v>277</v>
      </c>
    </row>
    <row r="54" spans="1:33" ht="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'Selling Price'!E54-'Full Cost'!E54</f>
        <v>111.73670365762365</v>
      </c>
      <c r="F54" s="75">
        <f>'Selling Price'!F54-'Full Cost'!F54</f>
        <v>110.42214129244348</v>
      </c>
      <c r="G54" s="75">
        <f>'Selling Price'!G54-'Full Cost'!G54</f>
        <v>117.61684131577948</v>
      </c>
      <c r="H54" s="75">
        <f>'Selling Price'!H54-'Full Cost'!H54</f>
        <v>105.51507477477247</v>
      </c>
      <c r="I54" s="75">
        <f>'Selling Price'!I54-'Full Cost'!I54</f>
        <v>105.03380260451104</v>
      </c>
      <c r="J54" s="75">
        <f>'Selling Price'!J54-'Full Cost'!J54</f>
        <v>110.60489659049699</v>
      </c>
      <c r="K54" s="75">
        <f>'Selling Price'!K54-'Full Cost'!K54</f>
        <v>108.65753126295522</v>
      </c>
      <c r="L54" s="75">
        <f>'Selling Price'!L54-'Full Cost'!L54</f>
        <v>114.777525531295</v>
      </c>
      <c r="M54" s="75">
        <f>'Selling Price'!M54-'Full Cost'!M54</f>
        <v>133.66817113466976</v>
      </c>
      <c r="N54" s="75">
        <f>'Selling Price'!N54-'Full Cost'!N54</f>
        <v>92.205915214697711</v>
      </c>
      <c r="O54" s="75">
        <f>'Selling Price'!O54-'Full Cost'!O54</f>
        <v>111.54380146793483</v>
      </c>
      <c r="P54" s="75">
        <f>'Selling Price'!P54-'Full Cost'!P54</f>
        <v>113.56680612494722</v>
      </c>
      <c r="R54" s="362" t="s">
        <v>273</v>
      </c>
      <c r="S54" s="362"/>
      <c r="T54" s="362"/>
      <c r="U54" s="364">
        <f>U51-U57</f>
        <v>471.00939015116552</v>
      </c>
      <c r="V54" s="364">
        <f>V51-V57</f>
        <v>479.07701060997329</v>
      </c>
      <c r="W54" s="364">
        <f>W51-W57</f>
        <v>479.36213017493458</v>
      </c>
      <c r="X54" s="364">
        <f>X51-X57</f>
        <v>486.38513483194697</v>
      </c>
    </row>
    <row r="55" spans="1:33" s="73" customFormat="1" ht="23.5">
      <c r="A55" s="71" t="s">
        <v>5</v>
      </c>
      <c r="B55" s="72"/>
      <c r="D55" s="72"/>
      <c r="F55" s="245"/>
      <c r="G55" s="245">
        <f t="shared" ref="G55:P55" si="8">G59-G62</f>
        <v>27.140080000000012</v>
      </c>
      <c r="H55" s="245">
        <f t="shared" si="8"/>
        <v>168.85033043478268</v>
      </c>
      <c r="I55" s="245">
        <f t="shared" si="8"/>
        <v>56.733822912464007</v>
      </c>
      <c r="J55" s="245">
        <f t="shared" si="8"/>
        <v>31.82000000000005</v>
      </c>
      <c r="K55" s="245">
        <f t="shared" si="8"/>
        <v>11.980000000000018</v>
      </c>
      <c r="L55" s="245">
        <f t="shared" si="8"/>
        <v>-11.899999999999977</v>
      </c>
      <c r="M55" s="245">
        <f t="shared" si="8"/>
        <v>1.1900000000000546</v>
      </c>
      <c r="N55" s="245">
        <f t="shared" si="8"/>
        <v>76.009999999999991</v>
      </c>
      <c r="O55" s="245">
        <f t="shared" si="8"/>
        <v>94.400000000000091</v>
      </c>
      <c r="P55" s="245">
        <f t="shared" si="8"/>
        <v>113.80000000000007</v>
      </c>
      <c r="R55" s="69"/>
      <c r="S55" s="69"/>
      <c r="T55" s="69"/>
      <c r="U55" s="69"/>
      <c r="V55" s="69"/>
      <c r="W55" s="69"/>
      <c r="X55" s="69"/>
    </row>
    <row r="56" spans="1:33" ht="14" customHeight="1">
      <c r="A56" s="490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R56" s="73"/>
      <c r="S56" s="73"/>
      <c r="T56" s="73"/>
      <c r="U56" s="73"/>
      <c r="V56" s="73"/>
      <c r="W56" s="73"/>
      <c r="X56" s="73"/>
    </row>
    <row r="57" spans="1:33">
      <c r="A57" s="492"/>
      <c r="B57" s="488"/>
      <c r="C57" s="488"/>
      <c r="D57" s="488"/>
      <c r="E57" s="308">
        <f>E24</f>
        <v>23743</v>
      </c>
      <c r="F57" s="308">
        <f t="shared" ref="F57:P57" si="9">F24</f>
        <v>23774</v>
      </c>
      <c r="G57" s="308">
        <f t="shared" si="9"/>
        <v>23802</v>
      </c>
      <c r="H57" s="308">
        <f t="shared" si="9"/>
        <v>23833</v>
      </c>
      <c r="I57" s="308">
        <f t="shared" si="9"/>
        <v>23863</v>
      </c>
      <c r="J57" s="308">
        <f t="shared" si="9"/>
        <v>23894</v>
      </c>
      <c r="K57" s="308">
        <f t="shared" si="9"/>
        <v>23924</v>
      </c>
      <c r="L57" s="308">
        <f t="shared" si="9"/>
        <v>23955</v>
      </c>
      <c r="M57" s="308">
        <f t="shared" si="9"/>
        <v>23986</v>
      </c>
      <c r="N57" s="308">
        <f t="shared" si="9"/>
        <v>24016</v>
      </c>
      <c r="O57" s="308">
        <f t="shared" si="9"/>
        <v>24047</v>
      </c>
      <c r="P57" s="308">
        <f t="shared" si="9"/>
        <v>24077</v>
      </c>
    </row>
    <row r="58" spans="1:33">
      <c r="A58" s="74"/>
      <c r="B58" s="76"/>
      <c r="C58" s="307" t="s">
        <v>65</v>
      </c>
      <c r="D58" s="307"/>
      <c r="E58" s="75">
        <f>'Selling Price'!E58-'Full Cost'!E58</f>
        <v>0</v>
      </c>
      <c r="F58" s="75">
        <f>'Selling Price'!F58-'Full Cost'!F58</f>
        <v>0</v>
      </c>
      <c r="G58" s="75">
        <f>'Selling Price'!G58-'Full Cost'!G58</f>
        <v>0</v>
      </c>
      <c r="H58" s="75">
        <f>'Selling Price'!H58-'Full Cost'!H58</f>
        <v>0</v>
      </c>
      <c r="I58" s="75">
        <f>'Selling Price'!I58-'Full Cost'!I58</f>
        <v>0</v>
      </c>
      <c r="J58" s="75">
        <f>'Selling Price'!J58-'Full Cost'!J58</f>
        <v>0</v>
      </c>
      <c r="K58" s="75">
        <f>'Selling Price'!K58-'Full Cost'!K58</f>
        <v>0</v>
      </c>
      <c r="L58" s="75">
        <f>'Selling Price'!L58-'Full Cost'!L58</f>
        <v>0</v>
      </c>
      <c r="M58" s="75">
        <f>'Selling Price'!M58-'Full Cost'!M58</f>
        <v>0</v>
      </c>
      <c r="N58" s="75">
        <f>'Selling Price'!N58-'Full Cost'!N58</f>
        <v>0</v>
      </c>
      <c r="O58" s="75">
        <f>'Selling Price'!O58-'Full Cost'!O58</f>
        <v>0</v>
      </c>
      <c r="P58" s="75">
        <f>'Selling Price'!P58-'Full Cost'!P58</f>
        <v>0</v>
      </c>
    </row>
    <row r="59" spans="1:33">
      <c r="A59" s="74" t="s">
        <v>7</v>
      </c>
      <c r="B59" s="76" t="s">
        <v>95</v>
      </c>
      <c r="C59" s="76" t="s">
        <v>2</v>
      </c>
      <c r="D59" s="76" t="s">
        <v>95</v>
      </c>
      <c r="E59" s="75">
        <f>'Selling Price'!E59-'Full Cost'!E59</f>
        <v>414.27618334378417</v>
      </c>
      <c r="F59" s="75">
        <f>'Selling Price'!F59-'Full Cost'!F59</f>
        <v>447.88750880642795</v>
      </c>
      <c r="G59" s="75">
        <f>'Selling Price'!G59-'Full Cost'!G59</f>
        <v>565.67772933059723</v>
      </c>
      <c r="H59" s="75">
        <f>'Selling Price'!H59-'Full Cost'!H59</f>
        <v>616.91872617055287</v>
      </c>
      <c r="I59" s="75">
        <f>'Selling Price'!I59-'Full Cost'!I59</f>
        <v>541.69842904962559</v>
      </c>
      <c r="J59" s="75">
        <f>'Selling Price'!J59-'Full Cost'!J59</f>
        <v>516.03999333753097</v>
      </c>
      <c r="K59" s="75">
        <f>'Selling Price'!K59-'Full Cost'!K59</f>
        <v>496.63034169804502</v>
      </c>
      <c r="L59" s="75">
        <f>'Selling Price'!L59-'Full Cost'!L59</f>
        <v>474.95576637316458</v>
      </c>
      <c r="M59" s="75">
        <f>'Selling Price'!M59-'Full Cost'!M59</f>
        <v>486.16374540875995</v>
      </c>
      <c r="N59" s="75">
        <f>'Selling Price'!N59-'Full Cost'!N59</f>
        <v>497.5953223481107</v>
      </c>
      <c r="O59" s="75">
        <f>'Selling Price'!O59-'Full Cost'!O59</f>
        <v>500.47866858880195</v>
      </c>
      <c r="P59" s="75">
        <f>'Selling Price'!P59-'Full Cost'!P59</f>
        <v>507.45952731545998</v>
      </c>
    </row>
    <row r="60" spans="1:33">
      <c r="A60" s="74" t="s">
        <v>7</v>
      </c>
      <c r="B60" s="123" t="s">
        <v>286</v>
      </c>
      <c r="C60" s="406" t="s">
        <v>2</v>
      </c>
      <c r="D60" s="406" t="s">
        <v>95</v>
      </c>
      <c r="E60" s="75">
        <f>'Selling Price'!E60-'Full Cost'!E60</f>
        <v>7</v>
      </c>
      <c r="F60" s="75">
        <f>'Selling Price'!F60-'Full Cost'!F60</f>
        <v>7</v>
      </c>
      <c r="G60" s="75">
        <f>'Selling Price'!G60-'Full Cost'!G60</f>
        <v>7</v>
      </c>
      <c r="H60" s="75">
        <f>'Selling Price'!H60-'Full Cost'!H60</f>
        <v>7</v>
      </c>
      <c r="I60" s="75">
        <f>'Selling Price'!I60-'Full Cost'!I60</f>
        <v>7</v>
      </c>
      <c r="J60" s="75">
        <f>'Selling Price'!J60-'Full Cost'!J60</f>
        <v>7</v>
      </c>
      <c r="K60" s="75">
        <f>'Selling Price'!K60-'Full Cost'!K60</f>
        <v>7</v>
      </c>
      <c r="L60" s="75">
        <f>'Selling Price'!L60-'Full Cost'!L60</f>
        <v>7</v>
      </c>
      <c r="M60" s="75">
        <f>'Selling Price'!M60-'Full Cost'!M60</f>
        <v>7</v>
      </c>
      <c r="N60" s="75">
        <f>'Selling Price'!N60-'Full Cost'!N60</f>
        <v>7</v>
      </c>
      <c r="O60" s="75">
        <f>'Selling Price'!O60-'Full Cost'!O60</f>
        <v>7</v>
      </c>
      <c r="P60" s="75">
        <f>'Selling Price'!P60-'Full Cost'!P60</f>
        <v>7</v>
      </c>
    </row>
    <row r="61" spans="1:33">
      <c r="A61" s="74"/>
      <c r="B61" s="309"/>
      <c r="C61" s="310" t="s">
        <v>223</v>
      </c>
      <c r="D61" s="311"/>
      <c r="E61" s="75">
        <f>'Selling Price'!E61-'Full Cost'!E61</f>
        <v>0</v>
      </c>
      <c r="F61" s="75">
        <f>'Selling Price'!F61-'Full Cost'!F61</f>
        <v>0</v>
      </c>
      <c r="G61" s="75">
        <f>'Selling Price'!G61-'Full Cost'!G61</f>
        <v>0</v>
      </c>
      <c r="H61" s="75">
        <f>'Selling Price'!H61-'Full Cost'!H61</f>
        <v>0</v>
      </c>
      <c r="I61" s="75">
        <f>'Selling Price'!I61-'Full Cost'!I61</f>
        <v>0</v>
      </c>
      <c r="J61" s="75">
        <f>'Selling Price'!J61-'Full Cost'!J61</f>
        <v>0</v>
      </c>
      <c r="K61" s="75">
        <f>'Selling Price'!K61-'Full Cost'!K61</f>
        <v>0</v>
      </c>
      <c r="L61" s="75">
        <f>'Selling Price'!L61-'Full Cost'!L61</f>
        <v>0</v>
      </c>
      <c r="M61" s="75">
        <f>'Selling Price'!M61-'Full Cost'!M61</f>
        <v>0</v>
      </c>
      <c r="N61" s="75">
        <f>'Selling Price'!N61-'Full Cost'!N61</f>
        <v>0</v>
      </c>
      <c r="O61" s="75">
        <f>'Selling Price'!O61-'Full Cost'!O61</f>
        <v>0</v>
      </c>
      <c r="P61" s="75">
        <f>'Selling Price'!P61-'Full Cost'!P61</f>
        <v>0</v>
      </c>
    </row>
    <row r="62" spans="1:33">
      <c r="A62" s="74" t="s">
        <v>7</v>
      </c>
      <c r="B62" s="311" t="s">
        <v>95</v>
      </c>
      <c r="C62" s="312" t="s">
        <v>288</v>
      </c>
      <c r="D62" s="311" t="s">
        <v>95</v>
      </c>
      <c r="E62" s="75">
        <f>'Selling Price'!E62-'Full Cost'!E62</f>
        <v>314.11470944240989</v>
      </c>
      <c r="F62" s="75">
        <f>'Selling Price'!F62-'Full Cost'!F62</f>
        <v>391.18754880642791</v>
      </c>
      <c r="G62" s="75">
        <f>'Selling Price'!G62-'Full Cost'!G62</f>
        <v>538.53764933059722</v>
      </c>
      <c r="H62" s="75">
        <f>'Selling Price'!H62-'Full Cost'!H62</f>
        <v>448.0683957357702</v>
      </c>
      <c r="I62" s="75">
        <f>'Selling Price'!I62-'Full Cost'!I62</f>
        <v>484.96460613716158</v>
      </c>
      <c r="J62" s="75">
        <f>'Selling Price'!J62-'Full Cost'!J62</f>
        <v>484.21999333753092</v>
      </c>
      <c r="K62" s="75">
        <f>'Selling Price'!K62-'Full Cost'!K62</f>
        <v>484.650341698045</v>
      </c>
      <c r="L62" s="75">
        <f>'Selling Price'!L62-'Full Cost'!L62</f>
        <v>486.85576637316456</v>
      </c>
      <c r="M62" s="75">
        <f>'Selling Price'!M62-'Full Cost'!M62</f>
        <v>484.9737454087599</v>
      </c>
      <c r="N62" s="75">
        <f>'Selling Price'!N62-'Full Cost'!N62</f>
        <v>421.58532234811071</v>
      </c>
      <c r="O62" s="75">
        <f>'Selling Price'!O62-'Full Cost'!O62</f>
        <v>406.07866858880186</v>
      </c>
      <c r="P62" s="75">
        <f>'Selling Price'!P62-'Full Cost'!P62</f>
        <v>393.65952731545991</v>
      </c>
    </row>
    <row r="63" spans="1:33">
      <c r="A63" s="74" t="s">
        <v>7</v>
      </c>
      <c r="B63" s="311" t="s">
        <v>95</v>
      </c>
      <c r="C63" s="312" t="s">
        <v>287</v>
      </c>
      <c r="D63" s="311" t="s">
        <v>95</v>
      </c>
      <c r="E63" s="75">
        <f>'Selling Price'!E63-'Full Cost'!E63</f>
        <v>407.74876752987961</v>
      </c>
      <c r="F63" s="75">
        <f>'Selling Price'!F63-'Full Cost'!F63</f>
        <v>441.94076330642793</v>
      </c>
      <c r="G63" s="75">
        <f>'Selling Price'!G63-'Full Cost'!G63</f>
        <v>561.53547033059726</v>
      </c>
      <c r="H63" s="75">
        <f>'Selling Price'!H63-'Full Cost'!H63</f>
        <v>611.61431399663979</v>
      </c>
      <c r="I63" s="75">
        <f>'Selling Price'!I63-'Full Cost'!I63</f>
        <v>535.46212397197337</v>
      </c>
      <c r="J63" s="75">
        <f>'Selling Price'!J63-'Full Cost'!J63</f>
        <v>510.27999333753098</v>
      </c>
      <c r="K63" s="75">
        <f>'Selling Price'!K63-'Full Cost'!K63</f>
        <v>490.87034169804502</v>
      </c>
      <c r="L63" s="75">
        <f>'Selling Price'!L63-'Full Cost'!L63</f>
        <v>469.19576637316459</v>
      </c>
      <c r="M63" s="75">
        <f>'Selling Price'!M63-'Full Cost'!M63</f>
        <v>480.40374540875996</v>
      </c>
      <c r="N63" s="75">
        <f>'Selling Price'!N63-'Full Cost'!N63</f>
        <v>491.83532234811071</v>
      </c>
      <c r="O63" s="75">
        <f>'Selling Price'!O63-'Full Cost'!O63</f>
        <v>494.71866858880196</v>
      </c>
      <c r="P63" s="75">
        <f>'Selling Price'!P63-'Full Cost'!P63</f>
        <v>501.69952731545999</v>
      </c>
    </row>
    <row r="64" spans="1:33">
      <c r="A64" s="74" t="s">
        <v>7</v>
      </c>
      <c r="B64" s="311" t="s">
        <v>95</v>
      </c>
      <c r="C64" s="312" t="s">
        <v>289</v>
      </c>
      <c r="D64" s="311" t="s">
        <v>95</v>
      </c>
      <c r="E64" s="75">
        <f>'Selling Price'!E64-'Full Cost'!E64</f>
        <v>409.19930437741391</v>
      </c>
      <c r="F64" s="75">
        <f>'Selling Price'!F64-'Full Cost'!F64</f>
        <v>443.26226230642794</v>
      </c>
      <c r="G64" s="75">
        <f>'Selling Price'!G64-'Full Cost'!G64</f>
        <v>562.45597233059721</v>
      </c>
      <c r="H64" s="75">
        <f>'Selling Price'!H64-'Full Cost'!H64</f>
        <v>612.79307225750938</v>
      </c>
      <c r="I64" s="75">
        <f>'Selling Price'!I64-'Full Cost'!I64</f>
        <v>536.84796954478497</v>
      </c>
      <c r="J64" s="75">
        <f>'Selling Price'!J64-'Full Cost'!J64</f>
        <v>511.55999333753095</v>
      </c>
      <c r="K64" s="75">
        <f>'Selling Price'!K64-'Full Cost'!K64</f>
        <v>492.150341698045</v>
      </c>
      <c r="L64" s="75">
        <f>'Selling Price'!L64-'Full Cost'!L64</f>
        <v>470.47576637316456</v>
      </c>
      <c r="M64" s="75">
        <f>'Selling Price'!M64-'Full Cost'!M64</f>
        <v>481.68374540875993</v>
      </c>
      <c r="N64" s="75">
        <f>'Selling Price'!N64-'Full Cost'!N64</f>
        <v>493.11532234811068</v>
      </c>
      <c r="O64" s="75">
        <f>'Selling Price'!O64-'Full Cost'!O64</f>
        <v>495.99866858880193</v>
      </c>
      <c r="P64" s="75">
        <f>'Selling Price'!P64-'Full Cost'!P64</f>
        <v>502.97952731545996</v>
      </c>
    </row>
    <row r="65" spans="1:16">
      <c r="A65" s="74" t="s">
        <v>7</v>
      </c>
      <c r="B65" s="309" t="s">
        <v>286</v>
      </c>
      <c r="C65" s="404" t="s">
        <v>288</v>
      </c>
      <c r="D65" s="405" t="s">
        <v>95</v>
      </c>
      <c r="E65" s="75">
        <f>'Selling Price'!E65-'Full Cost'!E65</f>
        <v>-93.161473901374279</v>
      </c>
      <c r="F65" s="75">
        <f>'Selling Price'!F65-'Full Cost'!F65</f>
        <v>-49.699960000000033</v>
      </c>
      <c r="G65" s="75">
        <f>'Selling Price'!G65-'Full Cost'!G65</f>
        <v>-20.140080000000012</v>
      </c>
      <c r="H65" s="75">
        <f>'Selling Price'!H65-'Full Cost'!H65</f>
        <v>-161.85033043478268</v>
      </c>
      <c r="I65" s="75">
        <f>'Selling Price'!I65-'Full Cost'!I65</f>
        <v>-49.733822912464007</v>
      </c>
      <c r="J65" s="75">
        <f>'Selling Price'!J65-'Full Cost'!J65</f>
        <v>-24.82000000000005</v>
      </c>
      <c r="K65" s="75">
        <f>'Selling Price'!K65-'Full Cost'!K65</f>
        <v>-4.9800000000000182</v>
      </c>
      <c r="L65" s="75">
        <f>'Selling Price'!L65-'Full Cost'!L65</f>
        <v>18.899999999999977</v>
      </c>
      <c r="M65" s="75">
        <f>'Selling Price'!M65-'Full Cost'!M65</f>
        <v>5.8099999999999454</v>
      </c>
      <c r="N65" s="75">
        <f>'Selling Price'!N65-'Full Cost'!N65</f>
        <v>-69.009999999999991</v>
      </c>
      <c r="O65" s="75">
        <f>'Selling Price'!O65-'Full Cost'!O65</f>
        <v>-87.400000000000091</v>
      </c>
      <c r="P65" s="75">
        <f>'Selling Price'!P65-'Full Cost'!P65</f>
        <v>-106.80000000000007</v>
      </c>
    </row>
    <row r="66" spans="1:16">
      <c r="A66" s="74" t="s">
        <v>7</v>
      </c>
      <c r="B66" s="309" t="s">
        <v>286</v>
      </c>
      <c r="C66" s="404" t="s">
        <v>287</v>
      </c>
      <c r="D66" s="405" t="s">
        <v>95</v>
      </c>
      <c r="E66" s="75">
        <f>'Selling Price'!E66-'Full Cost'!E66</f>
        <v>0.47258418609544606</v>
      </c>
      <c r="F66" s="75">
        <f>'Selling Price'!F66-'Full Cost'!F66</f>
        <v>1.05325449999998</v>
      </c>
      <c r="G66" s="75">
        <f>'Selling Price'!G66-'Full Cost'!G66</f>
        <v>2.8577410000000327</v>
      </c>
      <c r="H66" s="75">
        <f>'Selling Price'!H66-'Full Cost'!H66</f>
        <v>1.6955878260869213</v>
      </c>
      <c r="I66" s="75">
        <f>'Selling Price'!I66-'Full Cost'!I66</f>
        <v>0.76369492234778136</v>
      </c>
      <c r="J66" s="75">
        <f>'Selling Price'!J66-'Full Cost'!J66</f>
        <v>1.2400000000000091</v>
      </c>
      <c r="K66" s="75">
        <f>'Selling Price'!K66-'Full Cost'!K66</f>
        <v>1.2400000000000091</v>
      </c>
      <c r="L66" s="75">
        <f>'Selling Price'!L66-'Full Cost'!L66</f>
        <v>1.2400000000000091</v>
      </c>
      <c r="M66" s="75">
        <f>'Selling Price'!M66-'Full Cost'!M66</f>
        <v>1.2400000000000091</v>
      </c>
      <c r="N66" s="75">
        <f>'Selling Price'!N66-'Full Cost'!N66</f>
        <v>1.2400000000000091</v>
      </c>
      <c r="O66" s="75">
        <f>'Selling Price'!O66-'Full Cost'!O66</f>
        <v>1.2400000000000091</v>
      </c>
      <c r="P66" s="75">
        <f>'Selling Price'!P66-'Full Cost'!P66</f>
        <v>1.2400000000000091</v>
      </c>
    </row>
    <row r="67" spans="1:16">
      <c r="A67" s="74" t="s">
        <v>7</v>
      </c>
      <c r="B67" s="309" t="s">
        <v>286</v>
      </c>
      <c r="C67" s="404" t="s">
        <v>289</v>
      </c>
      <c r="D67" s="405" t="s">
        <v>95</v>
      </c>
      <c r="E67" s="75">
        <f>'Selling Price'!E67-'Full Cost'!E67</f>
        <v>1.9231210336297409</v>
      </c>
      <c r="F67" s="75">
        <f>'Selling Price'!F67-'Full Cost'!F67</f>
        <v>2.3747534999999971</v>
      </c>
      <c r="G67" s="75">
        <f>'Selling Price'!G67-'Full Cost'!G67</f>
        <v>3.7782429999999749</v>
      </c>
      <c r="H67" s="75">
        <f>'Selling Price'!H67-'Full Cost'!H67</f>
        <v>2.874346086956507</v>
      </c>
      <c r="I67" s="75">
        <f>'Selling Price'!I67-'Full Cost'!I67</f>
        <v>2.1495404951593855</v>
      </c>
      <c r="J67" s="75">
        <f>'Selling Price'!J67-'Full Cost'!J67</f>
        <v>2.5199999999999818</v>
      </c>
      <c r="K67" s="75">
        <f>'Selling Price'!K67-'Full Cost'!K67</f>
        <v>2.5199999999999818</v>
      </c>
      <c r="L67" s="75">
        <f>'Selling Price'!L67-'Full Cost'!L67</f>
        <v>2.5199999999999818</v>
      </c>
      <c r="M67" s="75">
        <f>'Selling Price'!M67-'Full Cost'!M67</f>
        <v>2.5199999999999818</v>
      </c>
      <c r="N67" s="75">
        <f>'Selling Price'!N67-'Full Cost'!N67</f>
        <v>2.5199999999999818</v>
      </c>
      <c r="O67" s="75">
        <f>'Selling Price'!O67-'Full Cost'!O67</f>
        <v>2.5199999999999818</v>
      </c>
      <c r="P67" s="75">
        <f>'Selling Price'!P67-'Full Cost'!P67</f>
        <v>2.5199999999999818</v>
      </c>
    </row>
    <row r="68" spans="1:16">
      <c r="A68" s="74" t="s">
        <v>7</v>
      </c>
      <c r="B68" s="309" t="s">
        <v>286</v>
      </c>
      <c r="C68" s="312" t="s">
        <v>290</v>
      </c>
      <c r="D68" s="311" t="s">
        <v>95</v>
      </c>
      <c r="E68" s="75">
        <f>'Selling Price'!E68-'Full Cost'!E68</f>
        <v>7</v>
      </c>
      <c r="F68" s="75">
        <f>'Selling Price'!F68-'Full Cost'!F68</f>
        <v>7</v>
      </c>
      <c r="G68" s="75">
        <f>'Selling Price'!G68-'Full Cost'!G68</f>
        <v>7</v>
      </c>
      <c r="H68" s="75">
        <f>'Selling Price'!H68-'Full Cost'!H68</f>
        <v>7</v>
      </c>
      <c r="I68" s="75">
        <f>'Selling Price'!I68-'Full Cost'!I68</f>
        <v>7</v>
      </c>
      <c r="J68" s="75">
        <f>'Selling Price'!J68-'Full Cost'!J68</f>
        <v>7</v>
      </c>
      <c r="K68" s="75">
        <f>'Selling Price'!K68-'Full Cost'!K68</f>
        <v>7</v>
      </c>
      <c r="L68" s="75">
        <f>'Selling Price'!L68-'Full Cost'!L68</f>
        <v>7</v>
      </c>
      <c r="M68" s="75">
        <f>'Selling Price'!M68-'Full Cost'!M68</f>
        <v>7</v>
      </c>
      <c r="N68" s="75">
        <f>'Selling Price'!N68-'Full Cost'!N68</f>
        <v>7</v>
      </c>
      <c r="O68" s="75">
        <f>'Selling Price'!O68-'Full Cost'!O68</f>
        <v>7</v>
      </c>
      <c r="P68" s="75">
        <f>'Selling Price'!P68-'Full Cost'!P68</f>
        <v>7</v>
      </c>
    </row>
    <row r="69" spans="1:16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'Selling Price'!E69-'Full Cost'!E69</f>
        <v>63.579172223531714</v>
      </c>
      <c r="F69" s="75">
        <f>'Selling Price'!F69-'Full Cost'!F69</f>
        <v>61.859596118230627</v>
      </c>
      <c r="G69" s="75">
        <f>'Selling Price'!G69-'Full Cost'!G69</f>
        <v>68.559541958426337</v>
      </c>
      <c r="H69" s="75">
        <f>'Selling Price'!H69-'Full Cost'!H69</f>
        <v>57.654192908333982</v>
      </c>
      <c r="I69" s="75">
        <f>'Selling Price'!I69-'Full Cost'!I69</f>
        <v>56.504229595825734</v>
      </c>
      <c r="J69" s="75">
        <f>'Selling Price'!J69-'Full Cost'!J69</f>
        <v>61.781910502509163</v>
      </c>
      <c r="K69" s="75">
        <f>'Selling Price'!K69-'Full Cost'!K69</f>
        <v>59.872258863023205</v>
      </c>
      <c r="L69" s="75">
        <f>'Selling Price'!L69-'Full Cost'!L69</f>
        <v>66.040937155533413</v>
      </c>
      <c r="M69" s="75">
        <f>'Selling Price'!M69-'Full Cost'!M69</f>
        <v>84.331523352750537</v>
      </c>
      <c r="N69" s="75">
        <f>'Selling Price'!N69-'Full Cost'!N69</f>
        <v>43.681902644955585</v>
      </c>
      <c r="O69" s="75">
        <f>'Selling Price'!O69-'Full Cost'!O69</f>
        <v>63.118015573922662</v>
      </c>
      <c r="P69" s="75">
        <f>'Selling Price'!P69-'Full Cost'!P69</f>
        <v>65.098874300580633</v>
      </c>
    </row>
    <row r="70" spans="1:16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'Selling Price'!E70-'Full Cost'!E70</f>
        <v>333.66061540299859</v>
      </c>
      <c r="F70" s="75">
        <f>'Selling Price'!F70-'Full Cost'!F70</f>
        <v>372.16341683413793</v>
      </c>
      <c r="G70" s="75">
        <f>'Selling Price'!G70-'Full Cost'!G70</f>
        <v>506.09305417174659</v>
      </c>
      <c r="H70" s="75">
        <f>'Selling Price'!H70-'Full Cost'!H70</f>
        <v>547.07064016874995</v>
      </c>
      <c r="I70" s="75">
        <f>'Selling Price'!I70-'Full Cost'!I70</f>
        <v>463.62841039589426</v>
      </c>
      <c r="J70" s="75">
        <f>'Selling Price'!J70-'Full Cost'!J70</f>
        <v>442.20379759626366</v>
      </c>
      <c r="K70" s="75">
        <f>'Selling Price'!K70-'Full Cost'!K70</f>
        <v>422.75157918071255</v>
      </c>
      <c r="L70" s="75">
        <f>'Selling Price'!L70-'Full Cost'!L70</f>
        <v>401.07700385583212</v>
      </c>
      <c r="M70" s="75">
        <f>'Selling Price'!M70-'Full Cost'!M70</f>
        <v>412.28498289142749</v>
      </c>
      <c r="N70" s="75">
        <f>'Selling Price'!N70-'Full Cost'!N70</f>
        <v>423.57298141944727</v>
      </c>
      <c r="O70" s="75">
        <f>'Selling Price'!O70-'Full Cost'!O70</f>
        <v>426.45632766013853</v>
      </c>
      <c r="P70" s="75">
        <f>'Selling Price'!P70-'Full Cost'!P70</f>
        <v>433.43718638679655</v>
      </c>
    </row>
    <row r="71" spans="1:16">
      <c r="A71" s="74" t="s">
        <v>7</v>
      </c>
      <c r="B71" s="86" t="s">
        <v>286</v>
      </c>
      <c r="C71" s="86" t="s">
        <v>106</v>
      </c>
      <c r="D71" s="86" t="s">
        <v>107</v>
      </c>
      <c r="E71" s="75">
        <f>'Selling Price'!E71-'Full Cost'!E71</f>
        <v>8.3895770010950628</v>
      </c>
      <c r="F71" s="75">
        <f>'Selling Price'!F71-'Full Cost'!F71</f>
        <v>-65.132148765492957</v>
      </c>
      <c r="G71" s="75">
        <f>'Selling Price'!G71-'Full Cost'!G71</f>
        <v>-2.6919377107317359</v>
      </c>
      <c r="H71" s="75">
        <f>'Selling Price'!H71-'Full Cost'!H71</f>
        <v>-107.18272678783444</v>
      </c>
      <c r="I71" s="75">
        <f>'Selling Price'!I71-'Full Cost'!I71</f>
        <v>-19.835383068479587</v>
      </c>
      <c r="J71" s="75">
        <f>'Selling Price'!J71-'Full Cost'!J71</f>
        <v>-15.662650602409599</v>
      </c>
      <c r="K71" s="75">
        <f>'Selling Price'!K71-'Full Cost'!K71</f>
        <v>-15.662650602409599</v>
      </c>
      <c r="L71" s="75">
        <f>'Selling Price'!L71-'Full Cost'!L71</f>
        <v>-15.733736762481044</v>
      </c>
      <c r="M71" s="75">
        <f>'Selling Price'!M71-'Full Cost'!M71</f>
        <v>-15.805471124620112</v>
      </c>
      <c r="N71" s="75">
        <f>'Selling Price'!N71-'Full Cost'!N71</f>
        <v>-15.819896562214808</v>
      </c>
      <c r="O71" s="75">
        <f>'Selling Price'!O71-'Full Cost'!O71</f>
        <v>-15.819896562214808</v>
      </c>
      <c r="P71" s="75">
        <f>'Selling Price'!P71-'Full Cost'!P71</f>
        <v>-15.819896562214808</v>
      </c>
    </row>
    <row r="72" spans="1:16">
      <c r="A72" s="74" t="s">
        <v>7</v>
      </c>
      <c r="B72" s="86" t="s">
        <v>286</v>
      </c>
      <c r="C72" s="86" t="s">
        <v>106</v>
      </c>
      <c r="D72" s="86" t="s">
        <v>108</v>
      </c>
      <c r="E72" s="75">
        <f>'Selling Price'!E72-'Full Cost'!E72</f>
        <v>8.3895770010950628</v>
      </c>
      <c r="F72" s="75">
        <f>'Selling Price'!F72-'Full Cost'!F72</f>
        <v>-65.132148765492957</v>
      </c>
      <c r="G72" s="75">
        <f>'Selling Price'!G72-'Full Cost'!G72</f>
        <v>-2.6919377107317359</v>
      </c>
      <c r="H72" s="75">
        <f>'Selling Price'!H72-'Full Cost'!H72</f>
        <v>-107.18272678783444</v>
      </c>
      <c r="I72" s="75">
        <f>'Selling Price'!I72-'Full Cost'!I72</f>
        <v>-19.835383068479587</v>
      </c>
      <c r="J72" s="75">
        <f>'Selling Price'!J72-'Full Cost'!J72</f>
        <v>-15.662650602409599</v>
      </c>
      <c r="K72" s="75">
        <f>'Selling Price'!K72-'Full Cost'!K72</f>
        <v>-15.662650602409599</v>
      </c>
      <c r="L72" s="75">
        <f>'Selling Price'!L72-'Full Cost'!L72</f>
        <v>-15.733736762481044</v>
      </c>
      <c r="M72" s="75">
        <f>'Selling Price'!M72-'Full Cost'!M72</f>
        <v>-15.805471124620112</v>
      </c>
      <c r="N72" s="75">
        <f>'Selling Price'!N72-'Full Cost'!N72</f>
        <v>-15.819896562214808</v>
      </c>
      <c r="O72" s="75">
        <f>'Selling Price'!O72-'Full Cost'!O72</f>
        <v>-15.819896562214808</v>
      </c>
      <c r="P72" s="75">
        <f>'Selling Price'!P72-'Full Cost'!P72</f>
        <v>-15.819896562214808</v>
      </c>
    </row>
    <row r="73" spans="1:16">
      <c r="A73" s="74" t="s">
        <v>7</v>
      </c>
      <c r="B73" s="86" t="s">
        <v>286</v>
      </c>
      <c r="C73" s="86" t="s">
        <v>110</v>
      </c>
      <c r="D73" s="86" t="s">
        <v>107</v>
      </c>
      <c r="E73" s="75">
        <f>'Selling Price'!E73-'Full Cost'!E73</f>
        <v>9.5805697229193356</v>
      </c>
      <c r="F73" s="75">
        <f>'Selling Price'!F73-'Full Cost'!F73</f>
        <v>-63.927634245070408</v>
      </c>
      <c r="G73" s="75">
        <f>'Selling Price'!G73-'Full Cost'!G73</f>
        <v>-1.4771902031525315</v>
      </c>
      <c r="H73" s="75">
        <f>'Selling Price'!H73-'Full Cost'!H73</f>
        <v>-105.99301761356401</v>
      </c>
      <c r="I73" s="75">
        <f>'Selling Price'!I73-'Full Cost'!I73</f>
        <v>-18.635263056478379</v>
      </c>
      <c r="J73" s="75">
        <f>'Selling Price'!J73-'Full Cost'!J73</f>
        <v>-14.457831325301186</v>
      </c>
      <c r="K73" s="75">
        <f>'Selling Price'!K73-'Full Cost'!K73</f>
        <v>-14.457831325301186</v>
      </c>
      <c r="L73" s="75">
        <f>'Selling Price'!L73-'Full Cost'!L73</f>
        <v>-14.523449319213341</v>
      </c>
      <c r="M73" s="75">
        <f>'Selling Price'!M73-'Full Cost'!M73</f>
        <v>-14.589665653495445</v>
      </c>
      <c r="N73" s="75">
        <f>'Selling Price'!N73-'Full Cost'!N73</f>
        <v>-14.602981442044438</v>
      </c>
      <c r="O73" s="75">
        <f>'Selling Price'!O73-'Full Cost'!O73</f>
        <v>-14.602981442044438</v>
      </c>
      <c r="P73" s="75">
        <f>'Selling Price'!P73-'Full Cost'!P73</f>
        <v>-14.602981442044438</v>
      </c>
    </row>
    <row r="74" spans="1:16">
      <c r="A74" s="74" t="s">
        <v>7</v>
      </c>
      <c r="B74" s="86" t="s">
        <v>286</v>
      </c>
      <c r="C74" s="86" t="s">
        <v>111</v>
      </c>
      <c r="D74" s="86" t="s">
        <v>107</v>
      </c>
      <c r="E74" s="75">
        <f>'Selling Price'!E74-'Full Cost'!E74</f>
        <v>9.5805697229193356</v>
      </c>
      <c r="F74" s="75">
        <f>'Selling Price'!F74-'Full Cost'!F74</f>
        <v>-63.927634245070408</v>
      </c>
      <c r="G74" s="75">
        <f>'Selling Price'!G74-'Full Cost'!G74</f>
        <v>-1.4771902031525315</v>
      </c>
      <c r="H74" s="75">
        <f>'Selling Price'!H74-'Full Cost'!H74</f>
        <v>-105.99301761356401</v>
      </c>
      <c r="I74" s="75">
        <f>'Selling Price'!I74-'Full Cost'!I74</f>
        <v>-18.635263056478379</v>
      </c>
      <c r="J74" s="75">
        <f>'Selling Price'!J74-'Full Cost'!J74</f>
        <v>-14.457831325301186</v>
      </c>
      <c r="K74" s="75">
        <f>'Selling Price'!K74-'Full Cost'!K74</f>
        <v>-14.457831325301186</v>
      </c>
      <c r="L74" s="75">
        <f>'Selling Price'!L74-'Full Cost'!L74</f>
        <v>-14.523449319213341</v>
      </c>
      <c r="M74" s="75">
        <f>'Selling Price'!M74-'Full Cost'!M74</f>
        <v>-14.589665653495445</v>
      </c>
      <c r="N74" s="75">
        <f>'Selling Price'!N74-'Full Cost'!N74</f>
        <v>-14.602981442044438</v>
      </c>
      <c r="O74" s="75">
        <f>'Selling Price'!O74-'Full Cost'!O74</f>
        <v>-14.602981442044438</v>
      </c>
      <c r="P74" s="75">
        <f>'Selling Price'!P74-'Full Cost'!P74</f>
        <v>-14.602981442044438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'Selling Price'!E75-'Full Cost'!E75</f>
        <v>20.592245582162263</v>
      </c>
      <c r="F75" s="75">
        <f>'Selling Price'!F75-'Full Cost'!F75</f>
        <v>18.291630176222043</v>
      </c>
      <c r="G75" s="75">
        <f>'Selling Price'!G75-'Full Cost'!G75</f>
        <v>24.855754125253782</v>
      </c>
      <c r="H75" s="75">
        <f>'Selling Price'!H75-'Full Cost'!H75</f>
        <v>14.593126333093323</v>
      </c>
      <c r="I75" s="75">
        <f>'Selling Price'!I75-'Full Cost'!I75</f>
        <v>13.265273578530923</v>
      </c>
      <c r="J75" s="75">
        <f>'Selling Price'!J75-'Full Cost'!J75</f>
        <v>18.434871387747876</v>
      </c>
      <c r="K75" s="75">
        <f>'Selling Price'!K75-'Full Cost'!K75</f>
        <v>16.482652972196774</v>
      </c>
      <c r="L75" s="75">
        <f>'Selling Price'!L75-'Full Cost'!L75</f>
        <v>22.525563443042131</v>
      </c>
      <c r="M75" s="75">
        <f>'Selling Price'!M75-'Full Cost'!M75</f>
        <v>40.6892349995519</v>
      </c>
      <c r="N75" s="75">
        <f>'Selling Price'!N75-'Full Cost'!N75</f>
        <v>-0.12948604762630112</v>
      </c>
      <c r="O75" s="75">
        <f>'Selling Price'!O75-'Full Cost'!O75</f>
        <v>19.306626881340776</v>
      </c>
      <c r="P75" s="75">
        <f>'Selling Price'!P75-'Full Cost'!P75</f>
        <v>21.287485607998804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'Selling Price'!E76-'Full Cost'!E76</f>
        <v>20.592245582162263</v>
      </c>
      <c r="F76" s="75">
        <f>'Selling Price'!F76-'Full Cost'!F76</f>
        <v>18.291630176222043</v>
      </c>
      <c r="G76" s="75">
        <f>'Selling Price'!G76-'Full Cost'!G76</f>
        <v>24.855754125253782</v>
      </c>
      <c r="H76" s="75">
        <f>'Selling Price'!H76-'Full Cost'!H76</f>
        <v>14.593126333093323</v>
      </c>
      <c r="I76" s="75">
        <f>'Selling Price'!I76-'Full Cost'!I76</f>
        <v>13.265273578530923</v>
      </c>
      <c r="J76" s="75">
        <f>'Selling Price'!J76-'Full Cost'!J76</f>
        <v>18.434871387747876</v>
      </c>
      <c r="K76" s="75">
        <f>'Selling Price'!K76-'Full Cost'!K76</f>
        <v>16.482652972196774</v>
      </c>
      <c r="L76" s="75">
        <f>'Selling Price'!L76-'Full Cost'!L76</f>
        <v>22.525563443042131</v>
      </c>
      <c r="M76" s="75">
        <f>'Selling Price'!M76-'Full Cost'!M76</f>
        <v>40.6892349995519</v>
      </c>
      <c r="N76" s="75">
        <f>'Selling Price'!N76-'Full Cost'!N76</f>
        <v>-0.12948604762630112</v>
      </c>
      <c r="O76" s="75">
        <f>'Selling Price'!O76-'Full Cost'!O76</f>
        <v>19.306626881340776</v>
      </c>
      <c r="P76" s="75">
        <f>'Selling Price'!P76-'Full Cost'!P76</f>
        <v>21.287485607998804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'Selling Price'!E77-'Full Cost'!E77</f>
        <v>23.459391396159447</v>
      </c>
      <c r="F77" s="75">
        <f>'Selling Price'!F77-'Full Cost'!F77</f>
        <v>21.28431998327676</v>
      </c>
      <c r="G77" s="75">
        <f>'Selling Price'!G77-'Full Cost'!G77</f>
        <v>27.639557418112986</v>
      </c>
      <c r="H77" s="75">
        <f>'Selling Price'!H77-'Full Cost'!H77</f>
        <v>17.577649663859575</v>
      </c>
      <c r="I77" s="75">
        <f>'Selling Price'!I77-'Full Cost'!I77</f>
        <v>16.076986871553345</v>
      </c>
      <c r="J77" s="75">
        <f>'Selling Price'!J77-'Full Cost'!J77</f>
        <v>21.196368333834414</v>
      </c>
      <c r="K77" s="75">
        <f>'Selling Price'!K77-'Full Cost'!K77</f>
        <v>19.286716694348456</v>
      </c>
      <c r="L77" s="75">
        <f>'Selling Price'!L77-'Full Cost'!L77</f>
        <v>25.271194341615114</v>
      </c>
      <c r="M77" s="75">
        <f>'Selling Price'!M77-'Full Cost'!M77</f>
        <v>43.375900252446627</v>
      </c>
      <c r="N77" s="75">
        <f>'Selling Price'!N77-'Full Cost'!N77</f>
        <v>2.6888999068964949</v>
      </c>
      <c r="O77" s="75">
        <f>'Selling Price'!O77-'Full Cost'!O77</f>
        <v>22.125012835863572</v>
      </c>
      <c r="P77" s="75">
        <f>'Selling Price'!P77-'Full Cost'!P77</f>
        <v>24.1058715625216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'Selling Price'!E78-'Full Cost'!E78</f>
        <v>31.720116914732557</v>
      </c>
      <c r="F78" s="75">
        <f>'Selling Price'!F78-'Full Cost'!F78</f>
        <v>29.638832696927523</v>
      </c>
      <c r="G78" s="75">
        <f>'Selling Price'!G78-'Full Cost'!G78</f>
        <v>36.06504613068239</v>
      </c>
      <c r="H78" s="75">
        <f>'Selling Price'!H78-'Full Cost'!H78</f>
        <v>25.829472496599408</v>
      </c>
      <c r="I78" s="75">
        <f>'Selling Price'!I78-'Full Cost'!I78</f>
        <v>24.401019274793669</v>
      </c>
      <c r="J78" s="75">
        <f>'Selling Price'!J78-'Full Cost'!J78</f>
        <v>29.552994839858513</v>
      </c>
      <c r="K78" s="75">
        <f>'Selling Price'!K78-'Full Cost'!K78</f>
        <v>27.643343200372556</v>
      </c>
      <c r="L78" s="75">
        <f>'Selling Price'!L78-'Full Cost'!L78</f>
        <v>33.665748048120406</v>
      </c>
      <c r="M78" s="75">
        <f>'Selling Price'!M78-'Full Cost'!M78</f>
        <v>51.808727000166982</v>
      </c>
      <c r="N78" s="75">
        <f>'Selling Price'!N78-'Full Cost'!N78</f>
        <v>11.129423180398192</v>
      </c>
      <c r="O78" s="75">
        <f>'Selling Price'!O78-'Full Cost'!O78</f>
        <v>30.565536109365269</v>
      </c>
      <c r="P78" s="75">
        <f>'Selling Price'!P78-'Full Cost'!P78</f>
        <v>32.546394836023296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'Selling Price'!E79-'Full Cost'!E79</f>
        <v>21.783238303986536</v>
      </c>
      <c r="F79" s="75">
        <f>'Selling Price'!F79-'Full Cost'!F79</f>
        <v>19.496144696644592</v>
      </c>
      <c r="G79" s="75">
        <f>'Selling Price'!G79-'Full Cost'!G79</f>
        <v>26.070501632832986</v>
      </c>
      <c r="H79" s="75">
        <f>'Selling Price'!H79-'Full Cost'!H79</f>
        <v>15.782835507363757</v>
      </c>
      <c r="I79" s="75">
        <f>'Selling Price'!I79-'Full Cost'!I79</f>
        <v>14.465393590532074</v>
      </c>
      <c r="J79" s="75">
        <f>'Selling Price'!J79-'Full Cost'!J79</f>
        <v>19.639690664856346</v>
      </c>
      <c r="K79" s="75">
        <f>'Selling Price'!K79-'Full Cost'!K79</f>
        <v>17.687472249305245</v>
      </c>
      <c r="L79" s="75">
        <f>'Selling Price'!L79-'Full Cost'!L79</f>
        <v>23.73585088630989</v>
      </c>
      <c r="M79" s="75">
        <f>'Selling Price'!M79-'Full Cost'!M79</f>
        <v>41.905040470676511</v>
      </c>
      <c r="N79" s="75">
        <f>'Selling Price'!N79-'Full Cost'!N79</f>
        <v>1.0874290725440687</v>
      </c>
      <c r="O79" s="75">
        <f>'Selling Price'!O79-'Full Cost'!O79</f>
        <v>20.523542001511146</v>
      </c>
      <c r="P79" s="75">
        <f>'Selling Price'!P79-'Full Cost'!P79</f>
        <v>22.504400728169173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'Selling Price'!E80-'Full Cost'!E80</f>
        <v>21.783238303986536</v>
      </c>
      <c r="F80" s="75">
        <f>'Selling Price'!F80-'Full Cost'!F80</f>
        <v>19.496144696644592</v>
      </c>
      <c r="G80" s="75">
        <f>'Selling Price'!G80-'Full Cost'!G80</f>
        <v>26.070501632832986</v>
      </c>
      <c r="H80" s="75">
        <f>'Selling Price'!H80-'Full Cost'!H80</f>
        <v>15.782835507363757</v>
      </c>
      <c r="I80" s="75">
        <f>'Selling Price'!I80-'Full Cost'!I80</f>
        <v>14.465393590532074</v>
      </c>
      <c r="J80" s="75">
        <f>'Selling Price'!J80-'Full Cost'!J80</f>
        <v>19.639690664856346</v>
      </c>
      <c r="K80" s="75">
        <f>'Selling Price'!K80-'Full Cost'!K80</f>
        <v>17.687472249305245</v>
      </c>
      <c r="L80" s="75">
        <f>'Selling Price'!L80-'Full Cost'!L80</f>
        <v>23.73585088630989</v>
      </c>
      <c r="M80" s="75">
        <f>'Selling Price'!M80-'Full Cost'!M80</f>
        <v>41.905040470676511</v>
      </c>
      <c r="N80" s="75">
        <f>'Selling Price'!N80-'Full Cost'!N80</f>
        <v>1.0874290725440687</v>
      </c>
      <c r="O80" s="75">
        <f>'Selling Price'!O80-'Full Cost'!O80</f>
        <v>20.523542001511146</v>
      </c>
      <c r="P80" s="75">
        <f>'Selling Price'!P80-'Full Cost'!P80</f>
        <v>22.504400728169173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'Selling Price'!E81-'Full Cost'!E81</f>
        <v>40.541373672718748</v>
      </c>
      <c r="F81" s="75">
        <f>'Selling Price'!F81-'Full Cost'!F81</f>
        <v>38.467248393299656</v>
      </c>
      <c r="G81" s="75">
        <f>'Selling Price'!G81-'Full Cost'!G81</f>
        <v>45.202774877205627</v>
      </c>
      <c r="H81" s="75">
        <f>'Selling Price'!H81-'Full Cost'!H81</f>
        <v>34.520755002123394</v>
      </c>
      <c r="I81" s="75">
        <f>'Selling Price'!I81-'Full Cost'!I81</f>
        <v>33.36728377955103</v>
      </c>
      <c r="J81" s="75">
        <f>'Selling Price'!J81-'Full Cost'!J81</f>
        <v>38.615594279314166</v>
      </c>
      <c r="K81" s="75">
        <f>'Selling Price'!K81-'Full Cost'!K81</f>
        <v>36.663375863763065</v>
      </c>
      <c r="L81" s="75">
        <f>'Selling Price'!L81-'Full Cost'!L81</f>
        <v>42.797878117777373</v>
      </c>
      <c r="M81" s="75">
        <f>'Selling Price'!M81-'Full Cost'!M81</f>
        <v>61.053976640889289</v>
      </c>
      <c r="N81" s="75">
        <f>'Selling Price'!N81-'Full Cost'!N81</f>
        <v>20.253842215227394</v>
      </c>
      <c r="O81" s="75">
        <f>'Selling Price'!O81-'Full Cost'!O81</f>
        <v>39.689955144194471</v>
      </c>
      <c r="P81" s="75">
        <f>'Selling Price'!P81-'Full Cost'!P81</f>
        <v>41.670813870852498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'Selling Price'!E82-'Full Cost'!E82</f>
        <v>43.408519486715932</v>
      </c>
      <c r="F82" s="75">
        <f>'Selling Price'!F82-'Full Cost'!F82</f>
        <v>41.459938200354372</v>
      </c>
      <c r="G82" s="75">
        <f>'Selling Price'!G82-'Full Cost'!G82</f>
        <v>47.986578170064831</v>
      </c>
      <c r="H82" s="75">
        <f>'Selling Price'!H82-'Full Cost'!H82</f>
        <v>37.505278332889645</v>
      </c>
      <c r="I82" s="75">
        <f>'Selling Price'!I82-'Full Cost'!I82</f>
        <v>36.178997072573452</v>
      </c>
      <c r="J82" s="75">
        <f>'Selling Price'!J82-'Full Cost'!J82</f>
        <v>41.377091225400704</v>
      </c>
      <c r="K82" s="75">
        <f>'Selling Price'!K82-'Full Cost'!K82</f>
        <v>39.467439585914747</v>
      </c>
      <c r="L82" s="75">
        <f>'Selling Price'!L82-'Full Cost'!L82</f>
        <v>45.543509016350356</v>
      </c>
      <c r="M82" s="75">
        <f>'Selling Price'!M82-'Full Cost'!M82</f>
        <v>63.740641893784016</v>
      </c>
      <c r="N82" s="75">
        <f>'Selling Price'!N82-'Full Cost'!N82</f>
        <v>23.07222816975019</v>
      </c>
      <c r="O82" s="75">
        <f>'Selling Price'!O82-'Full Cost'!O82</f>
        <v>42.508341098717267</v>
      </c>
      <c r="P82" s="75">
        <f>'Selling Price'!P82-'Full Cost'!P82</f>
        <v>44.489199825375294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'Selling Price'!E83-'Full Cost'!E83</f>
        <v>28.631446454476077</v>
      </c>
      <c r="F83" s="75">
        <f>'Selling Price'!F83-'Full Cost'!F83</f>
        <v>26.422103189074221</v>
      </c>
      <c r="G83" s="75">
        <f>'Selling Price'!G83-'Full Cost'!G83</f>
        <v>33.055299801413526</v>
      </c>
      <c r="H83" s="75">
        <f>'Selling Price'!H83-'Full Cost'!H83</f>
        <v>22.62366325941889</v>
      </c>
      <c r="I83" s="75">
        <f>'Selling Price'!I83-'Full Cost'!I83</f>
        <v>21.366083659539015</v>
      </c>
      <c r="J83" s="75">
        <f>'Selling Price'!J83-'Full Cost'!J83</f>
        <v>26.567401508229807</v>
      </c>
      <c r="K83" s="75">
        <f>'Selling Price'!K83-'Full Cost'!K83</f>
        <v>24.615183092678706</v>
      </c>
      <c r="L83" s="75">
        <f>'Selling Price'!L83-'Full Cost'!L83</f>
        <v>30.695003685099607</v>
      </c>
      <c r="M83" s="75">
        <f>'Selling Price'!M83-'Full Cost'!M83</f>
        <v>48.895921929643066</v>
      </c>
      <c r="N83" s="75">
        <f>'Selling Price'!N83-'Full Cost'!N83</f>
        <v>8.0846910135236953</v>
      </c>
      <c r="O83" s="75">
        <f>'Selling Price'!O83-'Full Cost'!O83</f>
        <v>27.520803942490772</v>
      </c>
      <c r="P83" s="75">
        <f>'Selling Price'!P83-'Full Cost'!P83</f>
        <v>29.5016626691488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'Selling Price'!E84-'Full Cost'!E84</f>
        <v>31.49859226847326</v>
      </c>
      <c r="F84" s="75">
        <f>'Selling Price'!F84-'Full Cost'!F84</f>
        <v>29.414792996128938</v>
      </c>
      <c r="G84" s="75">
        <f>'Selling Price'!G84-'Full Cost'!G84</f>
        <v>35.83910309427273</v>
      </c>
      <c r="H84" s="75">
        <f>'Selling Price'!H84-'Full Cost'!H84</f>
        <v>25.608186590185142</v>
      </c>
      <c r="I84" s="75">
        <f>'Selling Price'!I84-'Full Cost'!I84</f>
        <v>24.177796952561437</v>
      </c>
      <c r="J84" s="75">
        <f>'Selling Price'!J84-'Full Cost'!J84</f>
        <v>29.328898454316345</v>
      </c>
      <c r="K84" s="75">
        <f>'Selling Price'!K84-'Full Cost'!K84</f>
        <v>27.419246814830387</v>
      </c>
      <c r="L84" s="75">
        <f>'Selling Price'!L84-'Full Cost'!L84</f>
        <v>33.44063458367259</v>
      </c>
      <c r="M84" s="75">
        <f>'Selling Price'!M84-'Full Cost'!M84</f>
        <v>51.582587182537793</v>
      </c>
      <c r="N84" s="75">
        <f>'Selling Price'!N84-'Full Cost'!N84</f>
        <v>10.903076968046491</v>
      </c>
      <c r="O84" s="75">
        <f>'Selling Price'!O84-'Full Cost'!O84</f>
        <v>30.339189897013568</v>
      </c>
      <c r="P84" s="75">
        <f>'Selling Price'!P84-'Full Cost'!P84</f>
        <v>32.320048623671596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'Selling Price'!E85-'Full Cost'!E85</f>
        <v>29.524690995844253</v>
      </c>
      <c r="F85" s="75">
        <f>'Selling Price'!F85-'Full Cost'!F85</f>
        <v>27.325489079391161</v>
      </c>
      <c r="G85" s="75">
        <f>'Selling Price'!G85-'Full Cost'!G85</f>
        <v>33.966360432097929</v>
      </c>
      <c r="H85" s="75">
        <f>'Selling Price'!H85-'Full Cost'!H85</f>
        <v>23.515945140121744</v>
      </c>
      <c r="I85" s="75">
        <f>'Selling Price'!I85-'Full Cost'!I85</f>
        <v>22.266173668539921</v>
      </c>
      <c r="J85" s="75">
        <f>'Selling Price'!J85-'Full Cost'!J85</f>
        <v>27.471015966061145</v>
      </c>
      <c r="K85" s="75">
        <f>'Selling Price'!K85-'Full Cost'!K85</f>
        <v>25.518797550510044</v>
      </c>
      <c r="L85" s="75">
        <f>'Selling Price'!L85-'Full Cost'!L85</f>
        <v>31.602719267550469</v>
      </c>
      <c r="M85" s="75">
        <f>'Selling Price'!M85-'Full Cost'!M85</f>
        <v>49.807776032986567</v>
      </c>
      <c r="N85" s="75">
        <f>'Selling Price'!N85-'Full Cost'!N85</f>
        <v>8.9973773536514727</v>
      </c>
      <c r="O85" s="75">
        <f>'Selling Price'!O85-'Full Cost'!O85</f>
        <v>28.43349028261855</v>
      </c>
      <c r="P85" s="75">
        <f>'Selling Price'!P85-'Full Cost'!P85</f>
        <v>30.414349009276577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'Selling Price'!E86-'Full Cost'!E86</f>
        <v>32.391836809841436</v>
      </c>
      <c r="F86" s="75">
        <f>'Selling Price'!F86-'Full Cost'!F86</f>
        <v>30.318178886445878</v>
      </c>
      <c r="G86" s="75">
        <f>'Selling Price'!G86-'Full Cost'!G86</f>
        <v>36.750163724957133</v>
      </c>
      <c r="H86" s="75">
        <f>'Selling Price'!H86-'Full Cost'!H86</f>
        <v>26.500468470887995</v>
      </c>
      <c r="I86" s="75">
        <f>'Selling Price'!I86-'Full Cost'!I86</f>
        <v>25.077886961562342</v>
      </c>
      <c r="J86" s="75">
        <f>'Selling Price'!J86-'Full Cost'!J86</f>
        <v>30.232512912147683</v>
      </c>
      <c r="K86" s="75">
        <f>'Selling Price'!K86-'Full Cost'!K86</f>
        <v>28.322861272661726</v>
      </c>
      <c r="L86" s="75">
        <f>'Selling Price'!L86-'Full Cost'!L86</f>
        <v>34.348350166123453</v>
      </c>
      <c r="M86" s="75">
        <f>'Selling Price'!M86-'Full Cost'!M86</f>
        <v>52.494441285881294</v>
      </c>
      <c r="N86" s="75">
        <f>'Selling Price'!N86-'Full Cost'!N86</f>
        <v>11.815763308174269</v>
      </c>
      <c r="O86" s="75">
        <f>'Selling Price'!O86-'Full Cost'!O86</f>
        <v>31.251876237141346</v>
      </c>
      <c r="P86" s="75">
        <f>'Selling Price'!P86-'Full Cost'!P86</f>
        <v>33.232734963799373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'Selling Price'!E87-'Full Cost'!E87</f>
        <v>40.652562328414547</v>
      </c>
      <c r="F87" s="75">
        <f>'Selling Price'!F87-'Full Cost'!F87</f>
        <v>38.672691600096641</v>
      </c>
      <c r="G87" s="75">
        <f>'Selling Price'!G87-'Full Cost'!G87</f>
        <v>45.175652437526537</v>
      </c>
      <c r="H87" s="75">
        <f>'Selling Price'!H87-'Full Cost'!H87</f>
        <v>34.752291303627828</v>
      </c>
      <c r="I87" s="75">
        <f>'Selling Price'!I87-'Full Cost'!I87</f>
        <v>33.401919364802666</v>
      </c>
      <c r="J87" s="75">
        <f>'Selling Price'!J87-'Full Cost'!J87</f>
        <v>38.589139418171783</v>
      </c>
      <c r="K87" s="75">
        <f>'Selling Price'!K87-'Full Cost'!K87</f>
        <v>36.679487778685825</v>
      </c>
      <c r="L87" s="75">
        <f>'Selling Price'!L87-'Full Cost'!L87</f>
        <v>42.742903872628744</v>
      </c>
      <c r="M87" s="75">
        <f>'Selling Price'!M87-'Full Cost'!M87</f>
        <v>60.927268033601649</v>
      </c>
      <c r="N87" s="75">
        <f>'Selling Price'!N87-'Full Cost'!N87</f>
        <v>20.256286581675965</v>
      </c>
      <c r="O87" s="75">
        <f>'Selling Price'!O87-'Full Cost'!O87</f>
        <v>39.692399510643043</v>
      </c>
      <c r="P87" s="75">
        <f>'Selling Price'!P87-'Full Cost'!P87</f>
        <v>41.67325823730107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'Selling Price'!E88-'Full Cost'!E88</f>
        <v>22.974231025810809</v>
      </c>
      <c r="F88" s="75">
        <f>'Selling Price'!F88-'Full Cost'!F88</f>
        <v>20.700659217067141</v>
      </c>
      <c r="G88" s="75">
        <f>'Selling Price'!G88-'Full Cost'!G88</f>
        <v>27.285249140412247</v>
      </c>
      <c r="H88" s="75">
        <f>'Selling Price'!H88-'Full Cost'!H88</f>
        <v>16.972544681634247</v>
      </c>
      <c r="I88" s="75">
        <f>'Selling Price'!I88-'Full Cost'!I88</f>
        <v>15.665513602533338</v>
      </c>
      <c r="J88" s="75">
        <f>'Selling Price'!J88-'Full Cost'!J88</f>
        <v>20.844509941964759</v>
      </c>
      <c r="K88" s="75">
        <f>'Selling Price'!K88-'Full Cost'!K88</f>
        <v>18.892291526413658</v>
      </c>
      <c r="L88" s="75">
        <f>'Selling Price'!L88-'Full Cost'!L88</f>
        <v>24.94613832957765</v>
      </c>
      <c r="M88" s="75">
        <f>'Selling Price'!M88-'Full Cost'!M88</f>
        <v>43.120845941801122</v>
      </c>
      <c r="N88" s="75">
        <f>'Selling Price'!N88-'Full Cost'!N88</f>
        <v>2.3043441927144386</v>
      </c>
      <c r="O88" s="75">
        <f>'Selling Price'!O88-'Full Cost'!O88</f>
        <v>21.740457121681516</v>
      </c>
      <c r="P88" s="75">
        <f>'Selling Price'!P88-'Full Cost'!P88</f>
        <v>23.721315848339543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'Selling Price'!E89-'Full Cost'!E89</f>
        <v>25.841376839807992</v>
      </c>
      <c r="F89" s="75">
        <f>'Selling Price'!F89-'Full Cost'!F89</f>
        <v>23.693349024121858</v>
      </c>
      <c r="G89" s="75">
        <f>'Selling Price'!G89-'Full Cost'!G89</f>
        <v>30.069052433271452</v>
      </c>
      <c r="H89" s="75">
        <f>'Selling Price'!H89-'Full Cost'!H89</f>
        <v>19.957068012400498</v>
      </c>
      <c r="I89" s="75">
        <f>'Selling Price'!I89-'Full Cost'!I89</f>
        <v>18.477226895555759</v>
      </c>
      <c r="J89" s="75">
        <f>'Selling Price'!J89-'Full Cost'!J89</f>
        <v>23.606006888051297</v>
      </c>
      <c r="K89" s="75">
        <f>'Selling Price'!K89-'Full Cost'!K89</f>
        <v>21.696355248565339</v>
      </c>
      <c r="L89" s="75">
        <f>'Selling Price'!L89-'Full Cost'!L89</f>
        <v>27.691769228150633</v>
      </c>
      <c r="M89" s="75">
        <f>'Selling Price'!M89-'Full Cost'!M89</f>
        <v>45.807511194695849</v>
      </c>
      <c r="N89" s="75">
        <f>'Selling Price'!N89-'Full Cost'!N89</f>
        <v>5.1227301472372346</v>
      </c>
      <c r="O89" s="75">
        <f>'Selling Price'!O89-'Full Cost'!O89</f>
        <v>24.558843076204312</v>
      </c>
      <c r="P89" s="75">
        <f>'Selling Price'!P89-'Full Cost'!P89</f>
        <v>26.539701802862339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'Selling Price'!E90-'Full Cost'!E90</f>
        <v>43.408519486715932</v>
      </c>
      <c r="F90" s="75">
        <f>'Selling Price'!F90-'Full Cost'!F90</f>
        <v>41.459938200354372</v>
      </c>
      <c r="G90" s="75">
        <f>'Selling Price'!G90-'Full Cost'!G90</f>
        <v>47.986578170064831</v>
      </c>
      <c r="H90" s="75">
        <f>'Selling Price'!H90-'Full Cost'!H90</f>
        <v>37.505278332889645</v>
      </c>
      <c r="I90" s="75">
        <f>'Selling Price'!I90-'Full Cost'!I90</f>
        <v>36.178997072573452</v>
      </c>
      <c r="J90" s="75">
        <f>'Selling Price'!J90-'Full Cost'!J90</f>
        <v>41.377091225400704</v>
      </c>
      <c r="K90" s="75">
        <f>'Selling Price'!K90-'Full Cost'!K90</f>
        <v>39.467439585914747</v>
      </c>
      <c r="L90" s="75">
        <f>'Selling Price'!L90-'Full Cost'!L90</f>
        <v>45.543509016350356</v>
      </c>
      <c r="M90" s="75">
        <f>'Selling Price'!M90-'Full Cost'!M90</f>
        <v>63.740641893784016</v>
      </c>
      <c r="N90" s="75">
        <f>'Selling Price'!N90-'Full Cost'!N90</f>
        <v>23.07222816975019</v>
      </c>
      <c r="O90" s="75">
        <f>'Selling Price'!O90-'Full Cost'!O90</f>
        <v>42.508341098717267</v>
      </c>
      <c r="P90" s="75">
        <f>'Selling Price'!P90-'Full Cost'!P90</f>
        <v>44.489199825375294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'Selling Price'!E91-'Full Cost'!E91</f>
        <v>28.631446454476077</v>
      </c>
      <c r="F91" s="75">
        <f>'Selling Price'!F91-'Full Cost'!F91</f>
        <v>26.422103189074221</v>
      </c>
      <c r="G91" s="75">
        <f>'Selling Price'!G91-'Full Cost'!G91</f>
        <v>33.055299801413526</v>
      </c>
      <c r="H91" s="75">
        <f>'Selling Price'!H91-'Full Cost'!H91</f>
        <v>22.62366325941889</v>
      </c>
      <c r="I91" s="75">
        <f>'Selling Price'!I91-'Full Cost'!I91</f>
        <v>21.366083659539015</v>
      </c>
      <c r="J91" s="75">
        <f>'Selling Price'!J91-'Full Cost'!J91</f>
        <v>26.567401508229807</v>
      </c>
      <c r="K91" s="75">
        <f>'Selling Price'!K91-'Full Cost'!K91</f>
        <v>24.615183092678706</v>
      </c>
      <c r="L91" s="75">
        <f>'Selling Price'!L91-'Full Cost'!L91</f>
        <v>30.695003685099607</v>
      </c>
      <c r="M91" s="75">
        <f>'Selling Price'!M91-'Full Cost'!M91</f>
        <v>48.895921929643066</v>
      </c>
      <c r="N91" s="75">
        <f>'Selling Price'!N91-'Full Cost'!N91</f>
        <v>8.0846910135236953</v>
      </c>
      <c r="O91" s="75">
        <f>'Selling Price'!O91-'Full Cost'!O91</f>
        <v>27.520803942490772</v>
      </c>
      <c r="P91" s="75">
        <f>'Selling Price'!P91-'Full Cost'!P91</f>
        <v>29.5016626691488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'Selling Price'!E92-'Full Cost'!E92</f>
        <v>31.49859226847326</v>
      </c>
      <c r="F92" s="75">
        <f>'Selling Price'!F92-'Full Cost'!F92</f>
        <v>29.414792996128938</v>
      </c>
      <c r="G92" s="75">
        <f>'Selling Price'!G92-'Full Cost'!G92</f>
        <v>35.83910309427273</v>
      </c>
      <c r="H92" s="75">
        <f>'Selling Price'!H92-'Full Cost'!H92</f>
        <v>25.608186590185142</v>
      </c>
      <c r="I92" s="75">
        <f>'Selling Price'!I92-'Full Cost'!I92</f>
        <v>24.177796952561437</v>
      </c>
      <c r="J92" s="75">
        <f>'Selling Price'!J92-'Full Cost'!J92</f>
        <v>29.328898454316345</v>
      </c>
      <c r="K92" s="75">
        <f>'Selling Price'!K92-'Full Cost'!K92</f>
        <v>27.419246814830387</v>
      </c>
      <c r="L92" s="75">
        <f>'Selling Price'!L92-'Full Cost'!L92</f>
        <v>33.44063458367259</v>
      </c>
      <c r="M92" s="75">
        <f>'Selling Price'!M92-'Full Cost'!M92</f>
        <v>51.582587182537793</v>
      </c>
      <c r="N92" s="75">
        <f>'Selling Price'!N92-'Full Cost'!N92</f>
        <v>10.903076968046491</v>
      </c>
      <c r="O92" s="75">
        <f>'Selling Price'!O92-'Full Cost'!O92</f>
        <v>30.339189897013568</v>
      </c>
      <c r="P92" s="75">
        <f>'Selling Price'!P92-'Full Cost'!P92</f>
        <v>32.320048623671596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'Selling Price'!E93-'Full Cost'!E93</f>
        <v>28.631446454476077</v>
      </c>
      <c r="F93" s="75">
        <f>'Selling Price'!F93-'Full Cost'!F93</f>
        <v>26.422103189074221</v>
      </c>
      <c r="G93" s="75">
        <f>'Selling Price'!G93-'Full Cost'!G93</f>
        <v>33.055299801413526</v>
      </c>
      <c r="H93" s="75">
        <f>'Selling Price'!H93-'Full Cost'!H93</f>
        <v>22.62366325941889</v>
      </c>
      <c r="I93" s="75">
        <f>'Selling Price'!I93-'Full Cost'!I93</f>
        <v>21.366083659539015</v>
      </c>
      <c r="J93" s="75">
        <f>'Selling Price'!J93-'Full Cost'!J93</f>
        <v>26.567401508229807</v>
      </c>
      <c r="K93" s="75">
        <f>'Selling Price'!K93-'Full Cost'!K93</f>
        <v>24.615183092678706</v>
      </c>
      <c r="L93" s="75">
        <f>'Selling Price'!L93-'Full Cost'!L93</f>
        <v>30.695003685099607</v>
      </c>
      <c r="M93" s="75">
        <f>'Selling Price'!M93-'Full Cost'!M93</f>
        <v>48.895921929643066</v>
      </c>
      <c r="N93" s="75">
        <f>'Selling Price'!N93-'Full Cost'!N93</f>
        <v>8.0846910135236953</v>
      </c>
      <c r="O93" s="75">
        <f>'Selling Price'!O93-'Full Cost'!O93</f>
        <v>27.520803942490772</v>
      </c>
      <c r="P93" s="75">
        <f>'Selling Price'!P93-'Full Cost'!P93</f>
        <v>29.5016626691488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'Selling Price'!E94-'Full Cost'!E94</f>
        <v>31.49859226847326</v>
      </c>
      <c r="F94" s="75">
        <f>'Selling Price'!F94-'Full Cost'!F94</f>
        <v>29.414792996128938</v>
      </c>
      <c r="G94" s="75">
        <f>'Selling Price'!G94-'Full Cost'!G94</f>
        <v>35.83910309427273</v>
      </c>
      <c r="H94" s="75">
        <f>'Selling Price'!H94-'Full Cost'!H94</f>
        <v>25.608186590185142</v>
      </c>
      <c r="I94" s="75">
        <f>'Selling Price'!I94-'Full Cost'!I94</f>
        <v>24.177796952561437</v>
      </c>
      <c r="J94" s="75">
        <f>'Selling Price'!J94-'Full Cost'!J94</f>
        <v>29.328898454316345</v>
      </c>
      <c r="K94" s="75">
        <f>'Selling Price'!K94-'Full Cost'!K94</f>
        <v>27.419246814830387</v>
      </c>
      <c r="L94" s="75">
        <f>'Selling Price'!L94-'Full Cost'!L94</f>
        <v>33.44063458367259</v>
      </c>
      <c r="M94" s="75">
        <f>'Selling Price'!M94-'Full Cost'!M94</f>
        <v>51.582587182537793</v>
      </c>
      <c r="N94" s="75">
        <f>'Selling Price'!N94-'Full Cost'!N94</f>
        <v>10.903076968046491</v>
      </c>
      <c r="O94" s="75">
        <f>'Selling Price'!O94-'Full Cost'!O94</f>
        <v>30.339189897013568</v>
      </c>
      <c r="P94" s="75">
        <f>'Selling Price'!P94-'Full Cost'!P94</f>
        <v>32.320048623671596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'Selling Price'!E95-'Full Cost'!E95</f>
        <v>40.541373672718748</v>
      </c>
      <c r="F95" s="75">
        <f>'Selling Price'!F95-'Full Cost'!F95</f>
        <v>38.467248393299656</v>
      </c>
      <c r="G95" s="75">
        <f>'Selling Price'!G95-'Full Cost'!G95</f>
        <v>45.202774877205627</v>
      </c>
      <c r="H95" s="75">
        <f>'Selling Price'!H95-'Full Cost'!H95</f>
        <v>34.520755002123394</v>
      </c>
      <c r="I95" s="75">
        <f>'Selling Price'!I95-'Full Cost'!I95</f>
        <v>33.36728377955103</v>
      </c>
      <c r="J95" s="75">
        <f>'Selling Price'!J95-'Full Cost'!J95</f>
        <v>38.615594279314166</v>
      </c>
      <c r="K95" s="75">
        <f>'Selling Price'!K95-'Full Cost'!K95</f>
        <v>36.663375863763065</v>
      </c>
      <c r="L95" s="75">
        <f>'Selling Price'!L95-'Full Cost'!L95</f>
        <v>42.797878117777373</v>
      </c>
      <c r="M95" s="75">
        <f>'Selling Price'!M95-'Full Cost'!M95</f>
        <v>61.053976640889289</v>
      </c>
      <c r="N95" s="75">
        <f>'Selling Price'!N95-'Full Cost'!N95</f>
        <v>20.253842215227394</v>
      </c>
      <c r="O95" s="75">
        <f>'Selling Price'!O95-'Full Cost'!O95</f>
        <v>39.689955144194471</v>
      </c>
      <c r="P95" s="75">
        <f>'Selling Price'!P95-'Full Cost'!P95</f>
        <v>41.670813870852498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'Selling Price'!E96-'Full Cost'!E96</f>
        <v>40.541373672718748</v>
      </c>
      <c r="F96" s="75">
        <f>'Selling Price'!F96-'Full Cost'!F96</f>
        <v>38.467248393299656</v>
      </c>
      <c r="G96" s="75">
        <f>'Selling Price'!G96-'Full Cost'!G96</f>
        <v>45.202774877205627</v>
      </c>
      <c r="H96" s="75">
        <f>'Selling Price'!H96-'Full Cost'!H96</f>
        <v>34.520755002123394</v>
      </c>
      <c r="I96" s="75">
        <f>'Selling Price'!I96-'Full Cost'!I96</f>
        <v>33.36728377955103</v>
      </c>
      <c r="J96" s="75">
        <f>'Selling Price'!J96-'Full Cost'!J96</f>
        <v>38.615594279314166</v>
      </c>
      <c r="K96" s="75">
        <f>'Selling Price'!K96-'Full Cost'!K96</f>
        <v>36.663375863763065</v>
      </c>
      <c r="L96" s="75">
        <f>'Selling Price'!L96-'Full Cost'!L96</f>
        <v>42.797878117777373</v>
      </c>
      <c r="M96" s="75">
        <f>'Selling Price'!M96-'Full Cost'!M96</f>
        <v>61.053976640889289</v>
      </c>
      <c r="N96" s="75">
        <f>'Selling Price'!N96-'Full Cost'!N96</f>
        <v>20.253842215227394</v>
      </c>
      <c r="O96" s="75">
        <f>'Selling Price'!O96-'Full Cost'!O96</f>
        <v>39.689955144194471</v>
      </c>
      <c r="P96" s="75">
        <f>'Selling Price'!P96-'Full Cost'!P96</f>
        <v>41.670813870852498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'Selling Price'!E97-'Full Cost'!E97</f>
        <v>43.408519486715932</v>
      </c>
      <c r="F97" s="75">
        <f>'Selling Price'!F97-'Full Cost'!F97</f>
        <v>41.459938200354372</v>
      </c>
      <c r="G97" s="75">
        <f>'Selling Price'!G97-'Full Cost'!G97</f>
        <v>47.986578170064831</v>
      </c>
      <c r="H97" s="75">
        <f>'Selling Price'!H97-'Full Cost'!H97</f>
        <v>37.505278332889645</v>
      </c>
      <c r="I97" s="75">
        <f>'Selling Price'!I97-'Full Cost'!I97</f>
        <v>36.178997072573452</v>
      </c>
      <c r="J97" s="75">
        <f>'Selling Price'!J97-'Full Cost'!J97</f>
        <v>41.377091225400704</v>
      </c>
      <c r="K97" s="75">
        <f>'Selling Price'!K97-'Full Cost'!K97</f>
        <v>39.467439585914747</v>
      </c>
      <c r="L97" s="75">
        <f>'Selling Price'!L97-'Full Cost'!L97</f>
        <v>45.543509016350356</v>
      </c>
      <c r="M97" s="75">
        <f>'Selling Price'!M97-'Full Cost'!M97</f>
        <v>63.740641893784016</v>
      </c>
      <c r="N97" s="75">
        <f>'Selling Price'!N97-'Full Cost'!N97</f>
        <v>23.07222816975019</v>
      </c>
      <c r="O97" s="75">
        <f>'Selling Price'!O97-'Full Cost'!O97</f>
        <v>42.508341098717267</v>
      </c>
      <c r="P97" s="75">
        <f>'Selling Price'!P97-'Full Cost'!P97</f>
        <v>44.489199825375294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'Selling Price'!E98-'Full Cost'!E98</f>
        <v>43.408519486715932</v>
      </c>
      <c r="F98" s="75">
        <f>'Selling Price'!F98-'Full Cost'!F98</f>
        <v>41.459938200354372</v>
      </c>
      <c r="G98" s="75">
        <f>'Selling Price'!G98-'Full Cost'!G98</f>
        <v>47.986578170064831</v>
      </c>
      <c r="H98" s="75">
        <f>'Selling Price'!H98-'Full Cost'!H98</f>
        <v>37.505278332889645</v>
      </c>
      <c r="I98" s="75">
        <f>'Selling Price'!I98-'Full Cost'!I98</f>
        <v>36.178997072573452</v>
      </c>
      <c r="J98" s="75">
        <f>'Selling Price'!J98-'Full Cost'!J98</f>
        <v>41.377091225400704</v>
      </c>
      <c r="K98" s="75">
        <f>'Selling Price'!K98-'Full Cost'!K98</f>
        <v>39.467439585914747</v>
      </c>
      <c r="L98" s="75">
        <f>'Selling Price'!L98-'Full Cost'!L98</f>
        <v>45.543509016350356</v>
      </c>
      <c r="M98" s="75">
        <f>'Selling Price'!M98-'Full Cost'!M98</f>
        <v>63.740641893784016</v>
      </c>
      <c r="N98" s="75">
        <f>'Selling Price'!N98-'Full Cost'!N98</f>
        <v>23.07222816975019</v>
      </c>
      <c r="O98" s="75">
        <f>'Selling Price'!O98-'Full Cost'!O98</f>
        <v>42.508341098717267</v>
      </c>
      <c r="P98" s="75">
        <f>'Selling Price'!P98-'Full Cost'!P98</f>
        <v>44.489199825375294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'Selling Price'!E99-'Full Cost'!E99</f>
        <v>43.408519486715932</v>
      </c>
      <c r="F99" s="75">
        <f>'Selling Price'!F99-'Full Cost'!F99</f>
        <v>41.459938200354372</v>
      </c>
      <c r="G99" s="75">
        <f>'Selling Price'!G99-'Full Cost'!G99</f>
        <v>47.986578170064831</v>
      </c>
      <c r="H99" s="75">
        <f>'Selling Price'!H99-'Full Cost'!H99</f>
        <v>37.505278332889645</v>
      </c>
      <c r="I99" s="75">
        <f>'Selling Price'!I99-'Full Cost'!I99</f>
        <v>36.178997072573452</v>
      </c>
      <c r="J99" s="75">
        <f>'Selling Price'!J99-'Full Cost'!J99</f>
        <v>41.377091225400704</v>
      </c>
      <c r="K99" s="75">
        <f>'Selling Price'!K99-'Full Cost'!K99</f>
        <v>39.467439585914747</v>
      </c>
      <c r="L99" s="75">
        <f>'Selling Price'!L99-'Full Cost'!L99</f>
        <v>45.543509016350356</v>
      </c>
      <c r="M99" s="75">
        <f>'Selling Price'!M99-'Full Cost'!M99</f>
        <v>63.740641893784016</v>
      </c>
      <c r="N99" s="75">
        <f>'Selling Price'!N99-'Full Cost'!N99</f>
        <v>23.07222816975019</v>
      </c>
      <c r="O99" s="75">
        <f>'Selling Price'!O99-'Full Cost'!O99</f>
        <v>42.508341098717267</v>
      </c>
      <c r="P99" s="75">
        <f>'Selling Price'!P99-'Full Cost'!P99</f>
        <v>44.489199825375294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'Selling Price'!E100-'Full Cost'!E100</f>
        <v>0.59549636091219327</v>
      </c>
      <c r="F100" s="75">
        <f>'Selling Price'!F100-'Full Cost'!F100</f>
        <v>0.60225726021121773</v>
      </c>
      <c r="G100" s="75">
        <f>'Selling Price'!G100-'Full Cost'!G100</f>
        <v>0.60737375378960223</v>
      </c>
      <c r="H100" s="75">
        <f>'Selling Price'!H100-'Full Cost'!H100</f>
        <v>0.5948545871352735</v>
      </c>
      <c r="I100" s="75">
        <f>'Selling Price'!I100-'Full Cost'!I100</f>
        <v>0.60006000600060361</v>
      </c>
      <c r="J100" s="75">
        <f>'Selling Price'!J100-'Full Cost'!J100</f>
        <v>0.60240963855426344</v>
      </c>
      <c r="K100" s="75">
        <f>'Selling Price'!K100-'Full Cost'!K100</f>
        <v>0.60240963855426344</v>
      </c>
      <c r="L100" s="75">
        <f>'Selling Price'!L100-'Full Cost'!L100</f>
        <v>0.60514372163390817</v>
      </c>
      <c r="M100" s="75">
        <f>'Selling Price'!M100-'Full Cost'!M100</f>
        <v>0.60790273556222019</v>
      </c>
      <c r="N100" s="75">
        <f>'Selling Price'!N100-'Full Cost'!N100</f>
        <v>0.60845756008518492</v>
      </c>
      <c r="O100" s="75">
        <f>'Selling Price'!O100-'Full Cost'!O100</f>
        <v>0.60845756008518492</v>
      </c>
      <c r="P100" s="75">
        <f>'Selling Price'!P100-'Full Cost'!P100</f>
        <v>0.60845756008518492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'Selling Price'!E101-'Full Cost'!E101</f>
        <v>2.977481804560739</v>
      </c>
      <c r="F101" s="75">
        <f>'Selling Price'!F101-'Full Cost'!F101</f>
        <v>3.011286301056316</v>
      </c>
      <c r="G101" s="75">
        <f>'Selling Price'!G101-'Full Cost'!G101</f>
        <v>3.0368687689480112</v>
      </c>
      <c r="H101" s="75">
        <f>'Selling Price'!H101-'Full Cost'!H101</f>
        <v>2.9742729356761402</v>
      </c>
      <c r="I101" s="445">
        <f>'Selling Price'!I101-'Full Cost'!I101</f>
        <v>3.000300030003018</v>
      </c>
      <c r="J101" s="445">
        <f>'Selling Price'!J101-'Full Cost'!J101</f>
        <v>3.0120481927710898</v>
      </c>
      <c r="K101" s="75">
        <f>'Selling Price'!K101-'Full Cost'!K101</f>
        <v>3.0120481927710898</v>
      </c>
      <c r="L101" s="75">
        <f>'Selling Price'!L101-'Full Cost'!L101</f>
        <v>3.0257186081694272</v>
      </c>
      <c r="M101" s="75">
        <f>'Selling Price'!M101-'Full Cost'!M101</f>
        <v>3.0395136778115557</v>
      </c>
      <c r="N101" s="75">
        <f>'Selling Price'!N101-'Full Cost'!N101</f>
        <v>3.0422878004259246</v>
      </c>
      <c r="O101" s="75">
        <f>'Selling Price'!O101-'Full Cost'!O101</f>
        <v>3.0422878004259246</v>
      </c>
      <c r="P101" s="75">
        <f>'Selling Price'!P101-'Full Cost'!P101</f>
        <v>3.0422878004259246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'Selling Price'!E102-'Full Cost'!E102</f>
        <v>5.6572154286652676</v>
      </c>
      <c r="F102" s="75">
        <f>'Selling Price'!F102-'Full Cost'!F102</f>
        <v>5.7214439720070231</v>
      </c>
      <c r="G102" s="75">
        <f>'Selling Price'!G102-'Full Cost'!G102</f>
        <v>5.7700506610012781</v>
      </c>
      <c r="H102" s="75">
        <f>'Selling Price'!H102-'Full Cost'!H102</f>
        <v>5.6511185777847004</v>
      </c>
      <c r="I102" s="75">
        <f>'Selling Price'!I102-'Full Cost'!I102</f>
        <v>5.7005700570057343</v>
      </c>
      <c r="J102" s="75">
        <f>'Selling Price'!J102-'Full Cost'!J102</f>
        <v>5.7228915662650479</v>
      </c>
      <c r="K102" s="75">
        <f>'Selling Price'!K102-'Full Cost'!K102</f>
        <v>5.7228915662650479</v>
      </c>
      <c r="L102" s="75">
        <f>'Selling Price'!L102-'Full Cost'!L102</f>
        <v>5.7488653555218434</v>
      </c>
      <c r="M102" s="75">
        <f>'Selling Price'!M102-'Full Cost'!M102</f>
        <v>5.7750759878418876</v>
      </c>
      <c r="N102" s="75">
        <f>'Selling Price'!N102-'Full Cost'!N102</f>
        <v>5.7803468208091999</v>
      </c>
      <c r="O102" s="75">
        <f>'Selling Price'!O102-'Full Cost'!O102</f>
        <v>5.7803468208091999</v>
      </c>
      <c r="P102" s="75">
        <f>'Selling Price'!P102-'Full Cost'!P102</f>
        <v>5.7803468208091999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'Selling Price'!E103-'Full Cost'!E103</f>
        <v>49.723946136163136</v>
      </c>
      <c r="F103" s="75">
        <f>'Selling Price'!F103-'Full Cost'!F103</f>
        <v>50.288481227641228</v>
      </c>
      <c r="G103" s="75">
        <f>'Selling Price'!G103-'Full Cost'!G103</f>
        <v>50.715708441432071</v>
      </c>
      <c r="H103" s="75">
        <f>'Selling Price'!H103-'Full Cost'!H103</f>
        <v>49.670358025791302</v>
      </c>
      <c r="I103" s="75">
        <f>'Selling Price'!I103-'Full Cost'!I103</f>
        <v>50.105010501050174</v>
      </c>
      <c r="J103" s="75">
        <f>'Selling Price'!J103-'Full Cost'!J103</f>
        <v>50.301204819277132</v>
      </c>
      <c r="K103" s="75">
        <f>'Selling Price'!K103-'Full Cost'!K103</f>
        <v>50.301204819277132</v>
      </c>
      <c r="L103" s="75">
        <f>'Selling Price'!L103-'Full Cost'!L103</f>
        <v>50.529500756429684</v>
      </c>
      <c r="M103" s="75">
        <f>'Selling Price'!M103-'Full Cost'!M103</f>
        <v>50.759878419452775</v>
      </c>
      <c r="N103" s="75">
        <f>'Selling Price'!N103-'Full Cost'!N103</f>
        <v>50.806206267112884</v>
      </c>
      <c r="O103" s="75">
        <f>'Selling Price'!O103-'Full Cost'!O103</f>
        <v>50.806206267112884</v>
      </c>
      <c r="P103" s="75">
        <f>'Selling Price'!P103-'Full Cost'!P103</f>
        <v>50.806206267112884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'Selling Price'!E104-'Full Cost'!E104</f>
        <v>36.996997910748973</v>
      </c>
      <c r="F104" s="75">
        <f>'Selling Price'!F104-'Full Cost'!F104</f>
        <v>37.417039062405934</v>
      </c>
      <c r="G104" s="75">
        <f>'Selling Price'!G104-'Full Cost'!G104</f>
        <v>37.734916575440593</v>
      </c>
      <c r="H104" s="75">
        <f>'Selling Price'!H104-'Full Cost'!H104</f>
        <v>36.957125789537258</v>
      </c>
      <c r="I104" s="75">
        <f>'Selling Price'!I104-'Full Cost'!I104</f>
        <v>37.28052805280538</v>
      </c>
      <c r="J104" s="75">
        <f>'Selling Price'!J104-'Full Cost'!J104</f>
        <v>37.426506024096398</v>
      </c>
      <c r="K104" s="75">
        <f>'Selling Price'!K104-'Full Cost'!K104</f>
        <v>37.426506024096398</v>
      </c>
      <c r="L104" s="75">
        <f>'Selling Price'!L104-'Full Cost'!L104</f>
        <v>37.596369137670195</v>
      </c>
      <c r="M104" s="75">
        <f>'Selling Price'!M104-'Full Cost'!M104</f>
        <v>37.767781155015086</v>
      </c>
      <c r="N104" s="75">
        <f>'Selling Price'!N104-'Full Cost'!N104</f>
        <v>37.802251292972414</v>
      </c>
      <c r="O104" s="75">
        <f>'Selling Price'!O104-'Full Cost'!O104</f>
        <v>37.802251292972414</v>
      </c>
      <c r="P104" s="75">
        <f>'Selling Price'!P104-'Full Cost'!P104</f>
        <v>37.802251292972414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'Selling Price'!E105-'Full Cost'!E105</f>
        <v>45.257723429322141</v>
      </c>
      <c r="F105" s="75">
        <f>'Selling Price'!F105-'Full Cost'!F105</f>
        <v>45.77155177605664</v>
      </c>
      <c r="G105" s="75">
        <f>'Selling Price'!G105-'Full Cost'!G105</f>
        <v>46.160405288009997</v>
      </c>
      <c r="H105" s="75">
        <f>'Selling Price'!H105-'Full Cost'!H105</f>
        <v>45.208948622277148</v>
      </c>
      <c r="I105" s="75">
        <f>'Selling Price'!I105-'Full Cost'!I105</f>
        <v>45.604560456045647</v>
      </c>
      <c r="J105" s="75">
        <f>'Selling Price'!J105-'Full Cost'!J105</f>
        <v>45.783132530120497</v>
      </c>
      <c r="K105" s="75">
        <f>'Selling Price'!K105-'Full Cost'!K105</f>
        <v>45.783132530120497</v>
      </c>
      <c r="L105" s="75">
        <f>'Selling Price'!L105-'Full Cost'!L105</f>
        <v>45.990922844175543</v>
      </c>
      <c r="M105" s="75">
        <f>'Selling Price'!M105-'Full Cost'!M105</f>
        <v>46.200607902735442</v>
      </c>
      <c r="N105" s="75">
        <f>'Selling Price'!N105-'Full Cost'!N105</f>
        <v>46.242774566474054</v>
      </c>
      <c r="O105" s="75">
        <f>'Selling Price'!O105-'Full Cost'!O105</f>
        <v>46.242774566474054</v>
      </c>
      <c r="P105" s="75">
        <f>'Selling Price'!P105-'Full Cost'!P105</f>
        <v>46.242774566474054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'Selling Price'!E106-'Full Cost'!E106</f>
        <v>69.673074226719564</v>
      </c>
      <c r="F106" s="75">
        <f>'Selling Price'!F106-'Full Cost'!F106</f>
        <v>70.46409944471884</v>
      </c>
      <c r="G106" s="75">
        <f>'Selling Price'!G106-'Full Cost'!G106</f>
        <v>71.062729193383916</v>
      </c>
      <c r="H106" s="75">
        <f>'Selling Price'!H106-'Full Cost'!H106</f>
        <v>69.597986694821316</v>
      </c>
      <c r="I106" s="75">
        <f>'Selling Price'!I106-'Full Cost'!I106</f>
        <v>70.207020702070281</v>
      </c>
      <c r="J106" s="75">
        <f>'Selling Price'!J106-'Full Cost'!J106</f>
        <v>70.481927710843365</v>
      </c>
      <c r="K106" s="75">
        <f>'Selling Price'!K106-'Full Cost'!K106</f>
        <v>70.481927710843365</v>
      </c>
      <c r="L106" s="75">
        <f>'Selling Price'!L106-'Full Cost'!L106</f>
        <v>70.801815431164869</v>
      </c>
      <c r="M106" s="75">
        <f>'Selling Price'!M106-'Full Cost'!M106</f>
        <v>71.124620060790221</v>
      </c>
      <c r="N106" s="75">
        <f>'Selling Price'!N106-'Full Cost'!N106</f>
        <v>71.189534529966522</v>
      </c>
      <c r="O106" s="75">
        <f>'Selling Price'!O106-'Full Cost'!O106</f>
        <v>71.189534529966522</v>
      </c>
      <c r="P106" s="75">
        <f>'Selling Price'!P106-'Full Cost'!P106</f>
        <v>71.189534529966522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'Selling Price'!E107-'Full Cost'!E107</f>
        <v>56.946126001305402</v>
      </c>
      <c r="F107" s="75">
        <f>'Selling Price'!F107-'Full Cost'!F107</f>
        <v>57.592657279483547</v>
      </c>
      <c r="G107" s="75">
        <f>'Selling Price'!G107-'Full Cost'!G107</f>
        <v>58.081937327392438</v>
      </c>
      <c r="H107" s="75">
        <f>'Selling Price'!H107-'Full Cost'!H107</f>
        <v>56.884754458567272</v>
      </c>
      <c r="I107" s="75">
        <f>'Selling Price'!I107-'Full Cost'!I107</f>
        <v>57.382538253825487</v>
      </c>
      <c r="J107" s="75">
        <f>'Selling Price'!J107-'Full Cost'!J107</f>
        <v>57.607228915662631</v>
      </c>
      <c r="K107" s="75">
        <f>'Selling Price'!K107-'Full Cost'!K107</f>
        <v>57.607228915662631</v>
      </c>
      <c r="L107" s="75">
        <f>'Selling Price'!L107-'Full Cost'!L107</f>
        <v>57.868683812405379</v>
      </c>
      <c r="M107" s="75">
        <f>'Selling Price'!M107-'Full Cost'!M107</f>
        <v>58.132522796352532</v>
      </c>
      <c r="N107" s="75">
        <f>'Selling Price'!N107-'Full Cost'!N107</f>
        <v>58.185579555826052</v>
      </c>
      <c r="O107" s="75">
        <f>'Selling Price'!O107-'Full Cost'!O107</f>
        <v>58.185579555826052</v>
      </c>
      <c r="P107" s="75">
        <f>'Selling Price'!P107-'Full Cost'!P107</f>
        <v>58.185579555826052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'Selling Price'!E108-'Full Cost'!E108</f>
        <v>58.656391549845125</v>
      </c>
      <c r="F108" s="75">
        <f>'Selling Price'!F108-'Full Cost'!F108</f>
        <v>59.322340130810289</v>
      </c>
      <c r="G108" s="75">
        <f>'Selling Price'!G108-'Full Cost'!G108</f>
        <v>59.826314748276218</v>
      </c>
      <c r="H108" s="75">
        <f>'Selling Price'!H108-'Full Cost'!H108</f>
        <v>58.593176832819609</v>
      </c>
      <c r="I108" s="75">
        <f>'Selling Price'!I108-'Full Cost'!I108</f>
        <v>59.105910591059228</v>
      </c>
      <c r="J108" s="75">
        <f>'Selling Price'!J108-'Full Cost'!J108</f>
        <v>59.337349397590401</v>
      </c>
      <c r="K108" s="75">
        <f>'Selling Price'!K108-'Full Cost'!K108</f>
        <v>59.337349397590401</v>
      </c>
      <c r="L108" s="75">
        <f>'Selling Price'!L108-'Full Cost'!L108</f>
        <v>59.606656580937965</v>
      </c>
      <c r="M108" s="75">
        <f>'Selling Price'!M108-'Full Cost'!M108</f>
        <v>59.878419452887442</v>
      </c>
      <c r="N108" s="75">
        <f>'Selling Price'!N108-'Full Cost'!N108</f>
        <v>59.933069668390658</v>
      </c>
      <c r="O108" s="75">
        <f>'Selling Price'!O108-'Full Cost'!O108</f>
        <v>59.933069668390658</v>
      </c>
      <c r="P108" s="75">
        <f>'Selling Price'!P108-'Full Cost'!P108</f>
        <v>59.933069668390658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'Selling Price'!E109-'Full Cost'!E109</f>
        <v>45.929443324430963</v>
      </c>
      <c r="F109" s="75">
        <f>'Selling Price'!F109-'Full Cost'!F109</f>
        <v>46.450897965574995</v>
      </c>
      <c r="G109" s="75">
        <f>'Selling Price'!G109-'Full Cost'!G109</f>
        <v>46.84552288228474</v>
      </c>
      <c r="H109" s="75">
        <f>'Selling Price'!H109-'Full Cost'!H109</f>
        <v>45.879944596565565</v>
      </c>
      <c r="I109" s="75">
        <f>'Selling Price'!I109-'Full Cost'!I109</f>
        <v>46.281428142814434</v>
      </c>
      <c r="J109" s="75">
        <f>'Selling Price'!J109-'Full Cost'!J109</f>
        <v>46.462650602409667</v>
      </c>
      <c r="K109" s="75">
        <f>'Selling Price'!K109-'Full Cost'!K109</f>
        <v>46.462650602409667</v>
      </c>
      <c r="L109" s="75">
        <f>'Selling Price'!L109-'Full Cost'!L109</f>
        <v>46.673524962178476</v>
      </c>
      <c r="M109" s="75">
        <f>'Selling Price'!M109-'Full Cost'!M109</f>
        <v>46.886322188449753</v>
      </c>
      <c r="N109" s="75">
        <f>'Selling Price'!N109-'Full Cost'!N109</f>
        <v>46.929114694250188</v>
      </c>
      <c r="O109" s="75">
        <f>'Selling Price'!O109-'Full Cost'!O109</f>
        <v>46.929114694250188</v>
      </c>
      <c r="P109" s="75">
        <f>'Selling Price'!P109-'Full Cost'!P109</f>
        <v>46.929114694250188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'Selling Price'!E110-'Full Cost'!E110</f>
        <v>54.19016884300413</v>
      </c>
      <c r="F110" s="75">
        <f>'Selling Price'!F110-'Full Cost'!F110</f>
        <v>54.805410679225702</v>
      </c>
      <c r="G110" s="75">
        <f>'Selling Price'!G110-'Full Cost'!G110</f>
        <v>55.271011594854144</v>
      </c>
      <c r="H110" s="75">
        <f>'Selling Price'!H110-'Full Cost'!H110</f>
        <v>54.131767429305455</v>
      </c>
      <c r="I110" s="75">
        <f>'Selling Price'!I110-'Full Cost'!I110</f>
        <v>54.605460546054701</v>
      </c>
      <c r="J110" s="75">
        <f>'Selling Price'!J110-'Full Cost'!J110</f>
        <v>54.819277108433766</v>
      </c>
      <c r="K110" s="75">
        <f>'Selling Price'!K110-'Full Cost'!K110</f>
        <v>54.819277108433766</v>
      </c>
      <c r="L110" s="75">
        <f>'Selling Price'!L110-'Full Cost'!L110</f>
        <v>55.068078668683825</v>
      </c>
      <c r="M110" s="75">
        <f>'Selling Price'!M110-'Full Cost'!M110</f>
        <v>55.319148936170109</v>
      </c>
      <c r="N110" s="75">
        <f>'Selling Price'!N110-'Full Cost'!N110</f>
        <v>55.369637967751828</v>
      </c>
      <c r="O110" s="75">
        <f>'Selling Price'!O110-'Full Cost'!O110</f>
        <v>55.369637967751828</v>
      </c>
      <c r="P110" s="75">
        <f>'Selling Price'!P110-'Full Cost'!P110</f>
        <v>55.369637967751828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'Selling Price'!E111-'Full Cost'!E111</f>
        <v>52.105931579811681</v>
      </c>
      <c r="F111" s="75">
        <f>'Selling Price'!F111-'Full Cost'!F111</f>
        <v>52.697510268486326</v>
      </c>
      <c r="G111" s="75">
        <f>'Selling Price'!G111-'Full Cost'!G111</f>
        <v>53.14520345659048</v>
      </c>
      <c r="H111" s="75">
        <f>'Selling Price'!H111-'Full Cost'!H111</f>
        <v>52.049776374332168</v>
      </c>
      <c r="I111" s="75">
        <f>'Selling Price'!I111-'Full Cost'!I111</f>
        <v>52.505250525052588</v>
      </c>
      <c r="J111" s="75">
        <f>'Selling Price'!J111-'Full Cost'!J111</f>
        <v>52.710843373493958</v>
      </c>
      <c r="K111" s="75">
        <f>'Selling Price'!K111-'Full Cost'!K111</f>
        <v>52.710843373493958</v>
      </c>
      <c r="L111" s="75">
        <f>'Selling Price'!L111-'Full Cost'!L111</f>
        <v>52.950075642965203</v>
      </c>
      <c r="M111" s="75">
        <f>'Selling Price'!M111-'Full Cost'!M111</f>
        <v>53.191489361702111</v>
      </c>
      <c r="N111" s="75">
        <f>'Selling Price'!N111-'Full Cost'!N111</f>
        <v>53.240036507453624</v>
      </c>
      <c r="O111" s="75">
        <f>'Selling Price'!O111-'Full Cost'!O111</f>
        <v>53.240036507453624</v>
      </c>
      <c r="P111" s="75">
        <f>'Selling Price'!P111-'Full Cost'!P111</f>
        <v>53.240036507453624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'Selling Price'!E112-'Full Cost'!E112</f>
        <v>39.378983354397519</v>
      </c>
      <c r="F112" s="75">
        <f>'Selling Price'!F112-'Full Cost'!F112</f>
        <v>39.826068103251032</v>
      </c>
      <c r="G112" s="75">
        <f>'Selling Price'!G112-'Full Cost'!G112</f>
        <v>40.164411590599002</v>
      </c>
      <c r="H112" s="75">
        <f>'Selling Price'!H112-'Full Cost'!H112</f>
        <v>39.336544138078125</v>
      </c>
      <c r="I112" s="75">
        <f>'Selling Price'!I112-'Full Cost'!I112</f>
        <v>39.680768076807794</v>
      </c>
      <c r="J112" s="75">
        <f>'Selling Price'!J112-'Full Cost'!J112</f>
        <v>39.836144578313224</v>
      </c>
      <c r="K112" s="75">
        <f>'Selling Price'!K112-'Full Cost'!K112</f>
        <v>39.836144578313224</v>
      </c>
      <c r="L112" s="75">
        <f>'Selling Price'!L112-'Full Cost'!L112</f>
        <v>40.016944024205714</v>
      </c>
      <c r="M112" s="75">
        <f>'Selling Price'!M112-'Full Cost'!M112</f>
        <v>40.199392097264422</v>
      </c>
      <c r="N112" s="75">
        <f>'Selling Price'!N112-'Full Cost'!N112</f>
        <v>40.236081533313154</v>
      </c>
      <c r="O112" s="75">
        <f>'Selling Price'!O112-'Full Cost'!O112</f>
        <v>40.236081533313154</v>
      </c>
      <c r="P112" s="75">
        <f>'Selling Price'!P112-'Full Cost'!P112</f>
        <v>40.236081533313154</v>
      </c>
    </row>
    <row r="113" spans="1:24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'Selling Price'!E113-'Full Cost'!E113</f>
        <v>57.763147008476949</v>
      </c>
      <c r="F113" s="75">
        <f>'Selling Price'!F113-'Full Cost'!F113</f>
        <v>58.418954240493463</v>
      </c>
      <c r="G113" s="75">
        <f>'Selling Price'!G113-'Full Cost'!G113</f>
        <v>58.915254117591758</v>
      </c>
      <c r="H113" s="75">
        <f>'Selling Price'!H113-'Full Cost'!H113</f>
        <v>57.700894952116755</v>
      </c>
      <c r="I113" s="75">
        <f>'Selling Price'!I113-'Full Cost'!I113</f>
        <v>58.205820582058323</v>
      </c>
      <c r="J113" s="75">
        <f>'Selling Price'!J113-'Full Cost'!J113</f>
        <v>58.433734939759006</v>
      </c>
      <c r="K113" s="75">
        <f>'Selling Price'!K113-'Full Cost'!K113</f>
        <v>58.433734939759006</v>
      </c>
      <c r="L113" s="75">
        <f>'Selling Price'!L113-'Full Cost'!L113</f>
        <v>58.69894099848716</v>
      </c>
      <c r="M113" s="75">
        <f>'Selling Price'!M113-'Full Cost'!M113</f>
        <v>58.966565349543998</v>
      </c>
      <c r="N113" s="75">
        <f>'Selling Price'!N113-'Full Cost'!N113</f>
        <v>59.020383328262824</v>
      </c>
      <c r="O113" s="75">
        <f>'Selling Price'!O113-'Full Cost'!O113</f>
        <v>59.020383328262824</v>
      </c>
      <c r="P113" s="75">
        <f>'Selling Price'!P113-'Full Cost'!P113</f>
        <v>59.020383328262824</v>
      </c>
    </row>
    <row r="114" spans="1:24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'Selling Price'!E114-'Full Cost'!E114</f>
        <v>45.036198783062787</v>
      </c>
      <c r="F114" s="75">
        <f>'Selling Price'!F114-'Full Cost'!F114</f>
        <v>45.547512075258169</v>
      </c>
      <c r="G114" s="75">
        <f>'Selling Price'!G114-'Full Cost'!G114</f>
        <v>45.93446225160028</v>
      </c>
      <c r="H114" s="75">
        <f>'Selling Price'!H114-'Full Cost'!H114</f>
        <v>44.987662715862712</v>
      </c>
      <c r="I114" s="75">
        <f>'Selling Price'!I114-'Full Cost'!I114</f>
        <v>45.381338133813529</v>
      </c>
      <c r="J114" s="75">
        <f>'Selling Price'!J114-'Full Cost'!J114</f>
        <v>45.559036144578272</v>
      </c>
      <c r="K114" s="75">
        <f>'Selling Price'!K114-'Full Cost'!K114</f>
        <v>45.559036144578272</v>
      </c>
      <c r="L114" s="75">
        <f>'Selling Price'!L114-'Full Cost'!L114</f>
        <v>45.765809379727671</v>
      </c>
      <c r="M114" s="75">
        <f>'Selling Price'!M114-'Full Cost'!M114</f>
        <v>45.974468085106309</v>
      </c>
      <c r="N114" s="75">
        <f>'Selling Price'!N114-'Full Cost'!N114</f>
        <v>46.016428354122354</v>
      </c>
      <c r="O114" s="75">
        <f>'Selling Price'!O114-'Full Cost'!O114</f>
        <v>46.016428354122354</v>
      </c>
      <c r="P114" s="75">
        <f>'Selling Price'!P114-'Full Cost'!P114</f>
        <v>46.016428354122354</v>
      </c>
    </row>
    <row r="115" spans="1:24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'Selling Price'!E115-'Full Cost'!E115</f>
        <v>57.763147008476949</v>
      </c>
      <c r="F115" s="75">
        <f>'Selling Price'!F115-'Full Cost'!F115</f>
        <v>58.418954240493463</v>
      </c>
      <c r="G115" s="75">
        <f>'Selling Price'!G115-'Full Cost'!G115</f>
        <v>58.915254117591758</v>
      </c>
      <c r="H115" s="75">
        <f>'Selling Price'!H115-'Full Cost'!H115</f>
        <v>57.700894952116755</v>
      </c>
      <c r="I115" s="75">
        <f>'Selling Price'!I115-'Full Cost'!I115</f>
        <v>58.205820582058323</v>
      </c>
      <c r="J115" s="75">
        <f>'Selling Price'!J115-'Full Cost'!J115</f>
        <v>58.433734939759006</v>
      </c>
      <c r="K115" s="75">
        <f>'Selling Price'!K115-'Full Cost'!K115</f>
        <v>58.433734939759006</v>
      </c>
      <c r="L115" s="75">
        <f>'Selling Price'!L115-'Full Cost'!L115</f>
        <v>58.69894099848716</v>
      </c>
      <c r="M115" s="75">
        <f>'Selling Price'!M115-'Full Cost'!M115</f>
        <v>58.966565349543998</v>
      </c>
      <c r="N115" s="75">
        <f>'Selling Price'!N115-'Full Cost'!N115</f>
        <v>59.020383328262824</v>
      </c>
      <c r="O115" s="75">
        <f>'Selling Price'!O115-'Full Cost'!O115</f>
        <v>59.020383328262824</v>
      </c>
      <c r="P115" s="75">
        <f>'Selling Price'!P115-'Full Cost'!P115</f>
        <v>59.020383328262824</v>
      </c>
    </row>
    <row r="116" spans="1:24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'Selling Price'!E116-'Full Cost'!E116</f>
        <v>45.036198783062787</v>
      </c>
      <c r="F116" s="75">
        <f>'Selling Price'!F116-'Full Cost'!F116</f>
        <v>45.547512075258169</v>
      </c>
      <c r="G116" s="75">
        <f>'Selling Price'!G116-'Full Cost'!G116</f>
        <v>45.93446225160028</v>
      </c>
      <c r="H116" s="75">
        <f>'Selling Price'!H116-'Full Cost'!H116</f>
        <v>44.987662715862712</v>
      </c>
      <c r="I116" s="75">
        <f>'Selling Price'!I116-'Full Cost'!I116</f>
        <v>45.381338133813529</v>
      </c>
      <c r="J116" s="75">
        <f>'Selling Price'!J116-'Full Cost'!J116</f>
        <v>45.559036144578272</v>
      </c>
      <c r="K116" s="75">
        <f>'Selling Price'!K116-'Full Cost'!K116</f>
        <v>45.559036144578272</v>
      </c>
      <c r="L116" s="75">
        <f>'Selling Price'!L116-'Full Cost'!L116</f>
        <v>45.765809379727671</v>
      </c>
      <c r="M116" s="75">
        <f>'Selling Price'!M116-'Full Cost'!M116</f>
        <v>45.974468085106309</v>
      </c>
      <c r="N116" s="75">
        <f>'Selling Price'!N116-'Full Cost'!N116</f>
        <v>46.016428354122354</v>
      </c>
      <c r="O116" s="75">
        <f>'Selling Price'!O116-'Full Cost'!O116</f>
        <v>46.016428354122354</v>
      </c>
      <c r="P116" s="75">
        <f>'Selling Price'!P116-'Full Cost'!P116</f>
        <v>46.016428354122354</v>
      </c>
    </row>
    <row r="117" spans="1:24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'Selling Price'!E117-'Full Cost'!E117</f>
        <v>69.673074226719564</v>
      </c>
      <c r="F117" s="75">
        <f>'Selling Price'!F117-'Full Cost'!F117</f>
        <v>70.46409944471884</v>
      </c>
      <c r="G117" s="75">
        <f>'Selling Price'!G117-'Full Cost'!G117</f>
        <v>71.062729193383916</v>
      </c>
      <c r="H117" s="75">
        <f>'Selling Price'!H117-'Full Cost'!H117</f>
        <v>69.597986694821316</v>
      </c>
      <c r="I117" s="75">
        <f>'Selling Price'!I117-'Full Cost'!I117</f>
        <v>70.207020702070281</v>
      </c>
      <c r="J117" s="75">
        <f>'Selling Price'!J117-'Full Cost'!J117</f>
        <v>70.481927710843365</v>
      </c>
      <c r="K117" s="75">
        <f>'Selling Price'!K117-'Full Cost'!K117</f>
        <v>70.481927710843365</v>
      </c>
      <c r="L117" s="75">
        <f>'Selling Price'!L117-'Full Cost'!L117</f>
        <v>70.801815431164869</v>
      </c>
      <c r="M117" s="75">
        <f>'Selling Price'!M117-'Full Cost'!M117</f>
        <v>71.124620060790221</v>
      </c>
      <c r="N117" s="75">
        <f>'Selling Price'!N117-'Full Cost'!N117</f>
        <v>71.189534529966522</v>
      </c>
      <c r="O117" s="75">
        <f>'Selling Price'!O117-'Full Cost'!O117</f>
        <v>71.189534529966522</v>
      </c>
      <c r="P117" s="75">
        <f>'Selling Price'!P117-'Full Cost'!P117</f>
        <v>71.189534529966522</v>
      </c>
    </row>
    <row r="118" spans="1:24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'Selling Price'!E118-'Full Cost'!E118</f>
        <v>56.946126001305402</v>
      </c>
      <c r="F118" s="75">
        <f>'Selling Price'!F118-'Full Cost'!F118</f>
        <v>57.592657279483547</v>
      </c>
      <c r="G118" s="75">
        <f>'Selling Price'!G118-'Full Cost'!G118</f>
        <v>58.081937327392438</v>
      </c>
      <c r="H118" s="75">
        <f>'Selling Price'!H118-'Full Cost'!H118</f>
        <v>56.884754458567272</v>
      </c>
      <c r="I118" s="75">
        <f>'Selling Price'!I118-'Full Cost'!I118</f>
        <v>57.382538253825487</v>
      </c>
      <c r="J118" s="75">
        <f>'Selling Price'!J118-'Full Cost'!J118</f>
        <v>57.607228915662631</v>
      </c>
      <c r="K118" s="75">
        <f>'Selling Price'!K118-'Full Cost'!K118</f>
        <v>57.607228915662631</v>
      </c>
      <c r="L118" s="75">
        <f>'Selling Price'!L118-'Full Cost'!L118</f>
        <v>57.868683812405379</v>
      </c>
      <c r="M118" s="75">
        <f>'Selling Price'!M118-'Full Cost'!M118</f>
        <v>58.132522796352532</v>
      </c>
      <c r="N118" s="75">
        <f>'Selling Price'!N118-'Full Cost'!N118</f>
        <v>58.185579555826052</v>
      </c>
      <c r="O118" s="75">
        <f>'Selling Price'!O118-'Full Cost'!O118</f>
        <v>58.185579555826052</v>
      </c>
      <c r="P118" s="75">
        <f>'Selling Price'!P118-'Full Cost'!P118</f>
        <v>58.185579555826052</v>
      </c>
    </row>
    <row r="119" spans="1:24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'Selling Price'!E119-'Full Cost'!E119</f>
        <v>56.946126001305402</v>
      </c>
      <c r="F119" s="75">
        <f>'Selling Price'!F119-'Full Cost'!F119</f>
        <v>57.592657279483547</v>
      </c>
      <c r="G119" s="75">
        <f>'Selling Price'!G119-'Full Cost'!G119</f>
        <v>58.081937327392438</v>
      </c>
      <c r="H119" s="75">
        <f>'Selling Price'!H119-'Full Cost'!H119</f>
        <v>56.884754458567272</v>
      </c>
      <c r="I119" s="75">
        <f>'Selling Price'!I119-'Full Cost'!I119</f>
        <v>57.382538253825487</v>
      </c>
      <c r="J119" s="75">
        <f>'Selling Price'!J119-'Full Cost'!J119</f>
        <v>57.607228915662631</v>
      </c>
      <c r="K119" s="75">
        <f>'Selling Price'!K119-'Full Cost'!K119</f>
        <v>57.607228915662631</v>
      </c>
      <c r="L119" s="75">
        <f>'Selling Price'!L119-'Full Cost'!L119</f>
        <v>57.868683812405379</v>
      </c>
      <c r="M119" s="75">
        <f>'Selling Price'!M119-'Full Cost'!M119</f>
        <v>58.132522796352532</v>
      </c>
      <c r="N119" s="75">
        <f>'Selling Price'!N119-'Full Cost'!N119</f>
        <v>58.185579555826052</v>
      </c>
      <c r="O119" s="75">
        <f>'Selling Price'!O119-'Full Cost'!O119</f>
        <v>58.185579555826052</v>
      </c>
      <c r="P119" s="75">
        <f>'Selling Price'!P119-'Full Cost'!P119</f>
        <v>58.185579555826052</v>
      </c>
    </row>
    <row r="120" spans="1:24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'Selling Price'!E120-'Full Cost'!E120</f>
        <v>52.144420521563916</v>
      </c>
      <c r="F120" s="75">
        <f>'Selling Price'!F120-'Full Cost'!F120</f>
        <v>39.213533220510612</v>
      </c>
      <c r="G120" s="75">
        <f>'Selling Price'!G120-'Full Cost'!G120</f>
        <v>32.252298054551488</v>
      </c>
      <c r="H120" s="75">
        <f>'Selling Price'!H120-'Full Cost'!H120</f>
        <v>42.793162935840542</v>
      </c>
      <c r="I120" s="75">
        <f>'Selling Price'!I120-'Full Cost'!I120</f>
        <v>38.448724872487333</v>
      </c>
      <c r="J120" s="75">
        <f>'Selling Price'!J120-'Full Cost'!J120</f>
        <v>38.398795180723027</v>
      </c>
      <c r="K120" s="75">
        <f>'Selling Price'!K120-'Full Cost'!K120</f>
        <v>38.398795180723027</v>
      </c>
      <c r="L120" s="75">
        <f>'Selling Price'!L120-'Full Cost'!L120</f>
        <v>38.340695915279866</v>
      </c>
      <c r="M120" s="75">
        <f>'Selling Price'!M120-'Full Cost'!M120</f>
        <v>38.282066869300934</v>
      </c>
      <c r="N120" s="75">
        <f>'Selling Price'!N120-'Full Cost'!N120</f>
        <v>38.270276848189951</v>
      </c>
      <c r="O120" s="75">
        <f>'Selling Price'!O120-'Full Cost'!O120</f>
        <v>38.270276848189951</v>
      </c>
      <c r="P120" s="75">
        <f>'Selling Price'!P120-'Full Cost'!P120</f>
        <v>38.270276848189951</v>
      </c>
    </row>
    <row r="121" spans="1:24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'Selling Price'!E121-'Full Cost'!E121</f>
        <v>45.891708731986569</v>
      </c>
      <c r="F121" s="75">
        <f>'Selling Price'!F121-'Full Cost'!F121</f>
        <v>32.889831988292258</v>
      </c>
      <c r="G121" s="75">
        <f>'Selling Price'!G121-'Full Cost'!G121</f>
        <v>25.874873639760494</v>
      </c>
      <c r="H121" s="75">
        <f>'Selling Price'!H121-'Full Cost'!H121</f>
        <v>36.547189770920568</v>
      </c>
      <c r="I121" s="75">
        <f>'Selling Price'!I121-'Full Cost'!I121</f>
        <v>32.148094809480881</v>
      </c>
      <c r="J121" s="75">
        <f>'Selling Price'!J121-'Full Cost'!J121</f>
        <v>32.073493975903716</v>
      </c>
      <c r="K121" s="75">
        <f>'Selling Price'!K121-'Full Cost'!K121</f>
        <v>32.073493975903716</v>
      </c>
      <c r="L121" s="75">
        <f>'Selling Price'!L121-'Full Cost'!L121</f>
        <v>31.986686838124228</v>
      </c>
      <c r="M121" s="75">
        <f>'Selling Price'!M121-'Full Cost'!M121</f>
        <v>31.899088145896599</v>
      </c>
      <c r="N121" s="75">
        <f>'Selling Price'!N121-'Full Cost'!N121</f>
        <v>31.881472467295453</v>
      </c>
      <c r="O121" s="75">
        <f>'Selling Price'!O121-'Full Cost'!O121</f>
        <v>31.881472467295453</v>
      </c>
      <c r="P121" s="75">
        <f>'Selling Price'!P121-'Full Cost'!P121</f>
        <v>31.881472467295453</v>
      </c>
    </row>
    <row r="122" spans="1:24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'Selling Price'!E122-'Full Cost'!E122</f>
        <v>68.222822266191542</v>
      </c>
      <c r="F122" s="75">
        <f>'Selling Price'!F122-'Full Cost'!F122</f>
        <v>55.474479246214855</v>
      </c>
      <c r="G122" s="75">
        <f>'Selling Price'!G122-'Full Cost'!G122</f>
        <v>48.651389406870862</v>
      </c>
      <c r="H122" s="75">
        <f>'Selling Price'!H122-'Full Cost'!H122</f>
        <v>58.854236788491562</v>
      </c>
      <c r="I122" s="75">
        <f>'Selling Price'!I122-'Full Cost'!I122</f>
        <v>54.650345034503516</v>
      </c>
      <c r="J122" s="75">
        <f>'Selling Price'!J122-'Full Cost'!J122</f>
        <v>54.66385542168689</v>
      </c>
      <c r="K122" s="75">
        <f>'Selling Price'!K122-'Full Cost'!K122</f>
        <v>54.66385542168689</v>
      </c>
      <c r="L122" s="75">
        <f>'Selling Price'!L122-'Full Cost'!L122</f>
        <v>54.679576399394932</v>
      </c>
      <c r="M122" s="75">
        <f>'Selling Price'!M122-'Full Cost'!M122</f>
        <v>54.695440729483266</v>
      </c>
      <c r="N122" s="75">
        <f>'Selling Price'!N122-'Full Cost'!N122</f>
        <v>54.698630970489944</v>
      </c>
      <c r="O122" s="75">
        <f>'Selling Price'!O122-'Full Cost'!O122</f>
        <v>54.698630970489944</v>
      </c>
      <c r="P122" s="75">
        <f>'Selling Price'!P122-'Full Cost'!P122</f>
        <v>54.698630970489944</v>
      </c>
    </row>
    <row r="123" spans="1:24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'Selling Price'!E123-'Full Cost'!E123</f>
        <v>61.672362296158099</v>
      </c>
      <c r="F123" s="75">
        <f>'Selling Price'!F123-'Full Cost'!F123</f>
        <v>48.849649383890892</v>
      </c>
      <c r="G123" s="75">
        <f>'Selling Price'!G123-'Full Cost'!G123</f>
        <v>41.970278115185124</v>
      </c>
      <c r="H123" s="75">
        <f>'Selling Price'!H123-'Full Cost'!H123</f>
        <v>52.310836330004122</v>
      </c>
      <c r="I123" s="75">
        <f>'Selling Price'!I123-'Full Cost'!I123</f>
        <v>48.049684968496877</v>
      </c>
      <c r="J123" s="75">
        <f>'Selling Price'!J123-'Full Cost'!J123</f>
        <v>48.037349397590447</v>
      </c>
      <c r="K123" s="75">
        <f>'Selling Price'!K123-'Full Cost'!K123</f>
        <v>48.037349397590447</v>
      </c>
      <c r="L123" s="75">
        <f>'Selling Price'!L123-'Full Cost'!L123</f>
        <v>48.02299546142217</v>
      </c>
      <c r="M123" s="75">
        <f>'Selling Price'!M123-'Full Cost'!M123</f>
        <v>48.008510638297935</v>
      </c>
      <c r="N123" s="75">
        <f>'Selling Price'!N123-'Full Cost'!N123</f>
        <v>48.00559780955291</v>
      </c>
      <c r="O123" s="75">
        <f>'Selling Price'!O123-'Full Cost'!O123</f>
        <v>48.00559780955291</v>
      </c>
      <c r="P123" s="75">
        <f>'Selling Price'!P123-'Full Cost'!P123</f>
        <v>48.00559780955291</v>
      </c>
    </row>
    <row r="124" spans="1:24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'Selling Price'!E124-'Full Cost'!E124</f>
        <v>64.352095920262627</v>
      </c>
      <c r="F124" s="75">
        <f>'Selling Price'!F124-'Full Cost'!F124</f>
        <v>51.559807054841599</v>
      </c>
      <c r="G124" s="75">
        <f>'Selling Price'!G124-'Full Cost'!G124</f>
        <v>44.703460007238391</v>
      </c>
      <c r="H124" s="75">
        <f>'Selling Price'!H124-'Full Cost'!H124</f>
        <v>54.987681972112682</v>
      </c>
      <c r="I124" s="75">
        <f>'Selling Price'!I124-'Full Cost'!I124</f>
        <v>50.749954995499593</v>
      </c>
      <c r="J124" s="75">
        <f>'Selling Price'!J124-'Full Cost'!J124</f>
        <v>50.748192771084405</v>
      </c>
      <c r="K124" s="75">
        <f>'Selling Price'!K124-'Full Cost'!K124</f>
        <v>50.748192771084405</v>
      </c>
      <c r="L124" s="75">
        <f>'Selling Price'!L124-'Full Cost'!L124</f>
        <v>50.746142208774586</v>
      </c>
      <c r="M124" s="75">
        <f>'Selling Price'!M124-'Full Cost'!M124</f>
        <v>50.744072948328267</v>
      </c>
      <c r="N124" s="75">
        <f>'Selling Price'!N124-'Full Cost'!N124</f>
        <v>50.743656829936185</v>
      </c>
      <c r="O124" s="75">
        <f>'Selling Price'!O124-'Full Cost'!O124</f>
        <v>50.743656829936185</v>
      </c>
      <c r="P124" s="75">
        <f>'Selling Price'!P124-'Full Cost'!P124</f>
        <v>50.743656829936185</v>
      </c>
    </row>
    <row r="125" spans="1:24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'Selling Price'!E125-'Full Cost'!E125</f>
        <v>2.9774818045606253</v>
      </c>
      <c r="F125" s="75">
        <f>'Selling Price'!F125-'Full Cost'!F125</f>
        <v>3.011286301056316</v>
      </c>
      <c r="G125" s="75">
        <f>'Selling Price'!G125-'Full Cost'!G125</f>
        <v>3.0368687689480112</v>
      </c>
      <c r="H125" s="75">
        <f>'Selling Price'!H125-'Full Cost'!H125</f>
        <v>2.9742729356761402</v>
      </c>
      <c r="I125" s="75">
        <f>'Selling Price'!I125-'Full Cost'!I125</f>
        <v>3.000300030003018</v>
      </c>
      <c r="J125" s="75">
        <f>'Selling Price'!J125-'Full Cost'!J125</f>
        <v>3.0120481927710898</v>
      </c>
      <c r="K125" s="75">
        <f>'Selling Price'!K125-'Full Cost'!K125</f>
        <v>3.0120481927710898</v>
      </c>
      <c r="L125" s="75">
        <f>'Selling Price'!L125-'Full Cost'!L125</f>
        <v>3.0257186081694272</v>
      </c>
      <c r="M125" s="75">
        <f>'Selling Price'!M125-'Full Cost'!M125</f>
        <v>3.0395136778115557</v>
      </c>
      <c r="N125" s="75">
        <f>'Selling Price'!N125-'Full Cost'!N125</f>
        <v>3.0422878004259246</v>
      </c>
      <c r="O125" s="75">
        <f>'Selling Price'!O125-'Full Cost'!O125</f>
        <v>3.0422878004259246</v>
      </c>
      <c r="P125" s="75">
        <f>'Selling Price'!P125-'Full Cost'!P125</f>
        <v>3.0422878004259246</v>
      </c>
    </row>
    <row r="126" spans="1:24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'Selling Price'!E126-'Full Cost'!E126</f>
        <v>20.592245582162263</v>
      </c>
      <c r="F126" s="75">
        <f>'Selling Price'!F126-'Full Cost'!F126</f>
        <v>18.291630176222043</v>
      </c>
      <c r="G126" s="75">
        <f>'Selling Price'!G126-'Full Cost'!G126</f>
        <v>24.855754125253782</v>
      </c>
      <c r="H126" s="75">
        <f>'Selling Price'!H126-'Full Cost'!H126</f>
        <v>14.593126333093323</v>
      </c>
      <c r="I126" s="75">
        <f>'Selling Price'!I126-'Full Cost'!I126</f>
        <v>13.265273578530923</v>
      </c>
      <c r="J126" s="75">
        <f>'Selling Price'!J126-'Full Cost'!J126</f>
        <v>18.434871387747876</v>
      </c>
      <c r="K126" s="75">
        <f>'Selling Price'!K126-'Full Cost'!K126</f>
        <v>16.482652972196774</v>
      </c>
      <c r="L126" s="75">
        <f>'Selling Price'!L126-'Full Cost'!L126</f>
        <v>22.525563443042131</v>
      </c>
      <c r="M126" s="75">
        <f>'Selling Price'!M126-'Full Cost'!M126</f>
        <v>40.6892349995519</v>
      </c>
      <c r="N126" s="75">
        <f>'Selling Price'!N126-'Full Cost'!N126</f>
        <v>-0.12948604762630112</v>
      </c>
      <c r="O126" s="75">
        <f>'Selling Price'!O126-'Full Cost'!O126</f>
        <v>19.306626881340776</v>
      </c>
      <c r="P126" s="75">
        <f>'Selling Price'!P126-'Full Cost'!P126</f>
        <v>21.287485607998804</v>
      </c>
    </row>
    <row r="127" spans="1:24" s="73" customFormat="1" ht="23.5">
      <c r="A127" s="71" t="s">
        <v>6</v>
      </c>
      <c r="B127" s="72"/>
      <c r="D127" s="72"/>
      <c r="R127" s="69"/>
      <c r="S127" s="69"/>
      <c r="T127" s="69"/>
      <c r="U127" s="69"/>
      <c r="V127" s="69"/>
      <c r="W127" s="69"/>
      <c r="X127" s="69"/>
    </row>
    <row r="128" spans="1:24" ht="14" customHeight="1">
      <c r="A128" s="490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R128" s="73"/>
      <c r="S128" s="73"/>
      <c r="T128" s="73"/>
      <c r="U128" s="73"/>
      <c r="V128" s="73"/>
      <c r="W128" s="73"/>
      <c r="X128" s="73"/>
    </row>
    <row r="129" spans="1:24">
      <c r="A129" s="492"/>
      <c r="B129" s="488"/>
      <c r="C129" s="488"/>
      <c r="D129" s="488"/>
      <c r="E129" s="308">
        <f>E24</f>
        <v>23743</v>
      </c>
      <c r="F129" s="308">
        <f t="shared" ref="F129:P129" si="10">F24</f>
        <v>23774</v>
      </c>
      <c r="G129" s="308">
        <f t="shared" si="10"/>
        <v>23802</v>
      </c>
      <c r="H129" s="308">
        <f t="shared" si="10"/>
        <v>23833</v>
      </c>
      <c r="I129" s="308">
        <f t="shared" si="10"/>
        <v>23863</v>
      </c>
      <c r="J129" s="308">
        <f t="shared" si="10"/>
        <v>23894</v>
      </c>
      <c r="K129" s="308">
        <f t="shared" si="10"/>
        <v>23924</v>
      </c>
      <c r="L129" s="308">
        <f t="shared" si="10"/>
        <v>23955</v>
      </c>
      <c r="M129" s="308">
        <f t="shared" si="10"/>
        <v>23986</v>
      </c>
      <c r="N129" s="308">
        <f t="shared" si="10"/>
        <v>24016</v>
      </c>
      <c r="O129" s="308">
        <f t="shared" si="10"/>
        <v>24047</v>
      </c>
      <c r="P129" s="308">
        <f t="shared" si="10"/>
        <v>24077</v>
      </c>
    </row>
    <row r="130" spans="1:24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'Selling Price'!E130-'Full Cost'!E130</f>
        <v>395.46647334297046</v>
      </c>
      <c r="F130" s="75">
        <f>'Selling Price'!F130-'Full Cost'!F130</f>
        <v>472.98005159708737</v>
      </c>
      <c r="G130" s="75">
        <f>'Selling Price'!G130-'Full Cost'!G130</f>
        <v>620.28719506696802</v>
      </c>
      <c r="H130" s="75">
        <f>'Selling Price'!H130-'Full Cost'!H130</f>
        <v>529.89473062291006</v>
      </c>
      <c r="I130" s="75">
        <f>'Selling Price'!I130-'Full Cost'!I130</f>
        <v>566.41656122990207</v>
      </c>
      <c r="J130" s="75">
        <f>'Selling Price'!J130-'Full Cost'!J130</f>
        <v>565.51980429408536</v>
      </c>
      <c r="K130" s="75">
        <f>'Selling Price'!K130-'Full Cost'!K130</f>
        <v>566.02558003071113</v>
      </c>
      <c r="L130" s="75">
        <f>'Selling Price'!L130-'Full Cost'!L130</f>
        <v>568.83417812391076</v>
      </c>
      <c r="M130" s="75">
        <f>'Selling Price'!M130-'Full Cost'!M130</f>
        <v>566.26245592394889</v>
      </c>
      <c r="N130" s="75">
        <f>'Selling Price'!N130-'Full Cost'!N130</f>
        <v>504.6019458243855</v>
      </c>
      <c r="O130" s="75">
        <f>'Selling Price'!O130-'Full Cost'!O130</f>
        <v>489.29174541653668</v>
      </c>
      <c r="P130" s="75">
        <f>'Selling Price'!P130-'Full Cost'!P130</f>
        <v>476.78831228248578</v>
      </c>
    </row>
    <row r="131" spans="1:24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'Selling Price'!E131-'Full Cost'!E131</f>
        <v>395.96647334297046</v>
      </c>
      <c r="F131" s="75">
        <f>'Selling Price'!F131-'Full Cost'!F131</f>
        <v>473.48005159708737</v>
      </c>
      <c r="G131" s="75">
        <f>'Selling Price'!G131-'Full Cost'!G131</f>
        <v>620.78719506696802</v>
      </c>
      <c r="H131" s="75">
        <f>'Selling Price'!H131-'Full Cost'!H131</f>
        <v>530.39473062291006</v>
      </c>
      <c r="I131" s="75">
        <f>'Selling Price'!I131-'Full Cost'!I131</f>
        <v>566.91656122990207</v>
      </c>
      <c r="J131" s="75">
        <f>'Selling Price'!J131-'Full Cost'!J131</f>
        <v>566.01980429408536</v>
      </c>
      <c r="K131" s="75">
        <f>'Selling Price'!K131-'Full Cost'!K131</f>
        <v>566.52558003071113</v>
      </c>
      <c r="L131" s="75">
        <f>'Selling Price'!L131-'Full Cost'!L131</f>
        <v>569.33417812391076</v>
      </c>
      <c r="M131" s="75">
        <f>'Selling Price'!M131-'Full Cost'!M131</f>
        <v>566.76245592394889</v>
      </c>
      <c r="N131" s="75">
        <f>'Selling Price'!N131-'Full Cost'!N131</f>
        <v>505.1019458243855</v>
      </c>
      <c r="O131" s="75">
        <f>'Selling Price'!O131-'Full Cost'!O131</f>
        <v>489.79174541653668</v>
      </c>
      <c r="P131" s="75">
        <f>'Selling Price'!P131-'Full Cost'!P131</f>
        <v>477.28831228248578</v>
      </c>
    </row>
    <row r="132" spans="1:24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'Selling Price'!E132-'Full Cost'!E132</f>
        <v>317.92597609212766</v>
      </c>
      <c r="F132" s="75">
        <f>'Selling Price'!F132-'Full Cost'!F132</f>
        <v>406.67955434624457</v>
      </c>
      <c r="G132" s="75">
        <f>'Selling Price'!G132-'Full Cost'!G132</f>
        <v>543.77669781612531</v>
      </c>
      <c r="H132" s="75">
        <f>'Selling Price'!H132-'Full Cost'!H132</f>
        <v>450.10423337206737</v>
      </c>
      <c r="I132" s="75">
        <f>'Selling Price'!I132-'Full Cost'!I132</f>
        <v>486.62606397905915</v>
      </c>
      <c r="J132" s="75">
        <f>'Selling Price'!J132-'Full Cost'!J132</f>
        <v>485.72930704324261</v>
      </c>
      <c r="K132" s="75">
        <f>'Selling Price'!K132-'Full Cost'!K132</f>
        <v>486.23508277986821</v>
      </c>
      <c r="L132" s="75">
        <f>'Selling Price'!L132-'Full Cost'!L132</f>
        <v>489.04368087306801</v>
      </c>
      <c r="M132" s="75">
        <f>'Selling Price'!M132-'Full Cost'!M132</f>
        <v>486.47195867310592</v>
      </c>
      <c r="N132" s="75">
        <f>'Selling Price'!N132-'Full Cost'!N132</f>
        <v>424.81144857354258</v>
      </c>
      <c r="O132" s="75">
        <f>'Selling Price'!O132-'Full Cost'!O132</f>
        <v>409.50124816569399</v>
      </c>
      <c r="P132" s="75">
        <f>'Selling Price'!P132-'Full Cost'!P132</f>
        <v>396.99781503164297</v>
      </c>
    </row>
    <row r="133" spans="1:24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'Selling Price'!E133-'Full Cost'!E133</f>
        <v>317.92597609212766</v>
      </c>
      <c r="F133" s="75">
        <f>'Selling Price'!F133-'Full Cost'!F133</f>
        <v>406.67955434624457</v>
      </c>
      <c r="G133" s="75">
        <f>'Selling Price'!G133-'Full Cost'!G133</f>
        <v>543.77669781612531</v>
      </c>
      <c r="H133" s="75">
        <f>'Selling Price'!H133-'Full Cost'!H133</f>
        <v>450.10423337206737</v>
      </c>
      <c r="I133" s="75">
        <f>'Selling Price'!I133-'Full Cost'!I133</f>
        <v>486.62606397905915</v>
      </c>
      <c r="J133" s="75">
        <f>'Selling Price'!J133-'Full Cost'!J133</f>
        <v>485.72930704324261</v>
      </c>
      <c r="K133" s="75">
        <f>'Selling Price'!K133-'Full Cost'!K133</f>
        <v>486.23508277986821</v>
      </c>
      <c r="L133" s="75">
        <f>'Selling Price'!L133-'Full Cost'!L133</f>
        <v>489.04368087306801</v>
      </c>
      <c r="M133" s="75">
        <f>'Selling Price'!M133-'Full Cost'!M133</f>
        <v>486.47195867310592</v>
      </c>
      <c r="N133" s="75">
        <f>'Selling Price'!N133-'Full Cost'!N133</f>
        <v>424.81144857354258</v>
      </c>
      <c r="O133" s="75">
        <f>'Selling Price'!O133-'Full Cost'!O133</f>
        <v>409.50124816569399</v>
      </c>
      <c r="P133" s="75">
        <f>'Selling Price'!P133-'Full Cost'!P133</f>
        <v>396.99781503164297</v>
      </c>
    </row>
    <row r="134" spans="1:24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'Selling Price'!E134-'Full Cost'!E134</f>
        <v>375.46647334297046</v>
      </c>
      <c r="F134" s="75">
        <f>'Selling Price'!F134-'Full Cost'!F134</f>
        <v>452.98005159708737</v>
      </c>
      <c r="G134" s="75">
        <f>'Selling Price'!G134-'Full Cost'!G134</f>
        <v>600.28719506696802</v>
      </c>
      <c r="H134" s="75">
        <f>'Selling Price'!H134-'Full Cost'!H134</f>
        <v>509.89473062291006</v>
      </c>
      <c r="I134" s="75">
        <f>'Selling Price'!I134-'Full Cost'!I134</f>
        <v>546.41656122990207</v>
      </c>
      <c r="J134" s="75">
        <f>'Selling Price'!J134-'Full Cost'!J134</f>
        <v>545.51980429408536</v>
      </c>
      <c r="K134" s="75">
        <f>'Selling Price'!K134-'Full Cost'!K134</f>
        <v>546.02558003071113</v>
      </c>
      <c r="L134" s="75">
        <f>'Selling Price'!L134-'Full Cost'!L134</f>
        <v>548.83417812391076</v>
      </c>
      <c r="M134" s="75">
        <f>'Selling Price'!M134-'Full Cost'!M134</f>
        <v>546.26245592394889</v>
      </c>
      <c r="N134" s="75">
        <f>'Selling Price'!N134-'Full Cost'!N134</f>
        <v>484.6019458243855</v>
      </c>
      <c r="O134" s="75">
        <f>'Selling Price'!O134-'Full Cost'!O134</f>
        <v>469.29174541653668</v>
      </c>
      <c r="P134" s="75">
        <f>'Selling Price'!P134-'Full Cost'!P134</f>
        <v>456.78831228248578</v>
      </c>
    </row>
    <row r="135" spans="1:24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'Selling Price'!E135-'Full Cost'!E135</f>
        <v>370.46647334297046</v>
      </c>
      <c r="F135" s="75">
        <f>'Selling Price'!F135-'Full Cost'!F135</f>
        <v>447.98005159708737</v>
      </c>
      <c r="G135" s="75">
        <f>'Selling Price'!G135-'Full Cost'!G135</f>
        <v>595.28719506696802</v>
      </c>
      <c r="H135" s="75">
        <f>'Selling Price'!H135-'Full Cost'!H135</f>
        <v>504.89473062291006</v>
      </c>
      <c r="I135" s="75">
        <f>'Selling Price'!I135-'Full Cost'!I135</f>
        <v>541.41656122990207</v>
      </c>
      <c r="J135" s="75">
        <f>'Selling Price'!J135-'Full Cost'!J135</f>
        <v>540.51980429408536</v>
      </c>
      <c r="K135" s="75">
        <f>'Selling Price'!K135-'Full Cost'!K135</f>
        <v>541.02558003071113</v>
      </c>
      <c r="L135" s="75">
        <f>'Selling Price'!L135-'Full Cost'!L135</f>
        <v>543.83417812391076</v>
      </c>
      <c r="M135" s="75">
        <f>'Selling Price'!M135-'Full Cost'!M135</f>
        <v>541.26245592394889</v>
      </c>
      <c r="N135" s="75">
        <f>'Selling Price'!N135-'Full Cost'!N135</f>
        <v>479.6019458243855</v>
      </c>
      <c r="O135" s="75">
        <f>'Selling Price'!O135-'Full Cost'!O135</f>
        <v>464.29174541653668</v>
      </c>
      <c r="P135" s="75">
        <f>'Selling Price'!P135-'Full Cost'!P135</f>
        <v>451.78831228248578</v>
      </c>
    </row>
    <row r="136" spans="1:24" s="73" customFormat="1" ht="23.5">
      <c r="A136" s="71" t="s">
        <v>94</v>
      </c>
      <c r="B136" s="72"/>
      <c r="D136" s="72"/>
      <c r="R136" s="69"/>
      <c r="S136" s="69"/>
      <c r="T136" s="69"/>
      <c r="U136" s="69"/>
      <c r="V136" s="69"/>
      <c r="W136" s="69"/>
      <c r="X136" s="69"/>
    </row>
    <row r="137" spans="1:24" ht="14" customHeight="1">
      <c r="A137" s="490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R137" s="73"/>
      <c r="S137" s="73"/>
      <c r="T137" s="73"/>
      <c r="U137" s="73"/>
      <c r="V137" s="73"/>
      <c r="W137" s="73"/>
      <c r="X137" s="73"/>
    </row>
    <row r="138" spans="1:24">
      <c r="A138" s="492"/>
      <c r="B138" s="488"/>
      <c r="C138" s="488"/>
      <c r="D138" s="488"/>
      <c r="E138" s="308">
        <f>E24</f>
        <v>23743</v>
      </c>
      <c r="F138" s="308">
        <f t="shared" ref="F138:P138" si="11">F24</f>
        <v>23774</v>
      </c>
      <c r="G138" s="308">
        <f t="shared" si="11"/>
        <v>23802</v>
      </c>
      <c r="H138" s="308">
        <f t="shared" si="11"/>
        <v>23833</v>
      </c>
      <c r="I138" s="308">
        <f t="shared" si="11"/>
        <v>23863</v>
      </c>
      <c r="J138" s="308">
        <f t="shared" si="11"/>
        <v>23894</v>
      </c>
      <c r="K138" s="308">
        <f t="shared" si="11"/>
        <v>23924</v>
      </c>
      <c r="L138" s="308">
        <f t="shared" si="11"/>
        <v>23955</v>
      </c>
      <c r="M138" s="308">
        <f t="shared" si="11"/>
        <v>23986</v>
      </c>
      <c r="N138" s="308">
        <f t="shared" si="11"/>
        <v>24016</v>
      </c>
      <c r="O138" s="308">
        <f t="shared" si="11"/>
        <v>24047</v>
      </c>
      <c r="P138" s="308">
        <f t="shared" si="11"/>
        <v>24077</v>
      </c>
    </row>
    <row r="139" spans="1:24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'Selling Price'!E139-'Full Cost'!E139</f>
        <v>307.96647334297046</v>
      </c>
      <c r="F139" s="75">
        <f>'Selling Price'!F139-'Full Cost'!F139</f>
        <v>385.48005159708737</v>
      </c>
      <c r="G139" s="75">
        <f>'Selling Price'!G139-'Full Cost'!G139</f>
        <v>532.78719506696802</v>
      </c>
      <c r="H139" s="75">
        <f>'Selling Price'!H139-'Full Cost'!H139</f>
        <v>442.39473062291006</v>
      </c>
      <c r="I139" s="75">
        <f>'Selling Price'!I139-'Full Cost'!I139</f>
        <v>478.91656122990207</v>
      </c>
      <c r="J139" s="75">
        <f>'Selling Price'!J139-'Full Cost'!J139</f>
        <v>478.01980429408542</v>
      </c>
      <c r="K139" s="75">
        <f>'Selling Price'!K139-'Full Cost'!K139</f>
        <v>478.52558003071113</v>
      </c>
      <c r="L139" s="75">
        <f>'Selling Price'!L139-'Full Cost'!L139</f>
        <v>481.33417812391082</v>
      </c>
      <c r="M139" s="75">
        <f>'Selling Price'!M139-'Full Cost'!M139</f>
        <v>478.76245592394883</v>
      </c>
      <c r="N139" s="75">
        <f>'Selling Price'!N139-'Full Cost'!N139</f>
        <v>417.1019458243855</v>
      </c>
      <c r="O139" s="75">
        <f>'Selling Price'!O139-'Full Cost'!O139</f>
        <v>401.79174541653668</v>
      </c>
      <c r="P139" s="75">
        <f>'Selling Price'!P139-'Full Cost'!P139</f>
        <v>389.28831228248578</v>
      </c>
    </row>
    <row r="140" spans="1:24" s="73" customFormat="1" ht="23.5">
      <c r="A140" s="71" t="s">
        <v>155</v>
      </c>
      <c r="B140" s="72"/>
      <c r="D140" s="72"/>
      <c r="R140" s="69"/>
      <c r="S140" s="69"/>
      <c r="T140" s="69"/>
      <c r="U140" s="69"/>
      <c r="V140" s="69"/>
      <c r="W140" s="69"/>
      <c r="X140" s="69"/>
    </row>
    <row r="141" spans="1:24">
      <c r="A141" s="490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R141" s="73"/>
      <c r="S141" s="73"/>
      <c r="T141" s="73"/>
      <c r="U141" s="73"/>
      <c r="V141" s="73"/>
      <c r="W141" s="73"/>
      <c r="X141" s="73"/>
    </row>
    <row r="142" spans="1:24">
      <c r="A142" s="492"/>
      <c r="B142" s="488"/>
      <c r="C142" s="488"/>
      <c r="D142" s="488"/>
      <c r="E142" s="308">
        <f>E24</f>
        <v>23743</v>
      </c>
      <c r="F142" s="308">
        <f t="shared" ref="F142:P142" si="12">F24</f>
        <v>23774</v>
      </c>
      <c r="G142" s="308">
        <f t="shared" si="12"/>
        <v>23802</v>
      </c>
      <c r="H142" s="308">
        <f t="shared" si="12"/>
        <v>23833</v>
      </c>
      <c r="I142" s="308">
        <f t="shared" si="12"/>
        <v>23863</v>
      </c>
      <c r="J142" s="308">
        <f t="shared" si="12"/>
        <v>23894</v>
      </c>
      <c r="K142" s="308">
        <f t="shared" si="12"/>
        <v>23924</v>
      </c>
      <c r="L142" s="308">
        <f t="shared" si="12"/>
        <v>23955</v>
      </c>
      <c r="M142" s="308">
        <f t="shared" si="12"/>
        <v>23986</v>
      </c>
      <c r="N142" s="308">
        <f t="shared" si="12"/>
        <v>24016</v>
      </c>
      <c r="O142" s="308">
        <f t="shared" si="12"/>
        <v>24047</v>
      </c>
      <c r="P142" s="308">
        <f t="shared" si="12"/>
        <v>24077</v>
      </c>
    </row>
    <row r="143" spans="1:24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'Selling Price'!E143-'Full Cost'!E143</f>
        <v>583.21</v>
      </c>
      <c r="F143" s="75">
        <f>'Selling Price'!F143-'Full Cost'!F143</f>
        <v>583.21</v>
      </c>
      <c r="G143" s="75">
        <f>'Selling Price'!G143-'Full Cost'!G143</f>
        <v>583.21</v>
      </c>
      <c r="H143" s="75">
        <f>'Selling Price'!H143-'Full Cost'!H143</f>
        <v>583.21</v>
      </c>
      <c r="I143" s="75">
        <f>'Selling Price'!I143-'Full Cost'!I143</f>
        <v>583.21</v>
      </c>
      <c r="J143" s="75">
        <f>'Selling Price'!J143-'Full Cost'!J143</f>
        <v>583.21</v>
      </c>
      <c r="K143" s="75">
        <f>'Selling Price'!K143-'Full Cost'!K143</f>
        <v>583.21</v>
      </c>
      <c r="L143" s="75">
        <f>'Selling Price'!L143-'Full Cost'!L143</f>
        <v>583.21</v>
      </c>
      <c r="M143" s="75">
        <f>'Selling Price'!M143-'Full Cost'!M143</f>
        <v>583.21</v>
      </c>
      <c r="N143" s="75">
        <f>'Selling Price'!N143-'Full Cost'!N143</f>
        <v>583.21</v>
      </c>
      <c r="O143" s="75">
        <f>'Selling Price'!O143-'Full Cost'!O143</f>
        <v>583.21</v>
      </c>
      <c r="P143" s="75">
        <f>'Selling Price'!P143-'Full Cost'!P143</f>
        <v>583.21</v>
      </c>
    </row>
    <row r="144" spans="1:24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'Selling Price'!E144-'Full Cost'!E144</f>
        <v>583.21</v>
      </c>
      <c r="F144" s="75">
        <f>'Selling Price'!F144-'Full Cost'!F144</f>
        <v>583.21</v>
      </c>
      <c r="G144" s="75">
        <f>'Selling Price'!G144-'Full Cost'!G144</f>
        <v>583.21</v>
      </c>
      <c r="H144" s="75">
        <f>'Selling Price'!H144-'Full Cost'!H144</f>
        <v>583.21</v>
      </c>
      <c r="I144" s="75">
        <f>'Selling Price'!I144-'Full Cost'!I144</f>
        <v>583.21</v>
      </c>
      <c r="J144" s="75">
        <f>'Selling Price'!J144-'Full Cost'!J144</f>
        <v>583.21</v>
      </c>
      <c r="K144" s="75">
        <f>'Selling Price'!K144-'Full Cost'!K144</f>
        <v>583.21</v>
      </c>
      <c r="L144" s="75">
        <f>'Selling Price'!L144-'Full Cost'!L144</f>
        <v>583.21</v>
      </c>
      <c r="M144" s="75">
        <f>'Selling Price'!M144-'Full Cost'!M144</f>
        <v>583.21</v>
      </c>
      <c r="N144" s="75">
        <f>'Selling Price'!N144-'Full Cost'!N144</f>
        <v>583.21</v>
      </c>
      <c r="O144" s="75">
        <f>'Selling Price'!O144-'Full Cost'!O144</f>
        <v>583.21</v>
      </c>
      <c r="P144" s="75">
        <f>'Selling Price'!P144-'Full Cost'!P144</f>
        <v>583.21</v>
      </c>
    </row>
    <row r="147" spans="3:16">
      <c r="C147" s="260" t="s">
        <v>194</v>
      </c>
      <c r="E147" s="66">
        <f>E142</f>
        <v>23743</v>
      </c>
      <c r="F147" s="66">
        <f t="shared" ref="F147:P147" si="13">F142</f>
        <v>23774</v>
      </c>
      <c r="G147" s="66">
        <f t="shared" si="13"/>
        <v>23802</v>
      </c>
      <c r="H147" s="66">
        <f t="shared" si="13"/>
        <v>23833</v>
      </c>
      <c r="I147" s="66">
        <f t="shared" si="13"/>
        <v>23863</v>
      </c>
      <c r="J147" s="66">
        <f t="shared" si="13"/>
        <v>23894</v>
      </c>
      <c r="K147" s="66">
        <f t="shared" si="13"/>
        <v>23924</v>
      </c>
      <c r="L147" s="66">
        <f t="shared" si="13"/>
        <v>23955</v>
      </c>
      <c r="M147" s="66">
        <f t="shared" si="13"/>
        <v>23986</v>
      </c>
      <c r="N147" s="66">
        <f t="shared" si="13"/>
        <v>24016</v>
      </c>
      <c r="O147" s="66">
        <f t="shared" si="13"/>
        <v>24047</v>
      </c>
      <c r="P147" s="66">
        <f t="shared" si="13"/>
        <v>24077</v>
      </c>
    </row>
    <row r="148" spans="3:16">
      <c r="C148" s="261" t="s">
        <v>191</v>
      </c>
      <c r="D148" s="261" t="s">
        <v>27</v>
      </c>
      <c r="E148" s="253">
        <f t="shared" ref="E148:P148" si="14">E59</f>
        <v>414.27618334378417</v>
      </c>
      <c r="F148" s="253">
        <f t="shared" si="14"/>
        <v>447.88750880642795</v>
      </c>
      <c r="G148" s="253">
        <f t="shared" si="14"/>
        <v>565.67772933059723</v>
      </c>
      <c r="H148" s="253">
        <f t="shared" si="14"/>
        <v>616.91872617055287</v>
      </c>
      <c r="I148" s="253">
        <f t="shared" si="14"/>
        <v>541.69842904962559</v>
      </c>
      <c r="J148" s="253">
        <f t="shared" si="14"/>
        <v>516.03999333753097</v>
      </c>
      <c r="K148" s="253">
        <f t="shared" si="14"/>
        <v>496.63034169804502</v>
      </c>
      <c r="L148" s="253">
        <f t="shared" si="14"/>
        <v>474.95576637316458</v>
      </c>
      <c r="M148" s="253">
        <f t="shared" si="14"/>
        <v>486.16374540875995</v>
      </c>
      <c r="N148" s="253">
        <f t="shared" si="14"/>
        <v>497.5953223481107</v>
      </c>
      <c r="O148" s="253">
        <f t="shared" si="14"/>
        <v>500.47866858880195</v>
      </c>
      <c r="P148" s="253">
        <f t="shared" si="14"/>
        <v>507.45952731545998</v>
      </c>
    </row>
    <row r="149" spans="3:16">
      <c r="C149" s="262" t="s">
        <v>192</v>
      </c>
      <c r="D149" s="262" t="s">
        <v>27</v>
      </c>
      <c r="E149" s="255">
        <f t="shared" ref="E149:P149" si="15">E75</f>
        <v>20.592245582162263</v>
      </c>
      <c r="F149" s="255">
        <f t="shared" si="15"/>
        <v>18.291630176222043</v>
      </c>
      <c r="G149" s="255">
        <f t="shared" si="15"/>
        <v>24.855754125253782</v>
      </c>
      <c r="H149" s="255">
        <f t="shared" si="15"/>
        <v>14.593126333093323</v>
      </c>
      <c r="I149" s="255">
        <f t="shared" si="15"/>
        <v>13.265273578530923</v>
      </c>
      <c r="J149" s="255">
        <f t="shared" si="15"/>
        <v>18.434871387747876</v>
      </c>
      <c r="K149" s="255">
        <f t="shared" si="15"/>
        <v>16.482652972196774</v>
      </c>
      <c r="L149" s="255">
        <f t="shared" si="15"/>
        <v>22.525563443042131</v>
      </c>
      <c r="M149" s="255">
        <f t="shared" si="15"/>
        <v>40.6892349995519</v>
      </c>
      <c r="N149" s="255">
        <f t="shared" si="15"/>
        <v>-0.12948604762630112</v>
      </c>
      <c r="O149" s="255">
        <f t="shared" si="15"/>
        <v>19.306626881340776</v>
      </c>
      <c r="P149" s="255">
        <f t="shared" si="15"/>
        <v>21.287485607998804</v>
      </c>
    </row>
    <row r="150" spans="3:16">
      <c r="C150" s="68"/>
      <c r="D150" s="68" t="s">
        <v>27</v>
      </c>
      <c r="E150" s="214">
        <f>E148-E149</f>
        <v>393.68393776162191</v>
      </c>
      <c r="F150" s="214">
        <f t="shared" ref="F150:P150" si="16">F148-F149</f>
        <v>429.5958786302059</v>
      </c>
      <c r="G150" s="214">
        <f t="shared" si="16"/>
        <v>540.82197520534351</v>
      </c>
      <c r="H150" s="214">
        <f t="shared" si="16"/>
        <v>602.32559983745955</v>
      </c>
      <c r="I150" s="214">
        <f t="shared" si="16"/>
        <v>528.43315547109466</v>
      </c>
      <c r="J150" s="214">
        <f t="shared" si="16"/>
        <v>497.6051219497831</v>
      </c>
      <c r="K150" s="214">
        <f t="shared" si="16"/>
        <v>480.14768872584824</v>
      </c>
      <c r="L150" s="214">
        <f t="shared" si="16"/>
        <v>452.43020293012245</v>
      </c>
      <c r="M150" s="214">
        <f t="shared" si="16"/>
        <v>445.47451040920805</v>
      </c>
      <c r="N150" s="214">
        <f t="shared" si="16"/>
        <v>497.724808395737</v>
      </c>
      <c r="O150" s="214">
        <f t="shared" si="16"/>
        <v>481.17204170746118</v>
      </c>
      <c r="P150" s="214">
        <f t="shared" si="16"/>
        <v>486.17204170746118</v>
      </c>
    </row>
    <row r="151" spans="3:16">
      <c r="C151" s="263" t="s">
        <v>193</v>
      </c>
      <c r="D151" s="263" t="s">
        <v>27</v>
      </c>
      <c r="E151" s="257">
        <f t="shared" ref="E151:P151" si="17">E71</f>
        <v>8.3895770010950628</v>
      </c>
      <c r="F151" s="257">
        <f t="shared" si="17"/>
        <v>-65.132148765492957</v>
      </c>
      <c r="G151" s="257">
        <f t="shared" si="17"/>
        <v>-2.6919377107317359</v>
      </c>
      <c r="H151" s="257">
        <f t="shared" si="17"/>
        <v>-107.18272678783444</v>
      </c>
      <c r="I151" s="257">
        <f t="shared" si="17"/>
        <v>-19.835383068479587</v>
      </c>
      <c r="J151" s="257">
        <f t="shared" si="17"/>
        <v>-15.662650602409599</v>
      </c>
      <c r="K151" s="257">
        <f t="shared" si="17"/>
        <v>-15.662650602409599</v>
      </c>
      <c r="L151" s="257">
        <f t="shared" si="17"/>
        <v>-15.733736762481044</v>
      </c>
      <c r="M151" s="257">
        <f t="shared" si="17"/>
        <v>-15.805471124620112</v>
      </c>
      <c r="N151" s="257">
        <f t="shared" si="17"/>
        <v>-15.819896562214808</v>
      </c>
      <c r="O151" s="257">
        <f t="shared" si="17"/>
        <v>-15.819896562214808</v>
      </c>
      <c r="P151" s="257">
        <f t="shared" si="17"/>
        <v>-15.819896562214808</v>
      </c>
    </row>
    <row r="152" spans="3:16">
      <c r="C152" s="264" t="s">
        <v>195</v>
      </c>
      <c r="D152" s="264" t="s">
        <v>27</v>
      </c>
      <c r="E152" s="259">
        <f>E150+E151</f>
        <v>402.07351476271697</v>
      </c>
      <c r="F152" s="259">
        <f t="shared" ref="F152:P152" si="18">F150+F151</f>
        <v>364.46372986471295</v>
      </c>
      <c r="G152" s="259">
        <f t="shared" si="18"/>
        <v>538.13003749461177</v>
      </c>
      <c r="H152" s="259">
        <f t="shared" si="18"/>
        <v>495.14287304962511</v>
      </c>
      <c r="I152" s="259">
        <f t="shared" si="18"/>
        <v>508.59777240261508</v>
      </c>
      <c r="J152" s="259">
        <f t="shared" si="18"/>
        <v>481.9424713473735</v>
      </c>
      <c r="K152" s="259">
        <f t="shared" si="18"/>
        <v>464.48503812343864</v>
      </c>
      <c r="L152" s="259">
        <f t="shared" si="18"/>
        <v>436.6964661676414</v>
      </c>
      <c r="M152" s="259">
        <f t="shared" si="18"/>
        <v>429.66903928458794</v>
      </c>
      <c r="N152" s="259">
        <f t="shared" si="18"/>
        <v>481.90491183352219</v>
      </c>
      <c r="O152" s="259">
        <f t="shared" si="18"/>
        <v>465.35214514524637</v>
      </c>
      <c r="P152" s="259">
        <f t="shared" si="18"/>
        <v>470.35214514524637</v>
      </c>
    </row>
    <row r="155" spans="3:16">
      <c r="C155" s="260" t="s">
        <v>237</v>
      </c>
      <c r="E155" s="66">
        <f>E142</f>
        <v>23743</v>
      </c>
      <c r="F155" s="66">
        <f t="shared" ref="F155:P155" si="19">F142</f>
        <v>23774</v>
      </c>
      <c r="G155" s="66">
        <f t="shared" si="19"/>
        <v>23802</v>
      </c>
      <c r="H155" s="66">
        <f t="shared" si="19"/>
        <v>23833</v>
      </c>
      <c r="I155" s="66">
        <f t="shared" si="19"/>
        <v>23863</v>
      </c>
      <c r="J155" s="66">
        <f t="shared" si="19"/>
        <v>23894</v>
      </c>
      <c r="K155" s="66">
        <f t="shared" si="19"/>
        <v>23924</v>
      </c>
      <c r="L155" s="66">
        <f t="shared" si="19"/>
        <v>23955</v>
      </c>
      <c r="M155" s="66">
        <f t="shared" si="19"/>
        <v>23986</v>
      </c>
      <c r="N155" s="66">
        <f t="shared" si="19"/>
        <v>24016</v>
      </c>
      <c r="O155" s="66">
        <f t="shared" si="19"/>
        <v>24047</v>
      </c>
      <c r="P155" s="66">
        <f t="shared" si="19"/>
        <v>24077</v>
      </c>
    </row>
    <row r="156" spans="3:16">
      <c r="C156" s="261" t="s">
        <v>238</v>
      </c>
      <c r="D156" s="261" t="s">
        <v>27</v>
      </c>
      <c r="E156" s="253">
        <f>E62</f>
        <v>314.11470944240989</v>
      </c>
      <c r="F156" s="253">
        <f t="shared" ref="F156:P156" si="20">F62</f>
        <v>391.18754880642791</v>
      </c>
      <c r="G156" s="253">
        <f t="shared" si="20"/>
        <v>538.53764933059722</v>
      </c>
      <c r="H156" s="253">
        <f t="shared" si="20"/>
        <v>448.0683957357702</v>
      </c>
      <c r="I156" s="253">
        <f t="shared" si="20"/>
        <v>484.96460613716158</v>
      </c>
      <c r="J156" s="253">
        <f t="shared" si="20"/>
        <v>484.21999333753092</v>
      </c>
      <c r="K156" s="253">
        <f t="shared" si="20"/>
        <v>484.650341698045</v>
      </c>
      <c r="L156" s="253">
        <f t="shared" si="20"/>
        <v>486.85576637316456</v>
      </c>
      <c r="M156" s="253">
        <f t="shared" si="20"/>
        <v>484.9737454087599</v>
      </c>
      <c r="N156" s="253">
        <f t="shared" si="20"/>
        <v>421.58532234811071</v>
      </c>
      <c r="O156" s="253">
        <f t="shared" si="20"/>
        <v>406.07866858880186</v>
      </c>
      <c r="P156" s="253">
        <f t="shared" si="20"/>
        <v>393.65952731545991</v>
      </c>
    </row>
    <row r="157" spans="3:16">
      <c r="C157" s="262" t="s">
        <v>192</v>
      </c>
      <c r="D157" s="262" t="s">
        <v>27</v>
      </c>
      <c r="E157" s="255">
        <f>E75</f>
        <v>20.592245582162263</v>
      </c>
      <c r="F157" s="255">
        <f t="shared" ref="F157:P157" si="21">F75</f>
        <v>18.291630176222043</v>
      </c>
      <c r="G157" s="255">
        <f t="shared" si="21"/>
        <v>24.855754125253782</v>
      </c>
      <c r="H157" s="255">
        <f t="shared" si="21"/>
        <v>14.593126333093323</v>
      </c>
      <c r="I157" s="255">
        <f t="shared" si="21"/>
        <v>13.265273578530923</v>
      </c>
      <c r="J157" s="255">
        <f t="shared" si="21"/>
        <v>18.434871387747876</v>
      </c>
      <c r="K157" s="255">
        <f t="shared" si="21"/>
        <v>16.482652972196774</v>
      </c>
      <c r="L157" s="255">
        <f t="shared" si="21"/>
        <v>22.525563443042131</v>
      </c>
      <c r="M157" s="255">
        <f t="shared" si="21"/>
        <v>40.6892349995519</v>
      </c>
      <c r="N157" s="255">
        <f t="shared" si="21"/>
        <v>-0.12948604762630112</v>
      </c>
      <c r="O157" s="255">
        <f t="shared" si="21"/>
        <v>19.306626881340776</v>
      </c>
      <c r="P157" s="255">
        <f t="shared" si="21"/>
        <v>21.287485607998804</v>
      </c>
    </row>
    <row r="158" spans="3:16">
      <c r="C158" s="68"/>
      <c r="D158" s="68" t="s">
        <v>27</v>
      </c>
      <c r="E158" s="214">
        <f>E156-E157</f>
        <v>293.52246386024763</v>
      </c>
      <c r="F158" s="214">
        <f t="shared" ref="F158:P158" si="22">F156-F157</f>
        <v>372.89591863020587</v>
      </c>
      <c r="G158" s="214">
        <f t="shared" si="22"/>
        <v>513.68189520534338</v>
      </c>
      <c r="H158" s="214">
        <f t="shared" si="22"/>
        <v>433.47526940267687</v>
      </c>
      <c r="I158" s="214">
        <f t="shared" si="22"/>
        <v>471.69933255863066</v>
      </c>
      <c r="J158" s="214">
        <f t="shared" si="22"/>
        <v>465.78512194978305</v>
      </c>
      <c r="K158" s="214">
        <f t="shared" si="22"/>
        <v>468.16768872584822</v>
      </c>
      <c r="L158" s="214">
        <f t="shared" si="22"/>
        <v>464.33020293012243</v>
      </c>
      <c r="M158" s="214">
        <f t="shared" si="22"/>
        <v>444.284510409208</v>
      </c>
      <c r="N158" s="214">
        <f t="shared" si="22"/>
        <v>421.71480839573701</v>
      </c>
      <c r="O158" s="214">
        <f t="shared" si="22"/>
        <v>386.77204170746109</v>
      </c>
      <c r="P158" s="214">
        <f t="shared" si="22"/>
        <v>372.37204170746111</v>
      </c>
    </row>
    <row r="159" spans="3:16">
      <c r="C159" s="263" t="s">
        <v>193</v>
      </c>
      <c r="D159" s="263" t="s">
        <v>27</v>
      </c>
      <c r="E159" s="257">
        <f>E71</f>
        <v>8.3895770010950628</v>
      </c>
      <c r="F159" s="257">
        <f t="shared" ref="F159:P159" si="23">F71</f>
        <v>-65.132148765492957</v>
      </c>
      <c r="G159" s="257">
        <f t="shared" si="23"/>
        <v>-2.6919377107317359</v>
      </c>
      <c r="H159" s="257">
        <f t="shared" si="23"/>
        <v>-107.18272678783444</v>
      </c>
      <c r="I159" s="257">
        <f t="shared" si="23"/>
        <v>-19.835383068479587</v>
      </c>
      <c r="J159" s="257">
        <f t="shared" si="23"/>
        <v>-15.662650602409599</v>
      </c>
      <c r="K159" s="257">
        <f t="shared" si="23"/>
        <v>-15.662650602409599</v>
      </c>
      <c r="L159" s="257">
        <f t="shared" si="23"/>
        <v>-15.733736762481044</v>
      </c>
      <c r="M159" s="257">
        <f t="shared" si="23"/>
        <v>-15.805471124620112</v>
      </c>
      <c r="N159" s="257">
        <f t="shared" si="23"/>
        <v>-15.819896562214808</v>
      </c>
      <c r="O159" s="257">
        <f t="shared" si="23"/>
        <v>-15.819896562214808</v>
      </c>
      <c r="P159" s="257">
        <f t="shared" si="23"/>
        <v>-15.819896562214808</v>
      </c>
    </row>
    <row r="160" spans="3:16">
      <c r="C160" s="264" t="s">
        <v>195</v>
      </c>
      <c r="D160" s="264" t="s">
        <v>27</v>
      </c>
      <c r="E160" s="259">
        <f>E158+E159</f>
        <v>301.91204086134269</v>
      </c>
      <c r="F160" s="259">
        <f t="shared" ref="F160:P160" si="24">F158+F159</f>
        <v>307.76376986471291</v>
      </c>
      <c r="G160" s="259">
        <f t="shared" si="24"/>
        <v>510.98995749461164</v>
      </c>
      <c r="H160" s="259">
        <f t="shared" si="24"/>
        <v>326.29254261484243</v>
      </c>
      <c r="I160" s="259">
        <f t="shared" si="24"/>
        <v>451.86394949015107</v>
      </c>
      <c r="J160" s="259">
        <f t="shared" si="24"/>
        <v>450.12247134737345</v>
      </c>
      <c r="K160" s="259">
        <f t="shared" si="24"/>
        <v>452.50503812343862</v>
      </c>
      <c r="L160" s="259">
        <f t="shared" si="24"/>
        <v>448.59646616764138</v>
      </c>
      <c r="M160" s="259">
        <f t="shared" si="24"/>
        <v>428.47903928458788</v>
      </c>
      <c r="N160" s="259">
        <f t="shared" si="24"/>
        <v>405.8949118335222</v>
      </c>
      <c r="O160" s="259">
        <f t="shared" si="24"/>
        <v>370.95214514524628</v>
      </c>
      <c r="P160" s="259">
        <f t="shared" si="24"/>
        <v>356.5521451452463</v>
      </c>
    </row>
    <row r="163" spans="3:16">
      <c r="C163" s="69" t="s">
        <v>239</v>
      </c>
    </row>
    <row r="164" spans="3:16">
      <c r="C164" s="69" t="s">
        <v>240</v>
      </c>
      <c r="H164" s="457"/>
    </row>
    <row r="167" spans="3:16">
      <c r="C167" s="260" t="s">
        <v>237</v>
      </c>
      <c r="E167" s="66">
        <f>E155</f>
        <v>23743</v>
      </c>
      <c r="F167" s="66">
        <f t="shared" ref="F167:P167" si="25">F155</f>
        <v>23774</v>
      </c>
      <c r="G167" s="66">
        <f t="shared" si="25"/>
        <v>23802</v>
      </c>
      <c r="H167" s="66">
        <f t="shared" si="25"/>
        <v>23833</v>
      </c>
      <c r="I167" s="66">
        <f t="shared" si="25"/>
        <v>23863</v>
      </c>
      <c r="J167" s="66">
        <f t="shared" si="25"/>
        <v>23894</v>
      </c>
      <c r="K167" s="66">
        <f t="shared" si="25"/>
        <v>23924</v>
      </c>
      <c r="L167" s="66">
        <f t="shared" si="25"/>
        <v>23955</v>
      </c>
      <c r="M167" s="66">
        <f t="shared" si="25"/>
        <v>23986</v>
      </c>
      <c r="N167" s="66">
        <f t="shared" si="25"/>
        <v>24016</v>
      </c>
      <c r="O167" s="66">
        <f t="shared" si="25"/>
        <v>24047</v>
      </c>
      <c r="P167" s="66">
        <f t="shared" si="25"/>
        <v>24077</v>
      </c>
    </row>
    <row r="168" spans="3:16">
      <c r="C168" s="261" t="s">
        <v>326</v>
      </c>
      <c r="D168" s="261" t="s">
        <v>27</v>
      </c>
      <c r="E168" s="253">
        <f>E45</f>
        <v>415.82288557959924</v>
      </c>
      <c r="F168" s="253">
        <f t="shared" ref="F168:P168" si="26">F45</f>
        <v>434.79451191109825</v>
      </c>
      <c r="G168" s="253">
        <f t="shared" si="26"/>
        <v>541.9106974624118</v>
      </c>
      <c r="H168" s="253">
        <f t="shared" si="26"/>
        <v>594.45114655306998</v>
      </c>
      <c r="I168" s="253">
        <f t="shared" si="26"/>
        <v>520.98614642560312</v>
      </c>
      <c r="J168" s="253">
        <f t="shared" si="26"/>
        <v>495.88008785925376</v>
      </c>
      <c r="K168" s="253">
        <f t="shared" si="26"/>
        <v>478.93272253171199</v>
      </c>
      <c r="L168" s="253">
        <f t="shared" si="26"/>
        <v>459.45656049779149</v>
      </c>
      <c r="M168" s="253">
        <f t="shared" si="26"/>
        <v>471.00939015116552</v>
      </c>
      <c r="N168" s="253">
        <f t="shared" si="26"/>
        <v>479.07701060997329</v>
      </c>
      <c r="O168" s="253">
        <f t="shared" si="26"/>
        <v>479.36213017493458</v>
      </c>
      <c r="P168" s="253">
        <f t="shared" si="26"/>
        <v>486.38513483194697</v>
      </c>
    </row>
    <row r="169" spans="3:16">
      <c r="C169" s="262" t="s">
        <v>192</v>
      </c>
      <c r="D169" s="262" t="s">
        <v>27</v>
      </c>
      <c r="E169" s="255">
        <f>E75</f>
        <v>20.592245582162263</v>
      </c>
      <c r="F169" s="255">
        <f t="shared" ref="F169:P169" si="27">F75</f>
        <v>18.291630176222043</v>
      </c>
      <c r="G169" s="255">
        <f t="shared" si="27"/>
        <v>24.855754125253782</v>
      </c>
      <c r="H169" s="255">
        <f t="shared" si="27"/>
        <v>14.593126333093323</v>
      </c>
      <c r="I169" s="255">
        <f t="shared" si="27"/>
        <v>13.265273578530923</v>
      </c>
      <c r="J169" s="255">
        <f t="shared" si="27"/>
        <v>18.434871387747876</v>
      </c>
      <c r="K169" s="255">
        <f t="shared" si="27"/>
        <v>16.482652972196774</v>
      </c>
      <c r="L169" s="255">
        <f t="shared" si="27"/>
        <v>22.525563443042131</v>
      </c>
      <c r="M169" s="255">
        <f t="shared" si="27"/>
        <v>40.6892349995519</v>
      </c>
      <c r="N169" s="255">
        <f t="shared" si="27"/>
        <v>-0.12948604762630112</v>
      </c>
      <c r="O169" s="255">
        <f t="shared" si="27"/>
        <v>19.306626881340776</v>
      </c>
      <c r="P169" s="255">
        <f t="shared" si="27"/>
        <v>21.287485607998804</v>
      </c>
    </row>
    <row r="170" spans="3:16">
      <c r="C170" s="68"/>
      <c r="D170" s="68" t="s">
        <v>27</v>
      </c>
      <c r="E170" s="214">
        <f>E168-E169</f>
        <v>395.23063999743698</v>
      </c>
      <c r="F170" s="214">
        <f t="shared" ref="F170:P170" si="28">F168-F169</f>
        <v>416.50288173487621</v>
      </c>
      <c r="G170" s="214">
        <f t="shared" si="28"/>
        <v>517.05494333715797</v>
      </c>
      <c r="H170" s="214">
        <f t="shared" si="28"/>
        <v>579.85802021997665</v>
      </c>
      <c r="I170" s="214">
        <f t="shared" si="28"/>
        <v>507.7208728470722</v>
      </c>
      <c r="J170" s="214">
        <f t="shared" si="28"/>
        <v>477.44521647150589</v>
      </c>
      <c r="K170" s="214">
        <f t="shared" si="28"/>
        <v>462.45006955951521</v>
      </c>
      <c r="L170" s="214">
        <f t="shared" si="28"/>
        <v>436.93099705474935</v>
      </c>
      <c r="M170" s="214">
        <f t="shared" si="28"/>
        <v>430.32015515161362</v>
      </c>
      <c r="N170" s="214">
        <f t="shared" si="28"/>
        <v>479.20649665759959</v>
      </c>
      <c r="O170" s="214">
        <f t="shared" si="28"/>
        <v>460.0555032935938</v>
      </c>
      <c r="P170" s="214">
        <f t="shared" si="28"/>
        <v>465.09764922394817</v>
      </c>
    </row>
    <row r="171" spans="3:16">
      <c r="C171" s="263" t="s">
        <v>193</v>
      </c>
      <c r="D171" s="263" t="s">
        <v>27</v>
      </c>
      <c r="E171" s="257">
        <f>E71</f>
        <v>8.3895770010950628</v>
      </c>
      <c r="F171" s="257">
        <f t="shared" ref="F171:P171" si="29">F71</f>
        <v>-65.132148765492957</v>
      </c>
      <c r="G171" s="257">
        <f t="shared" si="29"/>
        <v>-2.6919377107317359</v>
      </c>
      <c r="H171" s="257">
        <f t="shared" si="29"/>
        <v>-107.18272678783444</v>
      </c>
      <c r="I171" s="257">
        <f t="shared" si="29"/>
        <v>-19.835383068479587</v>
      </c>
      <c r="J171" s="257">
        <f t="shared" si="29"/>
        <v>-15.662650602409599</v>
      </c>
      <c r="K171" s="257">
        <f t="shared" si="29"/>
        <v>-15.662650602409599</v>
      </c>
      <c r="L171" s="257">
        <f t="shared" si="29"/>
        <v>-15.733736762481044</v>
      </c>
      <c r="M171" s="257">
        <f t="shared" si="29"/>
        <v>-15.805471124620112</v>
      </c>
      <c r="N171" s="257">
        <f t="shared" si="29"/>
        <v>-15.819896562214808</v>
      </c>
      <c r="O171" s="257">
        <f t="shared" si="29"/>
        <v>-15.819896562214808</v>
      </c>
      <c r="P171" s="257">
        <f t="shared" si="29"/>
        <v>-15.819896562214808</v>
      </c>
    </row>
    <row r="172" spans="3:16">
      <c r="C172" s="264" t="s">
        <v>195</v>
      </c>
      <c r="D172" s="264" t="s">
        <v>27</v>
      </c>
      <c r="E172" s="259">
        <f>E170+E171</f>
        <v>403.62021699853204</v>
      </c>
      <c r="F172" s="259">
        <f t="shared" ref="F172:P172" si="30">F170+F171</f>
        <v>351.37073296938325</v>
      </c>
      <c r="G172" s="259">
        <f t="shared" si="30"/>
        <v>514.36300562642623</v>
      </c>
      <c r="H172" s="259">
        <f t="shared" si="30"/>
        <v>472.67529343214221</v>
      </c>
      <c r="I172" s="259">
        <f t="shared" si="30"/>
        <v>487.88548977859261</v>
      </c>
      <c r="J172" s="259">
        <f t="shared" si="30"/>
        <v>461.78256586909629</v>
      </c>
      <c r="K172" s="259">
        <f t="shared" si="30"/>
        <v>446.78741895710561</v>
      </c>
      <c r="L172" s="259">
        <f t="shared" si="30"/>
        <v>421.19726029226831</v>
      </c>
      <c r="M172" s="259">
        <f t="shared" si="30"/>
        <v>414.51468402699351</v>
      </c>
      <c r="N172" s="259">
        <f t="shared" si="30"/>
        <v>463.38660009538478</v>
      </c>
      <c r="O172" s="259">
        <f t="shared" si="30"/>
        <v>444.23560673137899</v>
      </c>
      <c r="P172" s="259">
        <f t="shared" si="30"/>
        <v>449.27775266173336</v>
      </c>
    </row>
  </sheetData>
  <mergeCells count="24">
    <mergeCell ref="D128:D129"/>
    <mergeCell ref="C137:C138"/>
    <mergeCell ref="D137:D138"/>
    <mergeCell ref="A128:A129"/>
    <mergeCell ref="B128:B129"/>
    <mergeCell ref="C128:C129"/>
    <mergeCell ref="A141:A142"/>
    <mergeCell ref="B141:B142"/>
    <mergeCell ref="C141:C142"/>
    <mergeCell ref="D141:D142"/>
    <mergeCell ref="A137:A138"/>
    <mergeCell ref="B137:B138"/>
    <mergeCell ref="A23:A24"/>
    <mergeCell ref="B23:B24"/>
    <mergeCell ref="C56:C57"/>
    <mergeCell ref="D56:D57"/>
    <mergeCell ref="A33:A34"/>
    <mergeCell ref="B33:B34"/>
    <mergeCell ref="C33:C34"/>
    <mergeCell ref="D33:D34"/>
    <mergeCell ref="C23:C24"/>
    <mergeCell ref="D23:D24"/>
    <mergeCell ref="A56:A57"/>
    <mergeCell ref="B56:B57"/>
  </mergeCells>
  <conditionalFormatting sqref="E25:P31 E35:P54 E58:P126">
    <cfRule type="cellIs" dxfId="29" priority="9" operator="greaterThan">
      <formula>0</formula>
    </cfRule>
  </conditionalFormatting>
  <conditionalFormatting sqref="E139:P139">
    <cfRule type="cellIs" dxfId="28" priority="3" operator="greaterThan">
      <formula>0</formula>
    </cfRule>
  </conditionalFormatting>
  <conditionalFormatting sqref="E130:P135">
    <cfRule type="cellIs" dxfId="27" priority="4" operator="greaterThan">
      <formula>0</formula>
    </cfRule>
  </conditionalFormatting>
  <conditionalFormatting sqref="E143:P144"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DD898E-6493-4883-AB61-DCA96DEBB3EE}">
  <ds:schemaRefs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  <vt:lpstr>Cash Cost</vt:lpstr>
      <vt:lpstr>Margin per unit (cash)</vt:lpstr>
      <vt:lpstr>Margin (MB) (cash)</vt:lpstr>
      <vt:lpstr>Graph rolling</vt:lpstr>
      <vt:lpstr>Graph M+1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2022-06-20T10:58:37Z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