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"/>
    </mc:Choice>
  </mc:AlternateContent>
  <xr:revisionPtr revIDLastSave="0" documentId="13_ncr:1_{82C8528B-8F82-4B49-A1C4-67ED03C0C5DC}" xr6:coauthVersionLast="47" xr6:coauthVersionMax="47" xr10:uidLastSave="{00000000-0000-0000-0000-000000000000}"/>
  <bookViews>
    <workbookView xWindow="-110" yWindow="-110" windowWidth="19420" windowHeight="10300" tabRatio="963" activeTab="5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  <sheet name="Cash Cost" sheetId="27" r:id="rId13"/>
    <sheet name="Margin per unit (cash)" sheetId="28" r:id="rId14"/>
    <sheet name="Margin (MB) (cash)" sheetId="29" r:id="rId15"/>
    <sheet name="Graph rolling" sheetId="24" r:id="rId16"/>
    <sheet name="Graph M+1" sheetId="26" r:id="rId17"/>
    <sheet name="Sheet1" sheetId="23" r:id="rId18"/>
  </sheets>
  <externalReferences>
    <externalReference r:id="rId19"/>
    <externalReference r:id="rId20"/>
    <externalReference r:id="rId21"/>
  </externalReferences>
  <definedNames>
    <definedName name="__123Graph_ACHART1" localSheetId="12" hidden="1">#REF!</definedName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14" hidden="1">#REF!</definedName>
    <definedName name="__123Graph_ACHART1" localSheetId="8" hidden="1">#REF!</definedName>
    <definedName name="__123Graph_ACHART1" localSheetId="13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12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14" hidden="1">#REF!</definedName>
    <definedName name="__123Graph_ACHART10" localSheetId="8" hidden="1">#REF!</definedName>
    <definedName name="__123Graph_ACHART10" localSheetId="13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12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14" hidden="1">#REF!</definedName>
    <definedName name="__123Graph_ACHART11" localSheetId="8" hidden="1">#REF!</definedName>
    <definedName name="__123Graph_ACHART11" localSheetId="13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12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14" hidden="1">#REF!</definedName>
    <definedName name="__123Graph_ACHART12" localSheetId="8" hidden="1">#REF!</definedName>
    <definedName name="__123Graph_ACHART12" localSheetId="13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14" hidden="1">#REF!</definedName>
    <definedName name="__123Graph_ACHART13" localSheetId="8" hidden="1">#REF!</definedName>
    <definedName name="__123Graph_ACHART13" localSheetId="13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12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14" hidden="1">#REF!</definedName>
    <definedName name="__123Graph_ACHART14" localSheetId="8" hidden="1">#REF!</definedName>
    <definedName name="__123Graph_ACHART14" localSheetId="13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12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14" hidden="1">#REF!</definedName>
    <definedName name="__123Graph_ACHART15" localSheetId="8" hidden="1">#REF!</definedName>
    <definedName name="__123Graph_ACHART15" localSheetId="13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12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14" hidden="1">#REF!</definedName>
    <definedName name="__123Graph_ACHART16" localSheetId="8" hidden="1">#REF!</definedName>
    <definedName name="__123Graph_ACHART16" localSheetId="13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12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14" hidden="1">#REF!</definedName>
    <definedName name="__123Graph_ACHART17" localSheetId="8" hidden="1">#REF!</definedName>
    <definedName name="__123Graph_ACHART17" localSheetId="13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12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14" hidden="1">#REF!</definedName>
    <definedName name="__123Graph_ACHART18" localSheetId="8" hidden="1">#REF!</definedName>
    <definedName name="__123Graph_ACHART18" localSheetId="13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12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14" hidden="1">#REF!</definedName>
    <definedName name="__123Graph_ACHART19" localSheetId="8" hidden="1">#REF!</definedName>
    <definedName name="__123Graph_ACHART19" localSheetId="13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12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14" hidden="1">#REF!</definedName>
    <definedName name="__123Graph_ACHART2" localSheetId="8" hidden="1">#REF!</definedName>
    <definedName name="__123Graph_ACHART2" localSheetId="13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1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14" hidden="1">#REF!</definedName>
    <definedName name="__123Graph_ACHART20" localSheetId="8" hidden="1">#REF!</definedName>
    <definedName name="__123Graph_ACHART20" localSheetId="13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12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14" hidden="1">#REF!</definedName>
    <definedName name="__123Graph_ACHART21" localSheetId="8" hidden="1">#REF!</definedName>
    <definedName name="__123Graph_ACHART21" localSheetId="13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12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14" hidden="1">#REF!</definedName>
    <definedName name="__123Graph_ACHART22" localSheetId="8" hidden="1">#REF!</definedName>
    <definedName name="__123Graph_ACHART22" localSheetId="13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1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14" hidden="1">#REF!</definedName>
    <definedName name="__123Graph_ACHART3" localSheetId="8" hidden="1">#REF!</definedName>
    <definedName name="__123Graph_ACHART3" localSheetId="13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12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14" hidden="1">#REF!</definedName>
    <definedName name="__123Graph_ACHART4" localSheetId="8" hidden="1">#REF!</definedName>
    <definedName name="__123Graph_ACHART4" localSheetId="13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12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14" hidden="1">#REF!</definedName>
    <definedName name="__123Graph_ACHART5" localSheetId="8" hidden="1">#REF!</definedName>
    <definedName name="__123Graph_ACHART5" localSheetId="13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12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14" hidden="1">#REF!</definedName>
    <definedName name="__123Graph_ACHART6" localSheetId="8" hidden="1">#REF!</definedName>
    <definedName name="__123Graph_ACHART6" localSheetId="13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12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14" hidden="1">#REF!</definedName>
    <definedName name="__123Graph_ACHART7" localSheetId="8" hidden="1">#REF!</definedName>
    <definedName name="__123Graph_ACHART7" localSheetId="13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12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14" hidden="1">#REF!</definedName>
    <definedName name="__123Graph_ACHART8" localSheetId="8" hidden="1">#REF!</definedName>
    <definedName name="__123Graph_ACHART8" localSheetId="13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12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14" hidden="1">#REF!</definedName>
    <definedName name="__123Graph_ACHART9" localSheetId="8" hidden="1">#REF!</definedName>
    <definedName name="__123Graph_ACHART9" localSheetId="13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12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14" hidden="1">#REF!</definedName>
    <definedName name="__123Graph_ASLIDE17" localSheetId="8" hidden="1">#REF!</definedName>
    <definedName name="__123Graph_ASLIDE17" localSheetId="13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12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14" hidden="1">#REF!</definedName>
    <definedName name="__123Graph_ASLIDEIII15" localSheetId="8" hidden="1">#REF!</definedName>
    <definedName name="__123Graph_ASLIDEIII15" localSheetId="13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12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14" hidden="1">#REF!</definedName>
    <definedName name="__123Graph_ASLIDEIII25" localSheetId="8" hidden="1">#REF!</definedName>
    <definedName name="__123Graph_ASLIDEIII25" localSheetId="13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12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14" hidden="1">#REF!</definedName>
    <definedName name="__123Graph_ASLIDEIII26" localSheetId="8" hidden="1">#REF!</definedName>
    <definedName name="__123Graph_ASLIDEIII26" localSheetId="13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12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14" hidden="1">#REF!</definedName>
    <definedName name="__123Graph_BCHART1" localSheetId="8" hidden="1">#REF!</definedName>
    <definedName name="__123Graph_BCHART1" localSheetId="13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12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14" hidden="1">#REF!</definedName>
    <definedName name="__123Graph_BCHART10" localSheetId="8" hidden="1">#REF!</definedName>
    <definedName name="__123Graph_BCHART10" localSheetId="13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12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14" hidden="1">#REF!</definedName>
    <definedName name="__123Graph_BCHART11" localSheetId="8" hidden="1">#REF!</definedName>
    <definedName name="__123Graph_BCHART11" localSheetId="13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12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14" hidden="1">#REF!</definedName>
    <definedName name="__123Graph_BCHART12" localSheetId="8" hidden="1">#REF!</definedName>
    <definedName name="__123Graph_BCHART12" localSheetId="13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14" hidden="1">#REF!</definedName>
    <definedName name="__123Graph_BCHART13" localSheetId="8" hidden="1">#REF!</definedName>
    <definedName name="__123Graph_BCHART13" localSheetId="13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12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14" hidden="1">#REF!</definedName>
    <definedName name="__123Graph_BCHART14" localSheetId="8" hidden="1">#REF!</definedName>
    <definedName name="__123Graph_BCHART14" localSheetId="13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12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14" hidden="1">#REF!</definedName>
    <definedName name="__123Graph_BCHART15" localSheetId="8" hidden="1">#REF!</definedName>
    <definedName name="__123Graph_BCHART15" localSheetId="13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12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14" hidden="1">#REF!</definedName>
    <definedName name="__123Graph_BCHART16" localSheetId="8" hidden="1">#REF!</definedName>
    <definedName name="__123Graph_BCHART16" localSheetId="13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12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14" hidden="1">#REF!</definedName>
    <definedName name="__123Graph_BCHART17" localSheetId="8" hidden="1">#REF!</definedName>
    <definedName name="__123Graph_BCHART17" localSheetId="13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12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14" hidden="1">#REF!</definedName>
    <definedName name="__123Graph_BCHART18" localSheetId="8" hidden="1">#REF!</definedName>
    <definedName name="__123Graph_BCHART18" localSheetId="13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12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14" hidden="1">#REF!</definedName>
    <definedName name="__123Graph_BCHART19" localSheetId="8" hidden="1">#REF!</definedName>
    <definedName name="__123Graph_BCHART19" localSheetId="13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12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14" hidden="1">#REF!</definedName>
    <definedName name="__123Graph_BCHART2" localSheetId="8" hidden="1">#REF!</definedName>
    <definedName name="__123Graph_BCHART2" localSheetId="13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1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14" hidden="1">#REF!</definedName>
    <definedName name="__123Graph_BCHART20" localSheetId="8" hidden="1">#REF!</definedName>
    <definedName name="__123Graph_BCHART20" localSheetId="13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12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14" hidden="1">#REF!</definedName>
    <definedName name="__123Graph_BCHART22" localSheetId="8" hidden="1">#REF!</definedName>
    <definedName name="__123Graph_BCHART22" localSheetId="13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1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14" hidden="1">#REF!</definedName>
    <definedName name="__123Graph_BCHART3" localSheetId="8" hidden="1">#REF!</definedName>
    <definedName name="__123Graph_BCHART3" localSheetId="13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12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14" hidden="1">#REF!</definedName>
    <definedName name="__123Graph_BCHART4" localSheetId="8" hidden="1">#REF!</definedName>
    <definedName name="__123Graph_BCHART4" localSheetId="13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12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14" hidden="1">#REF!</definedName>
    <definedName name="__123Graph_BCHART6" localSheetId="8" hidden="1">#REF!</definedName>
    <definedName name="__123Graph_BCHART6" localSheetId="13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12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14" hidden="1">#REF!</definedName>
    <definedName name="__123Graph_BCHART7" localSheetId="8" hidden="1">#REF!</definedName>
    <definedName name="__123Graph_BCHART7" localSheetId="13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12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14" hidden="1">#REF!</definedName>
    <definedName name="__123Graph_BCHART8" localSheetId="8" hidden="1">#REF!</definedName>
    <definedName name="__123Graph_BCHART8" localSheetId="13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12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14" hidden="1">#REF!</definedName>
    <definedName name="__123Graph_BCHART9" localSheetId="8" hidden="1">#REF!</definedName>
    <definedName name="__123Graph_BCHART9" localSheetId="13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12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14" hidden="1">#REF!</definedName>
    <definedName name="__123Graph_BSLIDE17" localSheetId="8" hidden="1">#REF!</definedName>
    <definedName name="__123Graph_BSLIDE17" localSheetId="13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12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14" hidden="1">#REF!</definedName>
    <definedName name="__123Graph_BSLIDEIII15" localSheetId="8" hidden="1">#REF!</definedName>
    <definedName name="__123Graph_BSLIDEIII15" localSheetId="13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12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14" hidden="1">#REF!</definedName>
    <definedName name="__123Graph_BSLIDEIII25" localSheetId="8" hidden="1">#REF!</definedName>
    <definedName name="__123Graph_BSLIDEIII25" localSheetId="13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12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14" hidden="1">#REF!</definedName>
    <definedName name="__123Graph_BSLIDEIII26" localSheetId="8" hidden="1">#REF!</definedName>
    <definedName name="__123Graph_BSLIDEIII26" localSheetId="13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12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14" hidden="1">#REF!</definedName>
    <definedName name="__123Graph_CCHART1" localSheetId="8" hidden="1">#REF!</definedName>
    <definedName name="__123Graph_CCHART1" localSheetId="13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12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14" hidden="1">#REF!</definedName>
    <definedName name="__123Graph_CCHART10" localSheetId="8" hidden="1">#REF!</definedName>
    <definedName name="__123Graph_CCHART10" localSheetId="13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12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14" hidden="1">#REF!</definedName>
    <definedName name="__123Graph_CCHART11" localSheetId="8" hidden="1">#REF!</definedName>
    <definedName name="__123Graph_CCHART11" localSheetId="13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12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14" hidden="1">#REF!</definedName>
    <definedName name="__123Graph_CCHART14" localSheetId="8" hidden="1">#REF!</definedName>
    <definedName name="__123Graph_CCHART14" localSheetId="13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12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14" hidden="1">#REF!</definedName>
    <definedName name="__123Graph_CCHART15" localSheetId="8" hidden="1">#REF!</definedName>
    <definedName name="__123Graph_CCHART15" localSheetId="13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12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14" hidden="1">#REF!</definedName>
    <definedName name="__123Graph_CCHART2" localSheetId="8" hidden="1">#REF!</definedName>
    <definedName name="__123Graph_CCHART2" localSheetId="13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1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14" hidden="1">#REF!</definedName>
    <definedName name="__123Graph_CCHART22" localSheetId="8" hidden="1">#REF!</definedName>
    <definedName name="__123Graph_CCHART22" localSheetId="13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1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14" hidden="1">#REF!</definedName>
    <definedName name="__123Graph_CCHART3" localSheetId="8" hidden="1">#REF!</definedName>
    <definedName name="__123Graph_CCHART3" localSheetId="13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12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14" hidden="1">#REF!</definedName>
    <definedName name="__123Graph_CCHART6" localSheetId="8" hidden="1">#REF!</definedName>
    <definedName name="__123Graph_CCHART6" localSheetId="13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12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14" hidden="1">#REF!</definedName>
    <definedName name="__123Graph_CCHART7" localSheetId="8" hidden="1">#REF!</definedName>
    <definedName name="__123Graph_CCHART7" localSheetId="13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12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14" hidden="1">#REF!</definedName>
    <definedName name="__123Graph_CCHART8" localSheetId="8" hidden="1">#REF!</definedName>
    <definedName name="__123Graph_CCHART8" localSheetId="13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12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14" hidden="1">#REF!</definedName>
    <definedName name="__123Graph_CSLIDEIII25" localSheetId="8" hidden="1">#REF!</definedName>
    <definedName name="__123Graph_CSLIDEIII25" localSheetId="13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12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14" hidden="1">#REF!</definedName>
    <definedName name="__123Graph_CSLIDEIII26" localSheetId="8" hidden="1">#REF!</definedName>
    <definedName name="__123Graph_CSLIDEIII26" localSheetId="13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12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14" hidden="1">#REF!</definedName>
    <definedName name="__123Graph_DCHART10" localSheetId="8" hidden="1">#REF!</definedName>
    <definedName name="__123Graph_DCHART10" localSheetId="13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12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14" hidden="1">#REF!</definedName>
    <definedName name="__123Graph_DCHART14" localSheetId="8" hidden="1">#REF!</definedName>
    <definedName name="__123Graph_DCHART14" localSheetId="13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12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14" hidden="1">#REF!</definedName>
    <definedName name="__123Graph_DSLIDEIII25" localSheetId="8" hidden="1">#REF!</definedName>
    <definedName name="__123Graph_DSLIDEIII25" localSheetId="13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12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14" hidden="1">#REF!</definedName>
    <definedName name="__123Graph_LBL_CCHART22" localSheetId="8" hidden="1">#REF!</definedName>
    <definedName name="__123Graph_LBL_CCHART22" localSheetId="13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1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14" hidden="1">#REF!</definedName>
    <definedName name="__123Graph_XCHART1" localSheetId="8" hidden="1">#REF!</definedName>
    <definedName name="__123Graph_XCHART1" localSheetId="13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12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14" hidden="1">#REF!</definedName>
    <definedName name="__123Graph_XCHART10" localSheetId="8" hidden="1">#REF!</definedName>
    <definedName name="__123Graph_XCHART10" localSheetId="13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12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14" hidden="1">#REF!</definedName>
    <definedName name="__123Graph_XCHART11" localSheetId="8" hidden="1">#REF!</definedName>
    <definedName name="__123Graph_XCHART11" localSheetId="13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12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14" hidden="1">#REF!</definedName>
    <definedName name="__123Graph_XCHART12" localSheetId="8" hidden="1">#REF!</definedName>
    <definedName name="__123Graph_XCHART12" localSheetId="13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14" hidden="1">#REF!</definedName>
    <definedName name="__123Graph_XCHART13" localSheetId="8" hidden="1">#REF!</definedName>
    <definedName name="__123Graph_XCHART13" localSheetId="13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12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14" hidden="1">#REF!</definedName>
    <definedName name="__123Graph_XCHART14" localSheetId="8" hidden="1">#REF!</definedName>
    <definedName name="__123Graph_XCHART14" localSheetId="13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12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14" hidden="1">#REF!</definedName>
    <definedName name="__123Graph_XCHART15" localSheetId="8" hidden="1">#REF!</definedName>
    <definedName name="__123Graph_XCHART15" localSheetId="13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12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14" hidden="1">#REF!</definedName>
    <definedName name="__123Graph_XCHART16" localSheetId="8" hidden="1">#REF!</definedName>
    <definedName name="__123Graph_XCHART16" localSheetId="13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12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14" hidden="1">#REF!</definedName>
    <definedName name="__123Graph_XCHART17" localSheetId="8" hidden="1">#REF!</definedName>
    <definedName name="__123Graph_XCHART17" localSheetId="13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12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14" hidden="1">#REF!</definedName>
    <definedName name="__123Graph_XCHART18" localSheetId="8" hidden="1">#REF!</definedName>
    <definedName name="__123Graph_XCHART18" localSheetId="13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12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14" hidden="1">#REF!</definedName>
    <definedName name="__123Graph_XCHART19" localSheetId="8" hidden="1">#REF!</definedName>
    <definedName name="__123Graph_XCHART19" localSheetId="13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12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14" hidden="1">#REF!</definedName>
    <definedName name="__123Graph_XCHART2" localSheetId="8" hidden="1">#REF!</definedName>
    <definedName name="__123Graph_XCHART2" localSheetId="13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1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14" hidden="1">#REF!</definedName>
    <definedName name="__123Graph_XCHART20" localSheetId="8" hidden="1">#REF!</definedName>
    <definedName name="__123Graph_XCHART20" localSheetId="13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12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14" hidden="1">#REF!</definedName>
    <definedName name="__123Graph_XCHART21" localSheetId="8" hidden="1">#REF!</definedName>
    <definedName name="__123Graph_XCHART21" localSheetId="13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12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14" hidden="1">#REF!</definedName>
    <definedName name="__123Graph_XCHART22" localSheetId="8" hidden="1">#REF!</definedName>
    <definedName name="__123Graph_XCHART22" localSheetId="13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1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14" hidden="1">#REF!</definedName>
    <definedName name="__123Graph_XCHART3" localSheetId="8" hidden="1">#REF!</definedName>
    <definedName name="__123Graph_XCHART3" localSheetId="13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12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14" hidden="1">#REF!</definedName>
    <definedName name="__123Graph_XCHART4" localSheetId="8" hidden="1">#REF!</definedName>
    <definedName name="__123Graph_XCHART4" localSheetId="13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12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14" hidden="1">#REF!</definedName>
    <definedName name="__123Graph_XCHART5" localSheetId="8" hidden="1">#REF!</definedName>
    <definedName name="__123Graph_XCHART5" localSheetId="13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12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14" hidden="1">#REF!</definedName>
    <definedName name="__123Graph_XCHART6" localSheetId="8" hidden="1">#REF!</definedName>
    <definedName name="__123Graph_XCHART6" localSheetId="13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12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14" hidden="1">#REF!</definedName>
    <definedName name="__123Graph_XCHART7" localSheetId="8" hidden="1">#REF!</definedName>
    <definedName name="__123Graph_XCHART7" localSheetId="13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12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14" hidden="1">#REF!</definedName>
    <definedName name="__123Graph_XCHART8" localSheetId="8" hidden="1">#REF!</definedName>
    <definedName name="__123Graph_XCHART8" localSheetId="13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12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14" hidden="1">#REF!</definedName>
    <definedName name="__123Graph_XCHART9" localSheetId="8" hidden="1">#REF!</definedName>
    <definedName name="__123Graph_XCHART9" localSheetId="13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12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14" hidden="1">#REF!</definedName>
    <definedName name="__123Graph_XSLIDE17" localSheetId="8" hidden="1">#REF!</definedName>
    <definedName name="__123Graph_XSLIDE17" localSheetId="13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12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14" hidden="1">#REF!</definedName>
    <definedName name="__123Graph_XSLIDEIII15" localSheetId="8" hidden="1">#REF!</definedName>
    <definedName name="__123Graph_XSLIDEIII15" localSheetId="13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12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14" hidden="1">#REF!</definedName>
    <definedName name="__123Graph_XSLIDEIII25" localSheetId="8" hidden="1">#REF!</definedName>
    <definedName name="__123Graph_XSLIDEIII25" localSheetId="13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12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14" hidden="1">#REF!</definedName>
    <definedName name="__123Graph_XSLIDEIII26" localSheetId="8" hidden="1">#REF!</definedName>
    <definedName name="__123Graph_XSLIDEIII26" localSheetId="13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9" l="1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4" i="10"/>
  <c r="F58" i="32" l="1"/>
  <c r="G58" i="32"/>
  <c r="H58" i="32"/>
  <c r="I58" i="32"/>
  <c r="J58" i="32"/>
  <c r="K58" i="32"/>
  <c r="L58" i="32"/>
  <c r="M58" i="32"/>
  <c r="N58" i="32"/>
  <c r="O58" i="32"/>
  <c r="P58" i="32"/>
  <c r="F61" i="32"/>
  <c r="G61" i="32"/>
  <c r="H61" i="32"/>
  <c r="I61" i="32"/>
  <c r="J61" i="32"/>
  <c r="K61" i="32"/>
  <c r="L61" i="32"/>
  <c r="M61" i="32"/>
  <c r="N61" i="32"/>
  <c r="O61" i="32"/>
  <c r="P61" i="32"/>
  <c r="E61" i="32"/>
  <c r="F35" i="32"/>
  <c r="G35" i="32"/>
  <c r="H35" i="32"/>
  <c r="I35" i="32"/>
  <c r="J35" i="32"/>
  <c r="K35" i="32"/>
  <c r="L35" i="32"/>
  <c r="M35" i="32"/>
  <c r="N35" i="32"/>
  <c r="O35" i="32"/>
  <c r="P35" i="32"/>
  <c r="F38" i="32"/>
  <c r="G38" i="32"/>
  <c r="H38" i="32"/>
  <c r="I38" i="32"/>
  <c r="J38" i="32"/>
  <c r="K38" i="32"/>
  <c r="L38" i="32"/>
  <c r="M38" i="32"/>
  <c r="N38" i="32"/>
  <c r="O38" i="32"/>
  <c r="P38" i="32"/>
  <c r="F40" i="32"/>
  <c r="G40" i="32"/>
  <c r="H40" i="32"/>
  <c r="I40" i="32"/>
  <c r="J40" i="32"/>
  <c r="K40" i="32"/>
  <c r="L40" i="32"/>
  <c r="M40" i="32"/>
  <c r="N40" i="32"/>
  <c r="O40" i="32"/>
  <c r="P40" i="32"/>
  <c r="F44" i="32"/>
  <c r="G44" i="32"/>
  <c r="H44" i="32"/>
  <c r="I44" i="32"/>
  <c r="J44" i="32"/>
  <c r="K44" i="32"/>
  <c r="L44" i="32"/>
  <c r="M44" i="32"/>
  <c r="N44" i="32"/>
  <c r="O44" i="32"/>
  <c r="P44" i="32"/>
  <c r="E38" i="32"/>
  <c r="E40" i="32"/>
  <c r="E44" i="32"/>
  <c r="F143" i="17"/>
  <c r="F143" i="25" s="1"/>
  <c r="G143" i="17"/>
  <c r="G143" i="25" s="1"/>
  <c r="H143" i="17"/>
  <c r="H143" i="25" s="1"/>
  <c r="I143" i="17"/>
  <c r="I143" i="22" s="1"/>
  <c r="J143" i="17"/>
  <c r="J143" i="22" s="1"/>
  <c r="K143" i="17"/>
  <c r="K143" i="22" s="1"/>
  <c r="L143" i="17"/>
  <c r="L143" i="22" s="1"/>
  <c r="M143" i="17"/>
  <c r="M143" i="22" s="1"/>
  <c r="N143" i="17"/>
  <c r="N143" i="25" s="1"/>
  <c r="O143" i="17"/>
  <c r="O143" i="25" s="1"/>
  <c r="P143" i="17"/>
  <c r="P143" i="22" s="1"/>
  <c r="F144" i="17"/>
  <c r="F144" i="22" s="1"/>
  <c r="G144" i="17"/>
  <c r="G144" i="22" s="1"/>
  <c r="H144" i="17"/>
  <c r="H144" i="22" s="1"/>
  <c r="I144" i="17"/>
  <c r="I144" i="22" s="1"/>
  <c r="J144" i="17"/>
  <c r="J144" i="22" s="1"/>
  <c r="K144" i="17"/>
  <c r="K144" i="25" s="1"/>
  <c r="L144" i="17"/>
  <c r="L144" i="25" s="1"/>
  <c r="M144" i="17"/>
  <c r="M144" i="25" s="1"/>
  <c r="N144" i="17"/>
  <c r="N144" i="22" s="1"/>
  <c r="O144" i="17"/>
  <c r="O144" i="22" s="1"/>
  <c r="P144" i="17"/>
  <c r="P144" i="22" s="1"/>
  <c r="F58" i="17"/>
  <c r="G58" i="17"/>
  <c r="H58" i="17"/>
  <c r="I58" i="17"/>
  <c r="J58" i="17"/>
  <c r="K58" i="17"/>
  <c r="L58" i="17"/>
  <c r="M58" i="17"/>
  <c r="N58" i="17"/>
  <c r="O58" i="17"/>
  <c r="P58" i="17"/>
  <c r="F61" i="17"/>
  <c r="G61" i="17"/>
  <c r="H61" i="17"/>
  <c r="I61" i="17"/>
  <c r="J61" i="17"/>
  <c r="K61" i="17"/>
  <c r="L61" i="17"/>
  <c r="M61" i="17"/>
  <c r="N61" i="17"/>
  <c r="O61" i="17"/>
  <c r="P61" i="17"/>
  <c r="F72" i="17"/>
  <c r="G72" i="17"/>
  <c r="H72" i="17"/>
  <c r="I72" i="17"/>
  <c r="J72" i="17"/>
  <c r="K72" i="17"/>
  <c r="L72" i="17"/>
  <c r="M72" i="17"/>
  <c r="N72" i="17"/>
  <c r="O72" i="17"/>
  <c r="P72" i="17"/>
  <c r="E61" i="17"/>
  <c r="E72" i="17"/>
  <c r="F35" i="17"/>
  <c r="G35" i="17"/>
  <c r="H35" i="17"/>
  <c r="I35" i="17"/>
  <c r="J35" i="17"/>
  <c r="K35" i="17"/>
  <c r="L35" i="17"/>
  <c r="M35" i="17"/>
  <c r="N35" i="17"/>
  <c r="O35" i="17"/>
  <c r="P35" i="17"/>
  <c r="F38" i="17"/>
  <c r="G38" i="17"/>
  <c r="H38" i="17"/>
  <c r="I38" i="17"/>
  <c r="J38" i="17"/>
  <c r="K38" i="17"/>
  <c r="L38" i="17"/>
  <c r="M38" i="17"/>
  <c r="N38" i="17"/>
  <c r="O38" i="17"/>
  <c r="P38" i="17"/>
  <c r="F40" i="17"/>
  <c r="G40" i="17"/>
  <c r="H40" i="17"/>
  <c r="I40" i="17"/>
  <c r="J40" i="17"/>
  <c r="K40" i="17"/>
  <c r="L40" i="17"/>
  <c r="M40" i="17"/>
  <c r="N40" i="17"/>
  <c r="O40" i="17"/>
  <c r="P40" i="17"/>
  <c r="F44" i="17"/>
  <c r="G44" i="17"/>
  <c r="H44" i="17"/>
  <c r="I44" i="17"/>
  <c r="J44" i="17"/>
  <c r="K44" i="17"/>
  <c r="L44" i="17"/>
  <c r="M44" i="17"/>
  <c r="N44" i="17"/>
  <c r="O44" i="17"/>
  <c r="P44" i="17"/>
  <c r="E38" i="17"/>
  <c r="E40" i="17"/>
  <c r="E44" i="17"/>
  <c r="F143" i="22"/>
  <c r="G143" i="22"/>
  <c r="H143" i="22"/>
  <c r="M144" i="22"/>
  <c r="J143" i="25"/>
  <c r="G144" i="25"/>
  <c r="O144" i="25"/>
  <c r="F133" i="19"/>
  <c r="G133" i="19"/>
  <c r="H133" i="19"/>
  <c r="I133" i="19"/>
  <c r="J133" i="19"/>
  <c r="K133" i="19"/>
  <c r="L133" i="19"/>
  <c r="M133" i="19"/>
  <c r="N133" i="19"/>
  <c r="O133" i="19"/>
  <c r="P133" i="19"/>
  <c r="F134" i="19"/>
  <c r="G134" i="19"/>
  <c r="H134" i="19"/>
  <c r="I134" i="19"/>
  <c r="J134" i="19"/>
  <c r="K134" i="19"/>
  <c r="L134" i="19"/>
  <c r="M134" i="19"/>
  <c r="N134" i="19"/>
  <c r="O134" i="19"/>
  <c r="P134" i="19"/>
  <c r="F135" i="19"/>
  <c r="G135" i="19"/>
  <c r="H135" i="19"/>
  <c r="I135" i="19"/>
  <c r="J135" i="19"/>
  <c r="K135" i="19"/>
  <c r="L135" i="19"/>
  <c r="M135" i="19"/>
  <c r="N135" i="19"/>
  <c r="O135" i="19"/>
  <c r="P135" i="19"/>
  <c r="E134" i="19"/>
  <c r="E135" i="19"/>
  <c r="E133" i="19"/>
  <c r="G13" i="19"/>
  <c r="H13" i="19"/>
  <c r="I13" i="19"/>
  <c r="J13" i="19"/>
  <c r="K13" i="19"/>
  <c r="L13" i="19"/>
  <c r="M13" i="19"/>
  <c r="N13" i="19"/>
  <c r="O13" i="19"/>
  <c r="P13" i="19"/>
  <c r="G14" i="19"/>
  <c r="H14" i="19"/>
  <c r="I14" i="19"/>
  <c r="J14" i="19"/>
  <c r="K14" i="19"/>
  <c r="L14" i="19"/>
  <c r="M14" i="19"/>
  <c r="N14" i="19"/>
  <c r="O14" i="19"/>
  <c r="P14" i="19"/>
  <c r="G15" i="19"/>
  <c r="H15" i="19"/>
  <c r="I15" i="19"/>
  <c r="J15" i="19"/>
  <c r="K15" i="19"/>
  <c r="L15" i="19"/>
  <c r="M15" i="19"/>
  <c r="N15" i="19"/>
  <c r="O15" i="19"/>
  <c r="P15" i="19"/>
  <c r="G16" i="19"/>
  <c r="H16" i="19"/>
  <c r="I16" i="19"/>
  <c r="J16" i="19"/>
  <c r="K16" i="19"/>
  <c r="L16" i="19"/>
  <c r="M16" i="19"/>
  <c r="N16" i="19"/>
  <c r="O16" i="19"/>
  <c r="P16" i="19"/>
  <c r="G17" i="19"/>
  <c r="H17" i="19"/>
  <c r="I17" i="19"/>
  <c r="J17" i="19"/>
  <c r="K17" i="19"/>
  <c r="L17" i="19"/>
  <c r="M17" i="19"/>
  <c r="N17" i="19"/>
  <c r="O17" i="19"/>
  <c r="P17" i="19"/>
  <c r="G18" i="19"/>
  <c r="H18" i="19"/>
  <c r="I18" i="19"/>
  <c r="J18" i="19"/>
  <c r="K18" i="19"/>
  <c r="L18" i="19"/>
  <c r="M18" i="19"/>
  <c r="N18" i="19"/>
  <c r="O18" i="19"/>
  <c r="P18" i="19"/>
  <c r="F13" i="19"/>
  <c r="F14" i="19"/>
  <c r="F15" i="19"/>
  <c r="F16" i="19"/>
  <c r="F17" i="19"/>
  <c r="F18" i="19"/>
  <c r="E14" i="19"/>
  <c r="E15" i="19"/>
  <c r="E16" i="19"/>
  <c r="E17" i="19"/>
  <c r="E18" i="19"/>
  <c r="E13" i="19"/>
  <c r="L143" i="25" l="1"/>
  <c r="K144" i="22"/>
  <c r="N143" i="22"/>
  <c r="K143" i="25"/>
  <c r="O143" i="22"/>
  <c r="H144" i="25"/>
  <c r="P144" i="25"/>
  <c r="L144" i="22"/>
  <c r="P143" i="25"/>
  <c r="I144" i="25"/>
  <c r="N144" i="25"/>
  <c r="J144" i="25"/>
  <c r="F144" i="25"/>
  <c r="M143" i="25"/>
  <c r="I143" i="25"/>
  <c r="F139" i="19"/>
  <c r="G139" i="19"/>
  <c r="H139" i="19"/>
  <c r="I139" i="19"/>
  <c r="J139" i="19"/>
  <c r="K139" i="19"/>
  <c r="L139" i="19"/>
  <c r="M139" i="19"/>
  <c r="N139" i="19"/>
  <c r="O139" i="19"/>
  <c r="P139" i="19"/>
  <c r="E139" i="19"/>
  <c r="G132" i="19"/>
  <c r="H132" i="19"/>
  <c r="I132" i="19"/>
  <c r="J132" i="19"/>
  <c r="K132" i="19"/>
  <c r="L132" i="19"/>
  <c r="M132" i="19"/>
  <c r="N132" i="19"/>
  <c r="O132" i="19"/>
  <c r="P132" i="19"/>
  <c r="F59" i="19"/>
  <c r="G59" i="19"/>
  <c r="H59" i="19"/>
  <c r="I59" i="19"/>
  <c r="J59" i="19"/>
  <c r="K59" i="19"/>
  <c r="L59" i="19"/>
  <c r="M59" i="19"/>
  <c r="N59" i="19"/>
  <c r="O59" i="19"/>
  <c r="P59" i="19"/>
  <c r="F62" i="19"/>
  <c r="G62" i="19"/>
  <c r="H62" i="19"/>
  <c r="J62" i="19"/>
  <c r="K62" i="19"/>
  <c r="L62" i="19"/>
  <c r="M62" i="19"/>
  <c r="N62" i="19"/>
  <c r="O62" i="19"/>
  <c r="P62" i="19"/>
  <c r="F69" i="19"/>
  <c r="G69" i="19"/>
  <c r="H69" i="19"/>
  <c r="I69" i="19"/>
  <c r="J69" i="19"/>
  <c r="K69" i="19"/>
  <c r="L69" i="19"/>
  <c r="M69" i="19"/>
  <c r="N69" i="19"/>
  <c r="O69" i="19"/>
  <c r="P69" i="19"/>
  <c r="F70" i="19"/>
  <c r="G70" i="19"/>
  <c r="H70" i="19"/>
  <c r="I70" i="19"/>
  <c r="J70" i="19"/>
  <c r="K70" i="19"/>
  <c r="L70" i="19"/>
  <c r="M70" i="19"/>
  <c r="N70" i="19"/>
  <c r="O70" i="19"/>
  <c r="P70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F83" i="19"/>
  <c r="G83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F95" i="19"/>
  <c r="G95" i="19"/>
  <c r="H95" i="19"/>
  <c r="I95" i="19"/>
  <c r="J95" i="19"/>
  <c r="K95" i="19"/>
  <c r="L95" i="19"/>
  <c r="M95" i="19"/>
  <c r="N95" i="19"/>
  <c r="O95" i="19"/>
  <c r="P95" i="19"/>
  <c r="F96" i="19"/>
  <c r="G96" i="19"/>
  <c r="H96" i="19"/>
  <c r="I96" i="19"/>
  <c r="J96" i="19"/>
  <c r="K96" i="19"/>
  <c r="L96" i="19"/>
  <c r="M96" i="19"/>
  <c r="N96" i="19"/>
  <c r="O96" i="19"/>
  <c r="P96" i="19"/>
  <c r="F97" i="19"/>
  <c r="G97" i="19"/>
  <c r="H97" i="19"/>
  <c r="I97" i="19"/>
  <c r="J97" i="19"/>
  <c r="K97" i="19"/>
  <c r="L97" i="19"/>
  <c r="M97" i="19"/>
  <c r="N97" i="19"/>
  <c r="O97" i="19"/>
  <c r="P97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2" i="19"/>
  <c r="G102" i="19"/>
  <c r="H102" i="19"/>
  <c r="I102" i="19"/>
  <c r="J102" i="19"/>
  <c r="K102" i="19"/>
  <c r="L102" i="19"/>
  <c r="M102" i="19"/>
  <c r="N102" i="19"/>
  <c r="O102" i="19"/>
  <c r="P102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5" i="19"/>
  <c r="G115" i="19"/>
  <c r="H115" i="19"/>
  <c r="I115" i="19"/>
  <c r="J115" i="19"/>
  <c r="K115" i="19"/>
  <c r="L115" i="19"/>
  <c r="M115" i="19"/>
  <c r="N115" i="19"/>
  <c r="O115" i="19"/>
  <c r="P115" i="19"/>
  <c r="F116" i="19"/>
  <c r="G116" i="19"/>
  <c r="H116" i="19"/>
  <c r="I116" i="19"/>
  <c r="J116" i="19"/>
  <c r="K116" i="19"/>
  <c r="L116" i="19"/>
  <c r="M116" i="19"/>
  <c r="N116" i="19"/>
  <c r="O116" i="19"/>
  <c r="P116" i="19"/>
  <c r="F117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F119" i="19"/>
  <c r="G119" i="19"/>
  <c r="H119" i="19"/>
  <c r="I119" i="19"/>
  <c r="J119" i="19"/>
  <c r="K119" i="19"/>
  <c r="L119" i="19"/>
  <c r="M119" i="19"/>
  <c r="N119" i="19"/>
  <c r="O119" i="19"/>
  <c r="P119" i="19"/>
  <c r="F120" i="19"/>
  <c r="G120" i="19"/>
  <c r="H120" i="19"/>
  <c r="I120" i="19"/>
  <c r="J120" i="19"/>
  <c r="K120" i="19"/>
  <c r="L120" i="19"/>
  <c r="M120" i="19"/>
  <c r="N120" i="19"/>
  <c r="O120" i="19"/>
  <c r="P120" i="19"/>
  <c r="F122" i="19"/>
  <c r="G122" i="19"/>
  <c r="H122" i="19"/>
  <c r="I122" i="19"/>
  <c r="J122" i="19"/>
  <c r="K122" i="19"/>
  <c r="L122" i="19"/>
  <c r="M122" i="19"/>
  <c r="N122" i="19"/>
  <c r="O122" i="19"/>
  <c r="P122" i="19"/>
  <c r="F123" i="19"/>
  <c r="G123" i="19"/>
  <c r="H123" i="19"/>
  <c r="I123" i="19"/>
  <c r="J123" i="19"/>
  <c r="K123" i="19"/>
  <c r="L123" i="19"/>
  <c r="M123" i="19"/>
  <c r="N123" i="19"/>
  <c r="O123" i="19"/>
  <c r="P123" i="19"/>
  <c r="F124" i="19"/>
  <c r="G124" i="19"/>
  <c r="H124" i="19"/>
  <c r="I124" i="19"/>
  <c r="J124" i="19"/>
  <c r="K124" i="19"/>
  <c r="L124" i="19"/>
  <c r="M124" i="19"/>
  <c r="N124" i="19"/>
  <c r="O124" i="19"/>
  <c r="P124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2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2" i="19"/>
  <c r="E123" i="19"/>
  <c r="E124" i="19"/>
  <c r="E81" i="19"/>
  <c r="E78" i="19"/>
  <c r="E77" i="19"/>
  <c r="E70" i="19"/>
  <c r="E69" i="19"/>
  <c r="E62" i="19"/>
  <c r="E59" i="19"/>
  <c r="F36" i="19"/>
  <c r="G36" i="19"/>
  <c r="H36" i="19"/>
  <c r="I36" i="19"/>
  <c r="J36" i="19"/>
  <c r="K36" i="19"/>
  <c r="L36" i="19"/>
  <c r="M36" i="19"/>
  <c r="N36" i="19"/>
  <c r="O36" i="19"/>
  <c r="P36" i="19"/>
  <c r="F37" i="19"/>
  <c r="G37" i="19"/>
  <c r="H37" i="19"/>
  <c r="I37" i="19"/>
  <c r="J37" i="19"/>
  <c r="K37" i="19"/>
  <c r="L37" i="19"/>
  <c r="M37" i="19"/>
  <c r="N37" i="19"/>
  <c r="O37" i="19"/>
  <c r="P37" i="19"/>
  <c r="E37" i="19"/>
  <c r="F39" i="19"/>
  <c r="G39" i="19"/>
  <c r="H39" i="19"/>
  <c r="I39" i="19"/>
  <c r="J39" i="19"/>
  <c r="K39" i="19"/>
  <c r="L39" i="19"/>
  <c r="M39" i="19"/>
  <c r="N39" i="19"/>
  <c r="O39" i="19"/>
  <c r="P39" i="19"/>
  <c r="E39" i="19"/>
  <c r="F41" i="19"/>
  <c r="G41" i="19"/>
  <c r="I41" i="19"/>
  <c r="F42" i="19"/>
  <c r="G42" i="19"/>
  <c r="I42" i="19"/>
  <c r="J42" i="19"/>
  <c r="K42" i="19"/>
  <c r="M42" i="19"/>
  <c r="N42" i="19"/>
  <c r="O42" i="19"/>
  <c r="P42" i="19"/>
  <c r="E42" i="19"/>
  <c r="E41" i="19"/>
  <c r="F45" i="19"/>
  <c r="G45" i="19"/>
  <c r="H45" i="19"/>
  <c r="I45" i="19"/>
  <c r="J45" i="19"/>
  <c r="K45" i="19"/>
  <c r="L45" i="19"/>
  <c r="M45" i="19"/>
  <c r="N45" i="19"/>
  <c r="O45" i="19"/>
  <c r="P45" i="19"/>
  <c r="F46" i="19"/>
  <c r="G46" i="19"/>
  <c r="H46" i="19"/>
  <c r="I46" i="19"/>
  <c r="J46" i="19"/>
  <c r="K46" i="19"/>
  <c r="L46" i="19"/>
  <c r="M46" i="19"/>
  <c r="N46" i="19"/>
  <c r="O46" i="19"/>
  <c r="P46" i="19"/>
  <c r="F47" i="19"/>
  <c r="G47" i="19"/>
  <c r="H47" i="19"/>
  <c r="I47" i="19"/>
  <c r="J47" i="19"/>
  <c r="K47" i="19"/>
  <c r="M47" i="19"/>
  <c r="N47" i="19"/>
  <c r="O47" i="19"/>
  <c r="P47" i="19"/>
  <c r="F51" i="19"/>
  <c r="G51" i="19"/>
  <c r="H51" i="19"/>
  <c r="I51" i="19"/>
  <c r="J51" i="19"/>
  <c r="K51" i="19"/>
  <c r="L51" i="19"/>
  <c r="M51" i="19"/>
  <c r="N51" i="19"/>
  <c r="O51" i="19"/>
  <c r="P51" i="19"/>
  <c r="G52" i="19"/>
  <c r="H52" i="19"/>
  <c r="I52" i="19"/>
  <c r="J52" i="19"/>
  <c r="K52" i="19"/>
  <c r="L52" i="19"/>
  <c r="M52" i="19"/>
  <c r="N52" i="19"/>
  <c r="O52" i="19"/>
  <c r="P52" i="19"/>
  <c r="F53" i="19"/>
  <c r="G53" i="19"/>
  <c r="H53" i="19"/>
  <c r="I53" i="19"/>
  <c r="J53" i="19"/>
  <c r="K53" i="19"/>
  <c r="L53" i="19"/>
  <c r="M53" i="19"/>
  <c r="N53" i="19"/>
  <c r="O53" i="19"/>
  <c r="P53" i="19"/>
  <c r="F54" i="19"/>
  <c r="G54" i="19"/>
  <c r="H54" i="19"/>
  <c r="I54" i="19"/>
  <c r="J54" i="19"/>
  <c r="K54" i="19"/>
  <c r="L54" i="19"/>
  <c r="M54" i="19"/>
  <c r="N54" i="19"/>
  <c r="O54" i="19"/>
  <c r="P54" i="19"/>
  <c r="E54" i="19"/>
  <c r="E53" i="19"/>
  <c r="E51" i="19"/>
  <c r="E47" i="19"/>
  <c r="E46" i="19"/>
  <c r="E25" i="19"/>
  <c r="F25" i="19"/>
  <c r="G25" i="19"/>
  <c r="H25" i="19"/>
  <c r="I25" i="19"/>
  <c r="J25" i="19"/>
  <c r="K25" i="19"/>
  <c r="L25" i="19"/>
  <c r="M25" i="19"/>
  <c r="N25" i="19"/>
  <c r="O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142" i="20" l="1"/>
  <c r="G142" i="20"/>
  <c r="H142" i="20"/>
  <c r="I142" i="20"/>
  <c r="J142" i="20"/>
  <c r="K142" i="20"/>
  <c r="L142" i="20"/>
  <c r="M142" i="20"/>
  <c r="N142" i="20"/>
  <c r="O142" i="20"/>
  <c r="P142" i="20"/>
  <c r="F142" i="19"/>
  <c r="G142" i="19"/>
  <c r="H142" i="19"/>
  <c r="I142" i="19"/>
  <c r="J142" i="19"/>
  <c r="K142" i="19"/>
  <c r="L142" i="19"/>
  <c r="M142" i="19"/>
  <c r="N142" i="19"/>
  <c r="O142" i="19"/>
  <c r="P142" i="19"/>
  <c r="F142" i="25"/>
  <c r="G142" i="25"/>
  <c r="H142" i="25"/>
  <c r="I142" i="25"/>
  <c r="J142" i="25"/>
  <c r="K142" i="25"/>
  <c r="L142" i="25"/>
  <c r="M142" i="25"/>
  <c r="N142" i="25"/>
  <c r="O142" i="25"/>
  <c r="P142" i="25"/>
  <c r="F142" i="22"/>
  <c r="G142" i="22"/>
  <c r="H142" i="22"/>
  <c r="I142" i="22"/>
  <c r="J142" i="22"/>
  <c r="K142" i="22"/>
  <c r="L142" i="22"/>
  <c r="M142" i="22"/>
  <c r="N142" i="22"/>
  <c r="O142" i="22"/>
  <c r="P142" i="22"/>
  <c r="F142" i="17"/>
  <c r="G142" i="17"/>
  <c r="H142" i="17"/>
  <c r="I142" i="17"/>
  <c r="J142" i="17"/>
  <c r="K142" i="17"/>
  <c r="L142" i="17"/>
  <c r="M142" i="17"/>
  <c r="N142" i="17"/>
  <c r="O142" i="17"/>
  <c r="P142" i="17"/>
  <c r="F142" i="32"/>
  <c r="G142" i="32"/>
  <c r="H142" i="32"/>
  <c r="I142" i="32"/>
  <c r="J142" i="32"/>
  <c r="K142" i="32"/>
  <c r="L142" i="32"/>
  <c r="M142" i="32"/>
  <c r="N142" i="32"/>
  <c r="O142" i="32"/>
  <c r="P142" i="32"/>
  <c r="F142" i="31"/>
  <c r="G142" i="31"/>
  <c r="H142" i="31"/>
  <c r="I142" i="31"/>
  <c r="J142" i="31"/>
  <c r="K142" i="31"/>
  <c r="L142" i="31"/>
  <c r="M142" i="31"/>
  <c r="N142" i="31"/>
  <c r="O142" i="31"/>
  <c r="P142" i="31"/>
  <c r="F142" i="21"/>
  <c r="G142" i="21"/>
  <c r="H142" i="21"/>
  <c r="I142" i="21"/>
  <c r="J142" i="21"/>
  <c r="K142" i="21"/>
  <c r="L142" i="21"/>
  <c r="M142" i="21"/>
  <c r="N142" i="21"/>
  <c r="O142" i="21"/>
  <c r="P142" i="21"/>
  <c r="E142" i="20"/>
  <c r="E142" i="19"/>
  <c r="E142" i="25"/>
  <c r="E142" i="22"/>
  <c r="E142" i="17"/>
  <c r="E142" i="32"/>
  <c r="E142" i="31"/>
  <c r="E142" i="21"/>
  <c r="F129" i="20"/>
  <c r="G129" i="20"/>
  <c r="H129" i="20"/>
  <c r="I129" i="20"/>
  <c r="J129" i="20"/>
  <c r="K129" i="20"/>
  <c r="L129" i="20"/>
  <c r="M129" i="20"/>
  <c r="N129" i="20"/>
  <c r="O129" i="20"/>
  <c r="P129" i="20"/>
  <c r="F129" i="19"/>
  <c r="G129" i="19"/>
  <c r="H129" i="19"/>
  <c r="I129" i="19"/>
  <c r="J129" i="19"/>
  <c r="K129" i="19"/>
  <c r="L129" i="19"/>
  <c r="M129" i="19"/>
  <c r="N129" i="19"/>
  <c r="O129" i="19"/>
  <c r="P129" i="19"/>
  <c r="F129" i="25"/>
  <c r="G129" i="25"/>
  <c r="H129" i="25"/>
  <c r="I129" i="25"/>
  <c r="J129" i="25"/>
  <c r="K129" i="25"/>
  <c r="L129" i="25"/>
  <c r="M129" i="25"/>
  <c r="N129" i="25"/>
  <c r="O129" i="25"/>
  <c r="P129" i="25"/>
  <c r="F129" i="22"/>
  <c r="G129" i="22"/>
  <c r="H129" i="22"/>
  <c r="I129" i="22"/>
  <c r="J129" i="22"/>
  <c r="K129" i="22"/>
  <c r="L129" i="22"/>
  <c r="M129" i="22"/>
  <c r="N129" i="22"/>
  <c r="O129" i="22"/>
  <c r="P129" i="22"/>
  <c r="F129" i="17"/>
  <c r="G129" i="17"/>
  <c r="H129" i="17"/>
  <c r="I129" i="17"/>
  <c r="J129" i="17"/>
  <c r="K129" i="17"/>
  <c r="L129" i="17"/>
  <c r="M129" i="17"/>
  <c r="N129" i="17"/>
  <c r="O129" i="17"/>
  <c r="P129" i="17"/>
  <c r="F129" i="32"/>
  <c r="G129" i="32"/>
  <c r="H129" i="32"/>
  <c r="I129" i="32"/>
  <c r="J129" i="32"/>
  <c r="K129" i="32"/>
  <c r="L129" i="32"/>
  <c r="M129" i="32"/>
  <c r="N129" i="32"/>
  <c r="O129" i="32"/>
  <c r="P129" i="32"/>
  <c r="F129" i="31"/>
  <c r="G129" i="31"/>
  <c r="H129" i="31"/>
  <c r="I129" i="31"/>
  <c r="J129" i="31"/>
  <c r="K129" i="31"/>
  <c r="L129" i="31"/>
  <c r="M129" i="31"/>
  <c r="N129" i="31"/>
  <c r="O129" i="31"/>
  <c r="P129" i="31"/>
  <c r="F129" i="21"/>
  <c r="G129" i="21"/>
  <c r="H129" i="21"/>
  <c r="I129" i="21"/>
  <c r="J129" i="21"/>
  <c r="K129" i="21"/>
  <c r="L129" i="21"/>
  <c r="M129" i="21"/>
  <c r="N129" i="21"/>
  <c r="O129" i="21"/>
  <c r="P129" i="21"/>
  <c r="F138" i="20"/>
  <c r="G138" i="20"/>
  <c r="H138" i="20"/>
  <c r="I138" i="20"/>
  <c r="J138" i="20"/>
  <c r="K138" i="20"/>
  <c r="L138" i="20"/>
  <c r="M138" i="20"/>
  <c r="N138" i="20"/>
  <c r="O138" i="20"/>
  <c r="P138" i="20"/>
  <c r="F138" i="19"/>
  <c r="G138" i="19"/>
  <c r="H138" i="19"/>
  <c r="I138" i="19"/>
  <c r="J138" i="19"/>
  <c r="K138" i="19"/>
  <c r="L138" i="19"/>
  <c r="M138" i="19"/>
  <c r="N138" i="19"/>
  <c r="O138" i="19"/>
  <c r="P138" i="19"/>
  <c r="F138" i="25"/>
  <c r="G138" i="25"/>
  <c r="H138" i="25"/>
  <c r="I138" i="25"/>
  <c r="J138" i="25"/>
  <c r="K138" i="25"/>
  <c r="L138" i="25"/>
  <c r="M138" i="25"/>
  <c r="N138" i="25"/>
  <c r="O138" i="25"/>
  <c r="P138" i="25"/>
  <c r="F138" i="22"/>
  <c r="G138" i="22"/>
  <c r="H138" i="22"/>
  <c r="I138" i="22"/>
  <c r="J138" i="22"/>
  <c r="K138" i="22"/>
  <c r="L138" i="22"/>
  <c r="M138" i="22"/>
  <c r="N138" i="22"/>
  <c r="O138" i="22"/>
  <c r="P138" i="22"/>
  <c r="F138" i="17"/>
  <c r="G138" i="17"/>
  <c r="H138" i="17"/>
  <c r="I138" i="17"/>
  <c r="J138" i="17"/>
  <c r="K138" i="17"/>
  <c r="L138" i="17"/>
  <c r="M138" i="17"/>
  <c r="N138" i="17"/>
  <c r="O138" i="17"/>
  <c r="P138" i="17"/>
  <c r="F138" i="32"/>
  <c r="G138" i="32"/>
  <c r="H138" i="32"/>
  <c r="I138" i="32"/>
  <c r="J138" i="32"/>
  <c r="K138" i="32"/>
  <c r="L138" i="32"/>
  <c r="M138" i="32"/>
  <c r="N138" i="32"/>
  <c r="O138" i="32"/>
  <c r="P138" i="32"/>
  <c r="F138" i="31"/>
  <c r="G138" i="31"/>
  <c r="H138" i="31"/>
  <c r="I138" i="31"/>
  <c r="J138" i="31"/>
  <c r="K138" i="31"/>
  <c r="L138" i="31"/>
  <c r="M138" i="31"/>
  <c r="N138" i="31"/>
  <c r="O138" i="31"/>
  <c r="P138" i="31"/>
  <c r="F138" i="21"/>
  <c r="G138" i="21"/>
  <c r="H138" i="21"/>
  <c r="I138" i="21"/>
  <c r="J138" i="21"/>
  <c r="K138" i="21"/>
  <c r="L138" i="21"/>
  <c r="M138" i="21"/>
  <c r="N138" i="21"/>
  <c r="O138" i="21"/>
  <c r="P138" i="21"/>
  <c r="E138" i="20"/>
  <c r="E138" i="19"/>
  <c r="E138" i="25"/>
  <c r="E138" i="22"/>
  <c r="E138" i="17"/>
  <c r="E138" i="32"/>
  <c r="E138" i="31"/>
  <c r="E138" i="21"/>
  <c r="E129" i="20"/>
  <c r="E129" i="19"/>
  <c r="E129" i="25"/>
  <c r="E129" i="22"/>
  <c r="E129" i="17"/>
  <c r="E129" i="32"/>
  <c r="E129" i="31"/>
  <c r="E129" i="21"/>
  <c r="F57" i="20"/>
  <c r="G57" i="20"/>
  <c r="H57" i="20"/>
  <c r="I57" i="20"/>
  <c r="J57" i="20"/>
  <c r="K57" i="20"/>
  <c r="L57" i="20"/>
  <c r="M57" i="20"/>
  <c r="N57" i="20"/>
  <c r="O57" i="20"/>
  <c r="P57" i="20"/>
  <c r="F57" i="19"/>
  <c r="G57" i="19"/>
  <c r="H57" i="19"/>
  <c r="I57" i="19"/>
  <c r="J57" i="19"/>
  <c r="K57" i="19"/>
  <c r="L57" i="19"/>
  <c r="M57" i="19"/>
  <c r="N57" i="19"/>
  <c r="O57" i="19"/>
  <c r="P57" i="19"/>
  <c r="F57" i="22"/>
  <c r="G57" i="22"/>
  <c r="H57" i="22"/>
  <c r="I57" i="22"/>
  <c r="J57" i="22"/>
  <c r="K57" i="22"/>
  <c r="L57" i="22"/>
  <c r="M57" i="22"/>
  <c r="N57" i="22"/>
  <c r="O57" i="22"/>
  <c r="P57" i="22"/>
  <c r="F57" i="17"/>
  <c r="G57" i="17"/>
  <c r="H57" i="17"/>
  <c r="I57" i="17"/>
  <c r="J57" i="17"/>
  <c r="K57" i="17"/>
  <c r="L57" i="17"/>
  <c r="M57" i="17"/>
  <c r="N57" i="17"/>
  <c r="O57" i="17"/>
  <c r="P57" i="17"/>
  <c r="F57" i="32"/>
  <c r="G57" i="32"/>
  <c r="H57" i="32"/>
  <c r="I57" i="32"/>
  <c r="J57" i="32"/>
  <c r="K57" i="32"/>
  <c r="L57" i="32"/>
  <c r="M57" i="32"/>
  <c r="N57" i="32"/>
  <c r="O57" i="32"/>
  <c r="P57" i="32"/>
  <c r="F57" i="31"/>
  <c r="G57" i="31"/>
  <c r="H57" i="31"/>
  <c r="I57" i="31"/>
  <c r="J57" i="31"/>
  <c r="K57" i="31"/>
  <c r="L57" i="31"/>
  <c r="M57" i="31"/>
  <c r="N57" i="31"/>
  <c r="O57" i="31"/>
  <c r="P57" i="31"/>
  <c r="F57" i="21"/>
  <c r="G57" i="21"/>
  <c r="H57" i="21"/>
  <c r="I57" i="21"/>
  <c r="J57" i="21"/>
  <c r="K57" i="21"/>
  <c r="L57" i="21"/>
  <c r="M57" i="21"/>
  <c r="N57" i="21"/>
  <c r="O57" i="21"/>
  <c r="P57" i="21"/>
  <c r="E57" i="20"/>
  <c r="E57" i="19"/>
  <c r="E57" i="22"/>
  <c r="E57" i="17"/>
  <c r="E57" i="32"/>
  <c r="E57" i="31"/>
  <c r="E57" i="21"/>
  <c r="F34" i="20"/>
  <c r="G34" i="20"/>
  <c r="H34" i="20"/>
  <c r="I34" i="20"/>
  <c r="J34" i="20"/>
  <c r="K34" i="20"/>
  <c r="L34" i="20"/>
  <c r="M34" i="20"/>
  <c r="N34" i="20"/>
  <c r="O34" i="20"/>
  <c r="P34" i="20"/>
  <c r="F34" i="19"/>
  <c r="G34" i="19"/>
  <c r="H34" i="19"/>
  <c r="I34" i="19"/>
  <c r="J34" i="19"/>
  <c r="K34" i="19"/>
  <c r="L34" i="19"/>
  <c r="M34" i="19"/>
  <c r="N34" i="19"/>
  <c r="O34" i="19"/>
  <c r="P34" i="19"/>
  <c r="F34" i="25"/>
  <c r="G34" i="25"/>
  <c r="H34" i="25"/>
  <c r="I34" i="25"/>
  <c r="J34" i="25"/>
  <c r="K34" i="25"/>
  <c r="L34" i="25"/>
  <c r="M34" i="25"/>
  <c r="N34" i="25"/>
  <c r="O34" i="25"/>
  <c r="P34" i="25"/>
  <c r="F34" i="22"/>
  <c r="G34" i="22"/>
  <c r="H34" i="22"/>
  <c r="I34" i="22"/>
  <c r="J34" i="22"/>
  <c r="K34" i="22"/>
  <c r="L34" i="22"/>
  <c r="M34" i="22"/>
  <c r="N34" i="22"/>
  <c r="O34" i="22"/>
  <c r="P34" i="22"/>
  <c r="F34" i="17"/>
  <c r="G34" i="17"/>
  <c r="H34" i="17"/>
  <c r="I34" i="17"/>
  <c r="J34" i="17"/>
  <c r="K34" i="17"/>
  <c r="L34" i="17"/>
  <c r="M34" i="17"/>
  <c r="N34" i="17"/>
  <c r="O34" i="17"/>
  <c r="P34" i="17"/>
  <c r="F34" i="32"/>
  <c r="G34" i="32"/>
  <c r="H34" i="32"/>
  <c r="I34" i="32"/>
  <c r="J34" i="32"/>
  <c r="K34" i="32"/>
  <c r="L34" i="32"/>
  <c r="M34" i="32"/>
  <c r="N34" i="32"/>
  <c r="O34" i="32"/>
  <c r="P34" i="32"/>
  <c r="F34" i="31"/>
  <c r="G34" i="31"/>
  <c r="H34" i="31"/>
  <c r="I34" i="31"/>
  <c r="J34" i="31"/>
  <c r="K34" i="31"/>
  <c r="L34" i="31"/>
  <c r="M34" i="31"/>
  <c r="N34" i="31"/>
  <c r="O34" i="31"/>
  <c r="P34" i="31"/>
  <c r="F34" i="21"/>
  <c r="G34" i="21"/>
  <c r="H34" i="21"/>
  <c r="I34" i="21"/>
  <c r="J34" i="21"/>
  <c r="K34" i="21"/>
  <c r="L34" i="21"/>
  <c r="M34" i="21"/>
  <c r="N34" i="21"/>
  <c r="O34" i="21"/>
  <c r="P34" i="21"/>
  <c r="E34" i="20"/>
  <c r="E34" i="19"/>
  <c r="E34" i="25"/>
  <c r="E34" i="22"/>
  <c r="E34" i="17"/>
  <c r="E34" i="32"/>
  <c r="E34" i="31"/>
  <c r="E34" i="21"/>
  <c r="N151" i="21"/>
  <c r="F58" i="31" l="1"/>
  <c r="G58" i="31"/>
  <c r="H58" i="31"/>
  <c r="I58" i="31"/>
  <c r="J58" i="31"/>
  <c r="K58" i="31"/>
  <c r="L58" i="31"/>
  <c r="M58" i="31"/>
  <c r="N58" i="31"/>
  <c r="O58" i="31"/>
  <c r="P58" i="31"/>
  <c r="F61" i="31"/>
  <c r="G61" i="31"/>
  <c r="H61" i="31"/>
  <c r="I61" i="31"/>
  <c r="J61" i="31"/>
  <c r="K61" i="31"/>
  <c r="L61" i="31"/>
  <c r="M61" i="31"/>
  <c r="N61" i="31"/>
  <c r="O61" i="31"/>
  <c r="P61" i="31"/>
  <c r="E61" i="31"/>
  <c r="F135" i="20"/>
  <c r="F135" i="32" s="1"/>
  <c r="G135" i="20"/>
  <c r="G135" i="32" s="1"/>
  <c r="H135" i="20"/>
  <c r="H135" i="32" s="1"/>
  <c r="I135" i="20"/>
  <c r="I135" i="32" s="1"/>
  <c r="J135" i="20"/>
  <c r="J135" i="32" s="1"/>
  <c r="K135" i="20"/>
  <c r="K135" i="32" s="1"/>
  <c r="L135" i="20"/>
  <c r="L135" i="32" s="1"/>
  <c r="M135" i="20"/>
  <c r="M135" i="32" s="1"/>
  <c r="N135" i="20"/>
  <c r="N135" i="32" s="1"/>
  <c r="O135" i="20"/>
  <c r="O135" i="32" s="1"/>
  <c r="P135" i="20"/>
  <c r="P135" i="32" s="1"/>
  <c r="E135" i="20"/>
  <c r="E135" i="32" s="1"/>
  <c r="F35" i="31"/>
  <c r="G35" i="31"/>
  <c r="H35" i="31"/>
  <c r="I35" i="31"/>
  <c r="J35" i="31"/>
  <c r="K35" i="31"/>
  <c r="L35" i="31"/>
  <c r="M35" i="31"/>
  <c r="N35" i="31"/>
  <c r="O35" i="31"/>
  <c r="P35" i="31"/>
  <c r="F38" i="31"/>
  <c r="G38" i="31"/>
  <c r="H38" i="31"/>
  <c r="I38" i="31"/>
  <c r="J38" i="31"/>
  <c r="K38" i="31"/>
  <c r="L38" i="31"/>
  <c r="M38" i="31"/>
  <c r="N38" i="31"/>
  <c r="O38" i="31"/>
  <c r="P38" i="31"/>
  <c r="F40" i="31"/>
  <c r="G40" i="31"/>
  <c r="H40" i="31"/>
  <c r="I40" i="31"/>
  <c r="J40" i="31"/>
  <c r="K40" i="31"/>
  <c r="L40" i="31"/>
  <c r="M40" i="31"/>
  <c r="N40" i="31"/>
  <c r="O40" i="31"/>
  <c r="P40" i="31"/>
  <c r="F44" i="31"/>
  <c r="G44" i="31"/>
  <c r="H44" i="31"/>
  <c r="I44" i="31"/>
  <c r="J44" i="31"/>
  <c r="K44" i="31"/>
  <c r="L44" i="31"/>
  <c r="M44" i="31"/>
  <c r="N44" i="31"/>
  <c r="O44" i="31"/>
  <c r="P44" i="31"/>
  <c r="E38" i="31"/>
  <c r="E40" i="31"/>
  <c r="E44" i="31"/>
  <c r="F43" i="20"/>
  <c r="F43" i="32" s="1"/>
  <c r="G43" i="20"/>
  <c r="G43" i="32" s="1"/>
  <c r="H43" i="20"/>
  <c r="H43" i="32" s="1"/>
  <c r="I43" i="20"/>
  <c r="I43" i="32" s="1"/>
  <c r="J43" i="20"/>
  <c r="J43" i="32" s="1"/>
  <c r="K43" i="20"/>
  <c r="K43" i="32" s="1"/>
  <c r="L43" i="20"/>
  <c r="L43" i="32" s="1"/>
  <c r="M43" i="20"/>
  <c r="M43" i="32" s="1"/>
  <c r="N43" i="20"/>
  <c r="N43" i="32" s="1"/>
  <c r="O43" i="20"/>
  <c r="O43" i="32" s="1"/>
  <c r="P43" i="20"/>
  <c r="P43" i="32" s="1"/>
  <c r="E43" i="20"/>
  <c r="E43" i="32" s="1"/>
  <c r="F48" i="20"/>
  <c r="F48" i="32" s="1"/>
  <c r="G48" i="20"/>
  <c r="G48" i="32" s="1"/>
  <c r="H48" i="20"/>
  <c r="H48" i="32" s="1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51" i="20"/>
  <c r="F51" i="32" s="1"/>
  <c r="G51" i="20"/>
  <c r="G51" i="32" s="1"/>
  <c r="H51" i="20"/>
  <c r="H51" i="32" s="1"/>
  <c r="I51" i="20"/>
  <c r="I51" i="32" s="1"/>
  <c r="J51" i="20"/>
  <c r="J51" i="32" s="1"/>
  <c r="K51" i="20"/>
  <c r="K51" i="32" s="1"/>
  <c r="L51" i="20"/>
  <c r="L51" i="32" s="1"/>
  <c r="M51" i="20"/>
  <c r="M51" i="32" s="1"/>
  <c r="N51" i="20"/>
  <c r="N51" i="32" s="1"/>
  <c r="O51" i="20"/>
  <c r="O51" i="32" s="1"/>
  <c r="P51" i="20"/>
  <c r="P51" i="32" s="1"/>
  <c r="E51" i="20"/>
  <c r="E51" i="32" s="1"/>
  <c r="F36" i="20"/>
  <c r="F36" i="32" s="1"/>
  <c r="G36" i="20"/>
  <c r="G36" i="32" s="1"/>
  <c r="H36" i="20"/>
  <c r="H36" i="32" s="1"/>
  <c r="I36" i="20"/>
  <c r="I36" i="32" s="1"/>
  <c r="J36" i="20"/>
  <c r="J36" i="32" s="1"/>
  <c r="K36" i="20"/>
  <c r="K36" i="32" s="1"/>
  <c r="L36" i="20"/>
  <c r="L36" i="32" s="1"/>
  <c r="M36" i="20"/>
  <c r="M36" i="32" s="1"/>
  <c r="N36" i="20"/>
  <c r="N36" i="32" s="1"/>
  <c r="O36" i="20"/>
  <c r="O36" i="32" s="1"/>
  <c r="P36" i="20"/>
  <c r="P36" i="32" s="1"/>
  <c r="F39" i="20"/>
  <c r="F39" i="32" s="1"/>
  <c r="G39" i="20"/>
  <c r="G39" i="32" s="1"/>
  <c r="H39" i="20"/>
  <c r="H39" i="32" s="1"/>
  <c r="I39" i="20"/>
  <c r="I39" i="32" s="1"/>
  <c r="J39" i="20"/>
  <c r="J39" i="32" s="1"/>
  <c r="K39" i="20"/>
  <c r="K39" i="32" s="1"/>
  <c r="L39" i="20"/>
  <c r="L39" i="32" s="1"/>
  <c r="M39" i="20"/>
  <c r="M39" i="32" s="1"/>
  <c r="N39" i="20"/>
  <c r="N39" i="32" s="1"/>
  <c r="O39" i="20"/>
  <c r="O39" i="32" s="1"/>
  <c r="P39" i="20"/>
  <c r="P39" i="32" s="1"/>
  <c r="F41" i="20"/>
  <c r="F41" i="32" s="1"/>
  <c r="G41" i="20"/>
  <c r="G41" i="32" s="1"/>
  <c r="H41" i="20"/>
  <c r="I41" i="20"/>
  <c r="I41" i="32" s="1"/>
  <c r="J41" i="20"/>
  <c r="K41" i="20"/>
  <c r="L41" i="20"/>
  <c r="M41" i="20"/>
  <c r="N41" i="20"/>
  <c r="O41" i="20"/>
  <c r="P41" i="20"/>
  <c r="F42" i="20"/>
  <c r="F42" i="32" s="1"/>
  <c r="G42" i="20"/>
  <c r="G42" i="32" s="1"/>
  <c r="H42" i="20"/>
  <c r="I42" i="20"/>
  <c r="I42" i="32" s="1"/>
  <c r="J42" i="20"/>
  <c r="J42" i="32" s="1"/>
  <c r="K42" i="20"/>
  <c r="K42" i="32" s="1"/>
  <c r="L42" i="20"/>
  <c r="M42" i="20"/>
  <c r="M42" i="32" s="1"/>
  <c r="N42" i="20"/>
  <c r="N42" i="32" s="1"/>
  <c r="O42" i="20"/>
  <c r="O42" i="32" s="1"/>
  <c r="P42" i="20"/>
  <c r="P42" i="32" s="1"/>
  <c r="F45" i="20"/>
  <c r="F45" i="32" s="1"/>
  <c r="G45" i="20"/>
  <c r="G45" i="32" s="1"/>
  <c r="H45" i="20"/>
  <c r="H45" i="32" s="1"/>
  <c r="I45" i="20"/>
  <c r="I45" i="32" s="1"/>
  <c r="J45" i="20"/>
  <c r="J45" i="32" s="1"/>
  <c r="K45" i="20"/>
  <c r="K45" i="32" s="1"/>
  <c r="L45" i="20"/>
  <c r="L45" i="32" s="1"/>
  <c r="M45" i="20"/>
  <c r="M45" i="32" s="1"/>
  <c r="N45" i="20"/>
  <c r="N45" i="32" s="1"/>
  <c r="O45" i="20"/>
  <c r="O45" i="32" s="1"/>
  <c r="P45" i="20"/>
  <c r="P45" i="32" s="1"/>
  <c r="F54" i="20"/>
  <c r="F54" i="32" s="1"/>
  <c r="G54" i="20"/>
  <c r="G54" i="32" s="1"/>
  <c r="H54" i="20"/>
  <c r="H54" i="32" s="1"/>
  <c r="I54" i="20"/>
  <c r="I54" i="32" s="1"/>
  <c r="J54" i="20"/>
  <c r="J54" i="32" s="1"/>
  <c r="K54" i="20"/>
  <c r="K54" i="32" s="1"/>
  <c r="L54" i="20"/>
  <c r="L54" i="32" s="1"/>
  <c r="M54" i="20"/>
  <c r="M54" i="32" s="1"/>
  <c r="N54" i="20"/>
  <c r="N54" i="32" s="1"/>
  <c r="O54" i="20"/>
  <c r="O54" i="32" s="1"/>
  <c r="P54" i="20"/>
  <c r="P54" i="32" s="1"/>
  <c r="E17" i="10" l="1"/>
  <c r="F17" i="10"/>
  <c r="G17" i="10"/>
  <c r="H17" i="10"/>
  <c r="I17" i="10"/>
  <c r="J17" i="10"/>
  <c r="K17" i="10"/>
  <c r="L17" i="10"/>
  <c r="M17" i="10"/>
  <c r="N17" i="10"/>
  <c r="O17" i="10"/>
  <c r="D17" i="10"/>
  <c r="D8" i="10"/>
  <c r="E8" i="10"/>
  <c r="F8" i="10"/>
  <c r="G8" i="10"/>
  <c r="H8" i="10"/>
  <c r="I8" i="10"/>
  <c r="J8" i="10"/>
  <c r="K8" i="10"/>
  <c r="L8" i="10"/>
  <c r="M8" i="10"/>
  <c r="N8" i="10"/>
  <c r="O8" i="10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D7" i="10" l="1"/>
  <c r="E36" i="20" l="1"/>
  <c r="E7" i="10" l="1"/>
  <c r="F7" i="10"/>
  <c r="G7" i="10"/>
  <c r="H7" i="10"/>
  <c r="I7" i="10"/>
  <c r="J7" i="10"/>
  <c r="K7" i="10"/>
  <c r="L7" i="10"/>
  <c r="M7" i="10"/>
  <c r="N7" i="10"/>
  <c r="F3" i="20" l="1"/>
  <c r="F3" i="21" s="1"/>
  <c r="G3" i="20"/>
  <c r="G3" i="21" s="1"/>
  <c r="H3" i="20"/>
  <c r="H3" i="21" s="1"/>
  <c r="I3" i="20"/>
  <c r="I3" i="21" s="1"/>
  <c r="J3" i="20"/>
  <c r="J3" i="21" s="1"/>
  <c r="K3" i="20"/>
  <c r="K3" i="21" s="1"/>
  <c r="L3" i="20"/>
  <c r="L3" i="21" s="1"/>
  <c r="M3" i="20"/>
  <c r="M3" i="21" s="1"/>
  <c r="N3" i="20"/>
  <c r="N3" i="21" s="1"/>
  <c r="O3" i="20"/>
  <c r="O3" i="21" s="1"/>
  <c r="P3" i="20"/>
  <c r="P3" i="21" s="1"/>
  <c r="E3" i="20"/>
  <c r="E3" i="21" s="1"/>
  <c r="E39" i="10"/>
  <c r="F39" i="10"/>
  <c r="G39" i="10"/>
  <c r="H39" i="10"/>
  <c r="I39" i="10"/>
  <c r="J39" i="10"/>
  <c r="K39" i="10"/>
  <c r="L39" i="10"/>
  <c r="M39" i="10"/>
  <c r="N39" i="10"/>
  <c r="O39" i="10"/>
  <c r="D39" i="10"/>
  <c r="D1" i="10" l="1"/>
  <c r="E1" i="10"/>
  <c r="G1" i="10"/>
  <c r="H1" i="10"/>
  <c r="I1" i="10"/>
  <c r="J1" i="10"/>
  <c r="K1" i="10"/>
  <c r="F1" i="10"/>
  <c r="T34" i="17" l="1"/>
  <c r="V39" i="17" l="1"/>
  <c r="W39" i="17"/>
  <c r="X39" i="17"/>
  <c r="U39" i="17"/>
  <c r="AE50" i="17" l="1"/>
  <c r="AF50" i="17"/>
  <c r="AG50" i="17"/>
  <c r="AD50" i="17"/>
  <c r="V40" i="17"/>
  <c r="W40" i="17"/>
  <c r="X40" i="17"/>
  <c r="U40" i="17"/>
  <c r="M1" i="10" l="1"/>
  <c r="N1" i="10"/>
  <c r="O1" i="10"/>
  <c r="L1" i="10" l="1"/>
  <c r="H22" i="10" l="1"/>
  <c r="O7" i="10"/>
  <c r="U34" i="17"/>
  <c r="U35" i="17" s="1"/>
  <c r="U41" i="17" s="1"/>
  <c r="V34" i="17"/>
  <c r="W34" i="17"/>
  <c r="X34" i="17" l="1"/>
  <c r="X35" i="17" s="1"/>
  <c r="X41" i="17" s="1"/>
  <c r="V35" i="17"/>
  <c r="V41" i="17" s="1"/>
  <c r="W35" i="17"/>
  <c r="W41" i="17" s="1"/>
  <c r="M8" i="19" l="1"/>
  <c r="P8" i="19"/>
  <c r="L8" i="19"/>
  <c r="H8" i="19"/>
  <c r="O8" i="19"/>
  <c r="K8" i="19"/>
  <c r="N8" i="19"/>
  <c r="J8" i="19"/>
  <c r="E42" i="20"/>
  <c r="E42" i="32" s="1"/>
  <c r="F75" i="20" l="1"/>
  <c r="G75" i="20"/>
  <c r="H75" i="20"/>
  <c r="I75" i="20"/>
  <c r="J75" i="20"/>
  <c r="K75" i="20"/>
  <c r="L75" i="20"/>
  <c r="M75" i="20"/>
  <c r="N75" i="20"/>
  <c r="O75" i="20"/>
  <c r="P75" i="20"/>
  <c r="F76" i="20"/>
  <c r="G76" i="20"/>
  <c r="H76" i="20"/>
  <c r="I76" i="20"/>
  <c r="J76" i="20"/>
  <c r="K76" i="20"/>
  <c r="L76" i="20"/>
  <c r="M76" i="20"/>
  <c r="N76" i="20"/>
  <c r="O76" i="20"/>
  <c r="P76" i="20"/>
  <c r="F79" i="20"/>
  <c r="G79" i="20"/>
  <c r="H79" i="20"/>
  <c r="I79" i="20"/>
  <c r="J79" i="20"/>
  <c r="K79" i="20"/>
  <c r="L79" i="20"/>
  <c r="M79" i="20"/>
  <c r="N79" i="20"/>
  <c r="O79" i="20"/>
  <c r="P79" i="20"/>
  <c r="F80" i="20"/>
  <c r="G80" i="20"/>
  <c r="H80" i="20"/>
  <c r="I80" i="20"/>
  <c r="J80" i="20"/>
  <c r="K80" i="20"/>
  <c r="L80" i="20"/>
  <c r="M80" i="20"/>
  <c r="N80" i="20"/>
  <c r="O80" i="20"/>
  <c r="P80" i="20"/>
  <c r="F81" i="20"/>
  <c r="F81" i="32" s="1"/>
  <c r="G81" i="20"/>
  <c r="G81" i="32" s="1"/>
  <c r="H81" i="20"/>
  <c r="H81" i="32" s="1"/>
  <c r="I81" i="20"/>
  <c r="I81" i="32" s="1"/>
  <c r="J81" i="20"/>
  <c r="J81" i="32" s="1"/>
  <c r="K81" i="20"/>
  <c r="K81" i="32" s="1"/>
  <c r="L81" i="20"/>
  <c r="L81" i="32" s="1"/>
  <c r="M81" i="20"/>
  <c r="M81" i="32" s="1"/>
  <c r="N81" i="20"/>
  <c r="N81" i="32" s="1"/>
  <c r="O81" i="20"/>
  <c r="O81" i="32" s="1"/>
  <c r="P81" i="20"/>
  <c r="P81" i="32" s="1"/>
  <c r="F83" i="20"/>
  <c r="F83" i="32" s="1"/>
  <c r="G83" i="20"/>
  <c r="G83" i="32" s="1"/>
  <c r="H83" i="20"/>
  <c r="H83" i="32" s="1"/>
  <c r="I83" i="20"/>
  <c r="I83" i="32" s="1"/>
  <c r="J83" i="20"/>
  <c r="J83" i="32" s="1"/>
  <c r="K83" i="20"/>
  <c r="K83" i="32" s="1"/>
  <c r="L83" i="20"/>
  <c r="L83" i="32" s="1"/>
  <c r="M83" i="20"/>
  <c r="M83" i="32" s="1"/>
  <c r="N83" i="20"/>
  <c r="N83" i="32" s="1"/>
  <c r="O83" i="20"/>
  <c r="O83" i="32" s="1"/>
  <c r="P83" i="20"/>
  <c r="P83" i="32" s="1"/>
  <c r="F85" i="20"/>
  <c r="F85" i="32" s="1"/>
  <c r="G85" i="20"/>
  <c r="G85" i="32" s="1"/>
  <c r="H85" i="20"/>
  <c r="H85" i="32" s="1"/>
  <c r="I85" i="20"/>
  <c r="I85" i="32" s="1"/>
  <c r="J85" i="20"/>
  <c r="J85" i="32" s="1"/>
  <c r="K85" i="20"/>
  <c r="K85" i="32" s="1"/>
  <c r="L85" i="20"/>
  <c r="L85" i="32" s="1"/>
  <c r="M85" i="20"/>
  <c r="M85" i="32" s="1"/>
  <c r="N85" i="20"/>
  <c r="N85" i="32" s="1"/>
  <c r="O85" i="20"/>
  <c r="O85" i="32" s="1"/>
  <c r="P85" i="20"/>
  <c r="P85" i="32" s="1"/>
  <c r="F88" i="20"/>
  <c r="F88" i="32" s="1"/>
  <c r="G88" i="20"/>
  <c r="G88" i="32" s="1"/>
  <c r="H88" i="20"/>
  <c r="H88" i="32" s="1"/>
  <c r="I88" i="20"/>
  <c r="I88" i="32" s="1"/>
  <c r="J88" i="20"/>
  <c r="J88" i="32" s="1"/>
  <c r="K88" i="20"/>
  <c r="K88" i="32" s="1"/>
  <c r="L88" i="20"/>
  <c r="L88" i="32" s="1"/>
  <c r="M88" i="20"/>
  <c r="M88" i="32" s="1"/>
  <c r="N88" i="20"/>
  <c r="N88" i="32" s="1"/>
  <c r="O88" i="20"/>
  <c r="O88" i="32" s="1"/>
  <c r="P88" i="20"/>
  <c r="P88" i="32" s="1"/>
  <c r="F91" i="20"/>
  <c r="F91" i="32" s="1"/>
  <c r="G91" i="20"/>
  <c r="G91" i="32" s="1"/>
  <c r="H91" i="20"/>
  <c r="H91" i="32" s="1"/>
  <c r="I91" i="20"/>
  <c r="I91" i="32" s="1"/>
  <c r="J91" i="20"/>
  <c r="J91" i="32" s="1"/>
  <c r="K91" i="20"/>
  <c r="K91" i="32" s="1"/>
  <c r="L91" i="20"/>
  <c r="L91" i="32" s="1"/>
  <c r="M91" i="20"/>
  <c r="M91" i="32" s="1"/>
  <c r="N91" i="20"/>
  <c r="N91" i="32" s="1"/>
  <c r="O91" i="20"/>
  <c r="O91" i="32" s="1"/>
  <c r="P91" i="20"/>
  <c r="P91" i="32" s="1"/>
  <c r="F93" i="20"/>
  <c r="F93" i="32" s="1"/>
  <c r="G93" i="20"/>
  <c r="G93" i="32" s="1"/>
  <c r="H93" i="20"/>
  <c r="H93" i="32" s="1"/>
  <c r="I93" i="20"/>
  <c r="I93" i="32" s="1"/>
  <c r="J93" i="20"/>
  <c r="J93" i="32" s="1"/>
  <c r="K93" i="20"/>
  <c r="K93" i="32" s="1"/>
  <c r="L93" i="20"/>
  <c r="L93" i="32" s="1"/>
  <c r="M93" i="20"/>
  <c r="M93" i="32" s="1"/>
  <c r="N93" i="20"/>
  <c r="N93" i="32" s="1"/>
  <c r="O93" i="20"/>
  <c r="O93" i="32" s="1"/>
  <c r="P93" i="20"/>
  <c r="P93" i="32" s="1"/>
  <c r="F95" i="20"/>
  <c r="F95" i="32" s="1"/>
  <c r="G95" i="20"/>
  <c r="G95" i="32" s="1"/>
  <c r="H95" i="20"/>
  <c r="H95" i="32" s="1"/>
  <c r="I95" i="20"/>
  <c r="I95" i="32" s="1"/>
  <c r="J95" i="20"/>
  <c r="J95" i="32" s="1"/>
  <c r="K95" i="20"/>
  <c r="K95" i="32" s="1"/>
  <c r="L95" i="20"/>
  <c r="L95" i="32" s="1"/>
  <c r="M95" i="20"/>
  <c r="M95" i="32" s="1"/>
  <c r="N95" i="20"/>
  <c r="N95" i="32" s="1"/>
  <c r="O95" i="20"/>
  <c r="O95" i="32" s="1"/>
  <c r="P95" i="20"/>
  <c r="P95" i="32" s="1"/>
  <c r="F96" i="20"/>
  <c r="F96" i="32" s="1"/>
  <c r="G96" i="20"/>
  <c r="G96" i="32" s="1"/>
  <c r="H96" i="20"/>
  <c r="H96" i="32" s="1"/>
  <c r="I96" i="20"/>
  <c r="I96" i="32" s="1"/>
  <c r="J96" i="20"/>
  <c r="J96" i="32" s="1"/>
  <c r="K96" i="20"/>
  <c r="K96" i="32" s="1"/>
  <c r="L96" i="20"/>
  <c r="L96" i="32" s="1"/>
  <c r="M96" i="20"/>
  <c r="M96" i="32" s="1"/>
  <c r="N96" i="20"/>
  <c r="N96" i="32" s="1"/>
  <c r="O96" i="20"/>
  <c r="O96" i="32" s="1"/>
  <c r="P96" i="20"/>
  <c r="P96" i="32" s="1"/>
  <c r="F155" i="17" l="1"/>
  <c r="G155" i="17"/>
  <c r="H155" i="17"/>
  <c r="I155" i="17"/>
  <c r="J155" i="17"/>
  <c r="K155" i="17"/>
  <c r="L155" i="17"/>
  <c r="M155" i="17"/>
  <c r="N155" i="17"/>
  <c r="O155" i="17"/>
  <c r="P155" i="17"/>
  <c r="E155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P25" i="19" l="1"/>
  <c r="P19" i="19" l="1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3" i="20"/>
  <c r="F63" i="32" s="1"/>
  <c r="G63" i="20"/>
  <c r="G63" i="32" s="1"/>
  <c r="H63" i="20"/>
  <c r="H63" i="32" s="1"/>
  <c r="I63" i="20"/>
  <c r="I63" i="32" s="1"/>
  <c r="J63" i="20"/>
  <c r="J63" i="32" s="1"/>
  <c r="K63" i="20"/>
  <c r="K63" i="32" s="1"/>
  <c r="L63" i="20"/>
  <c r="L63" i="32" s="1"/>
  <c r="M63" i="20"/>
  <c r="M63" i="32" s="1"/>
  <c r="N63" i="20"/>
  <c r="N63" i="32" s="1"/>
  <c r="O63" i="20"/>
  <c r="O63" i="32" s="1"/>
  <c r="P63" i="20"/>
  <c r="P63" i="32" s="1"/>
  <c r="E63" i="20"/>
  <c r="E63" i="32" s="1"/>
  <c r="P147" i="17" l="1"/>
  <c r="O147" i="17"/>
  <c r="N147" i="17"/>
  <c r="M147" i="17"/>
  <c r="L147" i="17"/>
  <c r="K147" i="17"/>
  <c r="J147" i="17"/>
  <c r="I147" i="17"/>
  <c r="H147" i="17"/>
  <c r="G147" i="17"/>
  <c r="F147" i="17"/>
  <c r="E147" i="17"/>
  <c r="E48" i="20" l="1"/>
  <c r="E48" i="32" s="1"/>
  <c r="E45" i="20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Q34" i="28" l="1"/>
  <c r="R34" i="28"/>
  <c r="S34" i="28"/>
  <c r="T34" i="28"/>
  <c r="U34" i="28"/>
  <c r="V34" i="28"/>
  <c r="W34" i="28"/>
  <c r="X34" i="28"/>
  <c r="Q37" i="28"/>
  <c r="R37" i="28"/>
  <c r="S37" i="28"/>
  <c r="T37" i="28"/>
  <c r="U37" i="28"/>
  <c r="V37" i="28"/>
  <c r="W37" i="28"/>
  <c r="X37" i="28"/>
  <c r="Q40" i="28"/>
  <c r="R40" i="28"/>
  <c r="S40" i="28"/>
  <c r="T40" i="28"/>
  <c r="U40" i="28"/>
  <c r="V40" i="28"/>
  <c r="W40" i="28"/>
  <c r="X40" i="28"/>
  <c r="Q47" i="28"/>
  <c r="R47" i="28"/>
  <c r="S47" i="28"/>
  <c r="T47" i="28"/>
  <c r="U47" i="28"/>
  <c r="V47" i="28"/>
  <c r="W47" i="28"/>
  <c r="X47" i="28"/>
  <c r="Q118" i="28"/>
  <c r="Q118" i="29" s="1"/>
  <c r="R118" i="28"/>
  <c r="R118" i="29" s="1"/>
  <c r="S118" i="28"/>
  <c r="S118" i="29" s="1"/>
  <c r="T118" i="28"/>
  <c r="T118" i="29" s="1"/>
  <c r="U118" i="28"/>
  <c r="U118" i="29" s="1"/>
  <c r="V118" i="28"/>
  <c r="V118" i="29" s="1"/>
  <c r="W118" i="28"/>
  <c r="W118" i="29" s="1"/>
  <c r="X118" i="28"/>
  <c r="X118" i="29" s="1"/>
  <c r="Q119" i="28"/>
  <c r="Q119" i="29" s="1"/>
  <c r="R119" i="28"/>
  <c r="R119" i="29" s="1"/>
  <c r="S119" i="28"/>
  <c r="S119" i="29" s="1"/>
  <c r="T119" i="28"/>
  <c r="T119" i="29" s="1"/>
  <c r="U119" i="28"/>
  <c r="U119" i="29" s="1"/>
  <c r="V119" i="28"/>
  <c r="V119" i="29" s="1"/>
  <c r="W119" i="28"/>
  <c r="W119" i="29" s="1"/>
  <c r="X119" i="28"/>
  <c r="X119" i="29" s="1"/>
  <c r="Q25" i="27"/>
  <c r="R25" i="27"/>
  <c r="S25" i="27"/>
  <c r="T25" i="27"/>
  <c r="U25" i="27"/>
  <c r="V25" i="27"/>
  <c r="W25" i="27"/>
  <c r="X25" i="27"/>
  <c r="Q26" i="27"/>
  <c r="R26" i="27"/>
  <c r="S26" i="27"/>
  <c r="T26" i="27"/>
  <c r="U26" i="27"/>
  <c r="V26" i="27"/>
  <c r="W26" i="27"/>
  <c r="X26" i="27"/>
  <c r="Q27" i="27"/>
  <c r="R27" i="27"/>
  <c r="S27" i="27"/>
  <c r="T27" i="27"/>
  <c r="U27" i="27"/>
  <c r="V27" i="27"/>
  <c r="W27" i="27"/>
  <c r="X27" i="27"/>
  <c r="Q28" i="27"/>
  <c r="R28" i="27"/>
  <c r="S28" i="27"/>
  <c r="T28" i="27"/>
  <c r="U28" i="27"/>
  <c r="V28" i="27"/>
  <c r="W28" i="27"/>
  <c r="X28" i="27"/>
  <c r="Q29" i="27"/>
  <c r="R29" i="27"/>
  <c r="S29" i="27"/>
  <c r="T29" i="27"/>
  <c r="U29" i="27"/>
  <c r="V29" i="27"/>
  <c r="W29" i="27"/>
  <c r="X29" i="27"/>
  <c r="Q30" i="27"/>
  <c r="R30" i="27"/>
  <c r="S30" i="27"/>
  <c r="T30" i="27"/>
  <c r="U30" i="27"/>
  <c r="V30" i="27"/>
  <c r="W30" i="27"/>
  <c r="X30" i="27"/>
  <c r="Q35" i="27"/>
  <c r="R35" i="27"/>
  <c r="S35" i="27"/>
  <c r="T35" i="27"/>
  <c r="U35" i="27"/>
  <c r="V35" i="27"/>
  <c r="W35" i="27"/>
  <c r="X35" i="27"/>
  <c r="Q38" i="27"/>
  <c r="R38" i="27"/>
  <c r="S38" i="27"/>
  <c r="T38" i="27"/>
  <c r="U38" i="27"/>
  <c r="V38" i="27"/>
  <c r="W38" i="27"/>
  <c r="X38" i="27"/>
  <c r="Q41" i="27"/>
  <c r="R41" i="27"/>
  <c r="S41" i="27"/>
  <c r="T41" i="27"/>
  <c r="U41" i="27"/>
  <c r="V41" i="27"/>
  <c r="W41" i="27"/>
  <c r="X41" i="27"/>
  <c r="Q43" i="27"/>
  <c r="R43" i="27"/>
  <c r="S43" i="27"/>
  <c r="T43" i="27"/>
  <c r="U43" i="27"/>
  <c r="V43" i="27"/>
  <c r="W43" i="27"/>
  <c r="X43" i="27"/>
  <c r="Q48" i="27"/>
  <c r="R48" i="27"/>
  <c r="S48" i="27"/>
  <c r="T48" i="27"/>
  <c r="U48" i="27"/>
  <c r="V48" i="27"/>
  <c r="W48" i="27"/>
  <c r="X48" i="27"/>
  <c r="Q50" i="27"/>
  <c r="R50" i="27"/>
  <c r="S50" i="27"/>
  <c r="T50" i="27"/>
  <c r="U50" i="27"/>
  <c r="V50" i="27"/>
  <c r="W50" i="27"/>
  <c r="X50" i="27"/>
  <c r="Q51" i="27"/>
  <c r="R51" i="27"/>
  <c r="S51" i="27"/>
  <c r="T51" i="27"/>
  <c r="U51" i="27"/>
  <c r="V51" i="27"/>
  <c r="W51" i="27"/>
  <c r="X51" i="27"/>
  <c r="Q52" i="27"/>
  <c r="R52" i="27"/>
  <c r="S52" i="27"/>
  <c r="T52" i="27"/>
  <c r="U52" i="27"/>
  <c r="V52" i="27"/>
  <c r="W52" i="27"/>
  <c r="X52" i="27"/>
  <c r="Q53" i="27"/>
  <c r="R53" i="27"/>
  <c r="S53" i="27"/>
  <c r="T53" i="27"/>
  <c r="U53" i="27"/>
  <c r="V53" i="27"/>
  <c r="W53" i="27"/>
  <c r="X53" i="27"/>
  <c r="Q54" i="27"/>
  <c r="R54" i="27"/>
  <c r="S54" i="27"/>
  <c r="T54" i="27"/>
  <c r="U54" i="27"/>
  <c r="V54" i="27"/>
  <c r="W54" i="27"/>
  <c r="X54" i="27"/>
  <c r="Q56" i="27"/>
  <c r="R56" i="27"/>
  <c r="S56" i="27"/>
  <c r="T56" i="27"/>
  <c r="U56" i="27"/>
  <c r="V56" i="27"/>
  <c r="W56" i="27"/>
  <c r="X56" i="27"/>
  <c r="Q57" i="27"/>
  <c r="R57" i="27"/>
  <c r="S57" i="27"/>
  <c r="T57" i="27"/>
  <c r="U57" i="27"/>
  <c r="V57" i="27"/>
  <c r="W57" i="27"/>
  <c r="X57" i="27"/>
  <c r="Q58" i="27"/>
  <c r="R58" i="27"/>
  <c r="S58" i="27"/>
  <c r="T58" i="27"/>
  <c r="U58" i="27"/>
  <c r="V58" i="27"/>
  <c r="W58" i="27"/>
  <c r="X58" i="27"/>
  <c r="Q59" i="27"/>
  <c r="R59" i="27"/>
  <c r="S59" i="27"/>
  <c r="T59" i="27"/>
  <c r="U59" i="27"/>
  <c r="V59" i="27"/>
  <c r="W59" i="27"/>
  <c r="X59" i="27"/>
  <c r="Q60" i="27"/>
  <c r="R60" i="27"/>
  <c r="S60" i="27"/>
  <c r="T60" i="27"/>
  <c r="U60" i="27"/>
  <c r="V60" i="27"/>
  <c r="W60" i="27"/>
  <c r="X60" i="27"/>
  <c r="Q61" i="27"/>
  <c r="R61" i="27"/>
  <c r="S61" i="27"/>
  <c r="T61" i="27"/>
  <c r="U61" i="27"/>
  <c r="V61" i="27"/>
  <c r="W61" i="27"/>
  <c r="X61" i="27"/>
  <c r="Q62" i="27"/>
  <c r="R62" i="27"/>
  <c r="S62" i="27"/>
  <c r="T62" i="27"/>
  <c r="U62" i="27"/>
  <c r="V62" i="27"/>
  <c r="W62" i="27"/>
  <c r="X62" i="27"/>
  <c r="Q63" i="27"/>
  <c r="R63" i="27"/>
  <c r="S63" i="27"/>
  <c r="T63" i="27"/>
  <c r="U63" i="27"/>
  <c r="V63" i="27"/>
  <c r="W63" i="27"/>
  <c r="X63" i="27"/>
  <c r="Q64" i="27"/>
  <c r="R64" i="27"/>
  <c r="S64" i="27"/>
  <c r="T64" i="27"/>
  <c r="U64" i="27"/>
  <c r="V64" i="27"/>
  <c r="W64" i="27"/>
  <c r="X64" i="27"/>
  <c r="Q65" i="27"/>
  <c r="R65" i="27"/>
  <c r="S65" i="27"/>
  <c r="T65" i="27"/>
  <c r="U65" i="27"/>
  <c r="V65" i="27"/>
  <c r="W65" i="27"/>
  <c r="X65" i="27"/>
  <c r="Q66" i="27"/>
  <c r="R66" i="27"/>
  <c r="S66" i="27"/>
  <c r="T66" i="27"/>
  <c r="U66" i="27"/>
  <c r="V66" i="27"/>
  <c r="W66" i="27"/>
  <c r="X66" i="27"/>
  <c r="Q67" i="27"/>
  <c r="R67" i="27"/>
  <c r="S67" i="27"/>
  <c r="T67" i="27"/>
  <c r="U67" i="27"/>
  <c r="V67" i="27"/>
  <c r="W67" i="27"/>
  <c r="X67" i="27"/>
  <c r="Q68" i="27"/>
  <c r="R68" i="27"/>
  <c r="S68" i="27"/>
  <c r="T68" i="27"/>
  <c r="U68" i="27"/>
  <c r="V68" i="27"/>
  <c r="W68" i="27"/>
  <c r="X68" i="27"/>
  <c r="Q69" i="27"/>
  <c r="R69" i="27"/>
  <c r="S69" i="27"/>
  <c r="T69" i="27"/>
  <c r="U69" i="27"/>
  <c r="V69" i="27"/>
  <c r="W69" i="27"/>
  <c r="X69" i="27"/>
  <c r="Q70" i="27"/>
  <c r="R70" i="27"/>
  <c r="S70" i="27"/>
  <c r="T70" i="27"/>
  <c r="U70" i="27"/>
  <c r="V70" i="27"/>
  <c r="W70" i="27"/>
  <c r="X70" i="27"/>
  <c r="Q71" i="27"/>
  <c r="R71" i="27"/>
  <c r="S71" i="27"/>
  <c r="T71" i="27"/>
  <c r="U71" i="27"/>
  <c r="V71" i="27"/>
  <c r="W71" i="27"/>
  <c r="X71" i="27"/>
  <c r="Q72" i="27"/>
  <c r="R72" i="27"/>
  <c r="S72" i="27"/>
  <c r="T72" i="27"/>
  <c r="U72" i="27"/>
  <c r="V72" i="27"/>
  <c r="W72" i="27"/>
  <c r="X72" i="27"/>
  <c r="Q73" i="27"/>
  <c r="R73" i="27"/>
  <c r="S73" i="27"/>
  <c r="T73" i="27"/>
  <c r="U73" i="27"/>
  <c r="V73" i="27"/>
  <c r="W73" i="27"/>
  <c r="X73" i="27"/>
  <c r="Q74" i="27"/>
  <c r="R74" i="27"/>
  <c r="S74" i="27"/>
  <c r="T74" i="27"/>
  <c r="U74" i="27"/>
  <c r="V74" i="27"/>
  <c r="W74" i="27"/>
  <c r="X74" i="27"/>
  <c r="Q75" i="27"/>
  <c r="R75" i="27"/>
  <c r="S75" i="27"/>
  <c r="T75" i="27"/>
  <c r="U75" i="27"/>
  <c r="V75" i="27"/>
  <c r="W75" i="27"/>
  <c r="X75" i="27"/>
  <c r="Q76" i="27"/>
  <c r="R76" i="27"/>
  <c r="S76" i="27"/>
  <c r="T76" i="27"/>
  <c r="U76" i="27"/>
  <c r="V76" i="27"/>
  <c r="W76" i="27"/>
  <c r="X76" i="27"/>
  <c r="Q77" i="27"/>
  <c r="R77" i="27"/>
  <c r="S77" i="27"/>
  <c r="T77" i="27"/>
  <c r="U77" i="27"/>
  <c r="V77" i="27"/>
  <c r="W77" i="27"/>
  <c r="X77" i="27"/>
  <c r="Q102" i="27"/>
  <c r="R102" i="27"/>
  <c r="S102" i="27"/>
  <c r="T102" i="27"/>
  <c r="U102" i="27"/>
  <c r="V102" i="27"/>
  <c r="W102" i="27"/>
  <c r="X102" i="27"/>
  <c r="Q106" i="27"/>
  <c r="R106" i="27"/>
  <c r="S106" i="27"/>
  <c r="T106" i="27"/>
  <c r="U106" i="27"/>
  <c r="V106" i="27"/>
  <c r="W106" i="27"/>
  <c r="X106" i="27"/>
  <c r="Q107" i="27"/>
  <c r="R107" i="27"/>
  <c r="S107" i="27"/>
  <c r="T107" i="27"/>
  <c r="U107" i="27"/>
  <c r="V107" i="27"/>
  <c r="W107" i="27"/>
  <c r="X107" i="27"/>
  <c r="Q108" i="27"/>
  <c r="R108" i="27"/>
  <c r="S108" i="27"/>
  <c r="T108" i="27"/>
  <c r="U108" i="27"/>
  <c r="V108" i="27"/>
  <c r="W108" i="27"/>
  <c r="X108" i="27"/>
  <c r="Q109" i="27"/>
  <c r="R109" i="27"/>
  <c r="S109" i="27"/>
  <c r="T109" i="27"/>
  <c r="U109" i="27"/>
  <c r="V109" i="27"/>
  <c r="W109" i="27"/>
  <c r="X109" i="27"/>
  <c r="Q110" i="27"/>
  <c r="R110" i="27"/>
  <c r="S110" i="27"/>
  <c r="T110" i="27"/>
  <c r="U110" i="27"/>
  <c r="V110" i="27"/>
  <c r="W110" i="27"/>
  <c r="X110" i="27"/>
  <c r="Q114" i="27"/>
  <c r="R114" i="27"/>
  <c r="S114" i="27"/>
  <c r="T114" i="27"/>
  <c r="U114" i="27"/>
  <c r="V114" i="27"/>
  <c r="W114" i="27"/>
  <c r="X11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D4" i="27"/>
  <c r="D5" i="27"/>
  <c r="D12" i="27"/>
  <c r="D13" i="27"/>
  <c r="D14" i="27"/>
  <c r="D15" i="27"/>
  <c r="D16" i="27"/>
  <c r="D18" i="27"/>
  <c r="D19" i="27"/>
  <c r="D20" i="27"/>
  <c r="H143" i="32"/>
  <c r="I143" i="32"/>
  <c r="J143" i="32"/>
  <c r="K143" i="32"/>
  <c r="L143" i="32"/>
  <c r="M143" i="32"/>
  <c r="N143" i="32"/>
  <c r="O143" i="32"/>
  <c r="P143" i="32"/>
  <c r="H144" i="32"/>
  <c r="I144" i="32"/>
  <c r="J144" i="32"/>
  <c r="K144" i="32"/>
  <c r="L144" i="32"/>
  <c r="M144" i="32"/>
  <c r="N144" i="32"/>
  <c r="O144" i="32"/>
  <c r="P144" i="32"/>
  <c r="G143" i="32"/>
  <c r="G144" i="32"/>
  <c r="W36" i="27" l="1"/>
  <c r="W39" i="27"/>
  <c r="W42" i="27"/>
  <c r="W49" i="27"/>
  <c r="W55" i="27"/>
  <c r="S36" i="27"/>
  <c r="S39" i="27"/>
  <c r="S42" i="27"/>
  <c r="S49" i="27"/>
  <c r="S55" i="27"/>
  <c r="V36" i="27"/>
  <c r="V39" i="27"/>
  <c r="V42" i="27"/>
  <c r="V49" i="27"/>
  <c r="V55" i="27"/>
  <c r="R36" i="27"/>
  <c r="R39" i="27"/>
  <c r="R42" i="27"/>
  <c r="R49" i="27"/>
  <c r="R55" i="27"/>
  <c r="U36" i="27"/>
  <c r="U39" i="27"/>
  <c r="U42" i="27"/>
  <c r="U49" i="27"/>
  <c r="U55" i="27"/>
  <c r="Q36" i="27"/>
  <c r="Q39" i="27"/>
  <c r="Q42" i="27"/>
  <c r="Q49" i="27"/>
  <c r="Q55" i="27"/>
  <c r="X36" i="27"/>
  <c r="X39" i="27"/>
  <c r="X42" i="27"/>
  <c r="X49" i="27"/>
  <c r="X55" i="27"/>
  <c r="T36" i="27"/>
  <c r="T39" i="27"/>
  <c r="T42" i="27"/>
  <c r="T49" i="27"/>
  <c r="T55" i="27"/>
  <c r="D4" i="21" l="1"/>
  <c r="D5" i="21"/>
  <c r="D12" i="21"/>
  <c r="D13" i="21"/>
  <c r="D14" i="21"/>
  <c r="D15" i="2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59" i="20"/>
  <c r="P59" i="32" s="1"/>
  <c r="P62" i="20"/>
  <c r="P62" i="32" s="1"/>
  <c r="P64" i="20"/>
  <c r="P64" i="32" s="1"/>
  <c r="P70" i="20"/>
  <c r="P70" i="32" s="1"/>
  <c r="P126" i="20"/>
  <c r="P130" i="20"/>
  <c r="P131" i="20"/>
  <c r="P132" i="20"/>
  <c r="P132" i="32" s="1"/>
  <c r="P133" i="20"/>
  <c r="P133" i="32" s="1"/>
  <c r="P134" i="20"/>
  <c r="P134" i="32" s="1"/>
  <c r="P139" i="20"/>
  <c r="P139" i="32" s="1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D6" i="21" l="1"/>
  <c r="D6" i="27"/>
  <c r="X6" i="27"/>
  <c r="T6" i="27"/>
  <c r="W6" i="27"/>
  <c r="V6" i="27"/>
  <c r="U6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D22" i="10"/>
  <c r="D23" i="10" s="1"/>
  <c r="P8" i="27"/>
  <c r="Q8" i="27"/>
  <c r="R8" i="27"/>
  <c r="S8" i="27"/>
  <c r="H8" i="27" l="1"/>
  <c r="G22" i="10"/>
  <c r="G23" i="10" s="1"/>
  <c r="K8" i="27"/>
  <c r="J22" i="10"/>
  <c r="J23" i="10" s="1"/>
  <c r="L8" i="27"/>
  <c r="K22" i="10"/>
  <c r="K23" i="10" s="1"/>
  <c r="G8" i="27"/>
  <c r="F22" i="10"/>
  <c r="F23" i="10" s="1"/>
  <c r="N8" i="27"/>
  <c r="M22" i="10"/>
  <c r="M23" i="10" s="1"/>
  <c r="J8" i="27"/>
  <c r="I22" i="10"/>
  <c r="I23" i="10" s="1"/>
  <c r="F8" i="27"/>
  <c r="E22" i="10"/>
  <c r="E23" i="10" s="1"/>
  <c r="O8" i="27"/>
  <c r="N22" i="10"/>
  <c r="N23" i="10" s="1"/>
  <c r="M8" i="27"/>
  <c r="L22" i="10"/>
  <c r="L23" i="10" s="1"/>
  <c r="I8" i="27"/>
  <c r="H23" i="10"/>
  <c r="W8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D11" i="21"/>
  <c r="D11" i="27"/>
  <c r="U11" i="27"/>
  <c r="U10" i="27"/>
  <c r="V8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X11" i="27"/>
  <c r="T11" i="27"/>
  <c r="X10" i="27"/>
  <c r="T10" i="27"/>
  <c r="U8" i="27"/>
  <c r="Q78" i="27"/>
  <c r="Q79" i="27"/>
  <c r="Q80" i="27"/>
  <c r="Q81" i="27"/>
  <c r="Q82" i="27"/>
  <c r="Q83" i="27"/>
  <c r="Q84" i="27"/>
  <c r="Q85" i="27"/>
  <c r="Q86" i="27"/>
  <c r="Q88" i="27"/>
  <c r="Q90" i="27"/>
  <c r="Q92" i="27"/>
  <c r="Q94" i="27"/>
  <c r="Q96" i="27"/>
  <c r="Q98" i="27"/>
  <c r="Q87" i="27"/>
  <c r="Q89" i="27"/>
  <c r="Q91" i="27"/>
  <c r="Q93" i="27"/>
  <c r="Q95" i="27"/>
  <c r="Q97" i="27"/>
  <c r="Q99" i="27"/>
  <c r="Q100" i="27"/>
  <c r="Q101" i="27"/>
  <c r="W11" i="27"/>
  <c r="W10" i="27"/>
  <c r="X8" i="27"/>
  <c r="T8" i="27"/>
  <c r="D10" i="21"/>
  <c r="D10" i="27"/>
  <c r="V11" i="27"/>
  <c r="V10" i="27"/>
  <c r="D48" i="10"/>
  <c r="F17" i="27"/>
  <c r="G17" i="27"/>
  <c r="H17" i="27"/>
  <c r="I17" i="27"/>
  <c r="J17" i="27"/>
  <c r="K17" i="27"/>
  <c r="L17" i="27"/>
  <c r="M17" i="27"/>
  <c r="N17" i="27"/>
  <c r="O17" i="27"/>
  <c r="Q17" i="27"/>
  <c r="R17" i="27"/>
  <c r="S17" i="27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U17" i="27"/>
  <c r="U78" i="27"/>
  <c r="U79" i="27"/>
  <c r="U80" i="27"/>
  <c r="U81" i="27"/>
  <c r="U82" i="27"/>
  <c r="U83" i="27"/>
  <c r="U84" i="27"/>
  <c r="U85" i="27"/>
  <c r="U86" i="27"/>
  <c r="U88" i="27"/>
  <c r="U90" i="27"/>
  <c r="U92" i="27"/>
  <c r="U94" i="27"/>
  <c r="U96" i="27"/>
  <c r="U98" i="27"/>
  <c r="U87" i="27"/>
  <c r="U89" i="27"/>
  <c r="U91" i="27"/>
  <c r="U93" i="27"/>
  <c r="U95" i="27"/>
  <c r="U97" i="27"/>
  <c r="U99" i="27"/>
  <c r="U100" i="27"/>
  <c r="U101" i="27"/>
  <c r="N57" i="10"/>
  <c r="J57" i="10"/>
  <c r="F57" i="10"/>
  <c r="X17" i="27"/>
  <c r="T17" i="27"/>
  <c r="P1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M57" i="10"/>
  <c r="I57" i="10"/>
  <c r="E57" i="10"/>
  <c r="W1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9" i="27"/>
  <c r="W100" i="27"/>
  <c r="W101" i="27"/>
  <c r="W98" i="27"/>
  <c r="L57" i="10"/>
  <c r="H57" i="10"/>
  <c r="V1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P57" i="10" l="1"/>
  <c r="E144" i="32"/>
  <c r="F144" i="32"/>
  <c r="F143" i="32"/>
  <c r="E143" i="32"/>
  <c r="E58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40" i="19"/>
  <c r="G140" i="19"/>
  <c r="H140" i="19"/>
  <c r="I140" i="19"/>
  <c r="J140" i="19"/>
  <c r="K140" i="19"/>
  <c r="L140" i="19"/>
  <c r="M140" i="19"/>
  <c r="N140" i="19"/>
  <c r="O140" i="19"/>
  <c r="P140" i="19"/>
  <c r="F139" i="20" l="1"/>
  <c r="F139" i="32" s="1"/>
  <c r="G139" i="20"/>
  <c r="G139" i="32" s="1"/>
  <c r="H139" i="20"/>
  <c r="H139" i="32" s="1"/>
  <c r="I139" i="20"/>
  <c r="I139" i="32" s="1"/>
  <c r="J139" i="20"/>
  <c r="J139" i="32" s="1"/>
  <c r="K139" i="20"/>
  <c r="K139" i="32" s="1"/>
  <c r="L139" i="20"/>
  <c r="L139" i="32" s="1"/>
  <c r="M139" i="20"/>
  <c r="M139" i="32" s="1"/>
  <c r="N139" i="20"/>
  <c r="N139" i="32" s="1"/>
  <c r="O139" i="20"/>
  <c r="O139" i="32" s="1"/>
  <c r="F130" i="20"/>
  <c r="G130" i="20"/>
  <c r="H130" i="20"/>
  <c r="I130" i="20"/>
  <c r="J130" i="20"/>
  <c r="K130" i="20"/>
  <c r="L130" i="20"/>
  <c r="M130" i="20"/>
  <c r="N130" i="20"/>
  <c r="O130" i="20"/>
  <c r="F131" i="20"/>
  <c r="G131" i="20"/>
  <c r="H131" i="20"/>
  <c r="I131" i="20"/>
  <c r="J131" i="20"/>
  <c r="K131" i="20"/>
  <c r="L131" i="20"/>
  <c r="M131" i="20"/>
  <c r="N131" i="20"/>
  <c r="O131" i="20"/>
  <c r="F132" i="20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33" i="20"/>
  <c r="F133" i="32" s="1"/>
  <c r="G133" i="20"/>
  <c r="G133" i="32" s="1"/>
  <c r="H133" i="20"/>
  <c r="H133" i="32" s="1"/>
  <c r="I133" i="20"/>
  <c r="I133" i="32" s="1"/>
  <c r="J133" i="20"/>
  <c r="J133" i="32" s="1"/>
  <c r="K133" i="20"/>
  <c r="K133" i="32" s="1"/>
  <c r="L133" i="20"/>
  <c r="L133" i="32" s="1"/>
  <c r="M133" i="20"/>
  <c r="M133" i="32" s="1"/>
  <c r="N133" i="20"/>
  <c r="N133" i="32" s="1"/>
  <c r="O133" i="20"/>
  <c r="O133" i="32" s="1"/>
  <c r="F134" i="20"/>
  <c r="F134" i="32" s="1"/>
  <c r="G134" i="20"/>
  <c r="G134" i="32" s="1"/>
  <c r="H134" i="20"/>
  <c r="H134" i="32" s="1"/>
  <c r="I134" i="20"/>
  <c r="I134" i="32" s="1"/>
  <c r="J134" i="20"/>
  <c r="J134" i="32" s="1"/>
  <c r="K134" i="20"/>
  <c r="K134" i="32" s="1"/>
  <c r="L134" i="20"/>
  <c r="L134" i="32" s="1"/>
  <c r="M134" i="20"/>
  <c r="M134" i="32" s="1"/>
  <c r="N134" i="20"/>
  <c r="N134" i="32" s="1"/>
  <c r="O134" i="20"/>
  <c r="O134" i="32" s="1"/>
  <c r="F126" i="20"/>
  <c r="G126" i="20"/>
  <c r="H126" i="20"/>
  <c r="I126" i="20"/>
  <c r="J126" i="20"/>
  <c r="K126" i="20"/>
  <c r="L126" i="20"/>
  <c r="M126" i="20"/>
  <c r="N126" i="20"/>
  <c r="O126" i="20"/>
  <c r="F59" i="20"/>
  <c r="F59" i="32" s="1"/>
  <c r="G59" i="20"/>
  <c r="G59" i="32" s="1"/>
  <c r="H59" i="20"/>
  <c r="H59" i="32" s="1"/>
  <c r="I59" i="20"/>
  <c r="I59" i="32" s="1"/>
  <c r="J59" i="20"/>
  <c r="J59" i="32" s="1"/>
  <c r="K59" i="20"/>
  <c r="K59" i="32" s="1"/>
  <c r="L59" i="20"/>
  <c r="L59" i="32" s="1"/>
  <c r="M59" i="20"/>
  <c r="M59" i="32" s="1"/>
  <c r="N59" i="20"/>
  <c r="N59" i="32" s="1"/>
  <c r="O59" i="20"/>
  <c r="O59" i="32" s="1"/>
  <c r="F62" i="20"/>
  <c r="F62" i="32" s="1"/>
  <c r="G62" i="20"/>
  <c r="G62" i="32" s="1"/>
  <c r="H62" i="20"/>
  <c r="H62" i="32" s="1"/>
  <c r="I62" i="20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4" i="20"/>
  <c r="F64" i="32" s="1"/>
  <c r="G64" i="20"/>
  <c r="G64" i="32" s="1"/>
  <c r="H64" i="20"/>
  <c r="H64" i="32" s="1"/>
  <c r="I64" i="20"/>
  <c r="I64" i="32" s="1"/>
  <c r="J64" i="20"/>
  <c r="J64" i="32" s="1"/>
  <c r="K64" i="20"/>
  <c r="K64" i="32" s="1"/>
  <c r="L64" i="20"/>
  <c r="L64" i="32" s="1"/>
  <c r="M64" i="20"/>
  <c r="M64" i="32" s="1"/>
  <c r="N64" i="20"/>
  <c r="N64" i="32" s="1"/>
  <c r="O64" i="20"/>
  <c r="O64" i="32" s="1"/>
  <c r="F70" i="20"/>
  <c r="F70" i="32" s="1"/>
  <c r="G70" i="20"/>
  <c r="G70" i="32" s="1"/>
  <c r="H70" i="20"/>
  <c r="H70" i="32" s="1"/>
  <c r="I70" i="20"/>
  <c r="I70" i="32" s="1"/>
  <c r="J70" i="20"/>
  <c r="J70" i="32" s="1"/>
  <c r="K70" i="20"/>
  <c r="K70" i="32" s="1"/>
  <c r="L70" i="20"/>
  <c r="L70" i="32" s="1"/>
  <c r="M70" i="20"/>
  <c r="M70" i="32" s="1"/>
  <c r="N70" i="20"/>
  <c r="N70" i="32" s="1"/>
  <c r="O70" i="20"/>
  <c r="O70" i="32" s="1"/>
  <c r="E39" i="20"/>
  <c r="E39" i="32" s="1"/>
  <c r="E41" i="20"/>
  <c r="E41" i="32" s="1"/>
  <c r="E54" i="20"/>
  <c r="E54" i="32" s="1"/>
  <c r="E7" i="20"/>
  <c r="F7" i="20"/>
  <c r="G7" i="20"/>
  <c r="H7" i="20"/>
  <c r="I7" i="20"/>
  <c r="J7" i="20"/>
  <c r="K7" i="20"/>
  <c r="L7" i="20"/>
  <c r="M7" i="20"/>
  <c r="N7" i="20"/>
  <c r="O7" i="20"/>
  <c r="P7" i="20"/>
  <c r="E8" i="20"/>
  <c r="F8" i="20"/>
  <c r="G8" i="20"/>
  <c r="H8" i="20"/>
  <c r="I8" i="20"/>
  <c r="J8" i="20"/>
  <c r="K8" i="20"/>
  <c r="L8" i="20"/>
  <c r="M8" i="20"/>
  <c r="N8" i="20"/>
  <c r="O8" i="20"/>
  <c r="P8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N37" i="20" l="1"/>
  <c r="N37" i="32" s="1"/>
  <c r="J37" i="20"/>
  <c r="J37" i="32" s="1"/>
  <c r="N46" i="20"/>
  <c r="N46" i="32" s="1"/>
  <c r="N49" i="20"/>
  <c r="N49" i="32" s="1"/>
  <c r="F37" i="20"/>
  <c r="F37" i="32" s="1"/>
  <c r="I37" i="20"/>
  <c r="I37" i="32" s="1"/>
  <c r="P37" i="20"/>
  <c r="P37" i="32" s="1"/>
  <c r="L37" i="20"/>
  <c r="L37" i="32" s="1"/>
  <c r="H37" i="20"/>
  <c r="H37" i="32" s="1"/>
  <c r="M37" i="20"/>
  <c r="M37" i="32" s="1"/>
  <c r="O37" i="20"/>
  <c r="O37" i="32" s="1"/>
  <c r="K37" i="20"/>
  <c r="K37" i="32" s="1"/>
  <c r="G37" i="20"/>
  <c r="G37" i="32" s="1"/>
  <c r="K71" i="20"/>
  <c r="G71" i="20"/>
  <c r="J71" i="20"/>
  <c r="F71" i="20"/>
  <c r="I71" i="20"/>
  <c r="L71" i="20"/>
  <c r="H71" i="20"/>
  <c r="O120" i="20"/>
  <c r="O120" i="32" s="1"/>
  <c r="K120" i="20"/>
  <c r="K120" i="32" s="1"/>
  <c r="G120" i="20"/>
  <c r="G120" i="32" s="1"/>
  <c r="N120" i="20"/>
  <c r="N120" i="32" s="1"/>
  <c r="J120" i="20"/>
  <c r="J120" i="32" s="1"/>
  <c r="F120" i="20"/>
  <c r="F120" i="32" s="1"/>
  <c r="M120" i="20"/>
  <c r="M120" i="32" s="1"/>
  <c r="I120" i="20"/>
  <c r="I120" i="32" s="1"/>
  <c r="E120" i="20"/>
  <c r="E120" i="32" s="1"/>
  <c r="P120" i="20"/>
  <c r="P120" i="32" s="1"/>
  <c r="L120" i="20"/>
  <c r="L120" i="32" s="1"/>
  <c r="H120" i="20"/>
  <c r="H120" i="32" s="1"/>
  <c r="M78" i="20"/>
  <c r="M78" i="32" s="1"/>
  <c r="M82" i="20"/>
  <c r="M82" i="32" s="1"/>
  <c r="M86" i="20"/>
  <c r="M86" i="32" s="1"/>
  <c r="M90" i="20"/>
  <c r="M90" i="32" s="1"/>
  <c r="M94" i="20"/>
  <c r="M94" i="32" s="1"/>
  <c r="M98" i="20"/>
  <c r="M98" i="32" s="1"/>
  <c r="M77" i="20"/>
  <c r="M77" i="32" s="1"/>
  <c r="M89" i="20"/>
  <c r="M89" i="32" s="1"/>
  <c r="M97" i="20"/>
  <c r="M97" i="32" s="1"/>
  <c r="M84" i="20"/>
  <c r="M84" i="32" s="1"/>
  <c r="M92" i="20"/>
  <c r="M92" i="32" s="1"/>
  <c r="M87" i="20"/>
  <c r="M87" i="32" s="1"/>
  <c r="M99" i="20"/>
  <c r="M99" i="32" s="1"/>
  <c r="P104" i="20"/>
  <c r="P104" i="32" s="1"/>
  <c r="P108" i="20"/>
  <c r="P108" i="32" s="1"/>
  <c r="P112" i="20"/>
  <c r="P112" i="32" s="1"/>
  <c r="P116" i="20"/>
  <c r="P116" i="32" s="1"/>
  <c r="P103" i="20"/>
  <c r="P107" i="20"/>
  <c r="P107" i="32" s="1"/>
  <c r="P111" i="20"/>
  <c r="P111" i="32" s="1"/>
  <c r="P115" i="20"/>
  <c r="P115" i="32" s="1"/>
  <c r="P106" i="20"/>
  <c r="P106" i="32" s="1"/>
  <c r="P114" i="20"/>
  <c r="P114" i="32" s="1"/>
  <c r="P109" i="20"/>
  <c r="P109" i="32" s="1"/>
  <c r="P117" i="20"/>
  <c r="P117" i="32" s="1"/>
  <c r="P122" i="20"/>
  <c r="P122" i="32" s="1"/>
  <c r="P110" i="20"/>
  <c r="P110" i="32" s="1"/>
  <c r="P118" i="20"/>
  <c r="P118" i="32" s="1"/>
  <c r="P113" i="20"/>
  <c r="P113" i="32" s="1"/>
  <c r="P121" i="20"/>
  <c r="P105" i="20"/>
  <c r="P105" i="32" s="1"/>
  <c r="P119" i="20"/>
  <c r="P119" i="32" s="1"/>
  <c r="P77" i="20"/>
  <c r="P77" i="32" s="1"/>
  <c r="P89" i="20"/>
  <c r="P89" i="32" s="1"/>
  <c r="P97" i="20"/>
  <c r="P97" i="32" s="1"/>
  <c r="P84" i="20"/>
  <c r="P84" i="32" s="1"/>
  <c r="P92" i="20"/>
  <c r="P92" i="32" s="1"/>
  <c r="P87" i="20"/>
  <c r="P87" i="32" s="1"/>
  <c r="P99" i="20"/>
  <c r="P99" i="32" s="1"/>
  <c r="P82" i="20"/>
  <c r="P82" i="32" s="1"/>
  <c r="P98" i="20"/>
  <c r="P98" i="32" s="1"/>
  <c r="P90" i="20"/>
  <c r="P90" i="32" s="1"/>
  <c r="P94" i="20"/>
  <c r="P94" i="32" s="1"/>
  <c r="P78" i="20"/>
  <c r="P78" i="32" s="1"/>
  <c r="P86" i="20"/>
  <c r="P86" i="32" s="1"/>
  <c r="L77" i="20"/>
  <c r="L77" i="32" s="1"/>
  <c r="L89" i="20"/>
  <c r="L89" i="32" s="1"/>
  <c r="L97" i="20"/>
  <c r="L97" i="32" s="1"/>
  <c r="L84" i="20"/>
  <c r="L84" i="32" s="1"/>
  <c r="L92" i="20"/>
  <c r="L92" i="32" s="1"/>
  <c r="L87" i="20"/>
  <c r="L87" i="32" s="1"/>
  <c r="L90" i="20"/>
  <c r="L90" i="32" s="1"/>
  <c r="L94" i="20"/>
  <c r="L94" i="32" s="1"/>
  <c r="L98" i="20"/>
  <c r="L98" i="32" s="1"/>
  <c r="L78" i="20"/>
  <c r="L78" i="32" s="1"/>
  <c r="L82" i="20"/>
  <c r="L82" i="32" s="1"/>
  <c r="L86" i="20"/>
  <c r="L86" i="32" s="1"/>
  <c r="L99" i="20"/>
  <c r="L99" i="32" s="1"/>
  <c r="H77" i="20"/>
  <c r="H77" i="32" s="1"/>
  <c r="H89" i="20"/>
  <c r="H89" i="32" s="1"/>
  <c r="H97" i="20"/>
  <c r="H97" i="32" s="1"/>
  <c r="H84" i="20"/>
  <c r="H84" i="32" s="1"/>
  <c r="H92" i="20"/>
  <c r="H92" i="32" s="1"/>
  <c r="H87" i="20"/>
  <c r="H87" i="32" s="1"/>
  <c r="H90" i="20"/>
  <c r="H90" i="32" s="1"/>
  <c r="H94" i="20"/>
  <c r="H94" i="32" s="1"/>
  <c r="H98" i="20"/>
  <c r="H98" i="32" s="1"/>
  <c r="H99" i="20"/>
  <c r="H99" i="32" s="1"/>
  <c r="H78" i="20"/>
  <c r="H78" i="32" s="1"/>
  <c r="H82" i="20"/>
  <c r="H82" i="32" s="1"/>
  <c r="H86" i="20"/>
  <c r="H86" i="32" s="1"/>
  <c r="O103" i="20"/>
  <c r="O107" i="20"/>
  <c r="O107" i="32" s="1"/>
  <c r="O111" i="20"/>
  <c r="O111" i="32" s="1"/>
  <c r="O115" i="20"/>
  <c r="O115" i="32" s="1"/>
  <c r="O119" i="20"/>
  <c r="O119" i="32" s="1"/>
  <c r="O106" i="20"/>
  <c r="O106" i="32" s="1"/>
  <c r="O110" i="20"/>
  <c r="O110" i="32" s="1"/>
  <c r="O114" i="20"/>
  <c r="O114" i="32" s="1"/>
  <c r="O118" i="20"/>
  <c r="O118" i="32" s="1"/>
  <c r="O109" i="20"/>
  <c r="O109" i="32" s="1"/>
  <c r="O117" i="20"/>
  <c r="O117" i="32" s="1"/>
  <c r="O104" i="20"/>
  <c r="O104" i="32" s="1"/>
  <c r="O112" i="20"/>
  <c r="O112" i="32" s="1"/>
  <c r="O121" i="20"/>
  <c r="O105" i="20"/>
  <c r="O105" i="32" s="1"/>
  <c r="O113" i="20"/>
  <c r="O113" i="32" s="1"/>
  <c r="O116" i="20"/>
  <c r="O116" i="32" s="1"/>
  <c r="O108" i="20"/>
  <c r="O108" i="32" s="1"/>
  <c r="O122" i="20"/>
  <c r="O122" i="32" s="1"/>
  <c r="K103" i="20"/>
  <c r="K107" i="20"/>
  <c r="K107" i="32" s="1"/>
  <c r="K111" i="20"/>
  <c r="K111" i="32" s="1"/>
  <c r="K115" i="20"/>
  <c r="K115" i="32" s="1"/>
  <c r="K119" i="20"/>
  <c r="K119" i="32" s="1"/>
  <c r="K106" i="20"/>
  <c r="K106" i="32" s="1"/>
  <c r="K110" i="20"/>
  <c r="K110" i="32" s="1"/>
  <c r="K114" i="20"/>
  <c r="K114" i="32" s="1"/>
  <c r="K118" i="20"/>
  <c r="K118" i="32" s="1"/>
  <c r="K105" i="20"/>
  <c r="K105" i="32" s="1"/>
  <c r="K113" i="20"/>
  <c r="K113" i="32" s="1"/>
  <c r="K108" i="20"/>
  <c r="K108" i="32" s="1"/>
  <c r="K116" i="20"/>
  <c r="K116" i="32" s="1"/>
  <c r="K121" i="20"/>
  <c r="K109" i="20"/>
  <c r="K109" i="32" s="1"/>
  <c r="K117" i="20"/>
  <c r="K117" i="32" s="1"/>
  <c r="K112" i="20"/>
  <c r="K112" i="32" s="1"/>
  <c r="K122" i="20"/>
  <c r="K122" i="32" s="1"/>
  <c r="K104" i="20"/>
  <c r="K104" i="32" s="1"/>
  <c r="G103" i="20"/>
  <c r="G107" i="20"/>
  <c r="G107" i="32" s="1"/>
  <c r="G111" i="20"/>
  <c r="G111" i="32" s="1"/>
  <c r="G115" i="20"/>
  <c r="G115" i="32" s="1"/>
  <c r="G119" i="20"/>
  <c r="G119" i="32" s="1"/>
  <c r="G106" i="20"/>
  <c r="G106" i="32" s="1"/>
  <c r="G110" i="20"/>
  <c r="G110" i="32" s="1"/>
  <c r="G114" i="20"/>
  <c r="G114" i="32" s="1"/>
  <c r="G118" i="20"/>
  <c r="G118" i="32" s="1"/>
  <c r="G109" i="20"/>
  <c r="G109" i="32" s="1"/>
  <c r="G117" i="20"/>
  <c r="G117" i="32" s="1"/>
  <c r="G104" i="20"/>
  <c r="G104" i="32" s="1"/>
  <c r="G112" i="20"/>
  <c r="G112" i="32" s="1"/>
  <c r="G121" i="20"/>
  <c r="G108" i="20"/>
  <c r="G108" i="32" s="1"/>
  <c r="G105" i="20"/>
  <c r="G105" i="32" s="1"/>
  <c r="G113" i="20"/>
  <c r="G113" i="32" s="1"/>
  <c r="G116" i="20"/>
  <c r="G116" i="32" s="1"/>
  <c r="G122" i="20"/>
  <c r="G122" i="32" s="1"/>
  <c r="I78" i="20"/>
  <c r="I78" i="32" s="1"/>
  <c r="I82" i="20"/>
  <c r="I82" i="32" s="1"/>
  <c r="I86" i="20"/>
  <c r="I86" i="32" s="1"/>
  <c r="I90" i="20"/>
  <c r="I90" i="32" s="1"/>
  <c r="I94" i="20"/>
  <c r="I94" i="32" s="1"/>
  <c r="I98" i="20"/>
  <c r="I98" i="32" s="1"/>
  <c r="I77" i="20"/>
  <c r="I77" i="32" s="1"/>
  <c r="I89" i="20"/>
  <c r="I89" i="32" s="1"/>
  <c r="I97" i="20"/>
  <c r="I97" i="32" s="1"/>
  <c r="I84" i="20"/>
  <c r="I84" i="32" s="1"/>
  <c r="I92" i="20"/>
  <c r="I92" i="32" s="1"/>
  <c r="I87" i="20"/>
  <c r="I87" i="32" s="1"/>
  <c r="I99" i="20"/>
  <c r="I99" i="32" s="1"/>
  <c r="H104" i="20"/>
  <c r="H104" i="32" s="1"/>
  <c r="H108" i="20"/>
  <c r="H108" i="32" s="1"/>
  <c r="H112" i="20"/>
  <c r="H112" i="32" s="1"/>
  <c r="H116" i="20"/>
  <c r="H116" i="32" s="1"/>
  <c r="H103" i="20"/>
  <c r="H107" i="20"/>
  <c r="H107" i="32" s="1"/>
  <c r="H111" i="20"/>
  <c r="H111" i="32" s="1"/>
  <c r="H115" i="20"/>
  <c r="H115" i="32" s="1"/>
  <c r="H119" i="20"/>
  <c r="H119" i="32" s="1"/>
  <c r="H106" i="20"/>
  <c r="H106" i="32" s="1"/>
  <c r="H114" i="20"/>
  <c r="H114" i="32" s="1"/>
  <c r="H109" i="20"/>
  <c r="H109" i="32" s="1"/>
  <c r="H117" i="20"/>
  <c r="H117" i="32" s="1"/>
  <c r="H122" i="20"/>
  <c r="H122" i="32" s="1"/>
  <c r="H105" i="20"/>
  <c r="H105" i="32" s="1"/>
  <c r="H110" i="20"/>
  <c r="H110" i="32" s="1"/>
  <c r="H118" i="20"/>
  <c r="H118" i="32" s="1"/>
  <c r="H121" i="20"/>
  <c r="H113" i="20"/>
  <c r="H113" i="32" s="1"/>
  <c r="K84" i="20"/>
  <c r="K84" i="32" s="1"/>
  <c r="K92" i="20"/>
  <c r="K92" i="32" s="1"/>
  <c r="K87" i="20"/>
  <c r="K87" i="32" s="1"/>
  <c r="K99" i="20"/>
  <c r="K99" i="32" s="1"/>
  <c r="K78" i="20"/>
  <c r="K78" i="32" s="1"/>
  <c r="K82" i="20"/>
  <c r="K82" i="32" s="1"/>
  <c r="K86" i="20"/>
  <c r="K86" i="32" s="1"/>
  <c r="K90" i="20"/>
  <c r="K90" i="32" s="1"/>
  <c r="K94" i="20"/>
  <c r="K94" i="32" s="1"/>
  <c r="K98" i="20"/>
  <c r="K98" i="32" s="1"/>
  <c r="K77" i="20"/>
  <c r="K77" i="32" s="1"/>
  <c r="K89" i="20"/>
  <c r="K89" i="32" s="1"/>
  <c r="K97" i="20"/>
  <c r="K97" i="32" s="1"/>
  <c r="J106" i="20"/>
  <c r="J106" i="32" s="1"/>
  <c r="J110" i="20"/>
  <c r="J110" i="32" s="1"/>
  <c r="J114" i="20"/>
  <c r="J114" i="32" s="1"/>
  <c r="J118" i="20"/>
  <c r="J118" i="32" s="1"/>
  <c r="J105" i="20"/>
  <c r="J105" i="32" s="1"/>
  <c r="J109" i="20"/>
  <c r="J109" i="32" s="1"/>
  <c r="J113" i="20"/>
  <c r="J113" i="32" s="1"/>
  <c r="J117" i="20"/>
  <c r="J117" i="32" s="1"/>
  <c r="J108" i="20"/>
  <c r="J108" i="32" s="1"/>
  <c r="J116" i="20"/>
  <c r="J116" i="32" s="1"/>
  <c r="J103" i="20"/>
  <c r="J111" i="20"/>
  <c r="J111" i="32" s="1"/>
  <c r="J119" i="20"/>
  <c r="J119" i="32" s="1"/>
  <c r="J112" i="20"/>
  <c r="J112" i="32" s="1"/>
  <c r="J115" i="20"/>
  <c r="J115" i="32" s="1"/>
  <c r="J122" i="20"/>
  <c r="J122" i="32" s="1"/>
  <c r="J104" i="20"/>
  <c r="J104" i="32" s="1"/>
  <c r="J107" i="20"/>
  <c r="J107" i="32" s="1"/>
  <c r="J121" i="20"/>
  <c r="F106" i="20"/>
  <c r="F106" i="32" s="1"/>
  <c r="F110" i="20"/>
  <c r="F110" i="32" s="1"/>
  <c r="F114" i="20"/>
  <c r="F114" i="32" s="1"/>
  <c r="F118" i="20"/>
  <c r="F118" i="32" s="1"/>
  <c r="F105" i="20"/>
  <c r="F105" i="32" s="1"/>
  <c r="F109" i="20"/>
  <c r="F109" i="32" s="1"/>
  <c r="F113" i="20"/>
  <c r="F113" i="32" s="1"/>
  <c r="F117" i="20"/>
  <c r="F117" i="32" s="1"/>
  <c r="F104" i="20"/>
  <c r="F104" i="32" s="1"/>
  <c r="F112" i="20"/>
  <c r="F112" i="32" s="1"/>
  <c r="F107" i="20"/>
  <c r="F107" i="32" s="1"/>
  <c r="F115" i="20"/>
  <c r="F115" i="32" s="1"/>
  <c r="F116" i="20"/>
  <c r="F116" i="32" s="1"/>
  <c r="F111" i="20"/>
  <c r="F111" i="32" s="1"/>
  <c r="F122" i="20"/>
  <c r="F122" i="32" s="1"/>
  <c r="F121" i="20"/>
  <c r="F108" i="20"/>
  <c r="F108" i="32" s="1"/>
  <c r="F103" i="20"/>
  <c r="F119" i="20"/>
  <c r="F119" i="32" s="1"/>
  <c r="E78" i="20"/>
  <c r="E78" i="32" s="1"/>
  <c r="E77" i="20"/>
  <c r="E77" i="32" s="1"/>
  <c r="E89" i="20"/>
  <c r="E89" i="32" s="1"/>
  <c r="E98" i="20"/>
  <c r="E98" i="32" s="1"/>
  <c r="E82" i="20"/>
  <c r="E82" i="32" s="1"/>
  <c r="E90" i="20"/>
  <c r="E90" i="32" s="1"/>
  <c r="E99" i="20"/>
  <c r="E99" i="32" s="1"/>
  <c r="E84" i="20"/>
  <c r="E84" i="32" s="1"/>
  <c r="E86" i="20"/>
  <c r="E86" i="32" s="1"/>
  <c r="E97" i="20"/>
  <c r="E97" i="32" s="1"/>
  <c r="E92" i="20"/>
  <c r="E92" i="32" s="1"/>
  <c r="E94" i="20"/>
  <c r="E94" i="32" s="1"/>
  <c r="L104" i="20"/>
  <c r="L104" i="32" s="1"/>
  <c r="L108" i="20"/>
  <c r="L108" i="32" s="1"/>
  <c r="L112" i="20"/>
  <c r="L112" i="32" s="1"/>
  <c r="L116" i="20"/>
  <c r="L116" i="32" s="1"/>
  <c r="L103" i="20"/>
  <c r="L107" i="20"/>
  <c r="L107" i="32" s="1"/>
  <c r="L111" i="20"/>
  <c r="L111" i="32" s="1"/>
  <c r="L115" i="20"/>
  <c r="L115" i="32" s="1"/>
  <c r="L119" i="20"/>
  <c r="L119" i="32" s="1"/>
  <c r="L110" i="20"/>
  <c r="L110" i="32" s="1"/>
  <c r="L118" i="20"/>
  <c r="L118" i="32" s="1"/>
  <c r="L105" i="20"/>
  <c r="L105" i="32" s="1"/>
  <c r="L113" i="20"/>
  <c r="L113" i="32" s="1"/>
  <c r="L122" i="20"/>
  <c r="L122" i="32" s="1"/>
  <c r="L114" i="20"/>
  <c r="L114" i="32" s="1"/>
  <c r="L121" i="20"/>
  <c r="L109" i="20"/>
  <c r="L109" i="32" s="1"/>
  <c r="L106" i="20"/>
  <c r="L106" i="32" s="1"/>
  <c r="L117" i="20"/>
  <c r="L117" i="32" s="1"/>
  <c r="O84" i="20"/>
  <c r="O84" i="32" s="1"/>
  <c r="O92" i="20"/>
  <c r="O92" i="32" s="1"/>
  <c r="O87" i="20"/>
  <c r="O87" i="32" s="1"/>
  <c r="O99" i="20"/>
  <c r="O99" i="32" s="1"/>
  <c r="O78" i="20"/>
  <c r="O78" i="32" s="1"/>
  <c r="O82" i="20"/>
  <c r="O82" i="32" s="1"/>
  <c r="O86" i="20"/>
  <c r="O86" i="32" s="1"/>
  <c r="O90" i="20"/>
  <c r="O90" i="32" s="1"/>
  <c r="O94" i="20"/>
  <c r="O94" i="32" s="1"/>
  <c r="O77" i="20"/>
  <c r="O77" i="32" s="1"/>
  <c r="O98" i="20"/>
  <c r="O98" i="32" s="1"/>
  <c r="O89" i="20"/>
  <c r="O89" i="32" s="1"/>
  <c r="O97" i="20"/>
  <c r="O97" i="32" s="1"/>
  <c r="G84" i="20"/>
  <c r="G84" i="32" s="1"/>
  <c r="G92" i="20"/>
  <c r="G92" i="32" s="1"/>
  <c r="G87" i="20"/>
  <c r="G87" i="32" s="1"/>
  <c r="G99" i="20"/>
  <c r="G99" i="32" s="1"/>
  <c r="G78" i="20"/>
  <c r="G78" i="32" s="1"/>
  <c r="G82" i="20"/>
  <c r="G82" i="32" s="1"/>
  <c r="G86" i="20"/>
  <c r="G86" i="32" s="1"/>
  <c r="G90" i="20"/>
  <c r="G90" i="32" s="1"/>
  <c r="G94" i="20"/>
  <c r="G94" i="32" s="1"/>
  <c r="G98" i="20"/>
  <c r="G98" i="32" s="1"/>
  <c r="G89" i="20"/>
  <c r="G89" i="32" s="1"/>
  <c r="G97" i="20"/>
  <c r="G97" i="32" s="1"/>
  <c r="G77" i="20"/>
  <c r="G77" i="32" s="1"/>
  <c r="N106" i="20"/>
  <c r="N106" i="32" s="1"/>
  <c r="N110" i="20"/>
  <c r="N110" i="32" s="1"/>
  <c r="N114" i="20"/>
  <c r="N114" i="32" s="1"/>
  <c r="N118" i="20"/>
  <c r="N118" i="32" s="1"/>
  <c r="N105" i="20"/>
  <c r="N105" i="32" s="1"/>
  <c r="N109" i="20"/>
  <c r="N109" i="32" s="1"/>
  <c r="N113" i="20"/>
  <c r="N113" i="32" s="1"/>
  <c r="N117" i="20"/>
  <c r="N117" i="32" s="1"/>
  <c r="N104" i="20"/>
  <c r="N104" i="32" s="1"/>
  <c r="N112" i="20"/>
  <c r="N112" i="32" s="1"/>
  <c r="N107" i="20"/>
  <c r="N107" i="32" s="1"/>
  <c r="N115" i="20"/>
  <c r="N115" i="32" s="1"/>
  <c r="N103" i="20"/>
  <c r="N119" i="20"/>
  <c r="N119" i="32" s="1"/>
  <c r="N121" i="20"/>
  <c r="N108" i="20"/>
  <c r="N108" i="32" s="1"/>
  <c r="N116" i="20"/>
  <c r="N116" i="32" s="1"/>
  <c r="N111" i="20"/>
  <c r="N111" i="32" s="1"/>
  <c r="N122" i="20"/>
  <c r="N122" i="32" s="1"/>
  <c r="N87" i="20"/>
  <c r="N87" i="32" s="1"/>
  <c r="N99" i="20"/>
  <c r="N99" i="32" s="1"/>
  <c r="N78" i="20"/>
  <c r="N78" i="32" s="1"/>
  <c r="N82" i="20"/>
  <c r="N82" i="32" s="1"/>
  <c r="N86" i="20"/>
  <c r="N86" i="32" s="1"/>
  <c r="N90" i="20"/>
  <c r="N90" i="32" s="1"/>
  <c r="N94" i="20"/>
  <c r="N94" i="32" s="1"/>
  <c r="N98" i="20"/>
  <c r="N98" i="32" s="1"/>
  <c r="N77" i="20"/>
  <c r="N77" i="32" s="1"/>
  <c r="N89" i="20"/>
  <c r="N89" i="32" s="1"/>
  <c r="N97" i="20"/>
  <c r="N97" i="32" s="1"/>
  <c r="N92" i="20"/>
  <c r="N92" i="32" s="1"/>
  <c r="N84" i="20"/>
  <c r="N84" i="32" s="1"/>
  <c r="J87" i="20"/>
  <c r="J87" i="32" s="1"/>
  <c r="J99" i="20"/>
  <c r="J99" i="32" s="1"/>
  <c r="J78" i="20"/>
  <c r="J78" i="32" s="1"/>
  <c r="J82" i="20"/>
  <c r="J82" i="32" s="1"/>
  <c r="J86" i="20"/>
  <c r="J86" i="32" s="1"/>
  <c r="J90" i="20"/>
  <c r="J90" i="32" s="1"/>
  <c r="J94" i="20"/>
  <c r="J94" i="32" s="1"/>
  <c r="J98" i="20"/>
  <c r="J98" i="32" s="1"/>
  <c r="J77" i="20"/>
  <c r="J77" i="32" s="1"/>
  <c r="J89" i="20"/>
  <c r="J89" i="32" s="1"/>
  <c r="J97" i="20"/>
  <c r="J97" i="32" s="1"/>
  <c r="J84" i="20"/>
  <c r="J84" i="32" s="1"/>
  <c r="J92" i="20"/>
  <c r="J92" i="32" s="1"/>
  <c r="F87" i="20"/>
  <c r="F87" i="32" s="1"/>
  <c r="F99" i="20"/>
  <c r="F99" i="32" s="1"/>
  <c r="F78" i="20"/>
  <c r="F78" i="32" s="1"/>
  <c r="F82" i="20"/>
  <c r="F82" i="32" s="1"/>
  <c r="F86" i="20"/>
  <c r="F86" i="32" s="1"/>
  <c r="F90" i="20"/>
  <c r="F90" i="32" s="1"/>
  <c r="F94" i="20"/>
  <c r="F94" i="32" s="1"/>
  <c r="F98" i="20"/>
  <c r="F98" i="32" s="1"/>
  <c r="F77" i="20"/>
  <c r="F77" i="32" s="1"/>
  <c r="F89" i="20"/>
  <c r="F89" i="32" s="1"/>
  <c r="F97" i="20"/>
  <c r="F97" i="32" s="1"/>
  <c r="F92" i="20"/>
  <c r="F92" i="32" s="1"/>
  <c r="F84" i="20"/>
  <c r="F84" i="32" s="1"/>
  <c r="M105" i="20"/>
  <c r="M105" i="32" s="1"/>
  <c r="M109" i="20"/>
  <c r="M109" i="32" s="1"/>
  <c r="M113" i="20"/>
  <c r="M113" i="32" s="1"/>
  <c r="M117" i="20"/>
  <c r="M117" i="32" s="1"/>
  <c r="M104" i="20"/>
  <c r="M104" i="32" s="1"/>
  <c r="M108" i="20"/>
  <c r="M108" i="32" s="1"/>
  <c r="M112" i="20"/>
  <c r="M112" i="32" s="1"/>
  <c r="M116" i="20"/>
  <c r="M116" i="32" s="1"/>
  <c r="M107" i="20"/>
  <c r="M107" i="32" s="1"/>
  <c r="M115" i="20"/>
  <c r="M115" i="32" s="1"/>
  <c r="M110" i="20"/>
  <c r="M110" i="32" s="1"/>
  <c r="M118" i="20"/>
  <c r="M118" i="32" s="1"/>
  <c r="M103" i="20"/>
  <c r="M106" i="20"/>
  <c r="M106" i="32" s="1"/>
  <c r="M111" i="20"/>
  <c r="M111" i="32" s="1"/>
  <c r="M119" i="20"/>
  <c r="M119" i="32" s="1"/>
  <c r="M122" i="20"/>
  <c r="M122" i="32" s="1"/>
  <c r="M114" i="20"/>
  <c r="M114" i="32" s="1"/>
  <c r="M121" i="20"/>
  <c r="I105" i="20"/>
  <c r="I105" i="32" s="1"/>
  <c r="I109" i="20"/>
  <c r="I109" i="32" s="1"/>
  <c r="I113" i="20"/>
  <c r="I113" i="32" s="1"/>
  <c r="I117" i="20"/>
  <c r="I117" i="32" s="1"/>
  <c r="I104" i="20"/>
  <c r="I104" i="32" s="1"/>
  <c r="I108" i="20"/>
  <c r="I108" i="32" s="1"/>
  <c r="I112" i="20"/>
  <c r="I112" i="32" s="1"/>
  <c r="I116" i="20"/>
  <c r="I116" i="32" s="1"/>
  <c r="I103" i="20"/>
  <c r="I111" i="20"/>
  <c r="I111" i="32" s="1"/>
  <c r="I106" i="20"/>
  <c r="I106" i="32" s="1"/>
  <c r="I114" i="20"/>
  <c r="I114" i="32" s="1"/>
  <c r="I107" i="20"/>
  <c r="I107" i="32" s="1"/>
  <c r="I122" i="20"/>
  <c r="I122" i="32" s="1"/>
  <c r="I118" i="20"/>
  <c r="I118" i="32" s="1"/>
  <c r="I121" i="20"/>
  <c r="I119" i="20"/>
  <c r="I119" i="32" s="1"/>
  <c r="I115" i="20"/>
  <c r="I115" i="32" s="1"/>
  <c r="I110" i="20"/>
  <c r="I110" i="32" s="1"/>
  <c r="E114" i="20"/>
  <c r="E114" i="32" s="1"/>
  <c r="E119" i="20"/>
  <c r="E119" i="32" s="1"/>
  <c r="E118" i="20"/>
  <c r="E118" i="32" s="1"/>
  <c r="E116" i="20"/>
  <c r="E116" i="32" s="1"/>
  <c r="E104" i="20"/>
  <c r="E104" i="32" s="1"/>
  <c r="E112" i="20"/>
  <c r="E112" i="32" s="1"/>
  <c r="E109" i="20"/>
  <c r="E109" i="32" s="1"/>
  <c r="E107" i="20"/>
  <c r="E107" i="32" s="1"/>
  <c r="E110" i="20"/>
  <c r="E110" i="32" s="1"/>
  <c r="M123" i="20"/>
  <c r="M123" i="32" s="1"/>
  <c r="M124" i="20"/>
  <c r="M124" i="32" s="1"/>
  <c r="M102" i="20"/>
  <c r="M102" i="32" s="1"/>
  <c r="I123" i="20"/>
  <c r="I123" i="32" s="1"/>
  <c r="I102" i="20"/>
  <c r="I102" i="32" s="1"/>
  <c r="I124" i="20"/>
  <c r="I124" i="32" s="1"/>
  <c r="E102" i="20"/>
  <c r="E102" i="32" s="1"/>
  <c r="E124" i="20"/>
  <c r="E124" i="32" s="1"/>
  <c r="J102" i="20"/>
  <c r="J102" i="32" s="1"/>
  <c r="J124" i="20"/>
  <c r="J124" i="32" s="1"/>
  <c r="J123" i="20"/>
  <c r="J123" i="32" s="1"/>
  <c r="P123" i="20"/>
  <c r="P123" i="32" s="1"/>
  <c r="P102" i="20"/>
  <c r="P102" i="32" s="1"/>
  <c r="P124" i="20"/>
  <c r="P124" i="32" s="1"/>
  <c r="L102" i="20"/>
  <c r="L102" i="32" s="1"/>
  <c r="L124" i="20"/>
  <c r="L124" i="32" s="1"/>
  <c r="L123" i="20"/>
  <c r="L123" i="32" s="1"/>
  <c r="H123" i="20"/>
  <c r="H123" i="32" s="1"/>
  <c r="H102" i="20"/>
  <c r="H102" i="32" s="1"/>
  <c r="H124" i="20"/>
  <c r="H124" i="32" s="1"/>
  <c r="N102" i="20"/>
  <c r="N102" i="32" s="1"/>
  <c r="N124" i="20"/>
  <c r="N124" i="32" s="1"/>
  <c r="N123" i="20"/>
  <c r="N123" i="32" s="1"/>
  <c r="F102" i="20"/>
  <c r="F102" i="32" s="1"/>
  <c r="F124" i="20"/>
  <c r="F124" i="32" s="1"/>
  <c r="F123" i="20"/>
  <c r="F123" i="32" s="1"/>
  <c r="O123" i="20"/>
  <c r="O123" i="32" s="1"/>
  <c r="O102" i="20"/>
  <c r="O102" i="32" s="1"/>
  <c r="O124" i="20"/>
  <c r="O124" i="32" s="1"/>
  <c r="K102" i="20"/>
  <c r="K102" i="32" s="1"/>
  <c r="K124" i="20"/>
  <c r="K124" i="32" s="1"/>
  <c r="K123" i="20"/>
  <c r="K123" i="32" s="1"/>
  <c r="G123" i="20"/>
  <c r="G123" i="32" s="1"/>
  <c r="G102" i="20"/>
  <c r="G102" i="32" s="1"/>
  <c r="G124" i="20"/>
  <c r="G124" i="32" s="1"/>
  <c r="E68" i="20"/>
  <c r="E68" i="32" s="1"/>
  <c r="G68" i="20"/>
  <c r="G68" i="32" s="1"/>
  <c r="F68" i="20"/>
  <c r="F68" i="32" s="1"/>
  <c r="E100" i="20"/>
  <c r="E100" i="32" s="1"/>
  <c r="E101" i="20"/>
  <c r="E117" i="20"/>
  <c r="E117" i="32" s="1"/>
  <c r="F101" i="20"/>
  <c r="F100" i="20"/>
  <c r="F100" i="32" s="1"/>
  <c r="M100" i="20"/>
  <c r="M100" i="32" s="1"/>
  <c r="M101" i="20"/>
  <c r="I100" i="20"/>
  <c r="I100" i="32" s="1"/>
  <c r="I101" i="20"/>
  <c r="E113" i="20"/>
  <c r="E113" i="32" s="1"/>
  <c r="E106" i="20"/>
  <c r="E106" i="32" s="1"/>
  <c r="E108" i="20"/>
  <c r="E108" i="32" s="1"/>
  <c r="E105" i="20"/>
  <c r="E105" i="32" s="1"/>
  <c r="E103" i="20"/>
  <c r="E111" i="20"/>
  <c r="E111" i="32" s="1"/>
  <c r="E115" i="20"/>
  <c r="E115" i="32" s="1"/>
  <c r="N100" i="20"/>
  <c r="N100" i="32" s="1"/>
  <c r="N101" i="20"/>
  <c r="J100" i="20"/>
  <c r="J100" i="32" s="1"/>
  <c r="J101" i="20"/>
  <c r="P101" i="20"/>
  <c r="P100" i="20"/>
  <c r="P100" i="32" s="1"/>
  <c r="L101" i="20"/>
  <c r="L100" i="20"/>
  <c r="L100" i="32" s="1"/>
  <c r="H100" i="20"/>
  <c r="H100" i="32" s="1"/>
  <c r="H101" i="20"/>
  <c r="O101" i="20"/>
  <c r="O100" i="20"/>
  <c r="O100" i="32" s="1"/>
  <c r="K101" i="20"/>
  <c r="K100" i="20"/>
  <c r="K100" i="32" s="1"/>
  <c r="G101" i="20"/>
  <c r="G100" i="20"/>
  <c r="G100" i="32" s="1"/>
  <c r="N71" i="20"/>
  <c r="M71" i="20"/>
  <c r="P71" i="20"/>
  <c r="O71" i="20"/>
  <c r="H69" i="20"/>
  <c r="H69" i="32" s="1"/>
  <c r="O69" i="20"/>
  <c r="O69" i="32" s="1"/>
  <c r="P69" i="20"/>
  <c r="P69" i="32" s="1"/>
  <c r="G69" i="20"/>
  <c r="G69" i="32" s="1"/>
  <c r="N69" i="20"/>
  <c r="N69" i="32" s="1"/>
  <c r="J69" i="20"/>
  <c r="J69" i="32" s="1"/>
  <c r="F69" i="20"/>
  <c r="F69" i="32" s="1"/>
  <c r="L69" i="20"/>
  <c r="L69" i="32" s="1"/>
  <c r="K69" i="20"/>
  <c r="K69" i="32" s="1"/>
  <c r="M69" i="20"/>
  <c r="M69" i="32" s="1"/>
  <c r="I69" i="20"/>
  <c r="I69" i="32" s="1"/>
  <c r="E69" i="20"/>
  <c r="E69" i="32" s="1"/>
  <c r="E87" i="20"/>
  <c r="E87" i="32" s="1"/>
  <c r="O68" i="20"/>
  <c r="O68" i="32" s="1"/>
  <c r="N68" i="20"/>
  <c r="N68" i="32" s="1"/>
  <c r="M68" i="20"/>
  <c r="M68" i="32" s="1"/>
  <c r="L68" i="20"/>
  <c r="L68" i="32" s="1"/>
  <c r="K68" i="20"/>
  <c r="K68" i="32" s="1"/>
  <c r="J68" i="20"/>
  <c r="J68" i="32" s="1"/>
  <c r="I68" i="20"/>
  <c r="I68" i="32" s="1"/>
  <c r="P68" i="20"/>
  <c r="P68" i="32" s="1"/>
  <c r="H68" i="20"/>
  <c r="H68" i="32" s="1"/>
  <c r="P125" i="20"/>
  <c r="L125" i="20"/>
  <c r="H125" i="20"/>
  <c r="I125" i="20"/>
  <c r="N125" i="20"/>
  <c r="J125" i="20"/>
  <c r="F125" i="20"/>
  <c r="E121" i="20"/>
  <c r="E123" i="20"/>
  <c r="E123" i="32" s="1"/>
  <c r="M125" i="20"/>
  <c r="O125" i="20"/>
  <c r="K125" i="20"/>
  <c r="G125" i="20"/>
  <c r="E125" i="20"/>
  <c r="E122" i="20"/>
  <c r="E122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J49" i="20" l="1"/>
  <c r="J49" i="32" s="1"/>
  <c r="J53" i="20"/>
  <c r="J53" i="32" s="1"/>
  <c r="J52" i="20"/>
  <c r="J52" i="32" s="1"/>
  <c r="J50" i="20"/>
  <c r="J50" i="32" s="1"/>
  <c r="N47" i="20"/>
  <c r="N47" i="32" s="1"/>
  <c r="J47" i="20"/>
  <c r="J47" i="32" s="1"/>
  <c r="J46" i="20"/>
  <c r="J46" i="32" s="1"/>
  <c r="N53" i="20"/>
  <c r="N53" i="32" s="1"/>
  <c r="N52" i="20"/>
  <c r="N52" i="32" s="1"/>
  <c r="N50" i="20"/>
  <c r="N50" i="32" s="1"/>
  <c r="O65" i="20"/>
  <c r="O65" i="32" s="1"/>
  <c r="I65" i="20"/>
  <c r="I65" i="32" s="1"/>
  <c r="K60" i="20"/>
  <c r="K60" i="32" s="1"/>
  <c r="K65" i="20"/>
  <c r="K65" i="32" s="1"/>
  <c r="G74" i="20"/>
  <c r="G65" i="20"/>
  <c r="G65" i="32" s="1"/>
  <c r="P65" i="20"/>
  <c r="P65" i="32" s="1"/>
  <c r="M65" i="20"/>
  <c r="M65" i="32" s="1"/>
  <c r="F65" i="20"/>
  <c r="F65" i="32" s="1"/>
  <c r="L65" i="20"/>
  <c r="L65" i="32" s="1"/>
  <c r="N65" i="20"/>
  <c r="N65" i="32" s="1"/>
  <c r="H65" i="20"/>
  <c r="H65" i="32" s="1"/>
  <c r="J65" i="20"/>
  <c r="J65" i="32" s="1"/>
  <c r="K73" i="20"/>
  <c r="K74" i="20"/>
  <c r="L49" i="20"/>
  <c r="L49" i="32" s="1"/>
  <c r="L53" i="20"/>
  <c r="L53" i="32" s="1"/>
  <c r="L47" i="20"/>
  <c r="L52" i="20"/>
  <c r="L52" i="32" s="1"/>
  <c r="L46" i="20"/>
  <c r="L46" i="32" s="1"/>
  <c r="L50" i="20"/>
  <c r="L50" i="32" s="1"/>
  <c r="O47" i="20"/>
  <c r="O47" i="32" s="1"/>
  <c r="O52" i="20"/>
  <c r="O52" i="32" s="1"/>
  <c r="O46" i="20"/>
  <c r="O46" i="32" s="1"/>
  <c r="O50" i="20"/>
  <c r="O50" i="32" s="1"/>
  <c r="O53" i="20"/>
  <c r="O53" i="32" s="1"/>
  <c r="O49" i="20"/>
  <c r="O49" i="32" s="1"/>
  <c r="P49" i="20"/>
  <c r="P49" i="32" s="1"/>
  <c r="P53" i="20"/>
  <c r="P53" i="32" s="1"/>
  <c r="P47" i="20"/>
  <c r="P47" i="32" s="1"/>
  <c r="P52" i="20"/>
  <c r="P52" i="32" s="1"/>
  <c r="P46" i="20"/>
  <c r="P46" i="32" s="1"/>
  <c r="P50" i="20"/>
  <c r="P50" i="32" s="1"/>
  <c r="K47" i="20"/>
  <c r="K47" i="32" s="1"/>
  <c r="K52" i="20"/>
  <c r="K52" i="32" s="1"/>
  <c r="K46" i="20"/>
  <c r="K46" i="32" s="1"/>
  <c r="K50" i="20"/>
  <c r="K50" i="32" s="1"/>
  <c r="K49" i="20"/>
  <c r="K49" i="32" s="1"/>
  <c r="K53" i="20"/>
  <c r="K53" i="32" s="1"/>
  <c r="M50" i="20"/>
  <c r="M50" i="32" s="1"/>
  <c r="M49" i="20"/>
  <c r="M49" i="32" s="1"/>
  <c r="M53" i="20"/>
  <c r="M53" i="32" s="1"/>
  <c r="M47" i="20"/>
  <c r="M47" i="32" s="1"/>
  <c r="M52" i="20"/>
  <c r="M52" i="32" s="1"/>
  <c r="M46" i="20"/>
  <c r="M46" i="32" s="1"/>
  <c r="I50" i="20"/>
  <c r="I50" i="32" s="1"/>
  <c r="I49" i="20"/>
  <c r="I49" i="32" s="1"/>
  <c r="I53" i="20"/>
  <c r="I53" i="32" s="1"/>
  <c r="I47" i="20"/>
  <c r="I47" i="32" s="1"/>
  <c r="I52" i="20"/>
  <c r="I52" i="32" s="1"/>
  <c r="I46" i="20"/>
  <c r="I46" i="32" s="1"/>
  <c r="G47" i="20"/>
  <c r="G47" i="32" s="1"/>
  <c r="G52" i="20"/>
  <c r="G52" i="32" s="1"/>
  <c r="G46" i="20"/>
  <c r="G46" i="32" s="1"/>
  <c r="G50" i="20"/>
  <c r="G50" i="32" s="1"/>
  <c r="G49" i="20"/>
  <c r="G49" i="32" s="1"/>
  <c r="G53" i="20"/>
  <c r="G53" i="32" s="1"/>
  <c r="H49" i="20"/>
  <c r="H49" i="32" s="1"/>
  <c r="H53" i="20"/>
  <c r="H53" i="32" s="1"/>
  <c r="H47" i="20"/>
  <c r="H47" i="32" s="1"/>
  <c r="H52" i="20"/>
  <c r="H52" i="32" s="1"/>
  <c r="H46" i="20"/>
  <c r="H46" i="32" s="1"/>
  <c r="H50" i="20"/>
  <c r="H50" i="32" s="1"/>
  <c r="F46" i="20"/>
  <c r="F46" i="32" s="1"/>
  <c r="F50" i="20"/>
  <c r="F50" i="32" s="1"/>
  <c r="F49" i="20"/>
  <c r="F49" i="32" s="1"/>
  <c r="F53" i="20"/>
  <c r="F53" i="32" s="1"/>
  <c r="F52" i="20"/>
  <c r="F47" i="20"/>
  <c r="F47" i="32" s="1"/>
  <c r="G73" i="20"/>
  <c r="G60" i="20"/>
  <c r="G60" i="32" s="1"/>
  <c r="L60" i="20"/>
  <c r="L60" i="32" s="1"/>
  <c r="L73" i="20"/>
  <c r="L74" i="20"/>
  <c r="H73" i="20"/>
  <c r="H74" i="20"/>
  <c r="H60" i="20"/>
  <c r="H60" i="32" s="1"/>
  <c r="I73" i="20"/>
  <c r="I60" i="20"/>
  <c r="I60" i="32" s="1"/>
  <c r="I74" i="20"/>
  <c r="M60" i="20"/>
  <c r="M60" i="32" s="1"/>
  <c r="M73" i="20"/>
  <c r="M74" i="20"/>
  <c r="F73" i="20"/>
  <c r="F74" i="20"/>
  <c r="F60" i="20"/>
  <c r="F60" i="32" s="1"/>
  <c r="O60" i="20"/>
  <c r="O60" i="32" s="1"/>
  <c r="O73" i="20"/>
  <c r="O74" i="20"/>
  <c r="P60" i="20"/>
  <c r="P60" i="32" s="1"/>
  <c r="P73" i="20"/>
  <c r="P74" i="20"/>
  <c r="N60" i="20"/>
  <c r="N60" i="32" s="1"/>
  <c r="N73" i="20"/>
  <c r="N74" i="20"/>
  <c r="J60" i="20"/>
  <c r="J60" i="32" s="1"/>
  <c r="J74" i="20"/>
  <c r="J73" i="20"/>
  <c r="E6" i="20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G67" i="20" l="1"/>
  <c r="G67" i="32" s="1"/>
  <c r="J66" i="20"/>
  <c r="J66" i="32" s="1"/>
  <c r="J67" i="20"/>
  <c r="J67" i="32" s="1"/>
  <c r="O67" i="20"/>
  <c r="O67" i="32" s="1"/>
  <c r="F67" i="20"/>
  <c r="F67" i="32" s="1"/>
  <c r="L66" i="20"/>
  <c r="L66" i="32" s="1"/>
  <c r="K67" i="20"/>
  <c r="K67" i="32" s="1"/>
  <c r="M66" i="20"/>
  <c r="M66" i="32" s="1"/>
  <c r="I66" i="20"/>
  <c r="I66" i="32" s="1"/>
  <c r="L67" i="20"/>
  <c r="L67" i="32" s="1"/>
  <c r="G66" i="20"/>
  <c r="G66" i="32" s="1"/>
  <c r="P67" i="20"/>
  <c r="P67" i="32" s="1"/>
  <c r="O66" i="20"/>
  <c r="O66" i="32" s="1"/>
  <c r="F66" i="20"/>
  <c r="F66" i="32" s="1"/>
  <c r="I67" i="20"/>
  <c r="I67" i="32" s="1"/>
  <c r="H67" i="20"/>
  <c r="H67" i="32" s="1"/>
  <c r="K66" i="20"/>
  <c r="K66" i="32" s="1"/>
  <c r="N66" i="20"/>
  <c r="N66" i="32" s="1"/>
  <c r="N67" i="20"/>
  <c r="N67" i="32" s="1"/>
  <c r="N8" i="32" s="1"/>
  <c r="N11" i="32" s="1"/>
  <c r="P66" i="20"/>
  <c r="P66" i="32" s="1"/>
  <c r="M67" i="20"/>
  <c r="M67" i="32" s="1"/>
  <c r="H66" i="20"/>
  <c r="H66" i="32" s="1"/>
  <c r="Q68" i="28"/>
  <c r="Q68" i="29" s="1"/>
  <c r="U110" i="28"/>
  <c r="U110" i="29" s="1"/>
  <c r="W110" i="28"/>
  <c r="W110" i="29" s="1"/>
  <c r="T110" i="28"/>
  <c r="T110" i="29" s="1"/>
  <c r="S110" i="28"/>
  <c r="S110" i="29" s="1"/>
  <c r="R110" i="28"/>
  <c r="R110" i="29" s="1"/>
  <c r="X110" i="28"/>
  <c r="X110" i="29" s="1"/>
  <c r="V110" i="28"/>
  <c r="V110" i="29" s="1"/>
  <c r="X47" i="29"/>
  <c r="X37" i="29"/>
  <c r="X40" i="29"/>
  <c r="X34" i="29"/>
  <c r="T40" i="29"/>
  <c r="T34" i="29"/>
  <c r="T47" i="29"/>
  <c r="T37" i="29"/>
  <c r="W47" i="29"/>
  <c r="W37" i="29"/>
  <c r="W40" i="29"/>
  <c r="W34" i="29"/>
  <c r="S40" i="29"/>
  <c r="S34" i="29"/>
  <c r="S47" i="29"/>
  <c r="S37" i="29"/>
  <c r="S54" i="28"/>
  <c r="S54" i="29" s="1"/>
  <c r="V47" i="29"/>
  <c r="V37" i="29"/>
  <c r="V40" i="29"/>
  <c r="V34" i="29"/>
  <c r="R40" i="29"/>
  <c r="R34" i="29"/>
  <c r="R47" i="29"/>
  <c r="R37" i="29"/>
  <c r="U47" i="29"/>
  <c r="U37" i="29"/>
  <c r="U40" i="29"/>
  <c r="U34" i="29"/>
  <c r="Q40" i="29"/>
  <c r="Q34" i="29"/>
  <c r="Q47" i="29"/>
  <c r="Q37" i="29"/>
  <c r="Q54" i="28"/>
  <c r="Q54" i="29" s="1"/>
  <c r="L8" i="32" l="1"/>
  <c r="L11" i="32" s="1"/>
  <c r="M8" i="32"/>
  <c r="M11" i="32" s="1"/>
  <c r="O8" i="32"/>
  <c r="O11" i="32" s="1"/>
  <c r="F8" i="32"/>
  <c r="G8" i="32"/>
  <c r="H8" i="32"/>
  <c r="H11" i="32" s="1"/>
  <c r="P8" i="32"/>
  <c r="P11" i="32" s="1"/>
  <c r="K8" i="32"/>
  <c r="K11" i="32" s="1"/>
  <c r="J8" i="32"/>
  <c r="J11" i="32" s="1"/>
  <c r="Q110" i="28"/>
  <c r="Q110" i="29" s="1"/>
  <c r="X58" i="28"/>
  <c r="X58" i="29" s="1"/>
  <c r="X66" i="28"/>
  <c r="X66" i="29" s="1"/>
  <c r="X74" i="28"/>
  <c r="X74" i="29" s="1"/>
  <c r="X86" i="28"/>
  <c r="X86" i="29" s="1"/>
  <c r="X99" i="28"/>
  <c r="X99" i="29" s="1"/>
  <c r="X107" i="28"/>
  <c r="X107" i="29" s="1"/>
  <c r="W54" i="28"/>
  <c r="W54" i="29" s="1"/>
  <c r="R51" i="28"/>
  <c r="R51" i="29" s="1"/>
  <c r="W59" i="28"/>
  <c r="W59" i="29" s="1"/>
  <c r="W74" i="28"/>
  <c r="W74" i="29" s="1"/>
  <c r="W80" i="28"/>
  <c r="W80" i="29" s="1"/>
  <c r="W62" i="28"/>
  <c r="W62" i="29" s="1"/>
  <c r="V80" i="28"/>
  <c r="V80" i="29" s="1"/>
  <c r="V94" i="28"/>
  <c r="V94" i="29" s="1"/>
  <c r="V107" i="28"/>
  <c r="V107" i="29" s="1"/>
  <c r="U74" i="28"/>
  <c r="U74" i="29" s="1"/>
  <c r="T60" i="28"/>
  <c r="T60" i="29" s="1"/>
  <c r="V60" i="28"/>
  <c r="V60" i="29" s="1"/>
  <c r="U80" i="28"/>
  <c r="U80" i="29" s="1"/>
  <c r="V68" i="28"/>
  <c r="V68" i="29" s="1"/>
  <c r="U94" i="28"/>
  <c r="U94" i="29" s="1"/>
  <c r="V72" i="28"/>
  <c r="V72" i="29" s="1"/>
  <c r="V67" i="28"/>
  <c r="V67" i="29" s="1"/>
  <c r="X30" i="28"/>
  <c r="X30" i="29" s="1"/>
  <c r="S51" i="28"/>
  <c r="S51" i="29" s="1"/>
  <c r="T90" i="28"/>
  <c r="T90" i="29" s="1"/>
  <c r="U48" i="28"/>
  <c r="S61" i="28"/>
  <c r="S61" i="29" s="1"/>
  <c r="S59" i="28"/>
  <c r="S59" i="29" s="1"/>
  <c r="S92" i="28"/>
  <c r="S92" i="29" s="1"/>
  <c r="T54" i="28"/>
  <c r="T54" i="29" s="1"/>
  <c r="S81" i="28"/>
  <c r="S81" i="29" s="1"/>
  <c r="Q100" i="28"/>
  <c r="Q100" i="29" s="1"/>
  <c r="S48" i="28"/>
  <c r="Q59" i="28"/>
  <c r="Q59" i="29" s="1"/>
  <c r="U50" i="28"/>
  <c r="U50" i="29" s="1"/>
  <c r="S94" i="28"/>
  <c r="S94" i="29" s="1"/>
  <c r="R55" i="28"/>
  <c r="U73" i="28"/>
  <c r="U73" i="29" s="1"/>
  <c r="R79" i="28"/>
  <c r="R79" i="29" s="1"/>
  <c r="R94" i="28"/>
  <c r="R94" i="29" s="1"/>
  <c r="R102" i="28"/>
  <c r="R102" i="29" s="1"/>
  <c r="R92" i="28"/>
  <c r="R92" i="29" s="1"/>
  <c r="R86" i="28"/>
  <c r="R86" i="29" s="1"/>
  <c r="Q102" i="28"/>
  <c r="Q102" i="29" s="1"/>
  <c r="U36" i="28"/>
  <c r="U36" i="29" s="1"/>
  <c r="V39" i="28"/>
  <c r="V39" i="29" s="1"/>
  <c r="U43" i="28"/>
  <c r="U43" i="29" s="1"/>
  <c r="W25" i="28"/>
  <c r="W25" i="29" s="1"/>
  <c r="X41" i="28"/>
  <c r="X41" i="29" s="1"/>
  <c r="W43" i="28"/>
  <c r="W43" i="29" s="1"/>
  <c r="X35" i="28"/>
  <c r="X35" i="29" s="1"/>
  <c r="X54" i="28"/>
  <c r="X54" i="29" s="1"/>
  <c r="X63" i="28"/>
  <c r="X63" i="29" s="1"/>
  <c r="X71" i="28"/>
  <c r="X71" i="29" s="1"/>
  <c r="X79" i="28"/>
  <c r="X79" i="29" s="1"/>
  <c r="X83" i="28"/>
  <c r="X83" i="29" s="1"/>
  <c r="X87" i="28"/>
  <c r="X87" i="29" s="1"/>
  <c r="X91" i="28"/>
  <c r="X91" i="29" s="1"/>
  <c r="X95" i="28"/>
  <c r="X95" i="29" s="1"/>
  <c r="X100" i="28"/>
  <c r="X100" i="29" s="1"/>
  <c r="X114" i="28"/>
  <c r="X114" i="29" s="1"/>
  <c r="X50" i="28"/>
  <c r="X50" i="29" s="1"/>
  <c r="S52" i="28"/>
  <c r="S52" i="29" s="1"/>
  <c r="V49" i="28"/>
  <c r="V49" i="29" s="1"/>
  <c r="V54" i="28"/>
  <c r="V54" i="29" s="1"/>
  <c r="W77" i="28"/>
  <c r="W77" i="29" s="1"/>
  <c r="W84" i="28"/>
  <c r="W84" i="29" s="1"/>
  <c r="W67" i="28"/>
  <c r="W67" i="29" s="1"/>
  <c r="W100" i="28"/>
  <c r="W100" i="29" s="1"/>
  <c r="W82" i="28"/>
  <c r="W82" i="29" s="1"/>
  <c r="U49" i="28"/>
  <c r="U49" i="29" s="1"/>
  <c r="W57" i="28"/>
  <c r="W57" i="29" s="1"/>
  <c r="W89" i="28"/>
  <c r="W89" i="29" s="1"/>
  <c r="W56" i="28"/>
  <c r="W88" i="28"/>
  <c r="W88" i="29" s="1"/>
  <c r="X98" i="28"/>
  <c r="X98" i="29" s="1"/>
  <c r="W70" i="28"/>
  <c r="W70" i="29" s="1"/>
  <c r="W106" i="28"/>
  <c r="W106" i="29" s="1"/>
  <c r="W55" i="28"/>
  <c r="V84" i="28"/>
  <c r="V84" i="29" s="1"/>
  <c r="V92" i="28"/>
  <c r="V92" i="29" s="1"/>
  <c r="V96" i="28"/>
  <c r="V96" i="29" s="1"/>
  <c r="W87" i="28"/>
  <c r="W87" i="29" s="1"/>
  <c r="U106" i="28"/>
  <c r="U106" i="29" s="1"/>
  <c r="T107" i="28"/>
  <c r="T107" i="29" s="1"/>
  <c r="V50" i="28"/>
  <c r="V50" i="29" s="1"/>
  <c r="U61" i="28"/>
  <c r="U61" i="29" s="1"/>
  <c r="U78" i="28"/>
  <c r="U78" i="29" s="1"/>
  <c r="T95" i="28"/>
  <c r="T95" i="29" s="1"/>
  <c r="V61" i="28"/>
  <c r="V61" i="29" s="1"/>
  <c r="V74" i="28"/>
  <c r="V74" i="29" s="1"/>
  <c r="T89" i="28"/>
  <c r="T89" i="29" s="1"/>
  <c r="T102" i="28"/>
  <c r="T102" i="29" s="1"/>
  <c r="U56" i="28"/>
  <c r="T68" i="28"/>
  <c r="T68" i="29" s="1"/>
  <c r="T63" i="28"/>
  <c r="T63" i="29" s="1"/>
  <c r="V73" i="28"/>
  <c r="V73" i="29" s="1"/>
  <c r="U83" i="28"/>
  <c r="U83" i="29" s="1"/>
  <c r="V102" i="28"/>
  <c r="V102" i="29" s="1"/>
  <c r="U63" i="28"/>
  <c r="U63" i="29" s="1"/>
  <c r="T71" i="28"/>
  <c r="T71" i="29" s="1"/>
  <c r="T85" i="28"/>
  <c r="T85" i="29" s="1"/>
  <c r="T97" i="28"/>
  <c r="T97" i="29" s="1"/>
  <c r="V63" i="28"/>
  <c r="V63" i="29" s="1"/>
  <c r="V76" i="28"/>
  <c r="V76" i="29" s="1"/>
  <c r="V91" i="28"/>
  <c r="V91" i="29" s="1"/>
  <c r="V71" i="28"/>
  <c r="V71" i="29" s="1"/>
  <c r="T48" i="28"/>
  <c r="Q87" i="28"/>
  <c r="Q87" i="29" s="1"/>
  <c r="T96" i="28"/>
  <c r="T96" i="29" s="1"/>
  <c r="U79" i="28"/>
  <c r="U79" i="29" s="1"/>
  <c r="U86" i="28"/>
  <c r="U86" i="29" s="1"/>
  <c r="U52" i="28"/>
  <c r="U52" i="29" s="1"/>
  <c r="U89" i="28"/>
  <c r="U89" i="29" s="1"/>
  <c r="S71" i="28"/>
  <c r="S71" i="29" s="1"/>
  <c r="S65" i="28"/>
  <c r="S65" i="29" s="1"/>
  <c r="Q81" i="28"/>
  <c r="Q81" i="29" s="1"/>
  <c r="U53" i="28"/>
  <c r="U53" i="29" s="1"/>
  <c r="S79" i="28"/>
  <c r="S79" i="29" s="1"/>
  <c r="S55" i="28"/>
  <c r="W53" i="28"/>
  <c r="W53" i="29" s="1"/>
  <c r="X53" i="28"/>
  <c r="X53" i="29" s="1"/>
  <c r="S76" i="28"/>
  <c r="S76" i="29" s="1"/>
  <c r="W63" i="28"/>
  <c r="W63" i="29" s="1"/>
  <c r="T75" i="28"/>
  <c r="T75" i="29" s="1"/>
  <c r="S101" i="28"/>
  <c r="S101" i="29" s="1"/>
  <c r="S58" i="28"/>
  <c r="S58" i="29" s="1"/>
  <c r="S96" i="28"/>
  <c r="S96" i="29" s="1"/>
  <c r="T58" i="28"/>
  <c r="T58" i="29" s="1"/>
  <c r="R66" i="28"/>
  <c r="R66" i="29" s="1"/>
  <c r="S78" i="28"/>
  <c r="S78" i="29" s="1"/>
  <c r="S63" i="28"/>
  <c r="S63" i="29" s="1"/>
  <c r="Q80" i="28"/>
  <c r="Q80" i="29" s="1"/>
  <c r="Q92" i="28"/>
  <c r="Q92" i="29" s="1"/>
  <c r="T87" i="28"/>
  <c r="T87" i="29" s="1"/>
  <c r="S74" i="28"/>
  <c r="S74" i="29" s="1"/>
  <c r="S68" i="28"/>
  <c r="S68" i="29" s="1"/>
  <c r="S87" i="28"/>
  <c r="S87" i="29" s="1"/>
  <c r="Q63" i="28"/>
  <c r="Q63" i="29" s="1"/>
  <c r="Q71" i="28"/>
  <c r="Q71" i="29" s="1"/>
  <c r="R61" i="28"/>
  <c r="R61" i="29" s="1"/>
  <c r="S102" i="28"/>
  <c r="S102" i="29" s="1"/>
  <c r="U58" i="28"/>
  <c r="U58" i="29" s="1"/>
  <c r="U75" i="28"/>
  <c r="U75" i="29" s="1"/>
  <c r="Q62" i="28"/>
  <c r="Q62" i="29" s="1"/>
  <c r="Q76" i="28"/>
  <c r="Q76" i="29" s="1"/>
  <c r="R96" i="28"/>
  <c r="R96" i="29" s="1"/>
  <c r="R88" i="28"/>
  <c r="R88" i="29" s="1"/>
  <c r="R67" i="28"/>
  <c r="R67" i="29" s="1"/>
  <c r="R101" i="28"/>
  <c r="R101" i="29" s="1"/>
  <c r="R95" i="28"/>
  <c r="R95" i="29" s="1"/>
  <c r="R82" i="28"/>
  <c r="R82" i="29" s="1"/>
  <c r="Q79" i="28"/>
  <c r="Q79" i="29" s="1"/>
  <c r="R64" i="28"/>
  <c r="R64" i="29" s="1"/>
  <c r="R99" i="28"/>
  <c r="R99" i="29" s="1"/>
  <c r="R59" i="28"/>
  <c r="R59" i="29" s="1"/>
  <c r="R56" i="28"/>
  <c r="Q72" i="28"/>
  <c r="Q72" i="29" s="1"/>
  <c r="U57" i="28"/>
  <c r="U57" i="29" s="1"/>
  <c r="V66" i="28"/>
  <c r="V66" i="29" s="1"/>
  <c r="Q89" i="28"/>
  <c r="Q89" i="29" s="1"/>
  <c r="U38" i="28"/>
  <c r="U38" i="29" s="1"/>
  <c r="R39" i="28"/>
  <c r="R39" i="29" s="1"/>
  <c r="V41" i="28"/>
  <c r="V41" i="29" s="1"/>
  <c r="R38" i="28"/>
  <c r="R38" i="29" s="1"/>
  <c r="V35" i="28"/>
  <c r="V35" i="29" s="1"/>
  <c r="S39" i="28"/>
  <c r="S39" i="29" s="1"/>
  <c r="W41" i="28"/>
  <c r="W41" i="29" s="1"/>
  <c r="S35" i="28"/>
  <c r="S35" i="29" s="1"/>
  <c r="W36" i="28"/>
  <c r="W36" i="29" s="1"/>
  <c r="T41" i="28"/>
  <c r="T41" i="29" s="1"/>
  <c r="X42" i="28"/>
  <c r="X42" i="29" s="1"/>
  <c r="T35" i="28"/>
  <c r="T35" i="29" s="1"/>
  <c r="X36" i="28"/>
  <c r="X36" i="29" s="1"/>
  <c r="U42" i="28"/>
  <c r="U42" i="29" s="1"/>
  <c r="X43" i="28"/>
  <c r="X43" i="29" s="1"/>
  <c r="X78" i="28"/>
  <c r="X78" i="29" s="1"/>
  <c r="X49" i="28"/>
  <c r="X49" i="29" s="1"/>
  <c r="W91" i="28"/>
  <c r="W91" i="29" s="1"/>
  <c r="W94" i="28"/>
  <c r="W94" i="29" s="1"/>
  <c r="V88" i="28"/>
  <c r="V88" i="29" s="1"/>
  <c r="T106" i="28"/>
  <c r="T106" i="29" s="1"/>
  <c r="U87" i="28"/>
  <c r="U87" i="29" s="1"/>
  <c r="T73" i="28"/>
  <c r="T73" i="29" s="1"/>
  <c r="U98" i="28"/>
  <c r="U98" i="29" s="1"/>
  <c r="U59" i="28"/>
  <c r="U59" i="29" s="1"/>
  <c r="U88" i="28"/>
  <c r="U88" i="29" s="1"/>
  <c r="W71" i="28"/>
  <c r="W71" i="29" s="1"/>
  <c r="V53" i="28"/>
  <c r="V53" i="29" s="1"/>
  <c r="T53" i="28"/>
  <c r="T53" i="29" s="1"/>
  <c r="S97" i="28"/>
  <c r="S97" i="29" s="1"/>
  <c r="R77" i="28"/>
  <c r="R77" i="29" s="1"/>
  <c r="Q90" i="28"/>
  <c r="Q90" i="29" s="1"/>
  <c r="T62" i="28"/>
  <c r="T62" i="29" s="1"/>
  <c r="Q69" i="28"/>
  <c r="Q69" i="29" s="1"/>
  <c r="U77" i="28"/>
  <c r="U77" i="29" s="1"/>
  <c r="R48" i="28"/>
  <c r="R68" i="28"/>
  <c r="R68" i="29" s="1"/>
  <c r="V58" i="28"/>
  <c r="V58" i="29" s="1"/>
  <c r="R100" i="28"/>
  <c r="R100" i="29" s="1"/>
  <c r="T65" i="28"/>
  <c r="T65" i="29" s="1"/>
  <c r="V38" i="28"/>
  <c r="V38" i="29" s="1"/>
  <c r="X67" i="28"/>
  <c r="X67" i="29" s="1"/>
  <c r="R30" i="28"/>
  <c r="R30" i="29" s="1"/>
  <c r="X60" i="28"/>
  <c r="X60" i="29" s="1"/>
  <c r="X72" i="28"/>
  <c r="X72" i="29" s="1"/>
  <c r="X84" i="28"/>
  <c r="X84" i="29" s="1"/>
  <c r="X96" i="28"/>
  <c r="X96" i="29" s="1"/>
  <c r="R27" i="28"/>
  <c r="R27" i="29" s="1"/>
  <c r="T49" i="28"/>
  <c r="T49" i="29" s="1"/>
  <c r="V52" i="28"/>
  <c r="V52" i="29" s="1"/>
  <c r="W93" i="28"/>
  <c r="W93" i="29" s="1"/>
  <c r="W60" i="28"/>
  <c r="W60" i="29" s="1"/>
  <c r="W92" i="28"/>
  <c r="W92" i="29" s="1"/>
  <c r="W75" i="28"/>
  <c r="W75" i="29" s="1"/>
  <c r="R28" i="28"/>
  <c r="R28" i="29" s="1"/>
  <c r="W58" i="28"/>
  <c r="W58" i="29" s="1"/>
  <c r="W90" i="28"/>
  <c r="W90" i="29" s="1"/>
  <c r="T27" i="28"/>
  <c r="T27" i="29" s="1"/>
  <c r="W65" i="28"/>
  <c r="W65" i="29" s="1"/>
  <c r="W97" i="28"/>
  <c r="W97" i="29" s="1"/>
  <c r="W64" i="28"/>
  <c r="W64" i="29" s="1"/>
  <c r="W96" i="28"/>
  <c r="W96" i="29" s="1"/>
  <c r="W98" i="28"/>
  <c r="W98" i="29" s="1"/>
  <c r="W78" i="28"/>
  <c r="W78" i="29" s="1"/>
  <c r="V81" i="28"/>
  <c r="V81" i="29" s="1"/>
  <c r="V89" i="28"/>
  <c r="V89" i="29" s="1"/>
  <c r="V97" i="28"/>
  <c r="V97" i="29" s="1"/>
  <c r="W79" i="28"/>
  <c r="W79" i="29" s="1"/>
  <c r="V101" i="28"/>
  <c r="V101" i="29" s="1"/>
  <c r="U107" i="28"/>
  <c r="U107" i="29" s="1"/>
  <c r="W107" i="28"/>
  <c r="W107" i="29" s="1"/>
  <c r="T50" i="28"/>
  <c r="T50" i="29" s="1"/>
  <c r="V114" i="28"/>
  <c r="V114" i="29" s="1"/>
  <c r="T69" i="28"/>
  <c r="T69" i="29" s="1"/>
  <c r="U81" i="28"/>
  <c r="U81" i="29" s="1"/>
  <c r="U96" i="28"/>
  <c r="U96" i="29" s="1"/>
  <c r="T56" i="28"/>
  <c r="U65" i="28"/>
  <c r="U65" i="29" s="1"/>
  <c r="T77" i="28"/>
  <c r="T77" i="29" s="1"/>
  <c r="T92" i="28"/>
  <c r="T92" i="29" s="1"/>
  <c r="Q55" i="28"/>
  <c r="U60" i="28"/>
  <c r="U60" i="29" s="1"/>
  <c r="V69" i="28"/>
  <c r="V69" i="29" s="1"/>
  <c r="V56" i="28"/>
  <c r="U64" i="28"/>
  <c r="U64" i="29" s="1"/>
  <c r="T76" i="28"/>
  <c r="T76" i="29" s="1"/>
  <c r="V86" i="28"/>
  <c r="V86" i="29" s="1"/>
  <c r="V98" i="28"/>
  <c r="V98" i="29" s="1"/>
  <c r="V64" i="28"/>
  <c r="V64" i="29" s="1"/>
  <c r="U72" i="28"/>
  <c r="U72" i="29" s="1"/>
  <c r="T88" i="28"/>
  <c r="T88" i="29" s="1"/>
  <c r="T101" i="28"/>
  <c r="T101" i="29" s="1"/>
  <c r="U67" i="28"/>
  <c r="U67" i="29" s="1"/>
  <c r="U82" i="28"/>
  <c r="U82" i="29" s="1"/>
  <c r="U97" i="28"/>
  <c r="U97" i="29" s="1"/>
  <c r="V82" i="28"/>
  <c r="V82" i="29" s="1"/>
  <c r="Q91" i="28"/>
  <c r="Q91" i="29" s="1"/>
  <c r="T79" i="28"/>
  <c r="T79" i="29" s="1"/>
  <c r="U90" i="28"/>
  <c r="U90" i="29" s="1"/>
  <c r="U100" i="28"/>
  <c r="U100" i="29" s="1"/>
  <c r="T78" i="28"/>
  <c r="T78" i="29" s="1"/>
  <c r="T93" i="28"/>
  <c r="T93" i="29" s="1"/>
  <c r="S77" i="28"/>
  <c r="S77" i="29" s="1"/>
  <c r="S67" i="28"/>
  <c r="S67" i="29" s="1"/>
  <c r="U92" i="28"/>
  <c r="U92" i="29" s="1"/>
  <c r="S56" i="28"/>
  <c r="S82" i="28"/>
  <c r="S82" i="29" s="1"/>
  <c r="R53" i="28"/>
  <c r="R53" i="29" s="1"/>
  <c r="W95" i="28"/>
  <c r="W95" i="29" s="1"/>
  <c r="S83" i="28"/>
  <c r="S83" i="29" s="1"/>
  <c r="S90" i="28"/>
  <c r="S90" i="29" s="1"/>
  <c r="T57" i="28"/>
  <c r="T57" i="29" s="1"/>
  <c r="S60" i="28"/>
  <c r="S60" i="29" s="1"/>
  <c r="S100" i="28"/>
  <c r="S100" i="29" s="1"/>
  <c r="R60" i="28"/>
  <c r="R60" i="29" s="1"/>
  <c r="R69" i="28"/>
  <c r="R69" i="29" s="1"/>
  <c r="R80" i="28"/>
  <c r="R80" i="29" s="1"/>
  <c r="Q88" i="28"/>
  <c r="Q88" i="29" s="1"/>
  <c r="Q83" i="28"/>
  <c r="Q83" i="29" s="1"/>
  <c r="Q94" i="28"/>
  <c r="Q94" i="29" s="1"/>
  <c r="S95" i="28"/>
  <c r="S95" i="29" s="1"/>
  <c r="T51" i="28"/>
  <c r="T51" i="29" s="1"/>
  <c r="S85" i="28"/>
  <c r="S85" i="29" s="1"/>
  <c r="T70" i="28"/>
  <c r="T70" i="29" s="1"/>
  <c r="S106" i="28"/>
  <c r="S106" i="29" s="1"/>
  <c r="W50" i="28"/>
  <c r="W50" i="29" s="1"/>
  <c r="Q65" i="28"/>
  <c r="Q65" i="29" s="1"/>
  <c r="R73" i="28"/>
  <c r="R73" i="29" s="1"/>
  <c r="Q84" i="28"/>
  <c r="Q84" i="29" s="1"/>
  <c r="V75" i="28"/>
  <c r="V75" i="29" s="1"/>
  <c r="Q60" i="28"/>
  <c r="Q60" i="29" s="1"/>
  <c r="Q61" i="28"/>
  <c r="Q61" i="29" s="1"/>
  <c r="U62" i="28"/>
  <c r="U62" i="29" s="1"/>
  <c r="R58" i="28"/>
  <c r="R58" i="29" s="1"/>
  <c r="R87" i="28"/>
  <c r="R87" i="29" s="1"/>
  <c r="Q101" i="28"/>
  <c r="Q101" i="29" s="1"/>
  <c r="R70" i="28"/>
  <c r="R70" i="29" s="1"/>
  <c r="R91" i="28"/>
  <c r="R91" i="29" s="1"/>
  <c r="R74" i="28"/>
  <c r="R74" i="29" s="1"/>
  <c r="R106" i="28"/>
  <c r="R106" i="29" s="1"/>
  <c r="R52" i="28"/>
  <c r="R52" i="29" s="1"/>
  <c r="R89" i="28"/>
  <c r="R89" i="29" s="1"/>
  <c r="Q70" i="28"/>
  <c r="Q70" i="29" s="1"/>
  <c r="R71" i="28"/>
  <c r="R71" i="29" s="1"/>
  <c r="R107" i="28"/>
  <c r="R107" i="29" s="1"/>
  <c r="R65" i="28"/>
  <c r="R65" i="29" s="1"/>
  <c r="R114" i="28"/>
  <c r="R114" i="29" s="1"/>
  <c r="R78" i="28"/>
  <c r="R78" i="29" s="1"/>
  <c r="Q82" i="28"/>
  <c r="Q82" i="29" s="1"/>
  <c r="U35" i="28"/>
  <c r="U35" i="29" s="1"/>
  <c r="R41" i="28"/>
  <c r="R41" i="29" s="1"/>
  <c r="V42" i="28"/>
  <c r="V42" i="29" s="1"/>
  <c r="R35" i="28"/>
  <c r="R35" i="29" s="1"/>
  <c r="V36" i="28"/>
  <c r="V36" i="29" s="1"/>
  <c r="S41" i="28"/>
  <c r="S41" i="29" s="1"/>
  <c r="W42" i="28"/>
  <c r="W42" i="29" s="1"/>
  <c r="S36" i="28"/>
  <c r="S36" i="29" s="1"/>
  <c r="W38" i="28"/>
  <c r="W38" i="29" s="1"/>
  <c r="T42" i="28"/>
  <c r="T42" i="29" s="1"/>
  <c r="X39" i="28"/>
  <c r="X39" i="29" s="1"/>
  <c r="T36" i="28"/>
  <c r="T36" i="29" s="1"/>
  <c r="X38" i="28"/>
  <c r="X38" i="29" s="1"/>
  <c r="U39" i="28"/>
  <c r="U39" i="29" s="1"/>
  <c r="W52" i="28"/>
  <c r="W52" i="29" s="1"/>
  <c r="X62" i="28"/>
  <c r="X62" i="29" s="1"/>
  <c r="X70" i="28"/>
  <c r="X70" i="29" s="1"/>
  <c r="X82" i="28"/>
  <c r="X82" i="29" s="1"/>
  <c r="X94" i="28"/>
  <c r="X94" i="29" s="1"/>
  <c r="X48" i="28"/>
  <c r="U54" i="28"/>
  <c r="U54" i="29" s="1"/>
  <c r="W69" i="28"/>
  <c r="W69" i="29" s="1"/>
  <c r="W76" i="28"/>
  <c r="W76" i="29" s="1"/>
  <c r="T98" i="28"/>
  <c r="T98" i="29" s="1"/>
  <c r="W114" i="28"/>
  <c r="W114" i="29" s="1"/>
  <c r="W81" i="28"/>
  <c r="W81" i="29" s="1"/>
  <c r="X52" i="28"/>
  <c r="X52" i="29" s="1"/>
  <c r="V99" i="28"/>
  <c r="V99" i="29" s="1"/>
  <c r="V87" i="28"/>
  <c r="V87" i="29" s="1"/>
  <c r="U114" i="28"/>
  <c r="U114" i="29" s="1"/>
  <c r="W61" i="28"/>
  <c r="W61" i="29" s="1"/>
  <c r="V95" i="28"/>
  <c r="V95" i="29" s="1"/>
  <c r="T86" i="28"/>
  <c r="T86" i="29" s="1"/>
  <c r="T99" i="28"/>
  <c r="T99" i="29" s="1"/>
  <c r="V65" i="28"/>
  <c r="V65" i="29" s="1"/>
  <c r="T72" i="28"/>
  <c r="T72" i="29" s="1"/>
  <c r="T94" i="28"/>
  <c r="T94" i="29" s="1"/>
  <c r="T82" i="28"/>
  <c r="T82" i="29" s="1"/>
  <c r="V59" i="28"/>
  <c r="V59" i="29" s="1"/>
  <c r="Q99" i="28"/>
  <c r="Q99" i="29" s="1"/>
  <c r="U51" i="28"/>
  <c r="U51" i="29" s="1"/>
  <c r="U99" i="28"/>
  <c r="U99" i="29" s="1"/>
  <c r="T84" i="28"/>
  <c r="T84" i="29" s="1"/>
  <c r="Q56" i="28"/>
  <c r="S69" i="28"/>
  <c r="S69" i="29" s="1"/>
  <c r="S70" i="28"/>
  <c r="S70" i="29" s="1"/>
  <c r="T74" i="28"/>
  <c r="T74" i="29" s="1"/>
  <c r="S50" i="28"/>
  <c r="S50" i="29" s="1"/>
  <c r="S64" i="28"/>
  <c r="S64" i="29" s="1"/>
  <c r="Q78" i="28"/>
  <c r="Q78" i="29" s="1"/>
  <c r="S88" i="28"/>
  <c r="S88" i="29" s="1"/>
  <c r="S73" i="28"/>
  <c r="S73" i="29" s="1"/>
  <c r="X106" i="28"/>
  <c r="X106" i="29" s="1"/>
  <c r="R81" i="28"/>
  <c r="R81" i="29" s="1"/>
  <c r="R26" i="28"/>
  <c r="R26" i="29" s="1"/>
  <c r="Q73" i="28"/>
  <c r="Q73" i="29" s="1"/>
  <c r="Q74" i="28"/>
  <c r="Q74" i="29" s="1"/>
  <c r="R93" i="28"/>
  <c r="R93" i="29" s="1"/>
  <c r="R50" i="28"/>
  <c r="R50" i="29" s="1"/>
  <c r="R75" i="28"/>
  <c r="R75" i="29" s="1"/>
  <c r="R54" i="28"/>
  <c r="R54" i="29" s="1"/>
  <c r="U25" i="28"/>
  <c r="U25" i="29" s="1"/>
  <c r="V25" i="28"/>
  <c r="V25" i="29" s="1"/>
  <c r="W39" i="28"/>
  <c r="W39" i="29" s="1"/>
  <c r="V43" i="28"/>
  <c r="V43" i="29" s="1"/>
  <c r="W35" i="28"/>
  <c r="W35" i="29" s="1"/>
  <c r="X25" i="28"/>
  <c r="X25" i="29" s="1"/>
  <c r="T43" i="28"/>
  <c r="T43" i="29" s="1"/>
  <c r="X59" i="28"/>
  <c r="X59" i="29" s="1"/>
  <c r="X75" i="28"/>
  <c r="X75" i="29" s="1"/>
  <c r="X56" i="28"/>
  <c r="X64" i="28"/>
  <c r="X64" i="29" s="1"/>
  <c r="X68" i="28"/>
  <c r="X68" i="29" s="1"/>
  <c r="X76" i="28"/>
  <c r="X76" i="29" s="1"/>
  <c r="X80" i="28"/>
  <c r="X80" i="29" s="1"/>
  <c r="X88" i="28"/>
  <c r="X88" i="29" s="1"/>
  <c r="X92" i="28"/>
  <c r="X92" i="29" s="1"/>
  <c r="X101" i="28"/>
  <c r="X101" i="29" s="1"/>
  <c r="V48" i="28"/>
  <c r="T30" i="28"/>
  <c r="T30" i="29" s="1"/>
  <c r="X57" i="28"/>
  <c r="X57" i="29" s="1"/>
  <c r="X61" i="28"/>
  <c r="X61" i="29" s="1"/>
  <c r="X65" i="28"/>
  <c r="X65" i="29" s="1"/>
  <c r="X69" i="28"/>
  <c r="X69" i="29" s="1"/>
  <c r="X73" i="28"/>
  <c r="X73" i="29" s="1"/>
  <c r="X77" i="28"/>
  <c r="X77" i="29" s="1"/>
  <c r="X81" i="28"/>
  <c r="X81" i="29" s="1"/>
  <c r="X85" i="28"/>
  <c r="X85" i="29" s="1"/>
  <c r="X89" i="28"/>
  <c r="X89" i="29" s="1"/>
  <c r="X93" i="28"/>
  <c r="X93" i="29" s="1"/>
  <c r="X97" i="28"/>
  <c r="X97" i="29" s="1"/>
  <c r="X102" i="28"/>
  <c r="X102" i="29" s="1"/>
  <c r="X51" i="28"/>
  <c r="X51" i="29" s="1"/>
  <c r="T28" i="28"/>
  <c r="T28" i="29" s="1"/>
  <c r="W48" i="28"/>
  <c r="W49" i="28"/>
  <c r="W49" i="29" s="1"/>
  <c r="Q98" i="28"/>
  <c r="Q98" i="29" s="1"/>
  <c r="W102" i="28"/>
  <c r="W102" i="29" s="1"/>
  <c r="W68" i="28"/>
  <c r="W68" i="29" s="1"/>
  <c r="W101" i="28"/>
  <c r="W101" i="29" s="1"/>
  <c r="W83" i="28"/>
  <c r="W83" i="29" s="1"/>
  <c r="T52" i="28"/>
  <c r="T52" i="29" s="1"/>
  <c r="W66" i="28"/>
  <c r="W66" i="29" s="1"/>
  <c r="W99" i="28"/>
  <c r="W99" i="29" s="1"/>
  <c r="W73" i="28"/>
  <c r="W73" i="29" s="1"/>
  <c r="V51" i="28"/>
  <c r="V51" i="29" s="1"/>
  <c r="W72" i="28"/>
  <c r="W72" i="29" s="1"/>
  <c r="X55" i="28"/>
  <c r="W86" i="28"/>
  <c r="W86" i="29" s="1"/>
  <c r="V85" i="28"/>
  <c r="V85" i="29" s="1"/>
  <c r="V93" i="28"/>
  <c r="V93" i="29" s="1"/>
  <c r="V79" i="28"/>
  <c r="V79" i="29" s="1"/>
  <c r="V83" i="28"/>
  <c r="V83" i="29" s="1"/>
  <c r="V90" i="28"/>
  <c r="V90" i="29" s="1"/>
  <c r="S114" i="28"/>
  <c r="S114" i="29" s="1"/>
  <c r="T114" i="28"/>
  <c r="T114" i="29" s="1"/>
  <c r="V106" i="28"/>
  <c r="V106" i="29" s="1"/>
  <c r="W85" i="28"/>
  <c r="W85" i="29" s="1"/>
  <c r="V70" i="28"/>
  <c r="V70" i="29" s="1"/>
  <c r="U84" i="28"/>
  <c r="U84" i="29" s="1"/>
  <c r="V100" i="28"/>
  <c r="V100" i="29" s="1"/>
  <c r="V57" i="28"/>
  <c r="V57" i="29" s="1"/>
  <c r="U69" i="28"/>
  <c r="U69" i="29" s="1"/>
  <c r="V78" i="28"/>
  <c r="V78" i="29" s="1"/>
  <c r="U95" i="28"/>
  <c r="U95" i="29" s="1"/>
  <c r="S98" i="28"/>
  <c r="S98" i="29" s="1"/>
  <c r="T64" i="28"/>
  <c r="T64" i="29" s="1"/>
  <c r="R98" i="28"/>
  <c r="R98" i="29" s="1"/>
  <c r="T59" i="28"/>
  <c r="T59" i="29" s="1"/>
  <c r="U68" i="28"/>
  <c r="U68" i="29" s="1"/>
  <c r="V77" i="28"/>
  <c r="V77" i="29" s="1"/>
  <c r="T91" i="28"/>
  <c r="T91" i="29" s="1"/>
  <c r="T55" i="28"/>
  <c r="T67" i="28"/>
  <c r="T67" i="29" s="1"/>
  <c r="U76" i="28"/>
  <c r="U76" i="29" s="1"/>
  <c r="U91" i="28"/>
  <c r="U91" i="29" s="1"/>
  <c r="U55" i="28"/>
  <c r="U71" i="28"/>
  <c r="U71" i="29" s="1"/>
  <c r="U85" i="28"/>
  <c r="U85" i="29" s="1"/>
  <c r="U101" i="28"/>
  <c r="U101" i="29" s="1"/>
  <c r="V55" i="28"/>
  <c r="S49" i="28"/>
  <c r="S49" i="29" s="1"/>
  <c r="W51" i="28"/>
  <c r="W51" i="29" s="1"/>
  <c r="T81" i="28"/>
  <c r="T81" i="29" s="1"/>
  <c r="T100" i="28"/>
  <c r="T100" i="29" s="1"/>
  <c r="U93" i="28"/>
  <c r="U93" i="29" s="1"/>
  <c r="T80" i="28"/>
  <c r="T80" i="29" s="1"/>
  <c r="S57" i="28"/>
  <c r="S57" i="29" s="1"/>
  <c r="S72" i="28"/>
  <c r="S72" i="29" s="1"/>
  <c r="Q53" i="28"/>
  <c r="Q53" i="29" s="1"/>
  <c r="S62" i="28"/>
  <c r="S62" i="29" s="1"/>
  <c r="S86" i="28"/>
  <c r="S86" i="29" s="1"/>
  <c r="R57" i="28"/>
  <c r="R57" i="29" s="1"/>
  <c r="S53" i="28"/>
  <c r="S53" i="29" s="1"/>
  <c r="T83" i="28"/>
  <c r="T83" i="29" s="1"/>
  <c r="S66" i="28"/>
  <c r="S66" i="29" s="1"/>
  <c r="S80" i="28"/>
  <c r="S80" i="29" s="1"/>
  <c r="T66" i="28"/>
  <c r="T66" i="29" s="1"/>
  <c r="S93" i="28"/>
  <c r="S93" i="29" s="1"/>
  <c r="S89" i="28"/>
  <c r="S89" i="29" s="1"/>
  <c r="R62" i="28"/>
  <c r="R62" i="29" s="1"/>
  <c r="R72" i="28"/>
  <c r="R72" i="29" s="1"/>
  <c r="S84" i="28"/>
  <c r="S84" i="29" s="1"/>
  <c r="Q95" i="28"/>
  <c r="Q95" i="29" s="1"/>
  <c r="Q85" i="28"/>
  <c r="Q85" i="29" s="1"/>
  <c r="Q97" i="28"/>
  <c r="Q97" i="29" s="1"/>
  <c r="Q86" i="28"/>
  <c r="Q86" i="29" s="1"/>
  <c r="T61" i="28"/>
  <c r="T61" i="29" s="1"/>
  <c r="S99" i="28"/>
  <c r="S99" i="29" s="1"/>
  <c r="S91" i="28"/>
  <c r="S91" i="29" s="1"/>
  <c r="Q67" i="28"/>
  <c r="Q67" i="29" s="1"/>
  <c r="Q75" i="28"/>
  <c r="Q75" i="29" s="1"/>
  <c r="S107" i="28"/>
  <c r="S107" i="29" s="1"/>
  <c r="Q58" i="28"/>
  <c r="Q58" i="29" s="1"/>
  <c r="Q57" i="28"/>
  <c r="Q57" i="29" s="1"/>
  <c r="U70" i="28"/>
  <c r="U70" i="29" s="1"/>
  <c r="Q66" i="28"/>
  <c r="Q66" i="29" s="1"/>
  <c r="R63" i="28"/>
  <c r="R63" i="29" s="1"/>
  <c r="R90" i="28"/>
  <c r="R90" i="29" s="1"/>
  <c r="U102" i="28"/>
  <c r="U102" i="29" s="1"/>
  <c r="R76" i="28"/>
  <c r="R76" i="29" s="1"/>
  <c r="R97" i="28"/>
  <c r="R97" i="29" s="1"/>
  <c r="R84" i="28"/>
  <c r="R84" i="29" s="1"/>
  <c r="V62" i="28"/>
  <c r="V62" i="29" s="1"/>
  <c r="Q64" i="28"/>
  <c r="Q64" i="29" s="1"/>
  <c r="Q96" i="28"/>
  <c r="Q96" i="29" s="1"/>
  <c r="U66" i="28"/>
  <c r="U66" i="29" s="1"/>
  <c r="R85" i="28"/>
  <c r="R85" i="29" s="1"/>
  <c r="R83" i="28"/>
  <c r="R83" i="29" s="1"/>
  <c r="S75" i="28"/>
  <c r="S75" i="29" s="1"/>
  <c r="Q77" i="28"/>
  <c r="Q77" i="29" s="1"/>
  <c r="Q93" i="28"/>
  <c r="Q93" i="29" s="1"/>
  <c r="T26" i="28"/>
  <c r="T26" i="29" s="1"/>
  <c r="R49" i="28"/>
  <c r="R49" i="29" s="1"/>
  <c r="Q25" i="28"/>
  <c r="Q25" i="29" s="1"/>
  <c r="R42" i="28"/>
  <c r="R42" i="29" s="1"/>
  <c r="Q43" i="28"/>
  <c r="Q43" i="29" s="1"/>
  <c r="R36" i="28"/>
  <c r="R36" i="29" s="1"/>
  <c r="R25" i="28"/>
  <c r="R25" i="29" s="1"/>
  <c r="S42" i="28"/>
  <c r="S42" i="29" s="1"/>
  <c r="R43" i="28"/>
  <c r="R43" i="29" s="1"/>
  <c r="S38" i="28"/>
  <c r="S38" i="29" s="1"/>
  <c r="S25" i="28"/>
  <c r="S25" i="29" s="1"/>
  <c r="T39" i="28"/>
  <c r="T39" i="29" s="1"/>
  <c r="S43" i="28"/>
  <c r="S43" i="29" s="1"/>
  <c r="T38" i="28"/>
  <c r="T38" i="29" s="1"/>
  <c r="T25" i="28"/>
  <c r="T25" i="29" s="1"/>
  <c r="U41" i="28"/>
  <c r="U41" i="29" s="1"/>
  <c r="V126" i="29"/>
  <c r="X90" i="28"/>
  <c r="X90" i="29" s="1"/>
  <c r="E58" i="31"/>
  <c r="E35" i="31"/>
  <c r="W126" i="29" l="1"/>
  <c r="S126" i="29"/>
  <c r="R126" i="29"/>
  <c r="U126" i="29"/>
  <c r="X29" i="28"/>
  <c r="X29" i="29" s="1"/>
  <c r="S28" i="28"/>
  <c r="S28" i="29" s="1"/>
  <c r="W30" i="28"/>
  <c r="W30" i="29" s="1"/>
  <c r="U28" i="28"/>
  <c r="U28" i="29" s="1"/>
  <c r="R29" i="28"/>
  <c r="R29" i="29" s="1"/>
  <c r="R123" i="29" s="1"/>
  <c r="T29" i="28"/>
  <c r="T29" i="29" s="1"/>
  <c r="T123" i="29" s="1"/>
  <c r="X127" i="28"/>
  <c r="X55" i="29"/>
  <c r="S143" i="29"/>
  <c r="Q143" i="29"/>
  <c r="R55" i="29"/>
  <c r="R127" i="28"/>
  <c r="U48" i="29"/>
  <c r="U124" i="28"/>
  <c r="V27" i="28"/>
  <c r="V27" i="29" s="1"/>
  <c r="Q114" i="28"/>
  <c r="Q114" i="29" s="1"/>
  <c r="W28" i="28"/>
  <c r="W28" i="29" s="1"/>
  <c r="U27" i="28"/>
  <c r="U27" i="29" s="1"/>
  <c r="X27" i="28"/>
  <c r="X27" i="29" s="1"/>
  <c r="Q50" i="28"/>
  <c r="Q50" i="29" s="1"/>
  <c r="S56" i="29"/>
  <c r="S125" i="28"/>
  <c r="Q55" i="29"/>
  <c r="Q127" i="28"/>
  <c r="T56" i="29"/>
  <c r="T125" i="28"/>
  <c r="U143" i="29"/>
  <c r="W143" i="29"/>
  <c r="R48" i="29"/>
  <c r="R124" i="28"/>
  <c r="X143" i="29"/>
  <c r="T48" i="29"/>
  <c r="T124" i="28"/>
  <c r="S48" i="29"/>
  <c r="S124" i="28"/>
  <c r="S30" i="28"/>
  <c r="S30" i="29" s="1"/>
  <c r="S27" i="28"/>
  <c r="S27" i="29" s="1"/>
  <c r="Q107" i="28"/>
  <c r="Q107" i="29" s="1"/>
  <c r="W27" i="28"/>
  <c r="W27" i="29" s="1"/>
  <c r="V30" i="28"/>
  <c r="V30" i="29" s="1"/>
  <c r="S26" i="28"/>
  <c r="S26" i="29" s="1"/>
  <c r="V26" i="28"/>
  <c r="V26" i="29" s="1"/>
  <c r="U30" i="28"/>
  <c r="U30" i="29" s="1"/>
  <c r="X28" i="28"/>
  <c r="X28" i="29" s="1"/>
  <c r="W26" i="28"/>
  <c r="W26" i="29" s="1"/>
  <c r="V28" i="28"/>
  <c r="V28" i="29" s="1"/>
  <c r="V55" i="29"/>
  <c r="V127" i="28"/>
  <c r="U55" i="29"/>
  <c r="U127" i="28"/>
  <c r="T127" i="28"/>
  <c r="T55" i="29"/>
  <c r="X48" i="29"/>
  <c r="X124" i="28"/>
  <c r="R143" i="29"/>
  <c r="V56" i="29"/>
  <c r="V125" i="28"/>
  <c r="T126" i="29"/>
  <c r="R56" i="29"/>
  <c r="R125" i="28"/>
  <c r="S127" i="28"/>
  <c r="S55" i="29"/>
  <c r="U56" i="29"/>
  <c r="U125" i="28"/>
  <c r="W127" i="28"/>
  <c r="W55" i="29"/>
  <c r="W56" i="29"/>
  <c r="W125" i="28"/>
  <c r="X126" i="29"/>
  <c r="Q106" i="28"/>
  <c r="Q106" i="29" s="1"/>
  <c r="U26" i="28"/>
  <c r="U26" i="29" s="1"/>
  <c r="X26" i="28"/>
  <c r="X26" i="29" s="1"/>
  <c r="W48" i="29"/>
  <c r="W124" i="28"/>
  <c r="V48" i="29"/>
  <c r="V124" i="28"/>
  <c r="X56" i="29"/>
  <c r="X125" i="28"/>
  <c r="Q56" i="29"/>
  <c r="Q125" i="28"/>
  <c r="T143" i="29"/>
  <c r="V143" i="29"/>
  <c r="R129" i="29" l="1"/>
  <c r="R133" i="29" s="1"/>
  <c r="V129" i="29"/>
  <c r="V133" i="29" s="1"/>
  <c r="W126" i="28"/>
  <c r="W128" i="28" s="1"/>
  <c r="X123" i="29"/>
  <c r="W129" i="29"/>
  <c r="W133" i="29" s="1"/>
  <c r="V126" i="28"/>
  <c r="V128" i="28" s="1"/>
  <c r="S126" i="28"/>
  <c r="S128" i="28" s="1"/>
  <c r="T126" i="28"/>
  <c r="T128" i="28" s="1"/>
  <c r="T129" i="29"/>
  <c r="T133" i="29" s="1"/>
  <c r="U29" i="28"/>
  <c r="U29" i="29" s="1"/>
  <c r="U123" i="29" s="1"/>
  <c r="V29" i="28"/>
  <c r="V29" i="29" s="1"/>
  <c r="V123" i="29" s="1"/>
  <c r="X129" i="29"/>
  <c r="X133" i="29" s="1"/>
  <c r="X126" i="28"/>
  <c r="X128" i="28" s="1"/>
  <c r="S129" i="29"/>
  <c r="S133" i="29" s="1"/>
  <c r="S29" i="28"/>
  <c r="S29" i="29" s="1"/>
  <c r="S123" i="29" s="1"/>
  <c r="W29" i="28"/>
  <c r="W29" i="29" s="1"/>
  <c r="R126" i="28"/>
  <c r="R128" i="28" s="1"/>
  <c r="U126" i="28"/>
  <c r="U128" i="28" s="1"/>
  <c r="U129" i="29"/>
  <c r="U133" i="29" s="1"/>
  <c r="J143" i="31"/>
  <c r="K143" i="31"/>
  <c r="J144" i="31"/>
  <c r="K144" i="31"/>
  <c r="W123" i="29" l="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F118" i="28" l="1"/>
  <c r="F118" i="29" s="1"/>
  <c r="G118" i="28"/>
  <c r="G118" i="29" s="1"/>
  <c r="H118" i="28"/>
  <c r="H118" i="29" s="1"/>
  <c r="I118" i="28"/>
  <c r="I118" i="29" s="1"/>
  <c r="J118" i="28"/>
  <c r="J118" i="29" s="1"/>
  <c r="K118" i="28"/>
  <c r="K118" i="29" s="1"/>
  <c r="L118" i="28"/>
  <c r="L118" i="29" s="1"/>
  <c r="M118" i="28"/>
  <c r="M118" i="29" s="1"/>
  <c r="N118" i="28"/>
  <c r="O118" i="28"/>
  <c r="P118" i="28"/>
  <c r="P118" i="29" s="1"/>
  <c r="F119" i="28"/>
  <c r="F119" i="29" s="1"/>
  <c r="G119" i="28"/>
  <c r="G119" i="29" s="1"/>
  <c r="H119" i="28"/>
  <c r="H119" i="29" s="1"/>
  <c r="I119" i="28"/>
  <c r="I119" i="29" s="1"/>
  <c r="J119" i="28"/>
  <c r="J119" i="29" s="1"/>
  <c r="K119" i="28"/>
  <c r="K119" i="29" s="1"/>
  <c r="L119" i="28"/>
  <c r="L119" i="29" s="1"/>
  <c r="M119" i="28"/>
  <c r="M119" i="29" s="1"/>
  <c r="N119" i="28"/>
  <c r="O119" i="28"/>
  <c r="P119" i="28"/>
  <c r="P119" i="29" s="1"/>
  <c r="E118" i="28"/>
  <c r="E118" i="29" s="1"/>
  <c r="E119" i="28"/>
  <c r="E119" i="29" s="1"/>
  <c r="F47" i="28"/>
  <c r="G47" i="28"/>
  <c r="H47" i="28"/>
  <c r="I47" i="28"/>
  <c r="J47" i="28"/>
  <c r="K47" i="28"/>
  <c r="L47" i="28"/>
  <c r="M47" i="28"/>
  <c r="N47" i="28"/>
  <c r="O47" i="28"/>
  <c r="P47" i="28"/>
  <c r="E47" i="28"/>
  <c r="F34" i="28"/>
  <c r="G34" i="28"/>
  <c r="H34" i="28"/>
  <c r="I34" i="28"/>
  <c r="J34" i="28"/>
  <c r="K34" i="28"/>
  <c r="L34" i="28"/>
  <c r="M34" i="28"/>
  <c r="N34" i="28"/>
  <c r="O34" i="28"/>
  <c r="P34" i="28"/>
  <c r="F37" i="28"/>
  <c r="G37" i="28"/>
  <c r="H37" i="28"/>
  <c r="I37" i="28"/>
  <c r="J37" i="28"/>
  <c r="K37" i="28"/>
  <c r="L37" i="28"/>
  <c r="M37" i="28"/>
  <c r="N37" i="28"/>
  <c r="O37" i="28"/>
  <c r="P37" i="28"/>
  <c r="F40" i="28"/>
  <c r="G40" i="28"/>
  <c r="H40" i="28"/>
  <c r="I40" i="28"/>
  <c r="J40" i="28"/>
  <c r="K40" i="28"/>
  <c r="L40" i="28"/>
  <c r="M40" i="28"/>
  <c r="N40" i="28"/>
  <c r="O40" i="28"/>
  <c r="P40" i="28"/>
  <c r="E37" i="28"/>
  <c r="E40" i="28"/>
  <c r="E34" i="28"/>
  <c r="F114" i="27"/>
  <c r="G114" i="27"/>
  <c r="H114" i="27"/>
  <c r="I114" i="27"/>
  <c r="J114" i="27"/>
  <c r="K114" i="27"/>
  <c r="L114" i="27"/>
  <c r="M114" i="27"/>
  <c r="N114" i="27"/>
  <c r="O114" i="27"/>
  <c r="P114" i="27"/>
  <c r="E114" i="27"/>
  <c r="F106" i="27"/>
  <c r="G106" i="27"/>
  <c r="H106" i="27"/>
  <c r="I106" i="27"/>
  <c r="J106" i="27"/>
  <c r="K106" i="27"/>
  <c r="L106" i="27"/>
  <c r="M106" i="27"/>
  <c r="N106" i="27"/>
  <c r="O106" i="27"/>
  <c r="P106" i="27"/>
  <c r="F107" i="27"/>
  <c r="G107" i="27"/>
  <c r="H107" i="27"/>
  <c r="I107" i="27"/>
  <c r="J107" i="27"/>
  <c r="K107" i="27"/>
  <c r="L107" i="27"/>
  <c r="M107" i="27"/>
  <c r="N107" i="27"/>
  <c r="O107" i="27"/>
  <c r="P107" i="27"/>
  <c r="F108" i="27"/>
  <c r="G108" i="27"/>
  <c r="H108" i="27"/>
  <c r="I108" i="27"/>
  <c r="J108" i="27"/>
  <c r="K108" i="27"/>
  <c r="L108" i="27"/>
  <c r="M108" i="27"/>
  <c r="N108" i="27"/>
  <c r="O108" i="27"/>
  <c r="P108" i="27"/>
  <c r="F109" i="27"/>
  <c r="G109" i="27"/>
  <c r="H109" i="27"/>
  <c r="I109" i="27"/>
  <c r="J109" i="27"/>
  <c r="K109" i="27"/>
  <c r="L109" i="27"/>
  <c r="M109" i="27"/>
  <c r="N109" i="27"/>
  <c r="O109" i="27"/>
  <c r="P109" i="27"/>
  <c r="F110" i="27"/>
  <c r="G110" i="27"/>
  <c r="H110" i="27"/>
  <c r="I110" i="27"/>
  <c r="J110" i="27"/>
  <c r="K110" i="27"/>
  <c r="L110" i="27"/>
  <c r="M110" i="27"/>
  <c r="N110" i="27"/>
  <c r="O110" i="27"/>
  <c r="P110" i="27"/>
  <c r="E110" i="27"/>
  <c r="E109" i="27"/>
  <c r="E108" i="27"/>
  <c r="E107" i="27"/>
  <c r="E106" i="27"/>
  <c r="F48" i="27"/>
  <c r="G48" i="27"/>
  <c r="H48" i="27"/>
  <c r="I48" i="27"/>
  <c r="J48" i="27"/>
  <c r="K48" i="27"/>
  <c r="L48" i="27"/>
  <c r="M48" i="27"/>
  <c r="N48" i="27"/>
  <c r="O48" i="27"/>
  <c r="P48" i="27"/>
  <c r="F50" i="27"/>
  <c r="G50" i="27"/>
  <c r="H50" i="27"/>
  <c r="I50" i="27"/>
  <c r="J50" i="27"/>
  <c r="K50" i="27"/>
  <c r="L50" i="27"/>
  <c r="M50" i="27"/>
  <c r="N50" i="27"/>
  <c r="O50" i="27"/>
  <c r="P50" i="27"/>
  <c r="F51" i="27"/>
  <c r="G51" i="27"/>
  <c r="H51" i="27"/>
  <c r="I51" i="27"/>
  <c r="J51" i="27"/>
  <c r="K51" i="27"/>
  <c r="L51" i="27"/>
  <c r="M51" i="27"/>
  <c r="N51" i="27"/>
  <c r="O51" i="27"/>
  <c r="P51" i="27"/>
  <c r="F52" i="27"/>
  <c r="G52" i="27"/>
  <c r="H52" i="27"/>
  <c r="I52" i="27"/>
  <c r="J52" i="27"/>
  <c r="K52" i="27"/>
  <c r="L52" i="27"/>
  <c r="M52" i="27"/>
  <c r="N52" i="27"/>
  <c r="O52" i="27"/>
  <c r="P52" i="27"/>
  <c r="F53" i="27"/>
  <c r="G53" i="27"/>
  <c r="H53" i="27"/>
  <c r="I53" i="27"/>
  <c r="J53" i="27"/>
  <c r="K53" i="27"/>
  <c r="L53" i="27"/>
  <c r="M53" i="27"/>
  <c r="N53" i="27"/>
  <c r="O53" i="27"/>
  <c r="P53" i="27"/>
  <c r="F54" i="27"/>
  <c r="G54" i="27"/>
  <c r="H54" i="27"/>
  <c r="I54" i="27"/>
  <c r="J54" i="27"/>
  <c r="K54" i="27"/>
  <c r="L54" i="27"/>
  <c r="M54" i="27"/>
  <c r="N54" i="27"/>
  <c r="O54" i="27"/>
  <c r="P54" i="27"/>
  <c r="F56" i="27"/>
  <c r="G56" i="27"/>
  <c r="H56" i="27"/>
  <c r="I56" i="27"/>
  <c r="J56" i="27"/>
  <c r="K56" i="27"/>
  <c r="L56" i="27"/>
  <c r="M56" i="27"/>
  <c r="N56" i="27"/>
  <c r="O56" i="27"/>
  <c r="P56" i="27"/>
  <c r="F57" i="27"/>
  <c r="G57" i="27"/>
  <c r="H57" i="27"/>
  <c r="I57" i="27"/>
  <c r="J57" i="27"/>
  <c r="K57" i="27"/>
  <c r="L57" i="27"/>
  <c r="M57" i="27"/>
  <c r="N57" i="27"/>
  <c r="O57" i="27"/>
  <c r="P57" i="27"/>
  <c r="F58" i="27"/>
  <c r="G58" i="27"/>
  <c r="H58" i="27"/>
  <c r="I58" i="27"/>
  <c r="J58" i="27"/>
  <c r="K58" i="27"/>
  <c r="L58" i="27"/>
  <c r="M58" i="27"/>
  <c r="N58" i="27"/>
  <c r="O58" i="27"/>
  <c r="P58" i="27"/>
  <c r="F59" i="27"/>
  <c r="G59" i="27"/>
  <c r="H59" i="27"/>
  <c r="I59" i="27"/>
  <c r="J59" i="27"/>
  <c r="K59" i="27"/>
  <c r="L59" i="27"/>
  <c r="M59" i="27"/>
  <c r="N59" i="27"/>
  <c r="O59" i="27"/>
  <c r="P59" i="27"/>
  <c r="F60" i="27"/>
  <c r="G60" i="27"/>
  <c r="H60" i="27"/>
  <c r="I60" i="27"/>
  <c r="J60" i="27"/>
  <c r="K60" i="27"/>
  <c r="L60" i="27"/>
  <c r="M60" i="27"/>
  <c r="N60" i="27"/>
  <c r="O60" i="27"/>
  <c r="P60" i="27"/>
  <c r="F61" i="27"/>
  <c r="G61" i="27"/>
  <c r="H61" i="27"/>
  <c r="I61" i="27"/>
  <c r="J61" i="27"/>
  <c r="K61" i="27"/>
  <c r="L61" i="27"/>
  <c r="M61" i="27"/>
  <c r="N61" i="27"/>
  <c r="O61" i="27"/>
  <c r="P61" i="27"/>
  <c r="F62" i="27"/>
  <c r="G62" i="27"/>
  <c r="H62" i="27"/>
  <c r="I62" i="27"/>
  <c r="J62" i="27"/>
  <c r="K62" i="27"/>
  <c r="L62" i="27"/>
  <c r="M62" i="27"/>
  <c r="N62" i="27"/>
  <c r="O62" i="27"/>
  <c r="P62" i="27"/>
  <c r="F63" i="27"/>
  <c r="G63" i="27"/>
  <c r="H63" i="27"/>
  <c r="I63" i="27"/>
  <c r="J63" i="27"/>
  <c r="K63" i="27"/>
  <c r="L63" i="27"/>
  <c r="M63" i="27"/>
  <c r="N63" i="27"/>
  <c r="O63" i="27"/>
  <c r="P63" i="27"/>
  <c r="F64" i="27"/>
  <c r="G64" i="27"/>
  <c r="H64" i="27"/>
  <c r="I64" i="27"/>
  <c r="J64" i="27"/>
  <c r="K64" i="27"/>
  <c r="L64" i="27"/>
  <c r="M64" i="27"/>
  <c r="N64" i="27"/>
  <c r="O64" i="27"/>
  <c r="P64" i="27"/>
  <c r="F65" i="27"/>
  <c r="G65" i="27"/>
  <c r="H65" i="27"/>
  <c r="I65" i="27"/>
  <c r="J65" i="27"/>
  <c r="K65" i="27"/>
  <c r="L65" i="27"/>
  <c r="M65" i="27"/>
  <c r="N65" i="27"/>
  <c r="O65" i="27"/>
  <c r="P65" i="27"/>
  <c r="F66" i="27"/>
  <c r="G66" i="27"/>
  <c r="H66" i="27"/>
  <c r="I66" i="27"/>
  <c r="J66" i="27"/>
  <c r="K66" i="27"/>
  <c r="L66" i="27"/>
  <c r="M66" i="27"/>
  <c r="N66" i="27"/>
  <c r="O66" i="27"/>
  <c r="P66" i="27"/>
  <c r="F67" i="27"/>
  <c r="G67" i="27"/>
  <c r="H67" i="27"/>
  <c r="I67" i="27"/>
  <c r="J67" i="27"/>
  <c r="K67" i="27"/>
  <c r="L67" i="27"/>
  <c r="M67" i="27"/>
  <c r="N67" i="27"/>
  <c r="O67" i="27"/>
  <c r="P67" i="27"/>
  <c r="F68" i="27"/>
  <c r="G68" i="27"/>
  <c r="H68" i="27"/>
  <c r="I68" i="27"/>
  <c r="J68" i="27"/>
  <c r="K68" i="27"/>
  <c r="L68" i="27"/>
  <c r="M68" i="27"/>
  <c r="N68" i="27"/>
  <c r="O68" i="27"/>
  <c r="P68" i="27"/>
  <c r="F69" i="27"/>
  <c r="G69" i="27"/>
  <c r="H69" i="27"/>
  <c r="I69" i="27"/>
  <c r="J69" i="27"/>
  <c r="K69" i="27"/>
  <c r="L69" i="27"/>
  <c r="M69" i="27"/>
  <c r="N69" i="27"/>
  <c r="O69" i="27"/>
  <c r="P69" i="27"/>
  <c r="F70" i="27"/>
  <c r="G70" i="27"/>
  <c r="H70" i="27"/>
  <c r="I70" i="27"/>
  <c r="J70" i="27"/>
  <c r="K70" i="27"/>
  <c r="L70" i="27"/>
  <c r="M70" i="27"/>
  <c r="N70" i="27"/>
  <c r="O70" i="27"/>
  <c r="P70" i="27"/>
  <c r="F71" i="27"/>
  <c r="G71" i="27"/>
  <c r="H71" i="27"/>
  <c r="I71" i="27"/>
  <c r="J71" i="27"/>
  <c r="K71" i="27"/>
  <c r="L71" i="27"/>
  <c r="M71" i="27"/>
  <c r="N71" i="27"/>
  <c r="O71" i="27"/>
  <c r="P71" i="27"/>
  <c r="F72" i="27"/>
  <c r="G72" i="27"/>
  <c r="H72" i="27"/>
  <c r="I72" i="27"/>
  <c r="J72" i="27"/>
  <c r="K72" i="27"/>
  <c r="L72" i="27"/>
  <c r="M72" i="27"/>
  <c r="N72" i="27"/>
  <c r="O72" i="27"/>
  <c r="P72" i="27"/>
  <c r="F73" i="27"/>
  <c r="G73" i="27"/>
  <c r="H73" i="27"/>
  <c r="I73" i="27"/>
  <c r="J73" i="27"/>
  <c r="K73" i="27"/>
  <c r="L73" i="27"/>
  <c r="M73" i="27"/>
  <c r="N73" i="27"/>
  <c r="O73" i="27"/>
  <c r="P73" i="27"/>
  <c r="F74" i="27"/>
  <c r="G74" i="27"/>
  <c r="H74" i="27"/>
  <c r="I74" i="27"/>
  <c r="J74" i="27"/>
  <c r="K74" i="27"/>
  <c r="L74" i="27"/>
  <c r="M74" i="27"/>
  <c r="N74" i="27"/>
  <c r="O74" i="27"/>
  <c r="P74" i="27"/>
  <c r="F75" i="27"/>
  <c r="G75" i="27"/>
  <c r="H75" i="27"/>
  <c r="I75" i="27"/>
  <c r="J75" i="27"/>
  <c r="K75" i="27"/>
  <c r="L75" i="27"/>
  <c r="M75" i="27"/>
  <c r="N75" i="27"/>
  <c r="O75" i="27"/>
  <c r="P75" i="27"/>
  <c r="F76" i="27"/>
  <c r="G76" i="27"/>
  <c r="H76" i="27"/>
  <c r="I76" i="27"/>
  <c r="J76" i="27"/>
  <c r="K76" i="27"/>
  <c r="L76" i="27"/>
  <c r="M76" i="27"/>
  <c r="N76" i="27"/>
  <c r="O76" i="27"/>
  <c r="P76" i="27"/>
  <c r="F77" i="27"/>
  <c r="G77" i="27"/>
  <c r="H77" i="27"/>
  <c r="I77" i="27"/>
  <c r="J77" i="27"/>
  <c r="K77" i="27"/>
  <c r="L77" i="27"/>
  <c r="M77" i="27"/>
  <c r="N77" i="27"/>
  <c r="O77" i="27"/>
  <c r="P77" i="27"/>
  <c r="F102" i="27"/>
  <c r="G102" i="27"/>
  <c r="H102" i="27"/>
  <c r="I102" i="27"/>
  <c r="J102" i="27"/>
  <c r="K102" i="27"/>
  <c r="L102" i="27"/>
  <c r="M102" i="27"/>
  <c r="N102" i="27"/>
  <c r="O102" i="27"/>
  <c r="P102" i="27"/>
  <c r="E102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4" i="27"/>
  <c r="E53" i="27"/>
  <c r="E52" i="27"/>
  <c r="E51" i="27"/>
  <c r="E50" i="27"/>
  <c r="E48" i="27"/>
  <c r="F43" i="27"/>
  <c r="G43" i="27"/>
  <c r="H43" i="27"/>
  <c r="I43" i="27"/>
  <c r="J43" i="27"/>
  <c r="K43" i="27"/>
  <c r="L43" i="27"/>
  <c r="M43" i="27"/>
  <c r="N43" i="27"/>
  <c r="O43" i="27"/>
  <c r="P43" i="27"/>
  <c r="E43" i="27"/>
  <c r="F41" i="27"/>
  <c r="G41" i="27"/>
  <c r="H41" i="27"/>
  <c r="I41" i="27"/>
  <c r="J41" i="27"/>
  <c r="K41" i="27"/>
  <c r="L41" i="27"/>
  <c r="M41" i="27"/>
  <c r="N41" i="27"/>
  <c r="O41" i="27"/>
  <c r="P41" i="27"/>
  <c r="F38" i="27"/>
  <c r="G38" i="27"/>
  <c r="H38" i="27"/>
  <c r="I38" i="27"/>
  <c r="J38" i="27"/>
  <c r="K38" i="27"/>
  <c r="L38" i="27"/>
  <c r="M38" i="27"/>
  <c r="N38" i="27"/>
  <c r="O38" i="27"/>
  <c r="P38" i="27"/>
  <c r="E41" i="27"/>
  <c r="E38" i="27"/>
  <c r="F35" i="27"/>
  <c r="G35" i="27"/>
  <c r="H35" i="27"/>
  <c r="I35" i="27"/>
  <c r="J35" i="27"/>
  <c r="K35" i="27"/>
  <c r="L35" i="27"/>
  <c r="M35" i="27"/>
  <c r="N35" i="27"/>
  <c r="O35" i="27"/>
  <c r="P35" i="27"/>
  <c r="E35" i="27"/>
  <c r="F25" i="27"/>
  <c r="G25" i="27"/>
  <c r="H25" i="27"/>
  <c r="I25" i="27"/>
  <c r="J25" i="27"/>
  <c r="K25" i="27"/>
  <c r="L25" i="27"/>
  <c r="M25" i="27"/>
  <c r="N25" i="27"/>
  <c r="O25" i="27"/>
  <c r="P25" i="27"/>
  <c r="F26" i="27"/>
  <c r="G26" i="27"/>
  <c r="H26" i="27"/>
  <c r="I26" i="27"/>
  <c r="J26" i="27"/>
  <c r="K26" i="27"/>
  <c r="L26" i="27"/>
  <c r="M26" i="27"/>
  <c r="N26" i="27"/>
  <c r="O26" i="27"/>
  <c r="P26" i="27"/>
  <c r="F27" i="27"/>
  <c r="G27" i="27"/>
  <c r="H27" i="27"/>
  <c r="I27" i="27"/>
  <c r="J27" i="27"/>
  <c r="K27" i="27"/>
  <c r="L27" i="27"/>
  <c r="M27" i="27"/>
  <c r="N27" i="27"/>
  <c r="O27" i="27"/>
  <c r="P27" i="27"/>
  <c r="F28" i="27"/>
  <c r="G28" i="27"/>
  <c r="H28" i="27"/>
  <c r="I28" i="27"/>
  <c r="J28" i="27"/>
  <c r="K28" i="27"/>
  <c r="L28" i="27"/>
  <c r="M28" i="27"/>
  <c r="N28" i="27"/>
  <c r="O28" i="27"/>
  <c r="P28" i="27"/>
  <c r="F29" i="27"/>
  <c r="G29" i="27"/>
  <c r="H29" i="27"/>
  <c r="I29" i="27"/>
  <c r="J29" i="27"/>
  <c r="K29" i="27"/>
  <c r="L29" i="27"/>
  <c r="M29" i="27"/>
  <c r="N29" i="27"/>
  <c r="O29" i="27"/>
  <c r="P29" i="27"/>
  <c r="F30" i="27"/>
  <c r="G30" i="27"/>
  <c r="H30" i="27"/>
  <c r="I30" i="27"/>
  <c r="J30" i="27"/>
  <c r="K30" i="27"/>
  <c r="L30" i="27"/>
  <c r="M30" i="27"/>
  <c r="N30" i="27"/>
  <c r="O30" i="27"/>
  <c r="P30" i="27"/>
  <c r="E26" i="27"/>
  <c r="E27" i="27"/>
  <c r="E28" i="27"/>
  <c r="E29" i="27"/>
  <c r="E30" i="27"/>
  <c r="E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K55" i="27" l="1"/>
  <c r="K49" i="27"/>
  <c r="I49" i="27"/>
  <c r="E36" i="27"/>
  <c r="E99" i="27"/>
  <c r="I83" i="27"/>
  <c r="M95" i="27"/>
  <c r="H83" i="27"/>
  <c r="P81" i="27"/>
  <c r="H55" i="27"/>
  <c r="P55" i="27"/>
  <c r="G83" i="27"/>
  <c r="K80" i="27"/>
  <c r="O83" i="27"/>
  <c r="O55" i="27"/>
  <c r="K93" i="27"/>
  <c r="M78" i="27"/>
  <c r="F84" i="27"/>
  <c r="J96" i="27"/>
  <c r="N84" i="27"/>
  <c r="O89" i="27"/>
  <c r="M99" i="27"/>
  <c r="I87" i="27"/>
  <c r="G97" i="27"/>
  <c r="M83" i="27"/>
  <c r="F80" i="27"/>
  <c r="J85" i="27"/>
  <c r="N80" i="27"/>
  <c r="K101" i="27"/>
  <c r="O97" i="27"/>
  <c r="I95" i="27"/>
  <c r="M91" i="27"/>
  <c r="G89" i="27"/>
  <c r="K85" i="27"/>
  <c r="O80" i="27"/>
  <c r="F55" i="27"/>
  <c r="N55" i="27"/>
  <c r="G101" i="27"/>
  <c r="K97" i="27"/>
  <c r="O93" i="27"/>
  <c r="I91" i="27"/>
  <c r="M87" i="27"/>
  <c r="G85" i="27"/>
  <c r="G80" i="27"/>
  <c r="O101" i="27"/>
  <c r="I99" i="27"/>
  <c r="G93" i="27"/>
  <c r="K89" i="27"/>
  <c r="O85" i="27"/>
  <c r="L80" i="27"/>
  <c r="L79" i="27"/>
  <c r="J100" i="27"/>
  <c r="F100" i="27"/>
  <c r="P98" i="27"/>
  <c r="N96" i="27"/>
  <c r="H94" i="27"/>
  <c r="J92" i="27"/>
  <c r="L90" i="27"/>
  <c r="N88" i="27"/>
  <c r="H86" i="27"/>
  <c r="J84" i="27"/>
  <c r="J79" i="27"/>
  <c r="I81" i="27"/>
  <c r="I80" i="27"/>
  <c r="M81" i="27"/>
  <c r="M80" i="27"/>
  <c r="N101" i="27"/>
  <c r="J101" i="27"/>
  <c r="F101" i="27"/>
  <c r="M100" i="27"/>
  <c r="I100" i="27"/>
  <c r="P99" i="27"/>
  <c r="L99" i="27"/>
  <c r="H99" i="27"/>
  <c r="O98" i="27"/>
  <c r="K98" i="27"/>
  <c r="G98" i="27"/>
  <c r="N97" i="27"/>
  <c r="J97" i="27"/>
  <c r="F97" i="27"/>
  <c r="M96" i="27"/>
  <c r="I96" i="27"/>
  <c r="P95" i="27"/>
  <c r="L95" i="27"/>
  <c r="H95" i="27"/>
  <c r="O94" i="27"/>
  <c r="K94" i="27"/>
  <c r="G94" i="27"/>
  <c r="N93" i="27"/>
  <c r="J93" i="27"/>
  <c r="F93" i="27"/>
  <c r="M92" i="27"/>
  <c r="I92" i="27"/>
  <c r="P91" i="27"/>
  <c r="L91" i="27"/>
  <c r="H91" i="27"/>
  <c r="O90" i="27"/>
  <c r="K90" i="27"/>
  <c r="G90" i="27"/>
  <c r="N89" i="27"/>
  <c r="J89" i="27"/>
  <c r="F89" i="27"/>
  <c r="M88" i="27"/>
  <c r="I88" i="27"/>
  <c r="P87" i="27"/>
  <c r="L87" i="27"/>
  <c r="H87" i="27"/>
  <c r="O86" i="27"/>
  <c r="K86" i="27"/>
  <c r="G86" i="27"/>
  <c r="N85" i="27"/>
  <c r="F85" i="27"/>
  <c r="M84" i="27"/>
  <c r="I84" i="27"/>
  <c r="P83" i="27"/>
  <c r="L83" i="27"/>
  <c r="O82" i="27"/>
  <c r="K82" i="27"/>
  <c r="F82" i="27"/>
  <c r="K81" i="27"/>
  <c r="I79" i="27"/>
  <c r="L78" i="27"/>
  <c r="I55" i="27"/>
  <c r="H80" i="27"/>
  <c r="H79" i="27"/>
  <c r="N100" i="27"/>
  <c r="L98" i="27"/>
  <c r="H98" i="27"/>
  <c r="L94" i="27"/>
  <c r="N92" i="27"/>
  <c r="H90" i="27"/>
  <c r="J88" i="27"/>
  <c r="L86" i="27"/>
  <c r="P82" i="27"/>
  <c r="L82" i="27"/>
  <c r="H82" i="27"/>
  <c r="L81" i="27"/>
  <c r="J55" i="27"/>
  <c r="F78" i="27"/>
  <c r="F81" i="27"/>
  <c r="J78" i="27"/>
  <c r="J81" i="27"/>
  <c r="N78" i="27"/>
  <c r="N81" i="27"/>
  <c r="I36" i="27"/>
  <c r="M101" i="27"/>
  <c r="I101" i="27"/>
  <c r="P100" i="27"/>
  <c r="L100" i="27"/>
  <c r="H100" i="27"/>
  <c r="O99" i="27"/>
  <c r="K99" i="27"/>
  <c r="G99" i="27"/>
  <c r="N98" i="27"/>
  <c r="J98" i="27"/>
  <c r="F98" i="27"/>
  <c r="M97" i="27"/>
  <c r="I97" i="27"/>
  <c r="P96" i="27"/>
  <c r="L96" i="27"/>
  <c r="H96" i="27"/>
  <c r="O95" i="27"/>
  <c r="K95" i="27"/>
  <c r="G95" i="27"/>
  <c r="N94" i="27"/>
  <c r="J94" i="27"/>
  <c r="F94" i="27"/>
  <c r="M93" i="27"/>
  <c r="I93" i="27"/>
  <c r="P92" i="27"/>
  <c r="L92" i="27"/>
  <c r="H92" i="27"/>
  <c r="O91" i="27"/>
  <c r="K91" i="27"/>
  <c r="G91" i="27"/>
  <c r="N90" i="27"/>
  <c r="J90" i="27"/>
  <c r="F90" i="27"/>
  <c r="M89" i="27"/>
  <c r="I89" i="27"/>
  <c r="P88" i="27"/>
  <c r="L88" i="27"/>
  <c r="H88" i="27"/>
  <c r="O87" i="27"/>
  <c r="K87" i="27"/>
  <c r="G87" i="27"/>
  <c r="N86" i="27"/>
  <c r="J86" i="27"/>
  <c r="F86" i="27"/>
  <c r="M85" i="27"/>
  <c r="I85" i="27"/>
  <c r="P84" i="27"/>
  <c r="L84" i="27"/>
  <c r="H84" i="27"/>
  <c r="K83" i="27"/>
  <c r="N82" i="27"/>
  <c r="J82" i="27"/>
  <c r="H81" i="27"/>
  <c r="N79" i="27"/>
  <c r="F79" i="27"/>
  <c r="I78" i="27"/>
  <c r="P49" i="27"/>
  <c r="H49" i="27"/>
  <c r="P80" i="27"/>
  <c r="P79" i="27"/>
  <c r="G36" i="27"/>
  <c r="G55" i="27"/>
  <c r="F96" i="27"/>
  <c r="P94" i="27"/>
  <c r="F92" i="27"/>
  <c r="P90" i="27"/>
  <c r="F88" i="27"/>
  <c r="P86" i="27"/>
  <c r="G79" i="27"/>
  <c r="G78" i="27"/>
  <c r="G82" i="27"/>
  <c r="K79" i="27"/>
  <c r="K78" i="27"/>
  <c r="O79" i="27"/>
  <c r="O78" i="27"/>
  <c r="F36" i="27"/>
  <c r="F49" i="27"/>
  <c r="J36" i="27"/>
  <c r="J49" i="27"/>
  <c r="N49" i="27"/>
  <c r="P101" i="27"/>
  <c r="L101" i="27"/>
  <c r="H101" i="27"/>
  <c r="O100" i="27"/>
  <c r="K100" i="27"/>
  <c r="G100" i="27"/>
  <c r="N99" i="27"/>
  <c r="J99" i="27"/>
  <c r="F99" i="27"/>
  <c r="M98" i="27"/>
  <c r="I98" i="27"/>
  <c r="P97" i="27"/>
  <c r="L97" i="27"/>
  <c r="H97" i="27"/>
  <c r="O96" i="27"/>
  <c r="K96" i="27"/>
  <c r="G96" i="27"/>
  <c r="N95" i="27"/>
  <c r="J95" i="27"/>
  <c r="F95" i="27"/>
  <c r="M94" i="27"/>
  <c r="I94" i="27"/>
  <c r="P93" i="27"/>
  <c r="L93" i="27"/>
  <c r="H93" i="27"/>
  <c r="O92" i="27"/>
  <c r="K92" i="27"/>
  <c r="G92" i="27"/>
  <c r="N91" i="27"/>
  <c r="J91" i="27"/>
  <c r="F91" i="27"/>
  <c r="M90" i="27"/>
  <c r="I90" i="27"/>
  <c r="P89" i="27"/>
  <c r="L89" i="27"/>
  <c r="H89" i="27"/>
  <c r="O88" i="27"/>
  <c r="K88" i="27"/>
  <c r="G88" i="27"/>
  <c r="N87" i="27"/>
  <c r="J87" i="27"/>
  <c r="F87" i="27"/>
  <c r="M86" i="27"/>
  <c r="I86" i="27"/>
  <c r="P85" i="27"/>
  <c r="L85" i="27"/>
  <c r="H85" i="27"/>
  <c r="O84" i="27"/>
  <c r="K84" i="27"/>
  <c r="G84" i="27"/>
  <c r="N83" i="27"/>
  <c r="J83" i="27"/>
  <c r="F83" i="27"/>
  <c r="M82" i="27"/>
  <c r="I82" i="27"/>
  <c r="O81" i="27"/>
  <c r="G81" i="27"/>
  <c r="J80" i="27"/>
  <c r="M79" i="27"/>
  <c r="P78" i="27"/>
  <c r="H78" i="27"/>
  <c r="O49" i="27"/>
  <c r="G49" i="27"/>
  <c r="H42" i="27"/>
  <c r="E90" i="27"/>
  <c r="E94" i="27"/>
  <c r="E55" i="27"/>
  <c r="E49" i="27"/>
  <c r="E42" i="27"/>
  <c r="E39" i="27"/>
  <c r="I42" i="27"/>
  <c r="I39" i="27"/>
  <c r="M42" i="27"/>
  <c r="H39" i="27"/>
  <c r="L42" i="27"/>
  <c r="E81" i="27"/>
  <c r="E85" i="27"/>
  <c r="E89" i="27"/>
  <c r="E93" i="27"/>
  <c r="E97" i="27"/>
  <c r="E101" i="27"/>
  <c r="P36" i="27"/>
  <c r="F42" i="27"/>
  <c r="F39" i="27"/>
  <c r="J42" i="27"/>
  <c r="J39" i="27"/>
  <c r="N42" i="27"/>
  <c r="N39" i="27"/>
  <c r="P42" i="27"/>
  <c r="E80" i="27"/>
  <c r="E84" i="27"/>
  <c r="E88" i="27"/>
  <c r="E92" i="27"/>
  <c r="E96" i="27"/>
  <c r="E100" i="27"/>
  <c r="E78" i="27"/>
  <c r="E82" i="27"/>
  <c r="E86" i="27"/>
  <c r="E98" i="27"/>
  <c r="G42" i="27"/>
  <c r="G39" i="27"/>
  <c r="K42" i="27"/>
  <c r="K39" i="27"/>
  <c r="K36" i="27"/>
  <c r="O42" i="27"/>
  <c r="O39" i="27"/>
  <c r="O36" i="27"/>
  <c r="H36" i="27"/>
  <c r="N36" i="27"/>
  <c r="P39" i="27"/>
  <c r="E79" i="27"/>
  <c r="E83" i="27"/>
  <c r="E87" i="27"/>
  <c r="E91" i="27"/>
  <c r="E95" i="27"/>
  <c r="E70" i="20" l="1"/>
  <c r="E70" i="32" s="1"/>
  <c r="E139" i="20"/>
  <c r="E139" i="32" s="1"/>
  <c r="E134" i="20"/>
  <c r="E134" i="32" s="1"/>
  <c r="E133" i="20"/>
  <c r="E133" i="32" s="1"/>
  <c r="E132" i="20"/>
  <c r="E132" i="32" s="1"/>
  <c r="E131" i="20"/>
  <c r="E130" i="20"/>
  <c r="E126" i="20"/>
  <c r="E96" i="20"/>
  <c r="E96" i="32" s="1"/>
  <c r="E95" i="20"/>
  <c r="E95" i="32" s="1"/>
  <c r="E93" i="20"/>
  <c r="E93" i="32" s="1"/>
  <c r="E91" i="20"/>
  <c r="E91" i="32" s="1"/>
  <c r="E88" i="20"/>
  <c r="E88" i="32" s="1"/>
  <c r="E85" i="20"/>
  <c r="E85" i="32" s="1"/>
  <c r="E83" i="20"/>
  <c r="E83" i="32" s="1"/>
  <c r="E81" i="20"/>
  <c r="E81" i="32" s="1"/>
  <c r="E80" i="20"/>
  <c r="E79" i="20"/>
  <c r="E76" i="20"/>
  <c r="E75" i="20"/>
  <c r="E64" i="20"/>
  <c r="E64" i="32" s="1"/>
  <c r="E62" i="20"/>
  <c r="E62" i="32" s="1"/>
  <c r="E59" i="20"/>
  <c r="E59" i="32" s="1"/>
  <c r="E25" i="20"/>
  <c r="E25" i="32" s="1"/>
  <c r="E140" i="19" l="1"/>
  <c r="H143" i="31" l="1"/>
  <c r="I143" i="31"/>
  <c r="H144" i="31"/>
  <c r="I144" i="31"/>
  <c r="F10" i="26" l="1"/>
  <c r="E10" i="26"/>
  <c r="D10" i="26"/>
  <c r="C10" i="26"/>
  <c r="B10" i="26"/>
  <c r="G3" i="26" l="1"/>
  <c r="E3" i="26"/>
  <c r="B3" i="26"/>
  <c r="F3" i="26" l="1"/>
  <c r="C3" i="26" l="1"/>
  <c r="D3" i="26"/>
  <c r="E144" i="31" l="1"/>
  <c r="F144" i="31"/>
  <c r="G144" i="31"/>
  <c r="F143" i="31"/>
  <c r="G143" i="31"/>
  <c r="E143" i="31"/>
  <c r="E144" i="17"/>
  <c r="E144" i="25" s="1"/>
  <c r="E143" i="17"/>
  <c r="E144" i="22" l="1"/>
  <c r="E143" i="22"/>
  <c r="E143" i="25"/>
  <c r="O118" i="29"/>
  <c r="O143" i="31"/>
  <c r="N119" i="29"/>
  <c r="N144" i="31"/>
  <c r="N118" i="29"/>
  <c r="N143" i="31"/>
  <c r="M144" i="31"/>
  <c r="M143" i="31"/>
  <c r="P144" i="31"/>
  <c r="L144" i="31"/>
  <c r="P143" i="31"/>
  <c r="L143" i="31"/>
  <c r="O119" i="29"/>
  <c r="O144" i="31"/>
  <c r="G5" i="12" l="1"/>
  <c r="C12" i="23" l="1"/>
  <c r="C13" i="23"/>
  <c r="C11" i="23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8" i="17"/>
  <c r="B155" i="21"/>
  <c r="B156" i="21" s="1"/>
  <c r="D153" i="21"/>
  <c r="B151" i="21"/>
  <c r="B152" i="21" s="1"/>
  <c r="E4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E54" i="2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P9" i="21"/>
  <c r="P70" i="21" s="1"/>
  <c r="O9" i="21"/>
  <c r="O70" i="21" s="1"/>
  <c r="N9" i="21"/>
  <c r="N70" i="21" s="1"/>
  <c r="M9" i="21"/>
  <c r="M70" i="21" s="1"/>
  <c r="L9" i="21"/>
  <c r="L70" i="21" s="1"/>
  <c r="K9" i="21"/>
  <c r="K70" i="21" s="1"/>
  <c r="J9" i="21"/>
  <c r="J70" i="21" s="1"/>
  <c r="I9" i="21"/>
  <c r="I70" i="21" s="1"/>
  <c r="H9" i="21"/>
  <c r="H70" i="21" s="1"/>
  <c r="G9" i="21"/>
  <c r="G70" i="21" s="1"/>
  <c r="F9" i="21"/>
  <c r="F70" i="2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35" i="21" s="1"/>
  <c r="O5" i="21"/>
  <c r="O135" i="21" s="1"/>
  <c r="N5" i="21"/>
  <c r="N135" i="21" s="1"/>
  <c r="M5" i="21"/>
  <c r="M135" i="21" s="1"/>
  <c r="L5" i="21"/>
  <c r="L135" i="21" s="1"/>
  <c r="K5" i="21"/>
  <c r="K135" i="21" s="1"/>
  <c r="J5" i="21"/>
  <c r="J135" i="21" s="1"/>
  <c r="I5" i="21"/>
  <c r="I135" i="21" s="1"/>
  <c r="H5" i="21"/>
  <c r="H135" i="21" s="1"/>
  <c r="G5" i="21"/>
  <c r="G135" i="21" s="1"/>
  <c r="F5" i="21"/>
  <c r="F135" i="21" s="1"/>
  <c r="E5" i="21"/>
  <c r="E135" i="21" s="1"/>
  <c r="P4" i="21"/>
  <c r="O4" i="21"/>
  <c r="N4" i="21"/>
  <c r="M4" i="21"/>
  <c r="L4" i="21"/>
  <c r="K4" i="21"/>
  <c r="J4" i="21"/>
  <c r="I4" i="21"/>
  <c r="H4" i="21"/>
  <c r="G4" i="21"/>
  <c r="F4" i="21"/>
  <c r="E4" i="21"/>
  <c r="E133" i="21" l="1"/>
  <c r="E132" i="21"/>
  <c r="G135" i="31"/>
  <c r="G135" i="17"/>
  <c r="G135" i="22" s="1"/>
  <c r="G135" i="25"/>
  <c r="O135" i="31"/>
  <c r="O135" i="17"/>
  <c r="O135" i="22" s="1"/>
  <c r="O135" i="25"/>
  <c r="G70" i="17"/>
  <c r="G70" i="22" s="1"/>
  <c r="G70" i="25"/>
  <c r="K70" i="25"/>
  <c r="K70" i="17"/>
  <c r="K70" i="22" s="1"/>
  <c r="O70" i="17"/>
  <c r="O70" i="22" s="1"/>
  <c r="O70" i="25"/>
  <c r="L135" i="31"/>
  <c r="L135" i="17"/>
  <c r="L135" i="22" s="1"/>
  <c r="L135" i="25"/>
  <c r="L70" i="17"/>
  <c r="L70" i="22" s="1"/>
  <c r="L70" i="25"/>
  <c r="E135" i="31"/>
  <c r="E135" i="17"/>
  <c r="E135" i="22" s="1"/>
  <c r="E135" i="25"/>
  <c r="I135" i="31"/>
  <c r="I135" i="17"/>
  <c r="I135" i="22" s="1"/>
  <c r="I135" i="25"/>
  <c r="M135" i="31"/>
  <c r="M135" i="17"/>
  <c r="M135" i="22" s="1"/>
  <c r="M135" i="25"/>
  <c r="I70" i="17"/>
  <c r="I70" i="22" s="1"/>
  <c r="I70" i="25"/>
  <c r="M70" i="17"/>
  <c r="M70" i="22" s="1"/>
  <c r="M70" i="25"/>
  <c r="E54" i="17"/>
  <c r="E54" i="22" s="1"/>
  <c r="E54" i="25"/>
  <c r="E40" i="22"/>
  <c r="E44" i="22"/>
  <c r="E61" i="25"/>
  <c r="E38" i="22"/>
  <c r="E40" i="25"/>
  <c r="E56" i="25"/>
  <c r="E44" i="25"/>
  <c r="E58" i="25"/>
  <c r="E38" i="25"/>
  <c r="E61" i="22"/>
  <c r="E57" i="25"/>
  <c r="I61" i="22"/>
  <c r="I38" i="22"/>
  <c r="I61" i="25"/>
  <c r="I40" i="25"/>
  <c r="I44" i="25"/>
  <c r="I56" i="25"/>
  <c r="I35" i="22"/>
  <c r="I44" i="22"/>
  <c r="I35" i="25"/>
  <c r="I40" i="22"/>
  <c r="I38" i="25"/>
  <c r="I58" i="25"/>
  <c r="I58" i="22"/>
  <c r="I57" i="25"/>
  <c r="M61" i="22"/>
  <c r="M38" i="22"/>
  <c r="M61" i="25"/>
  <c r="M40" i="25"/>
  <c r="M44" i="25"/>
  <c r="M56" i="25"/>
  <c r="M38" i="25"/>
  <c r="M40" i="22"/>
  <c r="M35" i="22"/>
  <c r="M44" i="22"/>
  <c r="M35" i="25"/>
  <c r="M58" i="25"/>
  <c r="M58" i="22"/>
  <c r="M57" i="25"/>
  <c r="E41" i="17"/>
  <c r="E41" i="22" s="1"/>
  <c r="E41" i="25"/>
  <c r="K135" i="31"/>
  <c r="K135" i="17"/>
  <c r="K135" i="22" s="1"/>
  <c r="K135" i="25"/>
  <c r="G58" i="22"/>
  <c r="G40" i="22"/>
  <c r="G44" i="22"/>
  <c r="G35" i="25"/>
  <c r="G35" i="22"/>
  <c r="G38" i="25"/>
  <c r="G58" i="25"/>
  <c r="G38" i="22"/>
  <c r="G40" i="25"/>
  <c r="G44" i="25"/>
  <c r="G61" i="25"/>
  <c r="G56" i="25"/>
  <c r="G61" i="22"/>
  <c r="G57" i="25"/>
  <c r="K40" i="22"/>
  <c r="K44" i="22"/>
  <c r="K35" i="25"/>
  <c r="K35" i="22"/>
  <c r="K38" i="25"/>
  <c r="K58" i="25"/>
  <c r="K38" i="22"/>
  <c r="K40" i="25"/>
  <c r="K56" i="25"/>
  <c r="K58" i="22"/>
  <c r="K61" i="25"/>
  <c r="K44" i="25"/>
  <c r="K61" i="22"/>
  <c r="K57" i="25"/>
  <c r="O58" i="22"/>
  <c r="O40" i="22"/>
  <c r="O44" i="22"/>
  <c r="O35" i="25"/>
  <c r="O35" i="22"/>
  <c r="O38" i="25"/>
  <c r="O58" i="25"/>
  <c r="O38" i="22"/>
  <c r="O44" i="25"/>
  <c r="O61" i="25"/>
  <c r="O40" i="25"/>
  <c r="O56" i="25"/>
  <c r="O61" i="22"/>
  <c r="O57" i="25"/>
  <c r="H135" i="31"/>
  <c r="H135" i="17"/>
  <c r="H135" i="22" s="1"/>
  <c r="H135" i="25"/>
  <c r="P135" i="31"/>
  <c r="P135" i="17"/>
  <c r="P135" i="22" s="1"/>
  <c r="P135" i="25"/>
  <c r="H70" i="17"/>
  <c r="H70" i="22" s="1"/>
  <c r="H70" i="25"/>
  <c r="P70" i="17"/>
  <c r="P70" i="22" s="1"/>
  <c r="P70" i="25"/>
  <c r="H58" i="22"/>
  <c r="H40" i="25"/>
  <c r="H44" i="25"/>
  <c r="H56" i="25"/>
  <c r="H40" i="22"/>
  <c r="H44" i="22"/>
  <c r="H35" i="25"/>
  <c r="H35" i="22"/>
  <c r="H38" i="22"/>
  <c r="H58" i="25"/>
  <c r="H38" i="25"/>
  <c r="H61" i="25"/>
  <c r="H61" i="22"/>
  <c r="H57" i="25"/>
  <c r="L58" i="22"/>
  <c r="L40" i="25"/>
  <c r="L44" i="25"/>
  <c r="L56" i="25"/>
  <c r="L40" i="22"/>
  <c r="L44" i="22"/>
  <c r="L35" i="25"/>
  <c r="L35" i="22"/>
  <c r="L38" i="22"/>
  <c r="L38" i="25"/>
  <c r="L61" i="25"/>
  <c r="L58" i="25"/>
  <c r="L61" i="22"/>
  <c r="L57" i="25"/>
  <c r="P40" i="25"/>
  <c r="P44" i="25"/>
  <c r="P56" i="25"/>
  <c r="P58" i="22"/>
  <c r="P40" i="22"/>
  <c r="P44" i="22"/>
  <c r="P35" i="25"/>
  <c r="P35" i="22"/>
  <c r="P38" i="22"/>
  <c r="P38" i="25"/>
  <c r="P58" i="25"/>
  <c r="P61" i="25"/>
  <c r="P61" i="22"/>
  <c r="P57" i="25"/>
  <c r="F135" i="31"/>
  <c r="F135" i="17"/>
  <c r="F135" i="22" s="1"/>
  <c r="F135" i="25"/>
  <c r="J135" i="31"/>
  <c r="J135" i="17"/>
  <c r="J135" i="22" s="1"/>
  <c r="J135" i="25"/>
  <c r="N135" i="31"/>
  <c r="N135" i="17"/>
  <c r="N135" i="22" s="1"/>
  <c r="N135" i="25"/>
  <c r="F70" i="17"/>
  <c r="F70" i="22" s="1"/>
  <c r="F70" i="25"/>
  <c r="J70" i="17"/>
  <c r="J70" i="22" s="1"/>
  <c r="J70" i="25"/>
  <c r="N70" i="17"/>
  <c r="N70" i="22" s="1"/>
  <c r="N70" i="25"/>
  <c r="F61" i="22"/>
  <c r="F35" i="22"/>
  <c r="F38" i="25"/>
  <c r="F58" i="25"/>
  <c r="F38" i="22"/>
  <c r="F61" i="25"/>
  <c r="F44" i="22"/>
  <c r="F35" i="25"/>
  <c r="F58" i="22"/>
  <c r="F40" i="22"/>
  <c r="F56" i="25"/>
  <c r="F44" i="25"/>
  <c r="F40" i="25"/>
  <c r="F57" i="25"/>
  <c r="J58" i="22"/>
  <c r="J61" i="22"/>
  <c r="J35" i="22"/>
  <c r="J38" i="25"/>
  <c r="J58" i="25"/>
  <c r="J38" i="22"/>
  <c r="J61" i="25"/>
  <c r="J40" i="22"/>
  <c r="J35" i="25"/>
  <c r="J56" i="25"/>
  <c r="J44" i="25"/>
  <c r="J44" i="22"/>
  <c r="J40" i="25"/>
  <c r="J57" i="25"/>
  <c r="N58" i="22"/>
  <c r="N35" i="22"/>
  <c r="N38" i="25"/>
  <c r="N58" i="25"/>
  <c r="N38" i="22"/>
  <c r="N61" i="25"/>
  <c r="N44" i="22"/>
  <c r="N35" i="25"/>
  <c r="N44" i="25"/>
  <c r="N40" i="22"/>
  <c r="N40" i="25"/>
  <c r="N56" i="25"/>
  <c r="N61" i="22"/>
  <c r="N57" i="25"/>
  <c r="H43" i="21"/>
  <c r="L43" i="21"/>
  <c r="L43" i="31" s="1"/>
  <c r="P43" i="21"/>
  <c r="K70" i="31"/>
  <c r="H70" i="31"/>
  <c r="L70" i="31"/>
  <c r="P70" i="31"/>
  <c r="G70" i="31"/>
  <c r="I70" i="31"/>
  <c r="M70" i="31"/>
  <c r="O70" i="31"/>
  <c r="F70" i="31"/>
  <c r="J70" i="31"/>
  <c r="N70" i="31"/>
  <c r="G134" i="21"/>
  <c r="O134" i="21"/>
  <c r="L134" i="21"/>
  <c r="I134" i="21"/>
  <c r="M134" i="21"/>
  <c r="K134" i="21"/>
  <c r="H134" i="21"/>
  <c r="P134" i="21"/>
  <c r="J134" i="21"/>
  <c r="N134" i="21"/>
  <c r="H43" i="31"/>
  <c r="I43" i="21"/>
  <c r="M43" i="21"/>
  <c r="F43" i="21"/>
  <c r="J43" i="21"/>
  <c r="N43" i="21"/>
  <c r="E54" i="31"/>
  <c r="G43" i="21"/>
  <c r="K43" i="21"/>
  <c r="O43" i="21"/>
  <c r="K48" i="21"/>
  <c r="K45" i="21"/>
  <c r="K49" i="21"/>
  <c r="K46" i="21"/>
  <c r="H49" i="21"/>
  <c r="H46" i="21"/>
  <c r="H48" i="21"/>
  <c r="H45" i="21"/>
  <c r="L49" i="21"/>
  <c r="L46" i="21"/>
  <c r="L48" i="21"/>
  <c r="L45" i="21"/>
  <c r="P49" i="21"/>
  <c r="P46" i="21"/>
  <c r="P48" i="21"/>
  <c r="P45" i="21"/>
  <c r="G48" i="21"/>
  <c r="G45" i="21"/>
  <c r="G49" i="21"/>
  <c r="G46" i="21"/>
  <c r="I49" i="21"/>
  <c r="I46" i="21"/>
  <c r="I48" i="21"/>
  <c r="I45" i="21"/>
  <c r="M49" i="21"/>
  <c r="M46" i="21"/>
  <c r="M48" i="21"/>
  <c r="M45" i="21"/>
  <c r="O48" i="21"/>
  <c r="O45" i="21"/>
  <c r="O46" i="21"/>
  <c r="O49" i="21"/>
  <c r="F49" i="21"/>
  <c r="F46" i="21"/>
  <c r="F48" i="21"/>
  <c r="F45" i="21"/>
  <c r="J49" i="21"/>
  <c r="J46" i="21"/>
  <c r="J45" i="21"/>
  <c r="J48" i="21"/>
  <c r="N49" i="21"/>
  <c r="N46" i="21"/>
  <c r="N45" i="21"/>
  <c r="N48" i="21"/>
  <c r="K32" i="17"/>
  <c r="G32" i="17"/>
  <c r="O32" i="17"/>
  <c r="J32" i="17"/>
  <c r="G90" i="21"/>
  <c r="G54" i="21"/>
  <c r="K90" i="21"/>
  <c r="K54" i="21"/>
  <c r="O90" i="21"/>
  <c r="O54" i="21"/>
  <c r="H90" i="21"/>
  <c r="H54" i="21"/>
  <c r="I90" i="21"/>
  <c r="I54" i="21"/>
  <c r="M90" i="21"/>
  <c r="M54" i="21"/>
  <c r="L90" i="21"/>
  <c r="L54" i="21"/>
  <c r="P90" i="21"/>
  <c r="P54" i="21"/>
  <c r="F90" i="21"/>
  <c r="F54" i="21"/>
  <c r="J90" i="21"/>
  <c r="J54" i="21"/>
  <c r="N90" i="21"/>
  <c r="N54" i="21"/>
  <c r="H32" i="17"/>
  <c r="P32" i="17"/>
  <c r="I32" i="17"/>
  <c r="M32" i="17"/>
  <c r="L32" i="17"/>
  <c r="F32" i="17"/>
  <c r="N32" i="17"/>
  <c r="E134" i="21"/>
  <c r="E62" i="21"/>
  <c r="L71" i="21"/>
  <c r="J39" i="21"/>
  <c r="I39" i="21"/>
  <c r="H39" i="21"/>
  <c r="L39" i="21"/>
  <c r="O39" i="21"/>
  <c r="P39" i="21"/>
  <c r="K39" i="21"/>
  <c r="M39" i="21"/>
  <c r="G39" i="21"/>
  <c r="F39" i="21"/>
  <c r="N39" i="21"/>
  <c r="I25" i="21"/>
  <c r="J25" i="21"/>
  <c r="G42" i="21"/>
  <c r="K25" i="21"/>
  <c r="E25" i="21"/>
  <c r="F42" i="21"/>
  <c r="L42" i="21"/>
  <c r="P42" i="21"/>
  <c r="H42" i="21"/>
  <c r="I42" i="21"/>
  <c r="M42" i="21"/>
  <c r="J42" i="21"/>
  <c r="N42" i="21"/>
  <c r="K42" i="21"/>
  <c r="O42" i="21"/>
  <c r="H120" i="21"/>
  <c r="H74" i="21"/>
  <c r="H73" i="21"/>
  <c r="L120" i="21"/>
  <c r="L74" i="21"/>
  <c r="L73" i="21"/>
  <c r="P120" i="21"/>
  <c r="P74" i="21"/>
  <c r="P73" i="21"/>
  <c r="G120" i="21"/>
  <c r="G73" i="21"/>
  <c r="G74" i="21"/>
  <c r="O120" i="21"/>
  <c r="O73" i="21"/>
  <c r="O74" i="21"/>
  <c r="E120" i="21"/>
  <c r="E74" i="21"/>
  <c r="E73" i="21"/>
  <c r="I120" i="21"/>
  <c r="I74" i="21"/>
  <c r="I73" i="21"/>
  <c r="M120" i="21"/>
  <c r="M74" i="21"/>
  <c r="M73" i="21"/>
  <c r="K120" i="21"/>
  <c r="K73" i="21"/>
  <c r="K74" i="21"/>
  <c r="F120" i="21"/>
  <c r="F74" i="21"/>
  <c r="F73" i="21"/>
  <c r="J120" i="21"/>
  <c r="J73" i="21"/>
  <c r="J74" i="21"/>
  <c r="N120" i="21"/>
  <c r="N74" i="21"/>
  <c r="N73" i="21"/>
  <c r="F134" i="21"/>
  <c r="F62" i="21"/>
  <c r="E90" i="21"/>
  <c r="E78" i="21"/>
  <c r="L102" i="21"/>
  <c r="L110" i="21"/>
  <c r="L124" i="21"/>
  <c r="E102" i="21"/>
  <c r="E110" i="21"/>
  <c r="E124" i="21"/>
  <c r="I102" i="21"/>
  <c r="I110" i="21"/>
  <c r="I124" i="21"/>
  <c r="M102" i="21"/>
  <c r="M110" i="21"/>
  <c r="M124" i="21"/>
  <c r="P102" i="21"/>
  <c r="P110" i="21"/>
  <c r="P124" i="21"/>
  <c r="F102" i="21"/>
  <c r="F110" i="21"/>
  <c r="F124" i="21"/>
  <c r="J102" i="21"/>
  <c r="J110" i="21"/>
  <c r="J124" i="21"/>
  <c r="N102" i="21"/>
  <c r="N110" i="21"/>
  <c r="N124" i="21"/>
  <c r="H102" i="21"/>
  <c r="H110" i="21"/>
  <c r="H124" i="21"/>
  <c r="G102" i="21"/>
  <c r="G110" i="21"/>
  <c r="G124" i="21"/>
  <c r="K102" i="21"/>
  <c r="K110" i="21"/>
  <c r="K124" i="21"/>
  <c r="O102" i="21"/>
  <c r="O110" i="21"/>
  <c r="O124" i="21"/>
  <c r="E71" i="21"/>
  <c r="L121" i="21"/>
  <c r="E121" i="21"/>
  <c r="I71" i="21"/>
  <c r="I121" i="21"/>
  <c r="M71" i="21"/>
  <c r="M121" i="21"/>
  <c r="H71" i="21"/>
  <c r="H121" i="21"/>
  <c r="P71" i="21"/>
  <c r="P121" i="21"/>
  <c r="F71" i="21"/>
  <c r="F121" i="21"/>
  <c r="J71" i="21"/>
  <c r="J121" i="21"/>
  <c r="N71" i="21"/>
  <c r="N121" i="21"/>
  <c r="G71" i="21"/>
  <c r="G121" i="21"/>
  <c r="K71" i="21"/>
  <c r="K121" i="21"/>
  <c r="O71" i="21"/>
  <c r="O121" i="21"/>
  <c r="G100" i="21"/>
  <c r="G104" i="21"/>
  <c r="G111" i="21"/>
  <c r="G115" i="21"/>
  <c r="G101" i="21"/>
  <c r="G112" i="21"/>
  <c r="G113" i="21"/>
  <c r="G114" i="21"/>
  <c r="G122" i="21"/>
  <c r="G103" i="21"/>
  <c r="G116" i="21"/>
  <c r="G117" i="21"/>
  <c r="G118" i="21"/>
  <c r="G123" i="21"/>
  <c r="G105" i="21"/>
  <c r="G106" i="21"/>
  <c r="G107" i="21"/>
  <c r="G125" i="21"/>
  <c r="G108" i="21"/>
  <c r="G109" i="21"/>
  <c r="G119" i="21"/>
  <c r="K100" i="21"/>
  <c r="K104" i="21"/>
  <c r="K111" i="21"/>
  <c r="K115" i="21"/>
  <c r="K116" i="21"/>
  <c r="K117" i="21"/>
  <c r="K118" i="21"/>
  <c r="K122" i="21"/>
  <c r="K105" i="21"/>
  <c r="K106" i="21"/>
  <c r="K107" i="21"/>
  <c r="K103" i="21"/>
  <c r="K112" i="21"/>
  <c r="K113" i="21"/>
  <c r="K114" i="21"/>
  <c r="K119" i="21"/>
  <c r="K101" i="21"/>
  <c r="K123" i="21"/>
  <c r="K108" i="21"/>
  <c r="K109" i="21"/>
  <c r="K125" i="21"/>
  <c r="O100" i="21"/>
  <c r="O104" i="21"/>
  <c r="O103" i="21"/>
  <c r="O111" i="21"/>
  <c r="O115" i="21"/>
  <c r="O101" i="21"/>
  <c r="O105" i="21"/>
  <c r="O106" i="21"/>
  <c r="O107" i="21"/>
  <c r="O122" i="21"/>
  <c r="O108" i="21"/>
  <c r="O109" i="21"/>
  <c r="O123" i="21"/>
  <c r="O112" i="21"/>
  <c r="O113" i="21"/>
  <c r="O114" i="21"/>
  <c r="O125" i="21"/>
  <c r="O116" i="21"/>
  <c r="O117" i="21"/>
  <c r="O118" i="21"/>
  <c r="O119" i="21"/>
  <c r="L101" i="21"/>
  <c r="L100" i="21"/>
  <c r="L105" i="21"/>
  <c r="L112" i="21"/>
  <c r="L116" i="21"/>
  <c r="L103" i="21"/>
  <c r="L113" i="21"/>
  <c r="L114" i="21"/>
  <c r="L115" i="21"/>
  <c r="L123" i="21"/>
  <c r="L117" i="21"/>
  <c r="L118" i="21"/>
  <c r="L122" i="21"/>
  <c r="L108" i="21"/>
  <c r="L109" i="21"/>
  <c r="L111" i="21"/>
  <c r="L125" i="21"/>
  <c r="L119" i="21"/>
  <c r="L104" i="21"/>
  <c r="L106" i="21"/>
  <c r="L107" i="21"/>
  <c r="H69" i="21"/>
  <c r="H76" i="21"/>
  <c r="H80" i="21"/>
  <c r="H84" i="21"/>
  <c r="H88" i="21"/>
  <c r="H93" i="21"/>
  <c r="H97" i="21"/>
  <c r="H75" i="21"/>
  <c r="H79" i="21"/>
  <c r="H83" i="21"/>
  <c r="H87" i="21"/>
  <c r="H92" i="21"/>
  <c r="H96" i="21"/>
  <c r="H78" i="21"/>
  <c r="H86" i="21"/>
  <c r="H95" i="21"/>
  <c r="H81" i="21"/>
  <c r="H89" i="21"/>
  <c r="H98" i="21"/>
  <c r="H82" i="21"/>
  <c r="H99" i="21"/>
  <c r="H85" i="21"/>
  <c r="H91" i="21"/>
  <c r="H77" i="21"/>
  <c r="H94" i="21"/>
  <c r="H126" i="21"/>
  <c r="P69" i="21"/>
  <c r="P76" i="21"/>
  <c r="P80" i="21"/>
  <c r="P84" i="21"/>
  <c r="P88" i="21"/>
  <c r="P93" i="21"/>
  <c r="P97" i="21"/>
  <c r="P75" i="21"/>
  <c r="P79" i="21"/>
  <c r="P83" i="21"/>
  <c r="P87" i="21"/>
  <c r="P92" i="21"/>
  <c r="P96" i="21"/>
  <c r="P78" i="21"/>
  <c r="P86" i="21"/>
  <c r="P95" i="21"/>
  <c r="P81" i="21"/>
  <c r="P89" i="21"/>
  <c r="P98" i="21"/>
  <c r="P91" i="21"/>
  <c r="P77" i="21"/>
  <c r="P94" i="21"/>
  <c r="P82" i="21"/>
  <c r="P85" i="21"/>
  <c r="P99" i="21"/>
  <c r="P126" i="21"/>
  <c r="E122" i="21"/>
  <c r="E117" i="21"/>
  <c r="E113" i="21"/>
  <c r="E108" i="21"/>
  <c r="E106" i="21"/>
  <c r="E101" i="21"/>
  <c r="E116" i="21"/>
  <c r="E112" i="21"/>
  <c r="E105" i="21"/>
  <c r="E100" i="21"/>
  <c r="E123" i="21"/>
  <c r="E114" i="21"/>
  <c r="E107" i="21"/>
  <c r="E119" i="21"/>
  <c r="E111" i="21"/>
  <c r="E104" i="21"/>
  <c r="E118" i="21"/>
  <c r="E109" i="21"/>
  <c r="E103" i="21"/>
  <c r="E115" i="21"/>
  <c r="I101" i="21"/>
  <c r="I100" i="21"/>
  <c r="I103" i="21"/>
  <c r="I104" i="21"/>
  <c r="I106" i="21"/>
  <c r="I108" i="21"/>
  <c r="I113" i="21"/>
  <c r="I117" i="21"/>
  <c r="I107" i="21"/>
  <c r="I119" i="21"/>
  <c r="I125" i="21"/>
  <c r="I109" i="21"/>
  <c r="I111" i="21"/>
  <c r="I112" i="21"/>
  <c r="I123" i="21"/>
  <c r="I118" i="21"/>
  <c r="I105" i="21"/>
  <c r="I114" i="21"/>
  <c r="I115" i="21"/>
  <c r="I116" i="21"/>
  <c r="I122" i="21"/>
  <c r="M101" i="21"/>
  <c r="M106" i="21"/>
  <c r="M108" i="21"/>
  <c r="M113" i="21"/>
  <c r="M117" i="21"/>
  <c r="M100" i="21"/>
  <c r="M109" i="21"/>
  <c r="M111" i="21"/>
  <c r="M112" i="21"/>
  <c r="M119" i="21"/>
  <c r="M125" i="21"/>
  <c r="M103" i="21"/>
  <c r="M114" i="21"/>
  <c r="M115" i="21"/>
  <c r="M116" i="21"/>
  <c r="M123" i="21"/>
  <c r="M104" i="21"/>
  <c r="M107" i="21"/>
  <c r="M118" i="21"/>
  <c r="M122" i="21"/>
  <c r="M105" i="21"/>
  <c r="I77" i="21"/>
  <c r="I81" i="21"/>
  <c r="I85" i="21"/>
  <c r="I89" i="21"/>
  <c r="I94" i="21"/>
  <c r="I98" i="21"/>
  <c r="I69" i="21"/>
  <c r="I76" i="21"/>
  <c r="I80" i="21"/>
  <c r="I84" i="21"/>
  <c r="I88" i="21"/>
  <c r="I93" i="21"/>
  <c r="I97" i="21"/>
  <c r="I75" i="21"/>
  <c r="I83" i="21"/>
  <c r="I92" i="21"/>
  <c r="I78" i="21"/>
  <c r="I86" i="21"/>
  <c r="I95" i="21"/>
  <c r="I79" i="21"/>
  <c r="I96" i="21"/>
  <c r="I82" i="21"/>
  <c r="I99" i="21"/>
  <c r="I87" i="21"/>
  <c r="I126" i="21"/>
  <c r="I91" i="21"/>
  <c r="M77" i="21"/>
  <c r="M81" i="21"/>
  <c r="M85" i="21"/>
  <c r="M89" i="21"/>
  <c r="M94" i="21"/>
  <c r="M98" i="21"/>
  <c r="M69" i="21"/>
  <c r="M76" i="21"/>
  <c r="M80" i="21"/>
  <c r="M84" i="21"/>
  <c r="M88" i="21"/>
  <c r="M93" i="21"/>
  <c r="M97" i="21"/>
  <c r="M79" i="21"/>
  <c r="M87" i="21"/>
  <c r="M96" i="21"/>
  <c r="M82" i="21"/>
  <c r="M91" i="21"/>
  <c r="M99" i="21"/>
  <c r="M83" i="21"/>
  <c r="M86" i="21"/>
  <c r="M75" i="21"/>
  <c r="M92" i="21"/>
  <c r="M78" i="21"/>
  <c r="M95" i="21"/>
  <c r="M126" i="21"/>
  <c r="H101" i="21"/>
  <c r="H100" i="21"/>
  <c r="H105" i="21"/>
  <c r="H112" i="21"/>
  <c r="H116" i="21"/>
  <c r="H104" i="21"/>
  <c r="H108" i="21"/>
  <c r="H109" i="21"/>
  <c r="H111" i="21"/>
  <c r="H123" i="21"/>
  <c r="H113" i="21"/>
  <c r="H114" i="21"/>
  <c r="H115" i="21"/>
  <c r="H122" i="21"/>
  <c r="H119" i="21"/>
  <c r="H106" i="21"/>
  <c r="H107" i="21"/>
  <c r="H125" i="21"/>
  <c r="H103" i="21"/>
  <c r="H117" i="21"/>
  <c r="H118" i="21"/>
  <c r="P101" i="21"/>
  <c r="P100" i="21"/>
  <c r="P105" i="21"/>
  <c r="P112" i="21"/>
  <c r="P116" i="21"/>
  <c r="P104" i="21"/>
  <c r="P117" i="21"/>
  <c r="P118" i="21"/>
  <c r="P123" i="21"/>
  <c r="P106" i="21"/>
  <c r="P107" i="21"/>
  <c r="P122" i="21"/>
  <c r="P119" i="21"/>
  <c r="P103" i="21"/>
  <c r="P108" i="21"/>
  <c r="P109" i="21"/>
  <c r="P111" i="21"/>
  <c r="P113" i="21"/>
  <c r="P114" i="21"/>
  <c r="P115" i="21"/>
  <c r="P125" i="21"/>
  <c r="L69" i="21"/>
  <c r="L76" i="21"/>
  <c r="L80" i="21"/>
  <c r="L84" i="21"/>
  <c r="L88" i="21"/>
  <c r="L93" i="21"/>
  <c r="L97" i="21"/>
  <c r="L75" i="21"/>
  <c r="L79" i="21"/>
  <c r="L83" i="21"/>
  <c r="L87" i="21"/>
  <c r="L92" i="21"/>
  <c r="L96" i="21"/>
  <c r="L82" i="21"/>
  <c r="L91" i="21"/>
  <c r="L99" i="21"/>
  <c r="L77" i="21"/>
  <c r="L85" i="21"/>
  <c r="L94" i="21"/>
  <c r="L86" i="21"/>
  <c r="L89" i="21"/>
  <c r="L78" i="21"/>
  <c r="L95" i="21"/>
  <c r="L126" i="21"/>
  <c r="L98" i="21"/>
  <c r="L81" i="21"/>
  <c r="F103" i="21"/>
  <c r="F101" i="21"/>
  <c r="F107" i="21"/>
  <c r="F109" i="21"/>
  <c r="F114" i="21"/>
  <c r="F118" i="21"/>
  <c r="F115" i="21"/>
  <c r="F116" i="21"/>
  <c r="F117" i="21"/>
  <c r="F105" i="21"/>
  <c r="F106" i="21"/>
  <c r="F119" i="21"/>
  <c r="F125" i="21"/>
  <c r="F100" i="21"/>
  <c r="F108" i="21"/>
  <c r="F104" i="21"/>
  <c r="F111" i="21"/>
  <c r="F112" i="21"/>
  <c r="F113" i="21"/>
  <c r="F122" i="21"/>
  <c r="F123" i="21"/>
  <c r="J103" i="21"/>
  <c r="J107" i="21"/>
  <c r="J109" i="21"/>
  <c r="J114" i="21"/>
  <c r="J118" i="21"/>
  <c r="J100" i="21"/>
  <c r="J105" i="21"/>
  <c r="J106" i="21"/>
  <c r="J104" i="21"/>
  <c r="J108" i="21"/>
  <c r="J119" i="21"/>
  <c r="J125" i="21"/>
  <c r="J115" i="21"/>
  <c r="J116" i="21"/>
  <c r="J117" i="21"/>
  <c r="J122" i="21"/>
  <c r="J101" i="21"/>
  <c r="J123" i="21"/>
  <c r="J111" i="21"/>
  <c r="J112" i="21"/>
  <c r="J113" i="21"/>
  <c r="N103" i="21"/>
  <c r="N101" i="21"/>
  <c r="N104" i="21"/>
  <c r="N107" i="21"/>
  <c r="N109" i="21"/>
  <c r="N114" i="21"/>
  <c r="N118" i="21"/>
  <c r="N108" i="21"/>
  <c r="N100" i="21"/>
  <c r="N111" i="21"/>
  <c r="N112" i="21"/>
  <c r="N113" i="21"/>
  <c r="N119" i="21"/>
  <c r="N125" i="21"/>
  <c r="N105" i="21"/>
  <c r="N106" i="21"/>
  <c r="N115" i="21"/>
  <c r="N116" i="21"/>
  <c r="N117" i="21"/>
  <c r="N122" i="21"/>
  <c r="N123" i="21"/>
  <c r="F78" i="21"/>
  <c r="F82" i="21"/>
  <c r="F86" i="21"/>
  <c r="F91" i="21"/>
  <c r="F95" i="21"/>
  <c r="F99" i="21"/>
  <c r="F77" i="21"/>
  <c r="F81" i="21"/>
  <c r="F85" i="21"/>
  <c r="F89" i="21"/>
  <c r="F94" i="21"/>
  <c r="F98" i="21"/>
  <c r="F76" i="21"/>
  <c r="F84" i="21"/>
  <c r="F93" i="21"/>
  <c r="F79" i="21"/>
  <c r="F87" i="21"/>
  <c r="F96" i="21"/>
  <c r="F88" i="21"/>
  <c r="F126" i="21"/>
  <c r="F69" i="21"/>
  <c r="F75" i="21"/>
  <c r="F92" i="21"/>
  <c r="F80" i="21"/>
  <c r="F83" i="21"/>
  <c r="F97" i="21"/>
  <c r="J78" i="21"/>
  <c r="J82" i="21"/>
  <c r="J86" i="21"/>
  <c r="J91" i="21"/>
  <c r="J95" i="21"/>
  <c r="J99" i="21"/>
  <c r="J77" i="21"/>
  <c r="J81" i="21"/>
  <c r="J85" i="21"/>
  <c r="J89" i="21"/>
  <c r="J94" i="21"/>
  <c r="J98" i="21"/>
  <c r="J69" i="21"/>
  <c r="J80" i="21"/>
  <c r="J88" i="21"/>
  <c r="J97" i="21"/>
  <c r="J75" i="21"/>
  <c r="J83" i="21"/>
  <c r="J92" i="21"/>
  <c r="J76" i="21"/>
  <c r="J93" i="21"/>
  <c r="J126" i="21"/>
  <c r="J79" i="21"/>
  <c r="J96" i="21"/>
  <c r="J84" i="21"/>
  <c r="J87" i="21"/>
  <c r="N78" i="21"/>
  <c r="N82" i="21"/>
  <c r="N86" i="21"/>
  <c r="N91" i="21"/>
  <c r="N95" i="21"/>
  <c r="N99" i="21"/>
  <c r="N77" i="21"/>
  <c r="N81" i="21"/>
  <c r="N85" i="21"/>
  <c r="N89" i="21"/>
  <c r="N94" i="21"/>
  <c r="N98" i="21"/>
  <c r="N76" i="21"/>
  <c r="N84" i="21"/>
  <c r="N93" i="21"/>
  <c r="N79" i="21"/>
  <c r="N87" i="21"/>
  <c r="N96" i="21"/>
  <c r="N80" i="21"/>
  <c r="N97" i="21"/>
  <c r="N126" i="21"/>
  <c r="N83" i="21"/>
  <c r="N69" i="21"/>
  <c r="N88" i="21"/>
  <c r="N92" i="21"/>
  <c r="N75" i="21"/>
  <c r="G69" i="21"/>
  <c r="G75" i="21"/>
  <c r="G79" i="21"/>
  <c r="G83" i="21"/>
  <c r="G87" i="21"/>
  <c r="G92" i="21"/>
  <c r="G96" i="21"/>
  <c r="G78" i="21"/>
  <c r="G82" i="21"/>
  <c r="G86" i="21"/>
  <c r="G91" i="21"/>
  <c r="G95" i="21"/>
  <c r="G99" i="21"/>
  <c r="G81" i="21"/>
  <c r="G89" i="21"/>
  <c r="G98" i="21"/>
  <c r="G76" i="21"/>
  <c r="G84" i="21"/>
  <c r="G93" i="21"/>
  <c r="G85" i="21"/>
  <c r="G88" i="21"/>
  <c r="G126" i="21"/>
  <c r="G77" i="21"/>
  <c r="G97" i="21"/>
  <c r="G80" i="21"/>
  <c r="G94" i="21"/>
  <c r="K75" i="21"/>
  <c r="K79" i="21"/>
  <c r="K83" i="21"/>
  <c r="K87" i="21"/>
  <c r="K92" i="21"/>
  <c r="K96" i="21"/>
  <c r="K78" i="21"/>
  <c r="K82" i="21"/>
  <c r="K86" i="21"/>
  <c r="K91" i="21"/>
  <c r="K95" i="21"/>
  <c r="K99" i="21"/>
  <c r="K77" i="21"/>
  <c r="K85" i="21"/>
  <c r="K94" i="21"/>
  <c r="K69" i="21"/>
  <c r="K80" i="21"/>
  <c r="K88" i="21"/>
  <c r="K97" i="21"/>
  <c r="K89" i="21"/>
  <c r="K76" i="21"/>
  <c r="K93" i="21"/>
  <c r="K126" i="21"/>
  <c r="K81" i="21"/>
  <c r="K84" i="21"/>
  <c r="K98" i="21"/>
  <c r="O75" i="21"/>
  <c r="O79" i="21"/>
  <c r="O83" i="21"/>
  <c r="O87" i="21"/>
  <c r="O92" i="21"/>
  <c r="O96" i="21"/>
  <c r="O78" i="21"/>
  <c r="O82" i="21"/>
  <c r="O86" i="21"/>
  <c r="O91" i="21"/>
  <c r="O95" i="21"/>
  <c r="O99" i="21"/>
  <c r="O81" i="21"/>
  <c r="O89" i="21"/>
  <c r="O98" i="21"/>
  <c r="O76" i="21"/>
  <c r="O84" i="21"/>
  <c r="O93" i="21"/>
  <c r="O77" i="21"/>
  <c r="O94" i="21"/>
  <c r="O80" i="21"/>
  <c r="O97" i="21"/>
  <c r="O126" i="21"/>
  <c r="O85" i="21"/>
  <c r="O88" i="21"/>
  <c r="O69" i="21"/>
  <c r="E99" i="21"/>
  <c r="E96" i="21"/>
  <c r="E92" i="21"/>
  <c r="E85" i="21"/>
  <c r="E126" i="21"/>
  <c r="E93" i="21"/>
  <c r="E89" i="21"/>
  <c r="E83" i="21"/>
  <c r="E79" i="21"/>
  <c r="E75" i="21"/>
  <c r="E98" i="21"/>
  <c r="E94" i="21"/>
  <c r="E87" i="21"/>
  <c r="E81" i="21"/>
  <c r="E95" i="21"/>
  <c r="E80" i="21"/>
  <c r="E76" i="21"/>
  <c r="E97" i="21"/>
  <c r="E91" i="21"/>
  <c r="E86" i="21"/>
  <c r="E82" i="21"/>
  <c r="E77" i="21"/>
  <c r="E88" i="21"/>
  <c r="E84" i="21"/>
  <c r="E35" i="25"/>
  <c r="E58" i="22"/>
  <c r="E35" i="22"/>
  <c r="E68" i="21"/>
  <c r="I68" i="21"/>
  <c r="I63" i="21"/>
  <c r="I64" i="21"/>
  <c r="M68" i="21"/>
  <c r="M63" i="21"/>
  <c r="M64" i="21"/>
  <c r="F64" i="21"/>
  <c r="F68" i="21"/>
  <c r="F63" i="21"/>
  <c r="J64" i="21"/>
  <c r="J63" i="21"/>
  <c r="J68" i="21"/>
  <c r="N64" i="21"/>
  <c r="N68" i="21"/>
  <c r="N63" i="21"/>
  <c r="K63" i="21"/>
  <c r="K64" i="21"/>
  <c r="K68" i="21"/>
  <c r="G63" i="21"/>
  <c r="G64" i="21"/>
  <c r="G68" i="21"/>
  <c r="O68" i="21"/>
  <c r="O63" i="21"/>
  <c r="O64" i="21"/>
  <c r="H68" i="21"/>
  <c r="H63" i="21"/>
  <c r="H64" i="21"/>
  <c r="L63" i="21"/>
  <c r="L64" i="21"/>
  <c r="L68" i="21"/>
  <c r="P68" i="21"/>
  <c r="P63" i="21"/>
  <c r="P64" i="21"/>
  <c r="N31" i="21"/>
  <c r="N62" i="21"/>
  <c r="M31" i="21"/>
  <c r="M62" i="21"/>
  <c r="H62" i="21"/>
  <c r="H31" i="21"/>
  <c r="P62" i="21"/>
  <c r="P31" i="21"/>
  <c r="O62" i="21"/>
  <c r="O31" i="21"/>
  <c r="I62" i="21"/>
  <c r="I31" i="21"/>
  <c r="J62" i="21"/>
  <c r="J31" i="21"/>
  <c r="G62" i="21"/>
  <c r="G31" i="21"/>
  <c r="K31" i="21"/>
  <c r="K62" i="21"/>
  <c r="F31" i="21"/>
  <c r="L31" i="21"/>
  <c r="L62" i="21"/>
  <c r="L25" i="21"/>
  <c r="M25" i="21"/>
  <c r="F25" i="21"/>
  <c r="N25" i="21"/>
  <c r="G25" i="21"/>
  <c r="O25" i="21"/>
  <c r="H25" i="21"/>
  <c r="P25" i="21"/>
  <c r="E69" i="21"/>
  <c r="E31" i="21"/>
  <c r="E37" i="29"/>
  <c r="E40" i="29"/>
  <c r="E47" i="29"/>
  <c r="E34" i="29"/>
  <c r="I47" i="29"/>
  <c r="I34" i="29"/>
  <c r="I37" i="29"/>
  <c r="I40" i="29"/>
  <c r="M34" i="29"/>
  <c r="M37" i="29"/>
  <c r="M40" i="29"/>
  <c r="M47" i="29"/>
  <c r="F34" i="29"/>
  <c r="F37" i="29"/>
  <c r="F40" i="29"/>
  <c r="F47" i="29"/>
  <c r="J34" i="29"/>
  <c r="J37" i="29"/>
  <c r="J40" i="29"/>
  <c r="J47" i="29"/>
  <c r="G40" i="29"/>
  <c r="G47" i="29"/>
  <c r="G34" i="29"/>
  <c r="G37" i="29"/>
  <c r="K40" i="29"/>
  <c r="K47" i="29"/>
  <c r="K34" i="29"/>
  <c r="K37" i="29"/>
  <c r="H34" i="29"/>
  <c r="H37" i="29"/>
  <c r="H40" i="29"/>
  <c r="H47" i="29"/>
  <c r="L37" i="29"/>
  <c r="L40" i="29"/>
  <c r="L47" i="29"/>
  <c r="L34" i="29"/>
  <c r="P47" i="29"/>
  <c r="P34" i="29"/>
  <c r="P37" i="29"/>
  <c r="P40" i="29"/>
  <c r="G37" i="21"/>
  <c r="G36" i="21"/>
  <c r="K37" i="21"/>
  <c r="K36" i="21"/>
  <c r="O37" i="21"/>
  <c r="O36" i="21"/>
  <c r="H41" i="21"/>
  <c r="L41" i="21"/>
  <c r="P41" i="21"/>
  <c r="H37" i="21"/>
  <c r="H36" i="21"/>
  <c r="L37" i="21"/>
  <c r="L36" i="21"/>
  <c r="P37" i="21"/>
  <c r="P36" i="21"/>
  <c r="I41" i="21"/>
  <c r="M41" i="21"/>
  <c r="I36" i="21"/>
  <c r="I37" i="21"/>
  <c r="M36" i="21"/>
  <c r="M37" i="21"/>
  <c r="F41" i="21"/>
  <c r="J41" i="21"/>
  <c r="N41" i="21"/>
  <c r="F37" i="21"/>
  <c r="F36" i="21"/>
  <c r="J37" i="21"/>
  <c r="J36" i="21"/>
  <c r="N37" i="21"/>
  <c r="N36" i="21"/>
  <c r="G41" i="21"/>
  <c r="K41" i="21"/>
  <c r="O41" i="21"/>
  <c r="P132" i="21"/>
  <c r="P133" i="21"/>
  <c r="F139" i="21"/>
  <c r="F130" i="21"/>
  <c r="F131" i="21"/>
  <c r="I133" i="21"/>
  <c r="I132" i="21"/>
  <c r="G131" i="21"/>
  <c r="G139" i="21"/>
  <c r="G130" i="21"/>
  <c r="O131" i="21"/>
  <c r="O139" i="21"/>
  <c r="O130" i="21"/>
  <c r="J133" i="21"/>
  <c r="J132" i="21"/>
  <c r="N139" i="21"/>
  <c r="N130" i="21"/>
  <c r="N131" i="21"/>
  <c r="H131" i="21"/>
  <c r="H139" i="21"/>
  <c r="H130" i="21"/>
  <c r="P131" i="21"/>
  <c r="P139" i="21"/>
  <c r="P130" i="21"/>
  <c r="K133" i="21"/>
  <c r="K132" i="21"/>
  <c r="H132" i="21"/>
  <c r="H133" i="21"/>
  <c r="I131" i="21"/>
  <c r="I139" i="21"/>
  <c r="I130" i="21"/>
  <c r="L132" i="21"/>
  <c r="L133" i="21"/>
  <c r="J130" i="21"/>
  <c r="J131" i="21"/>
  <c r="J139" i="21"/>
  <c r="M132" i="21"/>
  <c r="M133" i="21"/>
  <c r="K130" i="21"/>
  <c r="K131" i="21"/>
  <c r="K139" i="21"/>
  <c r="N132" i="21"/>
  <c r="N133" i="21"/>
  <c r="M130" i="21"/>
  <c r="M131" i="21"/>
  <c r="M139" i="21"/>
  <c r="F132" i="21"/>
  <c r="F133" i="21"/>
  <c r="L130" i="21"/>
  <c r="L131" i="21"/>
  <c r="L139" i="21"/>
  <c r="G132" i="21"/>
  <c r="G133" i="21"/>
  <c r="O132" i="21"/>
  <c r="O133" i="21"/>
  <c r="N40" i="29"/>
  <c r="N34" i="29"/>
  <c r="N47" i="29"/>
  <c r="N37" i="29"/>
  <c r="O37" i="29"/>
  <c r="O40" i="29"/>
  <c r="O47" i="29"/>
  <c r="O34" i="29"/>
  <c r="E41" i="28"/>
  <c r="B25" i="26"/>
  <c r="E70" i="21"/>
  <c r="H60" i="21"/>
  <c r="L60" i="21"/>
  <c r="P60" i="21"/>
  <c r="G59" i="21"/>
  <c r="K59" i="21"/>
  <c r="O59" i="21"/>
  <c r="I60" i="21"/>
  <c r="M60" i="21"/>
  <c r="E139" i="21"/>
  <c r="E139" i="25" s="1"/>
  <c r="E130" i="21"/>
  <c r="O60" i="21"/>
  <c r="J59" i="21"/>
  <c r="K60" i="21"/>
  <c r="F59" i="21"/>
  <c r="G60" i="21"/>
  <c r="N59" i="21"/>
  <c r="N60" i="21"/>
  <c r="J60" i="21"/>
  <c r="F60" i="21"/>
  <c r="M59" i="21"/>
  <c r="I59" i="21"/>
  <c r="E131" i="21"/>
  <c r="P59" i="21"/>
  <c r="L59" i="21"/>
  <c r="H59" i="21"/>
  <c r="E125" i="21"/>
  <c r="P59" i="17" l="1"/>
  <c r="P59" i="22" s="1"/>
  <c r="P59" i="25"/>
  <c r="F60" i="17"/>
  <c r="F60" i="22" s="1"/>
  <c r="F60" i="25"/>
  <c r="N59" i="17"/>
  <c r="N59" i="22" s="1"/>
  <c r="N59" i="25"/>
  <c r="J59" i="17"/>
  <c r="J59" i="22" s="1"/>
  <c r="J59" i="25"/>
  <c r="M60" i="17"/>
  <c r="M60" i="22" s="1"/>
  <c r="M60" i="25"/>
  <c r="G59" i="17"/>
  <c r="G59" i="22" s="1"/>
  <c r="G59" i="25"/>
  <c r="E70" i="17"/>
  <c r="E70" i="22" s="1"/>
  <c r="E70" i="25"/>
  <c r="O132" i="31"/>
  <c r="O132" i="17"/>
  <c r="O132" i="22" s="1"/>
  <c r="O132" i="25"/>
  <c r="L131" i="17"/>
  <c r="M139" i="17"/>
  <c r="M139" i="22" s="1"/>
  <c r="M139" i="25"/>
  <c r="N132" i="31"/>
  <c r="N132" i="17"/>
  <c r="N132" i="22" s="1"/>
  <c r="N132" i="25"/>
  <c r="M133" i="31"/>
  <c r="M133" i="17"/>
  <c r="M133" i="22" s="1"/>
  <c r="M133" i="25"/>
  <c r="J130" i="17"/>
  <c r="I139" i="17"/>
  <c r="I139" i="22" s="1"/>
  <c r="I139" i="25"/>
  <c r="K132" i="31"/>
  <c r="K132" i="17"/>
  <c r="K132" i="22" s="1"/>
  <c r="K132" i="25"/>
  <c r="P131" i="17"/>
  <c r="N131" i="17"/>
  <c r="J133" i="31"/>
  <c r="J133" i="17"/>
  <c r="J133" i="22" s="1"/>
  <c r="J133" i="25"/>
  <c r="G130" i="17"/>
  <c r="I133" i="31"/>
  <c r="I133" i="17"/>
  <c r="I133" i="22" s="1"/>
  <c r="I133" i="25"/>
  <c r="P133" i="31"/>
  <c r="P133" i="17"/>
  <c r="P133" i="22" s="1"/>
  <c r="P133" i="25"/>
  <c r="K41" i="17"/>
  <c r="J36" i="17"/>
  <c r="J36" i="22" s="1"/>
  <c r="J36" i="25"/>
  <c r="N41" i="17"/>
  <c r="M36" i="17"/>
  <c r="M36" i="22" s="1"/>
  <c r="M36" i="25"/>
  <c r="I41" i="17"/>
  <c r="I41" i="22" s="1"/>
  <c r="I41" i="25"/>
  <c r="L37" i="17"/>
  <c r="L37" i="22" s="1"/>
  <c r="L37" i="25"/>
  <c r="L41" i="17"/>
  <c r="K36" i="17"/>
  <c r="K36" i="22" s="1"/>
  <c r="K36" i="25"/>
  <c r="E31" i="17"/>
  <c r="O25" i="17"/>
  <c r="O25" i="22" s="1"/>
  <c r="O25" i="25"/>
  <c r="M25" i="17"/>
  <c r="M25" i="22" s="1"/>
  <c r="M25" i="25"/>
  <c r="F31" i="17"/>
  <c r="G62" i="17"/>
  <c r="G62" i="22" s="1"/>
  <c r="G62" i="25"/>
  <c r="I62" i="17"/>
  <c r="P62" i="17"/>
  <c r="P62" i="22" s="1"/>
  <c r="P62" i="25"/>
  <c r="M31" i="17"/>
  <c r="P63" i="25"/>
  <c r="P63" i="17"/>
  <c r="P63" i="22" s="1"/>
  <c r="L63" i="25"/>
  <c r="L63" i="17"/>
  <c r="L63" i="22" s="1"/>
  <c r="O64" i="17"/>
  <c r="O64" i="22" s="1"/>
  <c r="O64" i="25"/>
  <c r="G64" i="17"/>
  <c r="G64" i="22" s="1"/>
  <c r="G64" i="25"/>
  <c r="K63" i="17"/>
  <c r="K63" i="22" s="1"/>
  <c r="K63" i="25"/>
  <c r="J68" i="17"/>
  <c r="J68" i="22" s="1"/>
  <c r="J68" i="25"/>
  <c r="F68" i="17"/>
  <c r="F68" i="22" s="1"/>
  <c r="F68" i="25"/>
  <c r="M68" i="25"/>
  <c r="M68" i="17"/>
  <c r="M68" i="22" s="1"/>
  <c r="E68" i="17"/>
  <c r="E68" i="22" s="1"/>
  <c r="E68" i="25"/>
  <c r="E84" i="17"/>
  <c r="E84" i="22" s="1"/>
  <c r="E84" i="25"/>
  <c r="E86" i="31"/>
  <c r="E86" i="17"/>
  <c r="E86" i="22" s="1"/>
  <c r="E86" i="25"/>
  <c r="E80" i="17"/>
  <c r="E94" i="17"/>
  <c r="E94" i="22" s="1"/>
  <c r="E94" i="25"/>
  <c r="E83" i="17"/>
  <c r="E83" i="22" s="1"/>
  <c r="E83" i="25"/>
  <c r="E85" i="17"/>
  <c r="E85" i="22" s="1"/>
  <c r="E85" i="25"/>
  <c r="O69" i="17"/>
  <c r="O69" i="22" s="1"/>
  <c r="O69" i="25"/>
  <c r="O97" i="31"/>
  <c r="O97" i="25"/>
  <c r="O97" i="17"/>
  <c r="O97" i="22" s="1"/>
  <c r="O93" i="31"/>
  <c r="O93" i="17"/>
  <c r="O93" i="22" s="1"/>
  <c r="O93" i="25"/>
  <c r="O89" i="31"/>
  <c r="O89" i="17"/>
  <c r="O89" i="22" s="1"/>
  <c r="O89" i="25"/>
  <c r="O91" i="31"/>
  <c r="O91" i="17"/>
  <c r="O91" i="22" s="1"/>
  <c r="O91" i="25"/>
  <c r="O96" i="31"/>
  <c r="O96" i="17"/>
  <c r="O96" i="22" s="1"/>
  <c r="O96" i="25"/>
  <c r="O79" i="17"/>
  <c r="K81" i="17"/>
  <c r="K81" i="22" s="1"/>
  <c r="K81" i="25"/>
  <c r="K89" i="31"/>
  <c r="K89" i="17"/>
  <c r="K89" i="22" s="1"/>
  <c r="K89" i="25"/>
  <c r="K69" i="17"/>
  <c r="K69" i="22" s="1"/>
  <c r="K69" i="25"/>
  <c r="K99" i="31"/>
  <c r="K99" i="17"/>
  <c r="K99" i="22" s="1"/>
  <c r="K99" i="25"/>
  <c r="K82" i="25"/>
  <c r="K82" i="17"/>
  <c r="K82" i="22" s="1"/>
  <c r="K87" i="31"/>
  <c r="K87" i="17"/>
  <c r="K87" i="22" s="1"/>
  <c r="K87" i="25"/>
  <c r="G94" i="31"/>
  <c r="G94" i="25"/>
  <c r="G94" i="17"/>
  <c r="G94" i="22" s="1"/>
  <c r="G126" i="17"/>
  <c r="G84" i="17"/>
  <c r="G84" i="22" s="1"/>
  <c r="G84" i="25"/>
  <c r="G81" i="17"/>
  <c r="G81" i="22" s="1"/>
  <c r="G81" i="25"/>
  <c r="G86" i="31"/>
  <c r="G86" i="25"/>
  <c r="G86" i="17"/>
  <c r="G86" i="22" s="1"/>
  <c r="G92" i="31"/>
  <c r="G92" i="17"/>
  <c r="G92" i="22" s="1"/>
  <c r="G92" i="25"/>
  <c r="G75" i="17"/>
  <c r="N88" i="31"/>
  <c r="N88" i="17"/>
  <c r="N88" i="22" s="1"/>
  <c r="N88" i="25"/>
  <c r="N97" i="31"/>
  <c r="N97" i="25"/>
  <c r="N97" i="17"/>
  <c r="N97" i="22" s="1"/>
  <c r="N79" i="17"/>
  <c r="N98" i="31"/>
  <c r="N98" i="17"/>
  <c r="N98" i="22" s="1"/>
  <c r="N98" i="25"/>
  <c r="N81" i="17"/>
  <c r="N81" i="22" s="1"/>
  <c r="N81" i="25"/>
  <c r="N91" i="31"/>
  <c r="N91" i="17"/>
  <c r="N91" i="22" s="1"/>
  <c r="N91" i="25"/>
  <c r="J87" i="31"/>
  <c r="J87" i="17"/>
  <c r="J87" i="22" s="1"/>
  <c r="J87" i="25"/>
  <c r="J126" i="17"/>
  <c r="J83" i="17"/>
  <c r="J83" i="22" s="1"/>
  <c r="J83" i="25"/>
  <c r="J80" i="17"/>
  <c r="J89" i="17"/>
  <c r="J89" i="22" s="1"/>
  <c r="J89" i="25"/>
  <c r="J99" i="31"/>
  <c r="J99" i="17"/>
  <c r="J99" i="22" s="1"/>
  <c r="J99" i="25"/>
  <c r="J82" i="17"/>
  <c r="J82" i="22" s="1"/>
  <c r="J82" i="25"/>
  <c r="F80" i="17"/>
  <c r="F126" i="17"/>
  <c r="F79" i="17"/>
  <c r="F98" i="17"/>
  <c r="F98" i="22" s="1"/>
  <c r="F98" i="25"/>
  <c r="F81" i="17"/>
  <c r="F81" i="22" s="1"/>
  <c r="F81" i="25"/>
  <c r="F91" i="31"/>
  <c r="F91" i="17"/>
  <c r="F91" i="22" s="1"/>
  <c r="F91" i="25"/>
  <c r="N123" i="31"/>
  <c r="N123" i="17"/>
  <c r="N123" i="22" s="1"/>
  <c r="N123" i="25"/>
  <c r="N115" i="31"/>
  <c r="N115" i="17"/>
  <c r="N115" i="22" s="1"/>
  <c r="N115" i="25"/>
  <c r="N119" i="31"/>
  <c r="N119" i="17"/>
  <c r="N119" i="22" s="1"/>
  <c r="N119" i="25"/>
  <c r="N100" i="31"/>
  <c r="N100" i="17"/>
  <c r="N100" i="22" s="1"/>
  <c r="N100" i="25"/>
  <c r="N109" i="31"/>
  <c r="N109" i="17"/>
  <c r="N109" i="22" s="1"/>
  <c r="N109" i="25"/>
  <c r="N103" i="17"/>
  <c r="J123" i="31"/>
  <c r="J123" i="17"/>
  <c r="J123" i="22" s="1"/>
  <c r="J123" i="25"/>
  <c r="J116" i="31"/>
  <c r="J116" i="17"/>
  <c r="J116" i="22" s="1"/>
  <c r="J116" i="25"/>
  <c r="J108" i="31"/>
  <c r="J108" i="17"/>
  <c r="J108" i="22" s="1"/>
  <c r="J108" i="25"/>
  <c r="J100" i="31"/>
  <c r="J100" i="17"/>
  <c r="J100" i="22" s="1"/>
  <c r="J100" i="25"/>
  <c r="J107" i="31"/>
  <c r="J107" i="17"/>
  <c r="J107" i="22" s="1"/>
  <c r="J107" i="25"/>
  <c r="F113" i="31"/>
  <c r="F113" i="17"/>
  <c r="F113" i="22" s="1"/>
  <c r="F113" i="25"/>
  <c r="F108" i="17"/>
  <c r="F108" i="22" s="1"/>
  <c r="F108" i="25"/>
  <c r="F106" i="31"/>
  <c r="F106" i="17"/>
  <c r="F106" i="22" s="1"/>
  <c r="F106" i="25"/>
  <c r="F115" i="31"/>
  <c r="F115" i="17"/>
  <c r="F115" i="22" s="1"/>
  <c r="F115" i="25"/>
  <c r="F107" i="31"/>
  <c r="F107" i="17"/>
  <c r="F107" i="22" s="1"/>
  <c r="F107" i="25"/>
  <c r="L98" i="31"/>
  <c r="L98" i="17"/>
  <c r="L98" i="22" s="1"/>
  <c r="L98" i="25"/>
  <c r="L89" i="17"/>
  <c r="L89" i="22" s="1"/>
  <c r="L89" i="25"/>
  <c r="L77" i="17"/>
  <c r="L77" i="22" s="1"/>
  <c r="L77" i="25"/>
  <c r="L96" i="31"/>
  <c r="L96" i="17"/>
  <c r="L96" i="22" s="1"/>
  <c r="L96" i="25"/>
  <c r="L79" i="17"/>
  <c r="L88" i="31"/>
  <c r="L88" i="17"/>
  <c r="L88" i="22" s="1"/>
  <c r="L88" i="25"/>
  <c r="L69" i="17"/>
  <c r="L69" i="22" s="1"/>
  <c r="L69" i="25"/>
  <c r="P113" i="31"/>
  <c r="P113" i="17"/>
  <c r="P113" i="22" s="1"/>
  <c r="P113" i="25"/>
  <c r="P103" i="17"/>
  <c r="P106" i="31"/>
  <c r="P106" i="17"/>
  <c r="P106" i="22" s="1"/>
  <c r="P106" i="25"/>
  <c r="P104" i="31"/>
  <c r="P104" i="17"/>
  <c r="P104" i="22" s="1"/>
  <c r="P104" i="25"/>
  <c r="P100" i="31"/>
  <c r="P100" i="17"/>
  <c r="P100" i="22" s="1"/>
  <c r="P100" i="25"/>
  <c r="H103" i="17"/>
  <c r="H119" i="31"/>
  <c r="H119" i="17"/>
  <c r="H119" i="22" s="1"/>
  <c r="H119" i="25"/>
  <c r="H113" i="31"/>
  <c r="H113" i="17"/>
  <c r="H113" i="22" s="1"/>
  <c r="H113" i="25"/>
  <c r="H108" i="31"/>
  <c r="H108" i="17"/>
  <c r="H108" i="22" s="1"/>
  <c r="H108" i="25"/>
  <c r="H105" i="31"/>
  <c r="H105" i="17"/>
  <c r="H105" i="22" s="1"/>
  <c r="H105" i="25"/>
  <c r="M95" i="31"/>
  <c r="M95" i="17"/>
  <c r="M95" i="22" s="1"/>
  <c r="M95" i="25"/>
  <c r="M86" i="31"/>
  <c r="M86" i="17"/>
  <c r="M86" i="22" s="1"/>
  <c r="M86" i="25"/>
  <c r="M82" i="17"/>
  <c r="M82" i="22" s="1"/>
  <c r="M82" i="25"/>
  <c r="M97" i="31"/>
  <c r="M97" i="17"/>
  <c r="M97" i="22" s="1"/>
  <c r="M97" i="25"/>
  <c r="M80" i="17"/>
  <c r="M94" i="31"/>
  <c r="M94" i="17"/>
  <c r="M94" i="22" s="1"/>
  <c r="M94" i="25"/>
  <c r="M77" i="17"/>
  <c r="M77" i="22" s="1"/>
  <c r="M77" i="25"/>
  <c r="I99" i="31"/>
  <c r="I99" i="17"/>
  <c r="I99" i="22" s="1"/>
  <c r="I99" i="25"/>
  <c r="I95" i="31"/>
  <c r="I95" i="17"/>
  <c r="I95" i="22" s="1"/>
  <c r="I95" i="25"/>
  <c r="I83" i="17"/>
  <c r="I83" i="22" s="1"/>
  <c r="I83" i="25"/>
  <c r="I88" i="31"/>
  <c r="I88" i="25"/>
  <c r="I88" i="17"/>
  <c r="I88" i="22" s="1"/>
  <c r="I69" i="17"/>
  <c r="I69" i="22" s="1"/>
  <c r="I69" i="25"/>
  <c r="I85" i="31"/>
  <c r="I85" i="17"/>
  <c r="I85" i="22" s="1"/>
  <c r="I85" i="25"/>
  <c r="M122" i="17"/>
  <c r="M122" i="22" s="1"/>
  <c r="M122" i="25"/>
  <c r="M123" i="31"/>
  <c r="M123" i="17"/>
  <c r="M123" i="22" s="1"/>
  <c r="M123" i="25"/>
  <c r="M103" i="17"/>
  <c r="M111" i="31"/>
  <c r="M111" i="17"/>
  <c r="M111" i="22" s="1"/>
  <c r="M111" i="25"/>
  <c r="M113" i="31"/>
  <c r="M113" i="17"/>
  <c r="M113" i="22" s="1"/>
  <c r="M113" i="25"/>
  <c r="I122" i="17"/>
  <c r="I122" i="22" s="1"/>
  <c r="I122" i="25"/>
  <c r="I105" i="31"/>
  <c r="I105" i="17"/>
  <c r="I105" i="22" s="1"/>
  <c r="I105" i="25"/>
  <c r="I111" i="31"/>
  <c r="I111" i="17"/>
  <c r="I111" i="22" s="1"/>
  <c r="I111" i="25"/>
  <c r="I107" i="31"/>
  <c r="I107" i="17"/>
  <c r="I107" i="22" s="1"/>
  <c r="I107" i="25"/>
  <c r="I106" i="31"/>
  <c r="I106" i="17"/>
  <c r="I106" i="22" s="1"/>
  <c r="I106" i="25"/>
  <c r="I101" i="17"/>
  <c r="E118" i="31"/>
  <c r="E118" i="17"/>
  <c r="E118" i="22" s="1"/>
  <c r="E118" i="25"/>
  <c r="E107" i="31"/>
  <c r="E107" i="17"/>
  <c r="E107" i="22" s="1"/>
  <c r="E107" i="25"/>
  <c r="E105" i="31"/>
  <c r="E105" i="25"/>
  <c r="E105" i="17"/>
  <c r="E105" i="22" s="1"/>
  <c r="E106" i="31"/>
  <c r="E106" i="17"/>
  <c r="E106" i="22" s="1"/>
  <c r="E106" i="25"/>
  <c r="E122" i="17"/>
  <c r="E122" i="22" s="1"/>
  <c r="E122" i="25"/>
  <c r="P82" i="17"/>
  <c r="P82" i="22" s="1"/>
  <c r="P82" i="25"/>
  <c r="P98" i="31"/>
  <c r="P98" i="17"/>
  <c r="P98" i="22" s="1"/>
  <c r="P98" i="25"/>
  <c r="P86" i="31"/>
  <c r="P86" i="17"/>
  <c r="P86" i="22" s="1"/>
  <c r="P86" i="25"/>
  <c r="P87" i="31"/>
  <c r="P87" i="25"/>
  <c r="P87" i="17"/>
  <c r="P87" i="22" s="1"/>
  <c r="P97" i="31"/>
  <c r="P97" i="17"/>
  <c r="P97" i="22" s="1"/>
  <c r="P97" i="25"/>
  <c r="P80" i="17"/>
  <c r="H94" i="31"/>
  <c r="H94" i="17"/>
  <c r="H94" i="22" s="1"/>
  <c r="H94" i="25"/>
  <c r="H99" i="31"/>
  <c r="H99" i="17"/>
  <c r="H99" i="22" s="1"/>
  <c r="H99" i="25"/>
  <c r="H81" i="17"/>
  <c r="H81" i="22" s="1"/>
  <c r="H81" i="25"/>
  <c r="H96" i="31"/>
  <c r="H96" i="17"/>
  <c r="H96" i="22" s="1"/>
  <c r="H96" i="25"/>
  <c r="H79" i="17"/>
  <c r="H88" i="31"/>
  <c r="H88" i="17"/>
  <c r="H88" i="22" s="1"/>
  <c r="H88" i="25"/>
  <c r="H69" i="17"/>
  <c r="H69" i="22" s="1"/>
  <c r="H69" i="25"/>
  <c r="L119" i="31"/>
  <c r="L119" i="17"/>
  <c r="L119" i="22" s="1"/>
  <c r="L119" i="25"/>
  <c r="L108" i="31"/>
  <c r="L108" i="17"/>
  <c r="L108" i="22" s="1"/>
  <c r="L108" i="25"/>
  <c r="L123" i="31"/>
  <c r="L123" i="17"/>
  <c r="L123" i="22" s="1"/>
  <c r="L123" i="25"/>
  <c r="L103" i="17"/>
  <c r="L100" i="31"/>
  <c r="L100" i="17"/>
  <c r="L100" i="22" s="1"/>
  <c r="L100" i="25"/>
  <c r="O117" i="31"/>
  <c r="O117" i="17"/>
  <c r="O117" i="22" s="1"/>
  <c r="O117" i="25"/>
  <c r="O113" i="31"/>
  <c r="O113" i="17"/>
  <c r="O113" i="22" s="1"/>
  <c r="O113" i="25"/>
  <c r="O108" i="31"/>
  <c r="O108" i="17"/>
  <c r="O108" i="22" s="1"/>
  <c r="O108" i="25"/>
  <c r="O105" i="31"/>
  <c r="O105" i="17"/>
  <c r="O105" i="22" s="1"/>
  <c r="O105" i="25"/>
  <c r="O103" i="17"/>
  <c r="O92" i="31"/>
  <c r="O92" i="17"/>
  <c r="O92" i="22" s="1"/>
  <c r="O92" i="25"/>
  <c r="O75" i="17"/>
  <c r="K97" i="31"/>
  <c r="K97" i="17"/>
  <c r="K97" i="22" s="1"/>
  <c r="K97" i="25"/>
  <c r="K95" i="31"/>
  <c r="K95" i="17"/>
  <c r="K95" i="22" s="1"/>
  <c r="K95" i="25"/>
  <c r="K83" i="17"/>
  <c r="K83" i="22" s="1"/>
  <c r="K83" i="25"/>
  <c r="G76" i="17"/>
  <c r="G87" i="31"/>
  <c r="G87" i="17"/>
  <c r="G87" i="22" s="1"/>
  <c r="G87" i="25"/>
  <c r="N69" i="25"/>
  <c r="N69" i="17"/>
  <c r="N69" i="22" s="1"/>
  <c r="N80" i="17"/>
  <c r="N94" i="31"/>
  <c r="N94" i="17"/>
  <c r="N94" i="22" s="1"/>
  <c r="N94" i="25"/>
  <c r="N77" i="17"/>
  <c r="N77" i="22" s="1"/>
  <c r="N77" i="25"/>
  <c r="J84" i="17"/>
  <c r="J84" i="22" s="1"/>
  <c r="J84" i="25"/>
  <c r="J75" i="17"/>
  <c r="J157" i="17" s="1"/>
  <c r="J78" i="17"/>
  <c r="J78" i="22" s="1"/>
  <c r="J78" i="25"/>
  <c r="F93" i="31"/>
  <c r="F93" i="25"/>
  <c r="F93" i="17"/>
  <c r="F93" i="22" s="1"/>
  <c r="F77" i="17"/>
  <c r="F77" i="22" s="1"/>
  <c r="F77" i="25"/>
  <c r="N106" i="31"/>
  <c r="N106" i="17"/>
  <c r="N106" i="22" s="1"/>
  <c r="N106" i="25"/>
  <c r="N108" i="31"/>
  <c r="N108" i="17"/>
  <c r="N108" i="22" s="1"/>
  <c r="N108" i="25"/>
  <c r="N107" i="31"/>
  <c r="N107" i="17"/>
  <c r="N107" i="22" s="1"/>
  <c r="N107" i="25"/>
  <c r="J101" i="17"/>
  <c r="J104" i="31"/>
  <c r="J104" i="17"/>
  <c r="J104" i="22" s="1"/>
  <c r="J104" i="25"/>
  <c r="J103" i="17"/>
  <c r="F105" i="31"/>
  <c r="F105" i="17"/>
  <c r="F105" i="22" s="1"/>
  <c r="F105" i="25"/>
  <c r="F101" i="17"/>
  <c r="L86" i="31"/>
  <c r="L86" i="17"/>
  <c r="L86" i="22" s="1"/>
  <c r="L86" i="25"/>
  <c r="L99" i="31"/>
  <c r="L99" i="25"/>
  <c r="L99" i="17"/>
  <c r="L99" i="22" s="1"/>
  <c r="L75" i="17"/>
  <c r="P111" i="31"/>
  <c r="P111" i="17"/>
  <c r="P111" i="22" s="1"/>
  <c r="P111" i="25"/>
  <c r="P123" i="31"/>
  <c r="P123" i="17"/>
  <c r="P123" i="22" s="1"/>
  <c r="P123" i="25"/>
  <c r="P101" i="17"/>
  <c r="H122" i="17"/>
  <c r="H122" i="22" s="1"/>
  <c r="H122" i="25"/>
  <c r="H104" i="31"/>
  <c r="H104" i="17"/>
  <c r="H104" i="22" s="1"/>
  <c r="H104" i="25"/>
  <c r="M78" i="17"/>
  <c r="M78" i="22" s="1"/>
  <c r="M78" i="25"/>
  <c r="M96" i="31"/>
  <c r="M96" i="25"/>
  <c r="M96" i="17"/>
  <c r="M96" i="22" s="1"/>
  <c r="M76" i="17"/>
  <c r="I91" i="31"/>
  <c r="I91" i="17"/>
  <c r="I91" i="22" s="1"/>
  <c r="I91" i="25"/>
  <c r="I82" i="17"/>
  <c r="I82" i="22" s="1"/>
  <c r="I82" i="25"/>
  <c r="I75" i="17"/>
  <c r="I157" i="17" s="1"/>
  <c r="I98" i="31"/>
  <c r="I98" i="17"/>
  <c r="I98" i="22" s="1"/>
  <c r="I98" i="25"/>
  <c r="M116" i="31"/>
  <c r="M116" i="17"/>
  <c r="M116" i="22" s="1"/>
  <c r="M116" i="25"/>
  <c r="M109" i="31"/>
  <c r="M109" i="17"/>
  <c r="M109" i="22" s="1"/>
  <c r="M109" i="25"/>
  <c r="I116" i="31"/>
  <c r="I116" i="17"/>
  <c r="I116" i="22" s="1"/>
  <c r="I116" i="25"/>
  <c r="I109" i="31"/>
  <c r="I109" i="17"/>
  <c r="I109" i="22" s="1"/>
  <c r="I109" i="25"/>
  <c r="I117" i="31"/>
  <c r="I117" i="17"/>
  <c r="I117" i="22" s="1"/>
  <c r="I117" i="25"/>
  <c r="E115" i="31"/>
  <c r="E115" i="17"/>
  <c r="E115" i="22" s="1"/>
  <c r="E115" i="25"/>
  <c r="E114" i="31"/>
  <c r="E114" i="17"/>
  <c r="E114" i="22" s="1"/>
  <c r="E114" i="25"/>
  <c r="E108" i="31"/>
  <c r="E108" i="17"/>
  <c r="E108" i="22" s="1"/>
  <c r="E108" i="25"/>
  <c r="P94" i="31"/>
  <c r="P94" i="17"/>
  <c r="P94" i="22" s="1"/>
  <c r="P94" i="25"/>
  <c r="P89" i="17"/>
  <c r="P89" i="22" s="1"/>
  <c r="P89" i="25"/>
  <c r="P93" i="31"/>
  <c r="P93" i="17"/>
  <c r="P93" i="22" s="1"/>
  <c r="P93" i="25"/>
  <c r="H77" i="17"/>
  <c r="H77" i="22" s="1"/>
  <c r="H77" i="25"/>
  <c r="H95" i="31"/>
  <c r="H95" i="17"/>
  <c r="H95" i="22" s="1"/>
  <c r="H95" i="25"/>
  <c r="H92" i="31"/>
  <c r="H92" i="17"/>
  <c r="H92" i="22" s="1"/>
  <c r="H92" i="25"/>
  <c r="L107" i="31"/>
  <c r="L107" i="25"/>
  <c r="L107" i="17"/>
  <c r="L107" i="22" s="1"/>
  <c r="L115" i="31"/>
  <c r="L115" i="17"/>
  <c r="L115" i="22" s="1"/>
  <c r="L115" i="25"/>
  <c r="L101" i="17"/>
  <c r="O112" i="31"/>
  <c r="O112" i="17"/>
  <c r="O112" i="22" s="1"/>
  <c r="O112" i="25"/>
  <c r="O101" i="17"/>
  <c r="K108" i="31"/>
  <c r="K108" i="17"/>
  <c r="K108" i="22" s="1"/>
  <c r="K108" i="25"/>
  <c r="K107" i="31"/>
  <c r="K107" i="17"/>
  <c r="K107" i="22" s="1"/>
  <c r="K107" i="25"/>
  <c r="K118" i="31"/>
  <c r="K118" i="17"/>
  <c r="K118" i="22" s="1"/>
  <c r="K118" i="25"/>
  <c r="G109" i="31"/>
  <c r="G109" i="17"/>
  <c r="G109" i="22" s="1"/>
  <c r="G109" i="25"/>
  <c r="G117" i="31"/>
  <c r="G117" i="17"/>
  <c r="G117" i="22" s="1"/>
  <c r="G117" i="25"/>
  <c r="G114" i="31"/>
  <c r="G114" i="17"/>
  <c r="G114" i="22" s="1"/>
  <c r="G114" i="25"/>
  <c r="O121" i="17"/>
  <c r="J121" i="17"/>
  <c r="M121" i="17"/>
  <c r="O110" i="31"/>
  <c r="O110" i="17"/>
  <c r="O110" i="22" s="1"/>
  <c r="O110" i="25"/>
  <c r="H124" i="31"/>
  <c r="H124" i="17"/>
  <c r="H124" i="22" s="1"/>
  <c r="H124" i="25"/>
  <c r="J102" i="17"/>
  <c r="J102" i="22" s="1"/>
  <c r="J102" i="25"/>
  <c r="M110" i="31"/>
  <c r="M110" i="17"/>
  <c r="M110" i="22" s="1"/>
  <c r="M110" i="25"/>
  <c r="L124" i="31"/>
  <c r="L124" i="17"/>
  <c r="L124" i="22" s="1"/>
  <c r="L124" i="25"/>
  <c r="E90" i="17"/>
  <c r="E90" i="22" s="1"/>
  <c r="E90" i="25"/>
  <c r="K74" i="17"/>
  <c r="I120" i="31"/>
  <c r="I120" i="17"/>
  <c r="I120" i="22" s="1"/>
  <c r="I120" i="25"/>
  <c r="P120" i="31"/>
  <c r="P120" i="17"/>
  <c r="P120" i="22" s="1"/>
  <c r="P120" i="25"/>
  <c r="J25" i="17"/>
  <c r="J25" i="22" s="1"/>
  <c r="J25" i="25"/>
  <c r="J39" i="17"/>
  <c r="J39" i="22" s="1"/>
  <c r="J39" i="25"/>
  <c r="F90" i="17"/>
  <c r="F90" i="22" s="1"/>
  <c r="F90" i="25"/>
  <c r="I90" i="31"/>
  <c r="I90" i="17"/>
  <c r="I90" i="22" s="1"/>
  <c r="I90" i="25"/>
  <c r="J49" i="25"/>
  <c r="J49" i="17"/>
  <c r="J49" i="22" s="1"/>
  <c r="O48" i="17"/>
  <c r="O48" i="22" s="1"/>
  <c r="O48" i="25"/>
  <c r="G48" i="17"/>
  <c r="G48" i="22" s="1"/>
  <c r="G48" i="25"/>
  <c r="L49" i="17"/>
  <c r="L49" i="22" s="1"/>
  <c r="L49" i="25"/>
  <c r="K48" i="17"/>
  <c r="K48" i="22" s="1"/>
  <c r="K48" i="25"/>
  <c r="K134" i="31"/>
  <c r="K134" i="17"/>
  <c r="K134" i="22" s="1"/>
  <c r="K134" i="25"/>
  <c r="H59" i="17"/>
  <c r="H59" i="22" s="1"/>
  <c r="H59" i="25"/>
  <c r="I59" i="17"/>
  <c r="I59" i="22" s="1"/>
  <c r="I59" i="25"/>
  <c r="N60" i="17"/>
  <c r="N60" i="22" s="1"/>
  <c r="N60" i="25"/>
  <c r="F59" i="17"/>
  <c r="F59" i="22" s="1"/>
  <c r="F59" i="25"/>
  <c r="O59" i="17"/>
  <c r="O59" i="22" s="1"/>
  <c r="O59" i="25"/>
  <c r="L60" i="25"/>
  <c r="L60" i="17"/>
  <c r="L60" i="22" s="1"/>
  <c r="G132" i="31"/>
  <c r="G132" i="17"/>
  <c r="G132" i="22" s="1"/>
  <c r="G132" i="25"/>
  <c r="F133" i="31"/>
  <c r="F133" i="17"/>
  <c r="F133" i="22" s="1"/>
  <c r="F133" i="25"/>
  <c r="M130" i="17"/>
  <c r="K131" i="17"/>
  <c r="J139" i="17"/>
  <c r="J139" i="22" s="1"/>
  <c r="J139" i="25"/>
  <c r="L132" i="31"/>
  <c r="L132" i="17"/>
  <c r="L132" i="22" s="1"/>
  <c r="L132" i="25"/>
  <c r="H133" i="31"/>
  <c r="H133" i="17"/>
  <c r="H133" i="22" s="1"/>
  <c r="H133" i="25"/>
  <c r="P130" i="17"/>
  <c r="H139" i="17"/>
  <c r="H139" i="22" s="1"/>
  <c r="H139" i="25"/>
  <c r="N139" i="17"/>
  <c r="N139" i="22" s="1"/>
  <c r="N139" i="25"/>
  <c r="O139" i="17"/>
  <c r="O139" i="22" s="1"/>
  <c r="O139" i="25"/>
  <c r="G131" i="17"/>
  <c r="F130" i="17"/>
  <c r="E133" i="31"/>
  <c r="E133" i="17"/>
  <c r="E133" i="22" s="1"/>
  <c r="E133" i="25"/>
  <c r="N36" i="17"/>
  <c r="N36" i="22" s="1"/>
  <c r="N36" i="25"/>
  <c r="F36" i="17"/>
  <c r="F36" i="22" s="1"/>
  <c r="F36" i="25"/>
  <c r="F41" i="17"/>
  <c r="F41" i="22" s="1"/>
  <c r="F41" i="25"/>
  <c r="I36" i="25"/>
  <c r="I36" i="17"/>
  <c r="I36" i="22" s="1"/>
  <c r="P37" i="17"/>
  <c r="P37" i="22" s="1"/>
  <c r="P37" i="25"/>
  <c r="H37" i="17"/>
  <c r="H37" i="22" s="1"/>
  <c r="H37" i="25"/>
  <c r="O36" i="17"/>
  <c r="O36" i="22" s="1"/>
  <c r="O36" i="25"/>
  <c r="G36" i="17"/>
  <c r="G36" i="22" s="1"/>
  <c r="G36" i="25"/>
  <c r="P25" i="17"/>
  <c r="P25" i="22" s="1"/>
  <c r="P25" i="25"/>
  <c r="N25" i="17"/>
  <c r="N25" i="22" s="1"/>
  <c r="N25" i="25"/>
  <c r="L62" i="17"/>
  <c r="L62" i="22" s="1"/>
  <c r="L62" i="25"/>
  <c r="K31" i="17"/>
  <c r="J62" i="17"/>
  <c r="J62" i="22" s="1"/>
  <c r="J62" i="25"/>
  <c r="O62" i="25"/>
  <c r="O62" i="17"/>
  <c r="O62" i="22" s="1"/>
  <c r="H62" i="17"/>
  <c r="H62" i="22" s="1"/>
  <c r="H62" i="25"/>
  <c r="N31" i="17"/>
  <c r="L68" i="17"/>
  <c r="L68" i="22" s="1"/>
  <c r="L68" i="25"/>
  <c r="H63" i="17"/>
  <c r="H63" i="22" s="1"/>
  <c r="H63" i="25"/>
  <c r="O68" i="17"/>
  <c r="O68" i="22" s="1"/>
  <c r="O68" i="25"/>
  <c r="K68" i="17"/>
  <c r="K68" i="22" s="1"/>
  <c r="K68" i="25"/>
  <c r="N68" i="17"/>
  <c r="N68" i="22" s="1"/>
  <c r="N68" i="25"/>
  <c r="J64" i="17"/>
  <c r="J64" i="22" s="1"/>
  <c r="J64" i="25"/>
  <c r="M64" i="25"/>
  <c r="M64" i="17"/>
  <c r="M64" i="22" s="1"/>
  <c r="I63" i="17"/>
  <c r="I63" i="22" s="1"/>
  <c r="I63" i="25"/>
  <c r="E77" i="17"/>
  <c r="E77" i="22" s="1"/>
  <c r="E77" i="25"/>
  <c r="E97" i="31"/>
  <c r="E97" i="25"/>
  <c r="E97" i="17"/>
  <c r="E97" i="22" s="1"/>
  <c r="E81" i="17"/>
  <c r="E81" i="22" s="1"/>
  <c r="E81" i="25"/>
  <c r="E75" i="17"/>
  <c r="E157" i="17" s="1"/>
  <c r="E93" i="31"/>
  <c r="E93" i="17"/>
  <c r="E93" i="22" s="1"/>
  <c r="E93" i="25"/>
  <c r="E96" i="31"/>
  <c r="E96" i="17"/>
  <c r="E96" i="22" s="1"/>
  <c r="E96" i="25"/>
  <c r="O85" i="31"/>
  <c r="O85" i="17"/>
  <c r="O85" i="22" s="1"/>
  <c r="O85" i="25"/>
  <c r="O94" i="31"/>
  <c r="O94" i="25"/>
  <c r="O94" i="17"/>
  <c r="O94" i="22" s="1"/>
  <c r="O76" i="17"/>
  <c r="O99" i="31"/>
  <c r="O99" i="17"/>
  <c r="O99" i="22" s="1"/>
  <c r="O99" i="25"/>
  <c r="O82" i="25"/>
  <c r="O82" i="17"/>
  <c r="O82" i="22" s="1"/>
  <c r="O87" i="31"/>
  <c r="O87" i="17"/>
  <c r="O87" i="22" s="1"/>
  <c r="O87" i="25"/>
  <c r="K98" i="31"/>
  <c r="K98" i="17"/>
  <c r="K98" i="22" s="1"/>
  <c r="K98" i="25"/>
  <c r="K93" i="31"/>
  <c r="K93" i="17"/>
  <c r="K93" i="22" s="1"/>
  <c r="K93" i="25"/>
  <c r="K88" i="31"/>
  <c r="K88" i="17"/>
  <c r="K88" i="22" s="1"/>
  <c r="K88" i="25"/>
  <c r="K85" i="31"/>
  <c r="K85" i="17"/>
  <c r="K85" i="22" s="1"/>
  <c r="K85" i="25"/>
  <c r="K91" i="31"/>
  <c r="K91" i="17"/>
  <c r="K91" i="22" s="1"/>
  <c r="K91" i="25"/>
  <c r="K96" i="31"/>
  <c r="K96" i="17"/>
  <c r="K96" i="22" s="1"/>
  <c r="K96" i="25"/>
  <c r="K79" i="17"/>
  <c r="G97" i="31"/>
  <c r="G97" i="17"/>
  <c r="G97" i="22" s="1"/>
  <c r="G97" i="25"/>
  <c r="G85" i="17"/>
  <c r="G85" i="22" s="1"/>
  <c r="G85" i="25"/>
  <c r="G98" i="31"/>
  <c r="G98" i="17"/>
  <c r="G98" i="22" s="1"/>
  <c r="G98" i="25"/>
  <c r="G95" i="31"/>
  <c r="G95" i="17"/>
  <c r="G95" i="22" s="1"/>
  <c r="G95" i="25"/>
  <c r="G78" i="17"/>
  <c r="G78" i="22" s="1"/>
  <c r="G78" i="25"/>
  <c r="G83" i="17"/>
  <c r="G83" i="22" s="1"/>
  <c r="G83" i="25"/>
  <c r="N75" i="17"/>
  <c r="N83" i="17"/>
  <c r="N83" i="22" s="1"/>
  <c r="N83" i="25"/>
  <c r="N96" i="31"/>
  <c r="N96" i="17"/>
  <c r="N96" i="22" s="1"/>
  <c r="N96" i="25"/>
  <c r="N84" i="17"/>
  <c r="N84" i="22" s="1"/>
  <c r="N84" i="25"/>
  <c r="N89" i="31"/>
  <c r="N89" i="25"/>
  <c r="N89" i="17"/>
  <c r="N89" i="22" s="1"/>
  <c r="N99" i="31"/>
  <c r="N99" i="17"/>
  <c r="N99" i="22" s="1"/>
  <c r="N99" i="25"/>
  <c r="N82" i="17"/>
  <c r="N82" i="22" s="1"/>
  <c r="N82" i="25"/>
  <c r="J96" i="31"/>
  <c r="J96" i="17"/>
  <c r="J96" i="22" s="1"/>
  <c r="J96" i="25"/>
  <c r="J76" i="17"/>
  <c r="J97" i="31"/>
  <c r="J97" i="25"/>
  <c r="J97" i="17"/>
  <c r="J97" i="22" s="1"/>
  <c r="J98" i="31"/>
  <c r="J98" i="17"/>
  <c r="J98" i="22" s="1"/>
  <c r="J98" i="25"/>
  <c r="J81" i="25"/>
  <c r="J81" i="17"/>
  <c r="J81" i="22" s="1"/>
  <c r="J91" i="31"/>
  <c r="J91" i="17"/>
  <c r="J91" i="22" s="1"/>
  <c r="J91" i="25"/>
  <c r="F97" i="31"/>
  <c r="F97" i="25"/>
  <c r="F97" i="17"/>
  <c r="F97" i="22" s="1"/>
  <c r="F75" i="17"/>
  <c r="F96" i="17"/>
  <c r="F96" i="22" s="1"/>
  <c r="F96" i="25"/>
  <c r="F84" i="17"/>
  <c r="F84" i="22" s="1"/>
  <c r="F84" i="25"/>
  <c r="F89" i="25"/>
  <c r="F89" i="17"/>
  <c r="F89" i="22" s="1"/>
  <c r="F99" i="31"/>
  <c r="F99" i="17"/>
  <c r="F99" i="22" s="1"/>
  <c r="F99" i="25"/>
  <c r="F82" i="17"/>
  <c r="F82" i="22" s="1"/>
  <c r="F82" i="25"/>
  <c r="N117" i="31"/>
  <c r="N117" i="17"/>
  <c r="N117" i="22" s="1"/>
  <c r="N117" i="25"/>
  <c r="N105" i="31"/>
  <c r="N105" i="17"/>
  <c r="N105" i="22" s="1"/>
  <c r="N105" i="25"/>
  <c r="N112" i="31"/>
  <c r="N112" i="17"/>
  <c r="N112" i="22" s="1"/>
  <c r="N112" i="25"/>
  <c r="N118" i="31"/>
  <c r="N118" i="17"/>
  <c r="N118" i="22" s="1"/>
  <c r="N118" i="25"/>
  <c r="N104" i="31"/>
  <c r="N104" i="17"/>
  <c r="N104" i="22" s="1"/>
  <c r="N104" i="25"/>
  <c r="J112" i="31"/>
  <c r="J112" i="17"/>
  <c r="J112" i="22" s="1"/>
  <c r="J112" i="25"/>
  <c r="J122" i="17"/>
  <c r="J122" i="22" s="1"/>
  <c r="J122" i="25"/>
  <c r="J125" i="17"/>
  <c r="J106" i="31"/>
  <c r="J106" i="17"/>
  <c r="J106" i="22" s="1"/>
  <c r="J106" i="25"/>
  <c r="J114" i="31"/>
  <c r="J114" i="17"/>
  <c r="J114" i="22" s="1"/>
  <c r="J114" i="25"/>
  <c r="F123" i="17"/>
  <c r="F123" i="22" s="1"/>
  <c r="F123" i="25"/>
  <c r="F111" i="31"/>
  <c r="F111" i="17"/>
  <c r="F111" i="22" s="1"/>
  <c r="F111" i="25"/>
  <c r="F125" i="17"/>
  <c r="F117" i="31"/>
  <c r="F117" i="17"/>
  <c r="F117" i="22" s="1"/>
  <c r="F117" i="25"/>
  <c r="F114" i="31"/>
  <c r="F114" i="17"/>
  <c r="F114" i="22" s="1"/>
  <c r="F114" i="25"/>
  <c r="F103" i="17"/>
  <c r="L95" i="31"/>
  <c r="L95" i="25"/>
  <c r="L95" i="17"/>
  <c r="L95" i="22" s="1"/>
  <c r="L94" i="31"/>
  <c r="L94" i="17"/>
  <c r="L94" i="22" s="1"/>
  <c r="L94" i="25"/>
  <c r="L91" i="31"/>
  <c r="L91" i="25"/>
  <c r="L91" i="17"/>
  <c r="L91" i="22" s="1"/>
  <c r="L87" i="31"/>
  <c r="L87" i="17"/>
  <c r="L87" i="22" s="1"/>
  <c r="L87" i="25"/>
  <c r="L97" i="31"/>
  <c r="L97" i="17"/>
  <c r="L97" i="22" s="1"/>
  <c r="L97" i="25"/>
  <c r="L80" i="17"/>
  <c r="P115" i="31"/>
  <c r="P115" i="17"/>
  <c r="P115" i="22" s="1"/>
  <c r="P115" i="25"/>
  <c r="P109" i="31"/>
  <c r="P109" i="17"/>
  <c r="P109" i="22" s="1"/>
  <c r="P109" i="25"/>
  <c r="P122" i="17"/>
  <c r="P122" i="22" s="1"/>
  <c r="P122" i="25"/>
  <c r="P118" i="31"/>
  <c r="P118" i="17"/>
  <c r="P118" i="22" s="1"/>
  <c r="P118" i="25"/>
  <c r="P112" i="31"/>
  <c r="P112" i="17"/>
  <c r="P112" i="22" s="1"/>
  <c r="P112" i="25"/>
  <c r="H118" i="31"/>
  <c r="H118" i="17"/>
  <c r="H118" i="22" s="1"/>
  <c r="H118" i="25"/>
  <c r="H107" i="31"/>
  <c r="H107" i="17"/>
  <c r="H107" i="22" s="1"/>
  <c r="H107" i="25"/>
  <c r="H115" i="31"/>
  <c r="H115" i="17"/>
  <c r="H115" i="22" s="1"/>
  <c r="H115" i="25"/>
  <c r="H111" i="31"/>
  <c r="H111" i="17"/>
  <c r="H111" i="22" s="1"/>
  <c r="H111" i="25"/>
  <c r="H116" i="31"/>
  <c r="H116" i="17"/>
  <c r="H116" i="22" s="1"/>
  <c r="H116" i="25"/>
  <c r="H101" i="17"/>
  <c r="M92" i="31"/>
  <c r="M92" i="17"/>
  <c r="M92" i="22" s="1"/>
  <c r="M92" i="25"/>
  <c r="M99" i="31"/>
  <c r="M99" i="17"/>
  <c r="M99" i="22" s="1"/>
  <c r="M99" i="25"/>
  <c r="M87" i="31"/>
  <c r="M87" i="17"/>
  <c r="M87" i="22" s="1"/>
  <c r="M87" i="25"/>
  <c r="M88" i="31"/>
  <c r="M88" i="25"/>
  <c r="M88" i="17"/>
  <c r="M88" i="22" s="1"/>
  <c r="M69" i="17"/>
  <c r="M69" i="22" s="1"/>
  <c r="M69" i="25"/>
  <c r="M85" i="31"/>
  <c r="M85" i="17"/>
  <c r="M85" i="22" s="1"/>
  <c r="M85" i="25"/>
  <c r="I126" i="17"/>
  <c r="I96" i="31"/>
  <c r="I96" i="17"/>
  <c r="I96" i="22" s="1"/>
  <c r="I96" i="25"/>
  <c r="I78" i="17"/>
  <c r="I78" i="22" s="1"/>
  <c r="I78" i="25"/>
  <c r="I97" i="31"/>
  <c r="I97" i="17"/>
  <c r="I97" i="22" s="1"/>
  <c r="I97" i="25"/>
  <c r="I80" i="17"/>
  <c r="I94" i="31"/>
  <c r="I94" i="17"/>
  <c r="I94" i="22" s="1"/>
  <c r="I94" i="25"/>
  <c r="I77" i="17"/>
  <c r="I77" i="22" s="1"/>
  <c r="I77" i="25"/>
  <c r="M107" i="31"/>
  <c r="M107" i="17"/>
  <c r="M107" i="22" s="1"/>
  <c r="M107" i="25"/>
  <c r="M115" i="31"/>
  <c r="M115" i="17"/>
  <c r="M115" i="22" s="1"/>
  <c r="M115" i="25"/>
  <c r="M119" i="31"/>
  <c r="M119" i="17"/>
  <c r="M119" i="22" s="1"/>
  <c r="M119" i="25"/>
  <c r="M100" i="31"/>
  <c r="M100" i="25"/>
  <c r="M100" i="17"/>
  <c r="M100" i="22" s="1"/>
  <c r="M106" i="31"/>
  <c r="M106" i="17"/>
  <c r="M106" i="22" s="1"/>
  <c r="M106" i="25"/>
  <c r="I115" i="31"/>
  <c r="I115" i="25"/>
  <c r="I115" i="17"/>
  <c r="I115" i="22" s="1"/>
  <c r="I123" i="31"/>
  <c r="I123" i="17"/>
  <c r="I123" i="22" s="1"/>
  <c r="I123" i="25"/>
  <c r="I125" i="17"/>
  <c r="I113" i="31"/>
  <c r="I113" i="17"/>
  <c r="I113" i="22" s="1"/>
  <c r="I113" i="25"/>
  <c r="I103" i="17"/>
  <c r="E103" i="17"/>
  <c r="E111" i="31"/>
  <c r="E111" i="17"/>
  <c r="E111" i="22" s="1"/>
  <c r="E111" i="25"/>
  <c r="E123" i="31"/>
  <c r="E123" i="17"/>
  <c r="E123" i="22" s="1"/>
  <c r="E123" i="25"/>
  <c r="E116" i="31"/>
  <c r="E116" i="17"/>
  <c r="E116" i="22" s="1"/>
  <c r="E116" i="25"/>
  <c r="E113" i="31"/>
  <c r="E113" i="17"/>
  <c r="E113" i="22" s="1"/>
  <c r="E113" i="25"/>
  <c r="P99" i="31"/>
  <c r="P99" i="25"/>
  <c r="P99" i="17"/>
  <c r="P99" i="22" s="1"/>
  <c r="P77" i="17"/>
  <c r="P77" i="22" s="1"/>
  <c r="P77" i="25"/>
  <c r="P81" i="17"/>
  <c r="P81" i="22" s="1"/>
  <c r="P81" i="25"/>
  <c r="P96" i="31"/>
  <c r="P96" i="17"/>
  <c r="P96" i="22" s="1"/>
  <c r="P96" i="25"/>
  <c r="P79" i="17"/>
  <c r="P88" i="31"/>
  <c r="P88" i="17"/>
  <c r="P88" i="22" s="1"/>
  <c r="P88" i="25"/>
  <c r="P69" i="17"/>
  <c r="P69" i="22" s="1"/>
  <c r="P69" i="25"/>
  <c r="H91" i="31"/>
  <c r="H91" i="25"/>
  <c r="H91" i="17"/>
  <c r="H91" i="22" s="1"/>
  <c r="H98" i="31"/>
  <c r="H98" i="17"/>
  <c r="H98" i="22" s="1"/>
  <c r="H98" i="25"/>
  <c r="H86" i="31"/>
  <c r="H86" i="17"/>
  <c r="H86" i="22" s="1"/>
  <c r="H86" i="25"/>
  <c r="H87" i="31"/>
  <c r="H87" i="25"/>
  <c r="H87" i="17"/>
  <c r="H87" i="22" s="1"/>
  <c r="H97" i="31"/>
  <c r="H97" i="17"/>
  <c r="H97" i="22" s="1"/>
  <c r="H97" i="25"/>
  <c r="H80" i="17"/>
  <c r="L106" i="31"/>
  <c r="L106" i="17"/>
  <c r="L106" i="22" s="1"/>
  <c r="L106" i="25"/>
  <c r="L111" i="31"/>
  <c r="L111" i="17"/>
  <c r="L111" i="22" s="1"/>
  <c r="L111" i="25"/>
  <c r="L118" i="31"/>
  <c r="L118" i="17"/>
  <c r="L118" i="22" s="1"/>
  <c r="L118" i="25"/>
  <c r="L114" i="31"/>
  <c r="L114" i="17"/>
  <c r="L114" i="22" s="1"/>
  <c r="L114" i="25"/>
  <c r="L112" i="31"/>
  <c r="L112" i="17"/>
  <c r="L112" i="22" s="1"/>
  <c r="L112" i="25"/>
  <c r="O119" i="31"/>
  <c r="O119" i="17"/>
  <c r="O119" i="22" s="1"/>
  <c r="O119" i="25"/>
  <c r="O125" i="17"/>
  <c r="O123" i="31"/>
  <c r="O123" i="17"/>
  <c r="O123" i="22" s="1"/>
  <c r="O123" i="25"/>
  <c r="O107" i="31"/>
  <c r="O107" i="17"/>
  <c r="O107" i="22" s="1"/>
  <c r="O107" i="25"/>
  <c r="O115" i="31"/>
  <c r="O115" i="17"/>
  <c r="O115" i="22" s="1"/>
  <c r="O115" i="25"/>
  <c r="O100" i="31"/>
  <c r="O100" i="17"/>
  <c r="O100" i="22" s="1"/>
  <c r="O100" i="25"/>
  <c r="K123" i="31"/>
  <c r="K123" i="17"/>
  <c r="K123" i="22" s="1"/>
  <c r="K123" i="25"/>
  <c r="K113" i="31"/>
  <c r="K113" i="17"/>
  <c r="K113" i="22" s="1"/>
  <c r="K113" i="25"/>
  <c r="K106" i="31"/>
  <c r="K106" i="17"/>
  <c r="K106" i="22" s="1"/>
  <c r="K106" i="25"/>
  <c r="K117" i="31"/>
  <c r="K117" i="17"/>
  <c r="K117" i="22" s="1"/>
  <c r="K117" i="25"/>
  <c r="K104" i="31"/>
  <c r="K104" i="17"/>
  <c r="K104" i="22" s="1"/>
  <c r="K104" i="25"/>
  <c r="G108" i="31"/>
  <c r="G108" i="17"/>
  <c r="G108" i="22" s="1"/>
  <c r="G108" i="25"/>
  <c r="G105" i="31"/>
  <c r="G105" i="17"/>
  <c r="G105" i="22" s="1"/>
  <c r="G105" i="25"/>
  <c r="G116" i="31"/>
  <c r="G116" i="17"/>
  <c r="G116" i="22" s="1"/>
  <c r="G116" i="25"/>
  <c r="G113" i="31"/>
  <c r="G113" i="17"/>
  <c r="G113" i="22" s="1"/>
  <c r="G113" i="25"/>
  <c r="G111" i="31"/>
  <c r="G111" i="17"/>
  <c r="G111" i="22" s="1"/>
  <c r="G111" i="25"/>
  <c r="O71" i="17"/>
  <c r="G71" i="17"/>
  <c r="J71" i="17"/>
  <c r="P71" i="17"/>
  <c r="M71" i="17"/>
  <c r="L121" i="17"/>
  <c r="O102" i="25"/>
  <c r="O102" i="17"/>
  <c r="O102" i="22" s="1"/>
  <c r="G124" i="31"/>
  <c r="G124" i="17"/>
  <c r="G124" i="22" s="1"/>
  <c r="G124" i="25"/>
  <c r="H110" i="31"/>
  <c r="H110" i="17"/>
  <c r="H110" i="22" s="1"/>
  <c r="H110" i="25"/>
  <c r="N102" i="17"/>
  <c r="N102" i="22" s="1"/>
  <c r="N102" i="25"/>
  <c r="F124" i="31"/>
  <c r="F124" i="17"/>
  <c r="F124" i="22" s="1"/>
  <c r="F124" i="25"/>
  <c r="P110" i="31"/>
  <c r="P110" i="17"/>
  <c r="P110" i="22" s="1"/>
  <c r="P110" i="25"/>
  <c r="M102" i="17"/>
  <c r="M102" i="22" s="1"/>
  <c r="M102" i="25"/>
  <c r="E124" i="31"/>
  <c r="E124" i="17"/>
  <c r="E124" i="22" s="1"/>
  <c r="E124" i="25"/>
  <c r="L110" i="31"/>
  <c r="L110" i="17"/>
  <c r="L110" i="22" s="1"/>
  <c r="L110" i="25"/>
  <c r="F62" i="17"/>
  <c r="F62" i="22" s="1"/>
  <c r="F62" i="25"/>
  <c r="N120" i="31"/>
  <c r="N120" i="17"/>
  <c r="N120" i="22" s="1"/>
  <c r="N120" i="25"/>
  <c r="F73" i="17"/>
  <c r="K73" i="17"/>
  <c r="M120" i="31"/>
  <c r="M120" i="17"/>
  <c r="M120" i="22" s="1"/>
  <c r="M120" i="25"/>
  <c r="O73" i="17"/>
  <c r="G120" i="31"/>
  <c r="G120" i="17"/>
  <c r="G120" i="22" s="1"/>
  <c r="G120" i="25"/>
  <c r="L73" i="17"/>
  <c r="H74" i="17"/>
  <c r="N42" i="17"/>
  <c r="N42" i="22" s="1"/>
  <c r="N42" i="25"/>
  <c r="H42" i="17"/>
  <c r="I25" i="17"/>
  <c r="I25" i="22" s="1"/>
  <c r="I25" i="25"/>
  <c r="M39" i="17"/>
  <c r="M39" i="22" s="1"/>
  <c r="M39" i="25"/>
  <c r="L39" i="25"/>
  <c r="L39" i="17"/>
  <c r="L39" i="22" s="1"/>
  <c r="L71" i="17"/>
  <c r="J54" i="17"/>
  <c r="J54" i="22" s="1"/>
  <c r="J54" i="25"/>
  <c r="P54" i="17"/>
  <c r="P54" i="22" s="1"/>
  <c r="P54" i="25"/>
  <c r="M54" i="17"/>
  <c r="M54" i="22" s="1"/>
  <c r="M54" i="25"/>
  <c r="H54" i="17"/>
  <c r="H54" i="22" s="1"/>
  <c r="H54" i="25"/>
  <c r="K54" i="25"/>
  <c r="K54" i="17"/>
  <c r="K54" i="22" s="1"/>
  <c r="N48" i="17"/>
  <c r="N48" i="22" s="1"/>
  <c r="N48" i="25"/>
  <c r="J48" i="17"/>
  <c r="J48" i="22" s="1"/>
  <c r="J48" i="25"/>
  <c r="F51" i="21"/>
  <c r="F45" i="17"/>
  <c r="F45" i="22" s="1"/>
  <c r="F45" i="25"/>
  <c r="O49" i="17"/>
  <c r="O49" i="22" s="1"/>
  <c r="O49" i="25"/>
  <c r="M51" i="21"/>
  <c r="M45" i="17"/>
  <c r="M45" i="22" s="1"/>
  <c r="M45" i="25"/>
  <c r="I51" i="21"/>
  <c r="I45" i="17"/>
  <c r="I45" i="22" s="1"/>
  <c r="I45" i="25"/>
  <c r="G52" i="21"/>
  <c r="G46" i="17"/>
  <c r="G46" i="22" s="1"/>
  <c r="G46" i="25"/>
  <c r="P51" i="21"/>
  <c r="P45" i="17"/>
  <c r="P45" i="22" s="1"/>
  <c r="P45" i="25"/>
  <c r="L51" i="21"/>
  <c r="L45" i="17"/>
  <c r="L45" i="22" s="1"/>
  <c r="L45" i="25"/>
  <c r="H51" i="21"/>
  <c r="H45" i="17"/>
  <c r="H45" i="22" s="1"/>
  <c r="H45" i="25"/>
  <c r="K52" i="21"/>
  <c r="K46" i="25"/>
  <c r="K46" i="17"/>
  <c r="K46" i="22" s="1"/>
  <c r="O43" i="17"/>
  <c r="O43" i="22" s="1"/>
  <c r="O43" i="25"/>
  <c r="N43" i="17"/>
  <c r="N43" i="22" s="1"/>
  <c r="N43" i="25"/>
  <c r="M43" i="17"/>
  <c r="M43" i="22" s="1"/>
  <c r="M43" i="25"/>
  <c r="J134" i="31"/>
  <c r="J134" i="17"/>
  <c r="J134" i="22" s="1"/>
  <c r="J134" i="25"/>
  <c r="M134" i="31"/>
  <c r="M134" i="17"/>
  <c r="M134" i="22" s="1"/>
  <c r="M134" i="25"/>
  <c r="G134" i="31"/>
  <c r="G134" i="17"/>
  <c r="G134" i="22" s="1"/>
  <c r="G134" i="25"/>
  <c r="P43" i="31"/>
  <c r="P43" i="17"/>
  <c r="P43" i="22" s="1"/>
  <c r="P43" i="25"/>
  <c r="K109" i="31"/>
  <c r="K109" i="25"/>
  <c r="K109" i="17"/>
  <c r="K109" i="22" s="1"/>
  <c r="K119" i="31"/>
  <c r="K119" i="17"/>
  <c r="K119" i="22" s="1"/>
  <c r="K119" i="25"/>
  <c r="K103" i="17"/>
  <c r="K122" i="17"/>
  <c r="K122" i="22" s="1"/>
  <c r="K122" i="25"/>
  <c r="K115" i="31"/>
  <c r="K115" i="17"/>
  <c r="K115" i="22" s="1"/>
  <c r="K115" i="25"/>
  <c r="G119" i="31"/>
  <c r="G119" i="17"/>
  <c r="G119" i="22" s="1"/>
  <c r="G119" i="25"/>
  <c r="G107" i="31"/>
  <c r="G107" i="17"/>
  <c r="G107" i="22" s="1"/>
  <c r="G107" i="25"/>
  <c r="G118" i="31"/>
  <c r="G118" i="17"/>
  <c r="G118" i="22" s="1"/>
  <c r="G118" i="25"/>
  <c r="G122" i="17"/>
  <c r="G122" i="22" s="1"/>
  <c r="G122" i="25"/>
  <c r="G101" i="17"/>
  <c r="G100" i="31"/>
  <c r="G100" i="17"/>
  <c r="G100" i="22" s="1"/>
  <c r="G100" i="25"/>
  <c r="K71" i="17"/>
  <c r="N71" i="17"/>
  <c r="F71" i="17"/>
  <c r="H71" i="17"/>
  <c r="I71" i="17"/>
  <c r="O124" i="31"/>
  <c r="O124" i="17"/>
  <c r="O124" i="22" s="1"/>
  <c r="O124" i="25"/>
  <c r="K110" i="31"/>
  <c r="K110" i="17"/>
  <c r="K110" i="22" s="1"/>
  <c r="K110" i="25"/>
  <c r="G102" i="17"/>
  <c r="G102" i="22" s="1"/>
  <c r="G102" i="25"/>
  <c r="N124" i="31"/>
  <c r="N124" i="17"/>
  <c r="N124" i="22" s="1"/>
  <c r="N124" i="25"/>
  <c r="J110" i="31"/>
  <c r="J110" i="17"/>
  <c r="J110" i="22" s="1"/>
  <c r="J110" i="25"/>
  <c r="F102" i="17"/>
  <c r="F102" i="22" s="1"/>
  <c r="F102" i="25"/>
  <c r="M124" i="31"/>
  <c r="M124" i="17"/>
  <c r="M124" i="22" s="1"/>
  <c r="M124" i="25"/>
  <c r="I110" i="31"/>
  <c r="I110" i="17"/>
  <c r="I110" i="22" s="1"/>
  <c r="I110" i="25"/>
  <c r="E102" i="17"/>
  <c r="E102" i="22" s="1"/>
  <c r="E102" i="25"/>
  <c r="E78" i="17"/>
  <c r="E78" i="22" s="1"/>
  <c r="E78" i="25"/>
  <c r="N73" i="17"/>
  <c r="J73" i="17"/>
  <c r="F120" i="17"/>
  <c r="F120" i="22" s="1"/>
  <c r="F120" i="25"/>
  <c r="M73" i="17"/>
  <c r="I74" i="17"/>
  <c r="E120" i="31"/>
  <c r="E120" i="17"/>
  <c r="E120" i="22" s="1"/>
  <c r="E120" i="25"/>
  <c r="G74" i="17"/>
  <c r="P74" i="17"/>
  <c r="L120" i="31"/>
  <c r="L120" i="17"/>
  <c r="L120" i="22" s="1"/>
  <c r="L120" i="25"/>
  <c r="O42" i="25"/>
  <c r="O42" i="17"/>
  <c r="O42" i="22" s="1"/>
  <c r="M42" i="17"/>
  <c r="M42" i="22" s="1"/>
  <c r="M42" i="25"/>
  <c r="L42" i="17"/>
  <c r="G42" i="17"/>
  <c r="G42" i="22" s="1"/>
  <c r="G42" i="25"/>
  <c r="F39" i="17"/>
  <c r="F39" i="22" s="1"/>
  <c r="F39" i="25"/>
  <c r="P39" i="17"/>
  <c r="P39" i="22" s="1"/>
  <c r="P39" i="25"/>
  <c r="I39" i="17"/>
  <c r="I39" i="22" s="1"/>
  <c r="I39" i="25"/>
  <c r="E134" i="31"/>
  <c r="E134" i="17"/>
  <c r="E134" i="22" s="1"/>
  <c r="E134" i="25"/>
  <c r="N54" i="17"/>
  <c r="N54" i="22" s="1"/>
  <c r="N54" i="25"/>
  <c r="F54" i="17"/>
  <c r="F54" i="22" s="1"/>
  <c r="F54" i="25"/>
  <c r="L54" i="17"/>
  <c r="L54" i="22" s="1"/>
  <c r="L54" i="25"/>
  <c r="I54" i="17"/>
  <c r="I54" i="22" s="1"/>
  <c r="I54" i="25"/>
  <c r="O54" i="17"/>
  <c r="O54" i="22" s="1"/>
  <c r="O54" i="25"/>
  <c r="G54" i="17"/>
  <c r="G54" i="22" s="1"/>
  <c r="G54" i="25"/>
  <c r="N52" i="21"/>
  <c r="N46" i="17"/>
  <c r="N46" i="22" s="1"/>
  <c r="N46" i="25"/>
  <c r="J52" i="21"/>
  <c r="J46" i="17"/>
  <c r="J46" i="22" s="1"/>
  <c r="J46" i="25"/>
  <c r="F52" i="21"/>
  <c r="F46" i="17"/>
  <c r="F46" i="22" s="1"/>
  <c r="F46" i="25"/>
  <c r="O51" i="21"/>
  <c r="O45" i="17"/>
  <c r="O45" i="22" s="1"/>
  <c r="O45" i="25"/>
  <c r="M52" i="21"/>
  <c r="M46" i="17"/>
  <c r="M46" i="22" s="1"/>
  <c r="M46" i="25"/>
  <c r="I52" i="21"/>
  <c r="I46" i="17"/>
  <c r="I46" i="22" s="1"/>
  <c r="I46" i="25"/>
  <c r="G51" i="21"/>
  <c r="G45" i="17"/>
  <c r="G45" i="22" s="1"/>
  <c r="G45" i="25"/>
  <c r="P52" i="21"/>
  <c r="P46" i="17"/>
  <c r="P46" i="22" s="1"/>
  <c r="P46" i="25"/>
  <c r="L52" i="21"/>
  <c r="L46" i="17"/>
  <c r="L46" i="22" s="1"/>
  <c r="L46" i="25"/>
  <c r="H52" i="21"/>
  <c r="H46" i="17"/>
  <c r="H46" i="22" s="1"/>
  <c r="H46" i="25"/>
  <c r="K51" i="21"/>
  <c r="K45" i="17"/>
  <c r="K45" i="22" s="1"/>
  <c r="K45" i="25"/>
  <c r="G43" i="17"/>
  <c r="G43" i="22" s="1"/>
  <c r="G43" i="25"/>
  <c r="F43" i="17"/>
  <c r="F43" i="22" s="1"/>
  <c r="F43" i="25"/>
  <c r="H134" i="31"/>
  <c r="H134" i="17"/>
  <c r="H134" i="22" s="1"/>
  <c r="H134" i="25"/>
  <c r="L134" i="31"/>
  <c r="L134" i="17"/>
  <c r="L134" i="22" s="1"/>
  <c r="L134" i="25"/>
  <c r="H43" i="17"/>
  <c r="H43" i="22" s="1"/>
  <c r="H43" i="25"/>
  <c r="E125" i="17"/>
  <c r="E131" i="17"/>
  <c r="J60" i="17"/>
  <c r="J60" i="22" s="1"/>
  <c r="J60" i="25"/>
  <c r="G60" i="17"/>
  <c r="G60" i="22" s="1"/>
  <c r="G60" i="25"/>
  <c r="O60" i="17"/>
  <c r="O60" i="22" s="1"/>
  <c r="O60" i="25"/>
  <c r="I60" i="17"/>
  <c r="I60" i="22" s="1"/>
  <c r="I60" i="25"/>
  <c r="P60" i="17"/>
  <c r="P60" i="22" s="1"/>
  <c r="P60" i="25"/>
  <c r="G133" i="31"/>
  <c r="G133" i="17"/>
  <c r="G133" i="22" s="1"/>
  <c r="G133" i="25"/>
  <c r="L130" i="17"/>
  <c r="M131" i="17"/>
  <c r="K139" i="17"/>
  <c r="K139" i="22" s="1"/>
  <c r="K139" i="25"/>
  <c r="M132" i="31"/>
  <c r="M132" i="17"/>
  <c r="M132" i="22" s="1"/>
  <c r="M132" i="25"/>
  <c r="L133" i="31"/>
  <c r="L133" i="17"/>
  <c r="L133" i="22" s="1"/>
  <c r="L133" i="25"/>
  <c r="I131" i="17"/>
  <c r="K133" i="31"/>
  <c r="K133" i="17"/>
  <c r="K133" i="22" s="1"/>
  <c r="K133" i="25"/>
  <c r="H130" i="17"/>
  <c r="N130" i="17"/>
  <c r="O130" i="17"/>
  <c r="G139" i="17"/>
  <c r="G139" i="22" s="1"/>
  <c r="G139" i="25"/>
  <c r="F131" i="17"/>
  <c r="P132" i="31"/>
  <c r="P132" i="17"/>
  <c r="P132" i="22" s="1"/>
  <c r="P132" i="25"/>
  <c r="G41" i="17"/>
  <c r="G41" i="22" s="1"/>
  <c r="G41" i="25"/>
  <c r="J37" i="17"/>
  <c r="J37" i="22" s="1"/>
  <c r="J37" i="25"/>
  <c r="J41" i="17"/>
  <c r="I37" i="17"/>
  <c r="I37" i="22" s="1"/>
  <c r="I37" i="25"/>
  <c r="P36" i="17"/>
  <c r="P36" i="22" s="1"/>
  <c r="P36" i="25"/>
  <c r="H36" i="17"/>
  <c r="H36" i="22" s="1"/>
  <c r="H36" i="25"/>
  <c r="H41" i="17"/>
  <c r="K37" i="17"/>
  <c r="K37" i="22" s="1"/>
  <c r="K37" i="25"/>
  <c r="E69" i="25"/>
  <c r="E69" i="17"/>
  <c r="E69" i="22" s="1"/>
  <c r="G25" i="17"/>
  <c r="G25" i="22" s="1"/>
  <c r="G25" i="25"/>
  <c r="L25" i="17"/>
  <c r="L25" i="22" s="1"/>
  <c r="L25" i="25"/>
  <c r="K62" i="17"/>
  <c r="K62" i="22" s="1"/>
  <c r="K62" i="25"/>
  <c r="J31" i="17"/>
  <c r="O31" i="17"/>
  <c r="H31" i="17"/>
  <c r="N62" i="17"/>
  <c r="N62" i="22" s="1"/>
  <c r="N62" i="25"/>
  <c r="P68" i="17"/>
  <c r="P68" i="22" s="1"/>
  <c r="P68" i="25"/>
  <c r="H64" i="17"/>
  <c r="H64" i="22" s="1"/>
  <c r="H64" i="25"/>
  <c r="O63" i="17"/>
  <c r="O63" i="22" s="1"/>
  <c r="O63" i="25"/>
  <c r="G63" i="17"/>
  <c r="G63" i="22" s="1"/>
  <c r="G63" i="25"/>
  <c r="N63" i="17"/>
  <c r="N63" i="22" s="1"/>
  <c r="N63" i="25"/>
  <c r="J63" i="17"/>
  <c r="J63" i="22" s="1"/>
  <c r="J63" i="25"/>
  <c r="F64" i="17"/>
  <c r="F64" i="22" s="1"/>
  <c r="F64" i="25"/>
  <c r="I64" i="17"/>
  <c r="I64" i="22" s="1"/>
  <c r="I64" i="25"/>
  <c r="E88" i="31"/>
  <c r="E88" i="17"/>
  <c r="E88" i="22" s="1"/>
  <c r="E88" i="25"/>
  <c r="E91" i="31"/>
  <c r="E91" i="17"/>
  <c r="E91" i="22" s="1"/>
  <c r="E91" i="25"/>
  <c r="E95" i="31"/>
  <c r="E95" i="17"/>
  <c r="E95" i="22" s="1"/>
  <c r="E95" i="25"/>
  <c r="E98" i="31"/>
  <c r="E98" i="17"/>
  <c r="E98" i="22" s="1"/>
  <c r="E98" i="25"/>
  <c r="E89" i="25"/>
  <c r="E89" i="17"/>
  <c r="E89" i="22" s="1"/>
  <c r="E92" i="31"/>
  <c r="E92" i="17"/>
  <c r="E92" i="22" s="1"/>
  <c r="E92" i="25"/>
  <c r="O88" i="31"/>
  <c r="O88" i="17"/>
  <c r="O88" i="22" s="1"/>
  <c r="O88" i="25"/>
  <c r="O80" i="17"/>
  <c r="O84" i="17"/>
  <c r="O84" i="22" s="1"/>
  <c r="O84" i="25"/>
  <c r="O81" i="17"/>
  <c r="O81" i="22" s="1"/>
  <c r="O81" i="25"/>
  <c r="O86" i="31"/>
  <c r="O86" i="17"/>
  <c r="O86" i="22" s="1"/>
  <c r="O86" i="25"/>
  <c r="K126" i="17"/>
  <c r="K94" i="31"/>
  <c r="K94" i="25"/>
  <c r="K94" i="17"/>
  <c r="K94" i="22" s="1"/>
  <c r="K78" i="25"/>
  <c r="K78" i="17"/>
  <c r="K78" i="22" s="1"/>
  <c r="G80" i="17"/>
  <c r="G88" i="31"/>
  <c r="G88" i="17"/>
  <c r="G88" i="22" s="1"/>
  <c r="G88" i="25"/>
  <c r="G99" i="31"/>
  <c r="G99" i="17"/>
  <c r="G99" i="22" s="1"/>
  <c r="G99" i="25"/>
  <c r="G82" i="25"/>
  <c r="G82" i="17"/>
  <c r="G82" i="22" s="1"/>
  <c r="G69" i="17"/>
  <c r="G69" i="22" s="1"/>
  <c r="G69" i="25"/>
  <c r="N93" i="31"/>
  <c r="N93" i="25"/>
  <c r="N93" i="17"/>
  <c r="N93" i="22" s="1"/>
  <c r="N86" i="31"/>
  <c r="N86" i="17"/>
  <c r="N86" i="22" s="1"/>
  <c r="N86" i="25"/>
  <c r="J93" i="31"/>
  <c r="J93" i="17"/>
  <c r="J93" i="22" s="1"/>
  <c r="J93" i="25"/>
  <c r="J69" i="25"/>
  <c r="J69" i="17"/>
  <c r="J69" i="22" s="1"/>
  <c r="J85" i="31"/>
  <c r="J85" i="25"/>
  <c r="J85" i="17"/>
  <c r="J85" i="22" s="1"/>
  <c r="J95" i="31"/>
  <c r="J95" i="17"/>
  <c r="J95" i="22" s="1"/>
  <c r="J95" i="25"/>
  <c r="F92" i="31"/>
  <c r="F92" i="25"/>
  <c r="F92" i="17"/>
  <c r="F92" i="22" s="1"/>
  <c r="F88" i="17"/>
  <c r="F88" i="22" s="1"/>
  <c r="F88" i="25"/>
  <c r="F94" i="17"/>
  <c r="F94" i="22" s="1"/>
  <c r="F94" i="25"/>
  <c r="F86" i="17"/>
  <c r="F86" i="22" s="1"/>
  <c r="F86" i="25"/>
  <c r="N122" i="17"/>
  <c r="N122" i="22" s="1"/>
  <c r="N122" i="25"/>
  <c r="N113" i="31"/>
  <c r="N113" i="17"/>
  <c r="N113" i="22" s="1"/>
  <c r="N113" i="25"/>
  <c r="J113" i="31"/>
  <c r="J113" i="25"/>
  <c r="J113" i="17"/>
  <c r="J113" i="22" s="1"/>
  <c r="J115" i="31"/>
  <c r="J115" i="17"/>
  <c r="J115" i="22" s="1"/>
  <c r="J115" i="25"/>
  <c r="J118" i="31"/>
  <c r="J118" i="17"/>
  <c r="J118" i="22" s="1"/>
  <c r="J118" i="25"/>
  <c r="F112" i="31"/>
  <c r="F112" i="17"/>
  <c r="F112" i="22" s="1"/>
  <c r="F112" i="25"/>
  <c r="F100" i="31"/>
  <c r="F100" i="17"/>
  <c r="F100" i="22" s="1"/>
  <c r="F100" i="25"/>
  <c r="F118" i="31"/>
  <c r="F118" i="17"/>
  <c r="F118" i="22" s="1"/>
  <c r="F118" i="25"/>
  <c r="L126" i="17"/>
  <c r="L92" i="31"/>
  <c r="L92" i="17"/>
  <c r="L92" i="22" s="1"/>
  <c r="L92" i="25"/>
  <c r="L84" i="17"/>
  <c r="L84" i="22" s="1"/>
  <c r="L84" i="25"/>
  <c r="P125" i="17"/>
  <c r="P119" i="31"/>
  <c r="P119" i="17"/>
  <c r="P119" i="22" s="1"/>
  <c r="P119" i="25"/>
  <c r="P116" i="31"/>
  <c r="P116" i="17"/>
  <c r="P116" i="22" s="1"/>
  <c r="P116" i="25"/>
  <c r="H125" i="17"/>
  <c r="H123" i="31"/>
  <c r="H123" i="25"/>
  <c r="H123" i="17"/>
  <c r="H123" i="22" s="1"/>
  <c r="H100" i="31"/>
  <c r="H100" i="17"/>
  <c r="H100" i="22" s="1"/>
  <c r="H100" i="25"/>
  <c r="M83" i="17"/>
  <c r="M83" i="22" s="1"/>
  <c r="M83" i="25"/>
  <c r="M93" i="31"/>
  <c r="M93" i="17"/>
  <c r="M93" i="22" s="1"/>
  <c r="M93" i="25"/>
  <c r="M89" i="17"/>
  <c r="M89" i="22" s="1"/>
  <c r="M89" i="25"/>
  <c r="I86" i="31"/>
  <c r="I86" i="17"/>
  <c r="I86" i="22" s="1"/>
  <c r="I86" i="25"/>
  <c r="I84" i="25"/>
  <c r="I84" i="17"/>
  <c r="I84" i="22" s="1"/>
  <c r="I81" i="17"/>
  <c r="I81" i="22" s="1"/>
  <c r="I81" i="25"/>
  <c r="M118" i="31"/>
  <c r="M118" i="17"/>
  <c r="M118" i="22" s="1"/>
  <c r="M118" i="25"/>
  <c r="M125" i="17"/>
  <c r="M108" i="31"/>
  <c r="M108" i="17"/>
  <c r="M108" i="22" s="1"/>
  <c r="M108" i="25"/>
  <c r="I118" i="31"/>
  <c r="I118" i="17"/>
  <c r="I118" i="22" s="1"/>
  <c r="I118" i="25"/>
  <c r="I104" i="31"/>
  <c r="I104" i="25"/>
  <c r="I104" i="17"/>
  <c r="I104" i="22" s="1"/>
  <c r="E104" i="31"/>
  <c r="E104" i="17"/>
  <c r="E104" i="22" s="1"/>
  <c r="E104" i="25"/>
  <c r="E112" i="31"/>
  <c r="E112" i="17"/>
  <c r="E112" i="22" s="1"/>
  <c r="E112" i="25"/>
  <c r="P126" i="17"/>
  <c r="P78" i="17"/>
  <c r="P78" i="22" s="1"/>
  <c r="P78" i="25"/>
  <c r="P83" i="17"/>
  <c r="P83" i="22" s="1"/>
  <c r="P83" i="25"/>
  <c r="P76" i="17"/>
  <c r="H82" i="17"/>
  <c r="H82" i="22" s="1"/>
  <c r="H82" i="25"/>
  <c r="H75" i="17"/>
  <c r="H84" i="17"/>
  <c r="H84" i="22" s="1"/>
  <c r="H84" i="25"/>
  <c r="L125" i="17"/>
  <c r="L122" i="17"/>
  <c r="L122" i="22" s="1"/>
  <c r="L122" i="25"/>
  <c r="L116" i="31"/>
  <c r="L116" i="17"/>
  <c r="L116" i="22" s="1"/>
  <c r="L116" i="25"/>
  <c r="O116" i="31"/>
  <c r="O116" i="17"/>
  <c r="O116" i="22" s="1"/>
  <c r="O116" i="25"/>
  <c r="O122" i="17"/>
  <c r="O122" i="22" s="1"/>
  <c r="O122" i="25"/>
  <c r="O104" i="31"/>
  <c r="O104" i="17"/>
  <c r="O104" i="22" s="1"/>
  <c r="O104" i="25"/>
  <c r="K114" i="31"/>
  <c r="K114" i="17"/>
  <c r="K114" i="22" s="1"/>
  <c r="K114" i="25"/>
  <c r="K111" i="31"/>
  <c r="K111" i="17"/>
  <c r="K111" i="22" s="1"/>
  <c r="K111" i="25"/>
  <c r="G106" i="31"/>
  <c r="G106" i="17"/>
  <c r="G106" i="22" s="1"/>
  <c r="G106" i="25"/>
  <c r="G115" i="31"/>
  <c r="G115" i="17"/>
  <c r="G115" i="22" s="1"/>
  <c r="G115" i="25"/>
  <c r="G121" i="17"/>
  <c r="P121" i="17"/>
  <c r="E121" i="17"/>
  <c r="K102" i="25"/>
  <c r="K102" i="17"/>
  <c r="K102" i="22" s="1"/>
  <c r="N110" i="31"/>
  <c r="N110" i="17"/>
  <c r="N110" i="22" s="1"/>
  <c r="N110" i="25"/>
  <c r="P124" i="31"/>
  <c r="P124" i="17"/>
  <c r="P124" i="22" s="1"/>
  <c r="P124" i="25"/>
  <c r="I102" i="17"/>
  <c r="I102" i="22" s="1"/>
  <c r="I102" i="25"/>
  <c r="N74" i="17"/>
  <c r="J120" i="31"/>
  <c r="J120" i="17"/>
  <c r="J120" i="22" s="1"/>
  <c r="J120" i="25"/>
  <c r="M74" i="17"/>
  <c r="O74" i="17"/>
  <c r="G73" i="17"/>
  <c r="H73" i="17"/>
  <c r="K42" i="25"/>
  <c r="K42" i="17"/>
  <c r="K42" i="22" s="1"/>
  <c r="I42" i="17"/>
  <c r="I42" i="22" s="1"/>
  <c r="I42" i="25"/>
  <c r="F42" i="17"/>
  <c r="F42" i="22" s="1"/>
  <c r="F42" i="25"/>
  <c r="G39" i="17"/>
  <c r="G39" i="22" s="1"/>
  <c r="G39" i="25"/>
  <c r="O39" i="17"/>
  <c r="O39" i="22" s="1"/>
  <c r="O39" i="25"/>
  <c r="N90" i="31"/>
  <c r="N90" i="17"/>
  <c r="N90" i="22" s="1"/>
  <c r="N90" i="25"/>
  <c r="L90" i="31"/>
  <c r="L90" i="17"/>
  <c r="L90" i="22" s="1"/>
  <c r="L90" i="25"/>
  <c r="O90" i="31"/>
  <c r="O90" i="25"/>
  <c r="O90" i="17"/>
  <c r="O90" i="22" s="1"/>
  <c r="G90" i="31"/>
  <c r="G90" i="25"/>
  <c r="G90" i="17"/>
  <c r="G90" i="22" s="1"/>
  <c r="N49" i="25"/>
  <c r="N49" i="17"/>
  <c r="N49" i="22" s="1"/>
  <c r="F49" i="17"/>
  <c r="F49" i="22" s="1"/>
  <c r="F49" i="25"/>
  <c r="M49" i="17"/>
  <c r="M49" i="22" s="1"/>
  <c r="M49" i="25"/>
  <c r="I49" i="17"/>
  <c r="I49" i="22" s="1"/>
  <c r="I49" i="25"/>
  <c r="P49" i="17"/>
  <c r="P49" i="22" s="1"/>
  <c r="P49" i="25"/>
  <c r="H49" i="17"/>
  <c r="H49" i="22" s="1"/>
  <c r="H49" i="25"/>
  <c r="N134" i="31"/>
  <c r="N134" i="17"/>
  <c r="N134" i="22" s="1"/>
  <c r="N134" i="25"/>
  <c r="O134" i="31"/>
  <c r="O134" i="17"/>
  <c r="O134" i="22" s="1"/>
  <c r="O134" i="25"/>
  <c r="L59" i="17"/>
  <c r="L59" i="22" s="1"/>
  <c r="L59" i="25"/>
  <c r="M59" i="17"/>
  <c r="M59" i="22" s="1"/>
  <c r="M59" i="25"/>
  <c r="E132" i="31"/>
  <c r="E132" i="17"/>
  <c r="E132" i="22" s="1"/>
  <c r="E132" i="25"/>
  <c r="K60" i="17"/>
  <c r="K60" i="22" s="1"/>
  <c r="K60" i="25"/>
  <c r="K59" i="17"/>
  <c r="K59" i="22" s="1"/>
  <c r="K59" i="25"/>
  <c r="H60" i="17"/>
  <c r="H60" i="22" s="1"/>
  <c r="H60" i="25"/>
  <c r="O133" i="31"/>
  <c r="O133" i="17"/>
  <c r="O133" i="22" s="1"/>
  <c r="O133" i="25"/>
  <c r="L139" i="17"/>
  <c r="L139" i="22" s="1"/>
  <c r="L139" i="25"/>
  <c r="F132" i="31"/>
  <c r="F132" i="17"/>
  <c r="F132" i="22" s="1"/>
  <c r="F132" i="25"/>
  <c r="N133" i="31"/>
  <c r="N133" i="17"/>
  <c r="N133" i="22" s="1"/>
  <c r="N133" i="25"/>
  <c r="K130" i="17"/>
  <c r="J131" i="17"/>
  <c r="I130" i="17"/>
  <c r="H132" i="31"/>
  <c r="H132" i="17"/>
  <c r="H132" i="22" s="1"/>
  <c r="H132" i="25"/>
  <c r="P139" i="17"/>
  <c r="P139" i="22" s="1"/>
  <c r="P139" i="25"/>
  <c r="H131" i="17"/>
  <c r="J132" i="31"/>
  <c r="J132" i="25"/>
  <c r="J132" i="17"/>
  <c r="J132" i="22" s="1"/>
  <c r="O131" i="17"/>
  <c r="I132" i="31"/>
  <c r="I132" i="17"/>
  <c r="I132" i="22" s="1"/>
  <c r="I132" i="25"/>
  <c r="F139" i="17"/>
  <c r="F139" i="22" s="1"/>
  <c r="F139" i="25"/>
  <c r="O41" i="17"/>
  <c r="N37" i="17"/>
  <c r="N37" i="22" s="1"/>
  <c r="N37" i="25"/>
  <c r="F37" i="17"/>
  <c r="F37" i="22" s="1"/>
  <c r="F37" i="25"/>
  <c r="M37" i="17"/>
  <c r="M37" i="22" s="1"/>
  <c r="M37" i="25"/>
  <c r="M41" i="17"/>
  <c r="L36" i="17"/>
  <c r="L36" i="22" s="1"/>
  <c r="L36" i="25"/>
  <c r="P41" i="17"/>
  <c r="O37" i="17"/>
  <c r="O37" i="22" s="1"/>
  <c r="O37" i="25"/>
  <c r="G37" i="17"/>
  <c r="G37" i="22" s="1"/>
  <c r="G37" i="25"/>
  <c r="H25" i="17"/>
  <c r="H25" i="22" s="1"/>
  <c r="H25" i="25"/>
  <c r="F25" i="25"/>
  <c r="F25" i="17"/>
  <c r="F25" i="22" s="1"/>
  <c r="L31" i="17"/>
  <c r="G31" i="17"/>
  <c r="I31" i="17"/>
  <c r="P31" i="17"/>
  <c r="M62" i="17"/>
  <c r="M62" i="22" s="1"/>
  <c r="M62" i="25"/>
  <c r="P64" i="17"/>
  <c r="P64" i="22" s="1"/>
  <c r="P64" i="25"/>
  <c r="L64" i="17"/>
  <c r="L64" i="22" s="1"/>
  <c r="L64" i="25"/>
  <c r="H68" i="17"/>
  <c r="H68" i="22" s="1"/>
  <c r="H68" i="25"/>
  <c r="G68" i="17"/>
  <c r="G68" i="22" s="1"/>
  <c r="G68" i="25"/>
  <c r="K64" i="17"/>
  <c r="K64" i="22" s="1"/>
  <c r="K64" i="25"/>
  <c r="N64" i="17"/>
  <c r="N64" i="22" s="1"/>
  <c r="N64" i="25"/>
  <c r="F63" i="17"/>
  <c r="F63" i="22" s="1"/>
  <c r="F63" i="25"/>
  <c r="M63" i="17"/>
  <c r="M63" i="22" s="1"/>
  <c r="M63" i="25"/>
  <c r="I68" i="17"/>
  <c r="I68" i="22" s="1"/>
  <c r="I68" i="25"/>
  <c r="E82" i="17"/>
  <c r="E82" i="22" s="1"/>
  <c r="E82" i="25"/>
  <c r="E76" i="17"/>
  <c r="E87" i="31"/>
  <c r="E87" i="17"/>
  <c r="E87" i="22" s="1"/>
  <c r="E87" i="25"/>
  <c r="E79" i="17"/>
  <c r="E126" i="17"/>
  <c r="E99" i="31"/>
  <c r="E99" i="17"/>
  <c r="E99" i="22" s="1"/>
  <c r="E99" i="25"/>
  <c r="O126" i="17"/>
  <c r="O77" i="17"/>
  <c r="O77" i="22" s="1"/>
  <c r="O77" i="25"/>
  <c r="O98" i="31"/>
  <c r="O98" i="25"/>
  <c r="O98" i="17"/>
  <c r="O98" i="22" s="1"/>
  <c r="O95" i="31"/>
  <c r="O95" i="17"/>
  <c r="O95" i="22" s="1"/>
  <c r="O95" i="25"/>
  <c r="O78" i="17"/>
  <c r="O78" i="22" s="1"/>
  <c r="O78" i="25"/>
  <c r="O83" i="17"/>
  <c r="O83" i="22" s="1"/>
  <c r="O83" i="25"/>
  <c r="K84" i="17"/>
  <c r="K84" i="22" s="1"/>
  <c r="K84" i="25"/>
  <c r="K76" i="17"/>
  <c r="K80" i="17"/>
  <c r="K77" i="17"/>
  <c r="K77" i="22" s="1"/>
  <c r="K77" i="25"/>
  <c r="K86" i="31"/>
  <c r="K86" i="17"/>
  <c r="K86" i="22" s="1"/>
  <c r="K86" i="25"/>
  <c r="K92" i="31"/>
  <c r="K92" i="17"/>
  <c r="K92" i="22" s="1"/>
  <c r="K92" i="25"/>
  <c r="K75" i="17"/>
  <c r="G77" i="17"/>
  <c r="G77" i="22" s="1"/>
  <c r="G77" i="25"/>
  <c r="G93" i="31"/>
  <c r="G93" i="17"/>
  <c r="G93" i="22" s="1"/>
  <c r="G93" i="25"/>
  <c r="G89" i="17"/>
  <c r="G89" i="22" s="1"/>
  <c r="G89" i="25"/>
  <c r="G91" i="17"/>
  <c r="G91" i="22" s="1"/>
  <c r="G91" i="25"/>
  <c r="G96" i="31"/>
  <c r="G96" i="17"/>
  <c r="G96" i="22" s="1"/>
  <c r="G96" i="25"/>
  <c r="G79" i="17"/>
  <c r="N92" i="31"/>
  <c r="N92" i="17"/>
  <c r="N92" i="22" s="1"/>
  <c r="N92" i="25"/>
  <c r="N126" i="17"/>
  <c r="N87" i="31"/>
  <c r="N87" i="17"/>
  <c r="N87" i="22" s="1"/>
  <c r="N87" i="25"/>
  <c r="N76" i="17"/>
  <c r="N85" i="31"/>
  <c r="N85" i="17"/>
  <c r="N85" i="22" s="1"/>
  <c r="N85" i="25"/>
  <c r="N95" i="31"/>
  <c r="N95" i="17"/>
  <c r="N95" i="22" s="1"/>
  <c r="N95" i="25"/>
  <c r="N78" i="17"/>
  <c r="N78" i="22" s="1"/>
  <c r="N78" i="25"/>
  <c r="J79" i="17"/>
  <c r="J92" i="31"/>
  <c r="J92" i="17"/>
  <c r="J92" i="22" s="1"/>
  <c r="J92" i="25"/>
  <c r="J88" i="31"/>
  <c r="J88" i="17"/>
  <c r="J88" i="22" s="1"/>
  <c r="J88" i="25"/>
  <c r="J94" i="31"/>
  <c r="J94" i="17"/>
  <c r="J94" i="22" s="1"/>
  <c r="J94" i="25"/>
  <c r="J77" i="25"/>
  <c r="J77" i="17"/>
  <c r="J77" i="22" s="1"/>
  <c r="J86" i="31"/>
  <c r="J86" i="17"/>
  <c r="J86" i="22" s="1"/>
  <c r="J86" i="25"/>
  <c r="F83" i="17"/>
  <c r="F83" i="22" s="1"/>
  <c r="F83" i="25"/>
  <c r="F69" i="17"/>
  <c r="F69" i="22" s="1"/>
  <c r="F69" i="25"/>
  <c r="F87" i="31"/>
  <c r="F87" i="17"/>
  <c r="F87" i="22" s="1"/>
  <c r="F87" i="25"/>
  <c r="F76" i="17"/>
  <c r="F85" i="25"/>
  <c r="F85" i="17"/>
  <c r="F85" i="22" s="1"/>
  <c r="F95" i="31"/>
  <c r="F95" i="17"/>
  <c r="F95" i="22" s="1"/>
  <c r="F95" i="25"/>
  <c r="F78" i="17"/>
  <c r="F78" i="22" s="1"/>
  <c r="F78" i="25"/>
  <c r="N116" i="31"/>
  <c r="N116" i="17"/>
  <c r="N116" i="22" s="1"/>
  <c r="N116" i="25"/>
  <c r="N125" i="17"/>
  <c r="N111" i="31"/>
  <c r="N111" i="17"/>
  <c r="N111" i="22" s="1"/>
  <c r="N111" i="25"/>
  <c r="N114" i="31"/>
  <c r="N114" i="17"/>
  <c r="N114" i="22" s="1"/>
  <c r="N114" i="25"/>
  <c r="N101" i="17"/>
  <c r="J111" i="31"/>
  <c r="J111" i="17"/>
  <c r="J111" i="22" s="1"/>
  <c r="J111" i="25"/>
  <c r="J117" i="31"/>
  <c r="J117" i="17"/>
  <c r="J117" i="22" s="1"/>
  <c r="J117" i="25"/>
  <c r="J119" i="31"/>
  <c r="J119" i="17"/>
  <c r="J119" i="22" s="1"/>
  <c r="J119" i="25"/>
  <c r="J105" i="31"/>
  <c r="J105" i="17"/>
  <c r="J105" i="22" s="1"/>
  <c r="J105" i="25"/>
  <c r="J109" i="31"/>
  <c r="J109" i="17"/>
  <c r="J109" i="22" s="1"/>
  <c r="J109" i="25"/>
  <c r="F122" i="17"/>
  <c r="F122" i="22" s="1"/>
  <c r="F122" i="25"/>
  <c r="F104" i="31"/>
  <c r="F104" i="17"/>
  <c r="F104" i="22" s="1"/>
  <c r="F104" i="25"/>
  <c r="F119" i="31"/>
  <c r="F119" i="17"/>
  <c r="F119" i="22" s="1"/>
  <c r="F119" i="25"/>
  <c r="F116" i="31"/>
  <c r="F116" i="17"/>
  <c r="F116" i="22" s="1"/>
  <c r="F116" i="25"/>
  <c r="F109" i="31"/>
  <c r="F109" i="17"/>
  <c r="F109" i="22" s="1"/>
  <c r="F109" i="25"/>
  <c r="L81" i="17"/>
  <c r="L81" i="22" s="1"/>
  <c r="L81" i="25"/>
  <c r="L78" i="17"/>
  <c r="L78" i="22" s="1"/>
  <c r="L78" i="25"/>
  <c r="L85" i="31"/>
  <c r="L85" i="17"/>
  <c r="L85" i="22" s="1"/>
  <c r="L85" i="25"/>
  <c r="L82" i="17"/>
  <c r="L82" i="22" s="1"/>
  <c r="L82" i="25"/>
  <c r="L83" i="17"/>
  <c r="L83" i="22" s="1"/>
  <c r="L83" i="25"/>
  <c r="L93" i="31"/>
  <c r="L93" i="17"/>
  <c r="L93" i="22" s="1"/>
  <c r="L93" i="25"/>
  <c r="L76" i="17"/>
  <c r="P114" i="31"/>
  <c r="P114" i="17"/>
  <c r="P114" i="22" s="1"/>
  <c r="P114" i="25"/>
  <c r="P108" i="31"/>
  <c r="P108" i="17"/>
  <c r="P108" i="22" s="1"/>
  <c r="P108" i="25"/>
  <c r="P107" i="31"/>
  <c r="P107" i="17"/>
  <c r="P107" i="22" s="1"/>
  <c r="P107" i="25"/>
  <c r="P117" i="31"/>
  <c r="P117" i="17"/>
  <c r="P117" i="22" s="1"/>
  <c r="P117" i="25"/>
  <c r="P105" i="31"/>
  <c r="P105" i="17"/>
  <c r="P105" i="22" s="1"/>
  <c r="P105" i="25"/>
  <c r="H117" i="31"/>
  <c r="H117" i="17"/>
  <c r="H117" i="22" s="1"/>
  <c r="H117" i="25"/>
  <c r="H106" i="31"/>
  <c r="H106" i="17"/>
  <c r="H106" i="22" s="1"/>
  <c r="H106" i="25"/>
  <c r="H114" i="31"/>
  <c r="H114" i="17"/>
  <c r="H114" i="22" s="1"/>
  <c r="H114" i="25"/>
  <c r="H109" i="31"/>
  <c r="H109" i="17"/>
  <c r="H109" i="22" s="1"/>
  <c r="H109" i="25"/>
  <c r="H112" i="31"/>
  <c r="H112" i="17"/>
  <c r="H112" i="22" s="1"/>
  <c r="H112" i="25"/>
  <c r="M126" i="17"/>
  <c r="M75" i="17"/>
  <c r="M157" i="17" s="1"/>
  <c r="M91" i="31"/>
  <c r="M91" i="17"/>
  <c r="M91" i="22" s="1"/>
  <c r="M91" i="25"/>
  <c r="M79" i="17"/>
  <c r="M84" i="17"/>
  <c r="M84" i="22" s="1"/>
  <c r="M84" i="25"/>
  <c r="M98" i="31"/>
  <c r="M98" i="17"/>
  <c r="M98" i="22" s="1"/>
  <c r="M98" i="25"/>
  <c r="M81" i="17"/>
  <c r="M81" i="22" s="1"/>
  <c r="M81" i="25"/>
  <c r="I87" i="31"/>
  <c r="I87" i="17"/>
  <c r="I87" i="22" s="1"/>
  <c r="I87" i="25"/>
  <c r="I79" i="17"/>
  <c r="I92" i="31"/>
  <c r="I92" i="17"/>
  <c r="I92" i="22" s="1"/>
  <c r="I92" i="25"/>
  <c r="I93" i="31"/>
  <c r="I93" i="17"/>
  <c r="I93" i="22" s="1"/>
  <c r="I93" i="25"/>
  <c r="I76" i="17"/>
  <c r="I89" i="17"/>
  <c r="I89" i="22" s="1"/>
  <c r="I89" i="25"/>
  <c r="M105" i="31"/>
  <c r="M105" i="17"/>
  <c r="M105" i="22" s="1"/>
  <c r="M105" i="25"/>
  <c r="M104" i="31"/>
  <c r="M104" i="25"/>
  <c r="M104" i="17"/>
  <c r="M104" i="22" s="1"/>
  <c r="M114" i="31"/>
  <c r="M114" i="17"/>
  <c r="M114" i="22" s="1"/>
  <c r="M114" i="25"/>
  <c r="M112" i="31"/>
  <c r="M112" i="17"/>
  <c r="M112" i="22" s="1"/>
  <c r="M112" i="25"/>
  <c r="M117" i="31"/>
  <c r="M117" i="17"/>
  <c r="M117" i="22" s="1"/>
  <c r="M117" i="25"/>
  <c r="M101" i="17"/>
  <c r="I114" i="31"/>
  <c r="I114" i="17"/>
  <c r="I114" i="22" s="1"/>
  <c r="I114" i="25"/>
  <c r="I112" i="31"/>
  <c r="I112" i="17"/>
  <c r="I112" i="22" s="1"/>
  <c r="I112" i="25"/>
  <c r="I119" i="31"/>
  <c r="I119" i="17"/>
  <c r="I119" i="22" s="1"/>
  <c r="I119" i="25"/>
  <c r="I108" i="31"/>
  <c r="I108" i="17"/>
  <c r="I108" i="22" s="1"/>
  <c r="I108" i="25"/>
  <c r="I100" i="31"/>
  <c r="I100" i="25"/>
  <c r="I100" i="17"/>
  <c r="I100" i="22" s="1"/>
  <c r="E109" i="31"/>
  <c r="E109" i="17"/>
  <c r="E109" i="22" s="1"/>
  <c r="E109" i="25"/>
  <c r="E119" i="31"/>
  <c r="E119" i="17"/>
  <c r="E119" i="22" s="1"/>
  <c r="E119" i="25"/>
  <c r="E100" i="31"/>
  <c r="E100" i="17"/>
  <c r="E100" i="22" s="1"/>
  <c r="E100" i="25"/>
  <c r="E101" i="17"/>
  <c r="E117" i="31"/>
  <c r="E117" i="17"/>
  <c r="E117" i="22" s="1"/>
  <c r="E117" i="25"/>
  <c r="P85" i="31"/>
  <c r="P85" i="17"/>
  <c r="P85" i="22" s="1"/>
  <c r="P85" i="25"/>
  <c r="P91" i="31"/>
  <c r="P91" i="25"/>
  <c r="P91" i="17"/>
  <c r="P91" i="22" s="1"/>
  <c r="P95" i="31"/>
  <c r="P95" i="25"/>
  <c r="P95" i="17"/>
  <c r="P95" i="22" s="1"/>
  <c r="P92" i="31"/>
  <c r="P92" i="17"/>
  <c r="P92" i="22" s="1"/>
  <c r="P92" i="25"/>
  <c r="P75" i="17"/>
  <c r="P157" i="17" s="1"/>
  <c r="P84" i="17"/>
  <c r="P84" i="22" s="1"/>
  <c r="P84" i="25"/>
  <c r="H126" i="17"/>
  <c r="H85" i="31"/>
  <c r="H85" i="17"/>
  <c r="H85" i="22" s="1"/>
  <c r="H85" i="25"/>
  <c r="H89" i="17"/>
  <c r="H89" i="22" s="1"/>
  <c r="H89" i="25"/>
  <c r="H78" i="17"/>
  <c r="H78" i="22" s="1"/>
  <c r="H78" i="25"/>
  <c r="H83" i="25"/>
  <c r="H83" i="17"/>
  <c r="H83" i="22" s="1"/>
  <c r="H93" i="31"/>
  <c r="H93" i="17"/>
  <c r="H93" i="22" s="1"/>
  <c r="H93" i="25"/>
  <c r="H76" i="17"/>
  <c r="L104" i="31"/>
  <c r="L104" i="17"/>
  <c r="L104" i="22" s="1"/>
  <c r="L104" i="25"/>
  <c r="L109" i="31"/>
  <c r="L109" i="17"/>
  <c r="L109" i="22" s="1"/>
  <c r="L109" i="25"/>
  <c r="L117" i="31"/>
  <c r="L117" i="17"/>
  <c r="L117" i="22" s="1"/>
  <c r="L117" i="25"/>
  <c r="L113" i="31"/>
  <c r="L113" i="17"/>
  <c r="L113" i="22" s="1"/>
  <c r="L113" i="25"/>
  <c r="L105" i="31"/>
  <c r="L105" i="17"/>
  <c r="L105" i="22" s="1"/>
  <c r="L105" i="25"/>
  <c r="O118" i="31"/>
  <c r="O118" i="17"/>
  <c r="O118" i="22" s="1"/>
  <c r="O118" i="25"/>
  <c r="O114" i="31"/>
  <c r="O114" i="17"/>
  <c r="O114" i="22" s="1"/>
  <c r="O114" i="25"/>
  <c r="O109" i="31"/>
  <c r="O109" i="17"/>
  <c r="O109" i="22" s="1"/>
  <c r="O109" i="25"/>
  <c r="O106" i="31"/>
  <c r="O106" i="17"/>
  <c r="O106" i="22" s="1"/>
  <c r="O106" i="25"/>
  <c r="O111" i="31"/>
  <c r="O111" i="17"/>
  <c r="O111" i="22" s="1"/>
  <c r="O111" i="25"/>
  <c r="K125" i="17"/>
  <c r="K101" i="17"/>
  <c r="K112" i="31"/>
  <c r="K112" i="17"/>
  <c r="K112" i="22" s="1"/>
  <c r="K112" i="25"/>
  <c r="K105" i="31"/>
  <c r="K105" i="17"/>
  <c r="K105" i="22" s="1"/>
  <c r="K105" i="25"/>
  <c r="K116" i="31"/>
  <c r="K116" i="17"/>
  <c r="K116" i="22" s="1"/>
  <c r="K116" i="25"/>
  <c r="K100" i="31"/>
  <c r="K100" i="17"/>
  <c r="K100" i="22" s="1"/>
  <c r="K100" i="25"/>
  <c r="G125" i="17"/>
  <c r="G123" i="31"/>
  <c r="G123" i="17"/>
  <c r="G123" i="22" s="1"/>
  <c r="G123" i="25"/>
  <c r="G103" i="17"/>
  <c r="G112" i="31"/>
  <c r="G112" i="17"/>
  <c r="G112" i="22" s="1"/>
  <c r="G112" i="25"/>
  <c r="G104" i="31"/>
  <c r="G104" i="17"/>
  <c r="G104" i="22" s="1"/>
  <c r="G104" i="25"/>
  <c r="K121" i="17"/>
  <c r="N121" i="17"/>
  <c r="F121" i="17"/>
  <c r="H121" i="17"/>
  <c r="I121" i="17"/>
  <c r="K124" i="31"/>
  <c r="K124" i="17"/>
  <c r="K124" i="22" s="1"/>
  <c r="K124" i="25"/>
  <c r="G110" i="31"/>
  <c r="G110" i="17"/>
  <c r="G110" i="22" s="1"/>
  <c r="G110" i="25"/>
  <c r="H102" i="17"/>
  <c r="H102" i="22" s="1"/>
  <c r="H102" i="25"/>
  <c r="J124" i="31"/>
  <c r="J124" i="17"/>
  <c r="J124" i="22" s="1"/>
  <c r="J124" i="25"/>
  <c r="F110" i="31"/>
  <c r="F110" i="17"/>
  <c r="F110" i="22" s="1"/>
  <c r="F110" i="25"/>
  <c r="P102" i="17"/>
  <c r="P102" i="22" s="1"/>
  <c r="P102" i="25"/>
  <c r="I124" i="31"/>
  <c r="I124" i="17"/>
  <c r="I124" i="22" s="1"/>
  <c r="I124" i="25"/>
  <c r="E110" i="31"/>
  <c r="E110" i="17"/>
  <c r="E110" i="22" s="1"/>
  <c r="E110" i="25"/>
  <c r="L102" i="17"/>
  <c r="L102" i="22" s="1"/>
  <c r="L102" i="25"/>
  <c r="F134" i="31"/>
  <c r="F134" i="17"/>
  <c r="F134" i="22" s="1"/>
  <c r="F134" i="25"/>
  <c r="J74" i="17"/>
  <c r="F74" i="17"/>
  <c r="K120" i="31"/>
  <c r="K120" i="17"/>
  <c r="K120" i="22" s="1"/>
  <c r="K120" i="25"/>
  <c r="I73" i="17"/>
  <c r="O120" i="31"/>
  <c r="O120" i="17"/>
  <c r="O120" i="22" s="1"/>
  <c r="O120" i="25"/>
  <c r="P73" i="17"/>
  <c r="L74" i="17"/>
  <c r="H120" i="31"/>
  <c r="H120" i="17"/>
  <c r="H120" i="22" s="1"/>
  <c r="H120" i="25"/>
  <c r="J42" i="17"/>
  <c r="J42" i="22" s="1"/>
  <c r="J42" i="25"/>
  <c r="P42" i="17"/>
  <c r="P42" i="22" s="1"/>
  <c r="P42" i="25"/>
  <c r="K25" i="17"/>
  <c r="K25" i="22" s="1"/>
  <c r="K25" i="25"/>
  <c r="N39" i="17"/>
  <c r="N39" i="22" s="1"/>
  <c r="N39" i="25"/>
  <c r="K39" i="17"/>
  <c r="K39" i="22" s="1"/>
  <c r="K39" i="25"/>
  <c r="H39" i="17"/>
  <c r="H39" i="22" s="1"/>
  <c r="H39" i="25"/>
  <c r="E62" i="17"/>
  <c r="E62" i="22" s="1"/>
  <c r="E62" i="25"/>
  <c r="J90" i="31"/>
  <c r="J90" i="17"/>
  <c r="J90" i="22" s="1"/>
  <c r="J90" i="25"/>
  <c r="P90" i="31"/>
  <c r="P90" i="17"/>
  <c r="P90" i="22" s="1"/>
  <c r="P90" i="25"/>
  <c r="M90" i="31"/>
  <c r="M90" i="17"/>
  <c r="M90" i="22" s="1"/>
  <c r="M90" i="25"/>
  <c r="H90" i="31"/>
  <c r="H90" i="17"/>
  <c r="H90" i="22" s="1"/>
  <c r="H90" i="25"/>
  <c r="K90" i="31"/>
  <c r="K90" i="17"/>
  <c r="K90" i="22" s="1"/>
  <c r="K90" i="25"/>
  <c r="N51" i="21"/>
  <c r="N45" i="25"/>
  <c r="N45" i="17"/>
  <c r="N45" i="22" s="1"/>
  <c r="J51" i="21"/>
  <c r="J45" i="17"/>
  <c r="J45" i="22" s="1"/>
  <c r="J45" i="25"/>
  <c r="F48" i="17"/>
  <c r="F48" i="22" s="1"/>
  <c r="F48" i="25"/>
  <c r="O52" i="21"/>
  <c r="O46" i="25"/>
  <c r="O46" i="17"/>
  <c r="O46" i="22" s="1"/>
  <c r="M48" i="25"/>
  <c r="M48" i="17"/>
  <c r="M48" i="22" s="1"/>
  <c r="I48" i="17"/>
  <c r="I48" i="22" s="1"/>
  <c r="I48" i="25"/>
  <c r="G49" i="17"/>
  <c r="G49" i="22" s="1"/>
  <c r="G49" i="25"/>
  <c r="P48" i="17"/>
  <c r="P48" i="22" s="1"/>
  <c r="P48" i="25"/>
  <c r="L48" i="17"/>
  <c r="L48" i="22" s="1"/>
  <c r="L48" i="25"/>
  <c r="H48" i="17"/>
  <c r="H48" i="22" s="1"/>
  <c r="H48" i="25"/>
  <c r="K49" i="17"/>
  <c r="K49" i="22" s="1"/>
  <c r="K49" i="25"/>
  <c r="K43" i="17"/>
  <c r="K43" i="22" s="1"/>
  <c r="K43" i="25"/>
  <c r="J43" i="17"/>
  <c r="J43" i="22" s="1"/>
  <c r="J43" i="25"/>
  <c r="I43" i="17"/>
  <c r="I43" i="22" s="1"/>
  <c r="I43" i="25"/>
  <c r="P134" i="31"/>
  <c r="P134" i="17"/>
  <c r="P134" i="22" s="1"/>
  <c r="P134" i="25"/>
  <c r="I134" i="31"/>
  <c r="I134" i="17"/>
  <c r="I134" i="22" s="1"/>
  <c r="I134" i="25"/>
  <c r="L43" i="25"/>
  <c r="L43" i="17"/>
  <c r="L43" i="22" s="1"/>
  <c r="H78" i="31"/>
  <c r="E62" i="31"/>
  <c r="E65" i="21"/>
  <c r="O60" i="31"/>
  <c r="P60" i="31"/>
  <c r="P64" i="31"/>
  <c r="P67" i="21"/>
  <c r="H68" i="31"/>
  <c r="K64" i="31"/>
  <c r="K67" i="21"/>
  <c r="F63" i="31"/>
  <c r="F66" i="21"/>
  <c r="I68" i="31"/>
  <c r="E77" i="31"/>
  <c r="P69" i="31"/>
  <c r="I59" i="31"/>
  <c r="N60" i="31"/>
  <c r="L60" i="31"/>
  <c r="G62" i="31"/>
  <c r="G65" i="21"/>
  <c r="I65" i="21"/>
  <c r="P62" i="31"/>
  <c r="P65" i="21"/>
  <c r="P63" i="31"/>
  <c r="P66" i="21"/>
  <c r="O64" i="31"/>
  <c r="O67" i="21"/>
  <c r="K63" i="31"/>
  <c r="K66" i="21"/>
  <c r="F68" i="31"/>
  <c r="O78" i="31"/>
  <c r="K77" i="31"/>
  <c r="N78" i="31"/>
  <c r="F78" i="31"/>
  <c r="L59" i="31"/>
  <c r="M59" i="31"/>
  <c r="K60" i="31"/>
  <c r="K59" i="31"/>
  <c r="H60" i="31"/>
  <c r="E69" i="31"/>
  <c r="K62" i="31"/>
  <c r="K65" i="21"/>
  <c r="N62" i="31"/>
  <c r="N65" i="21"/>
  <c r="P68" i="31"/>
  <c r="H64" i="31"/>
  <c r="H67" i="21"/>
  <c r="O63" i="31"/>
  <c r="O66" i="21"/>
  <c r="G63" i="31"/>
  <c r="G66" i="21"/>
  <c r="N63" i="31"/>
  <c r="N66" i="21"/>
  <c r="J63" i="31"/>
  <c r="J66" i="21"/>
  <c r="F64" i="31"/>
  <c r="F67" i="21"/>
  <c r="I64" i="31"/>
  <c r="I67" i="21"/>
  <c r="O69" i="31"/>
  <c r="K69" i="31"/>
  <c r="L77" i="31"/>
  <c r="L69" i="31"/>
  <c r="M77" i="31"/>
  <c r="I69" i="31"/>
  <c r="H69" i="31"/>
  <c r="E78" i="31"/>
  <c r="J60" i="31"/>
  <c r="G60" i="31"/>
  <c r="I60" i="31"/>
  <c r="M62" i="31"/>
  <c r="M65" i="21"/>
  <c r="L64" i="31"/>
  <c r="L67" i="21"/>
  <c r="G68" i="31"/>
  <c r="N64" i="31"/>
  <c r="N67" i="21"/>
  <c r="M63" i="31"/>
  <c r="M66" i="21"/>
  <c r="R75" i="21"/>
  <c r="G78" i="31"/>
  <c r="M69" i="31"/>
  <c r="I78" i="31"/>
  <c r="I77" i="31"/>
  <c r="P77" i="31"/>
  <c r="F65" i="21"/>
  <c r="H59" i="31"/>
  <c r="O59" i="31"/>
  <c r="L63" i="31"/>
  <c r="L66" i="21"/>
  <c r="G64" i="31"/>
  <c r="G67" i="21"/>
  <c r="J68" i="31"/>
  <c r="M68" i="31"/>
  <c r="E68" i="31"/>
  <c r="O77" i="31"/>
  <c r="J77" i="31"/>
  <c r="F69" i="31"/>
  <c r="L78" i="31"/>
  <c r="P59" i="31"/>
  <c r="F60" i="31"/>
  <c r="N59" i="31"/>
  <c r="J59" i="31"/>
  <c r="M60" i="31"/>
  <c r="E70" i="31"/>
  <c r="L62" i="31"/>
  <c r="L65" i="21"/>
  <c r="J62" i="31"/>
  <c r="J65" i="21"/>
  <c r="O62" i="31"/>
  <c r="O65" i="21"/>
  <c r="H62" i="31"/>
  <c r="H65" i="21"/>
  <c r="L68" i="31"/>
  <c r="H63" i="31"/>
  <c r="H66" i="21"/>
  <c r="O68" i="31"/>
  <c r="K68" i="31"/>
  <c r="N68" i="31"/>
  <c r="J64" i="31"/>
  <c r="J67" i="21"/>
  <c r="M64" i="31"/>
  <c r="M67" i="21"/>
  <c r="I63" i="31"/>
  <c r="I66" i="21"/>
  <c r="K78" i="31"/>
  <c r="G69" i="31"/>
  <c r="N69" i="31"/>
  <c r="N77" i="31"/>
  <c r="J69" i="31"/>
  <c r="J78" i="31"/>
  <c r="F77" i="31"/>
  <c r="M78" i="31"/>
  <c r="P78" i="31"/>
  <c r="H77" i="31"/>
  <c r="G41" i="31"/>
  <c r="I37" i="31"/>
  <c r="O42" i="31"/>
  <c r="N54" i="31"/>
  <c r="L54" i="31"/>
  <c r="O54" i="31"/>
  <c r="G54" i="31"/>
  <c r="N46" i="31"/>
  <c r="J46" i="31"/>
  <c r="F46" i="31"/>
  <c r="O45" i="31"/>
  <c r="M46" i="31"/>
  <c r="I46" i="31"/>
  <c r="G45" i="31"/>
  <c r="P46" i="31"/>
  <c r="L46" i="31"/>
  <c r="G43" i="31"/>
  <c r="N43" i="31"/>
  <c r="I43" i="31"/>
  <c r="P37" i="31"/>
  <c r="H37" i="31"/>
  <c r="K42" i="31"/>
  <c r="I42" i="31"/>
  <c r="F42" i="31"/>
  <c r="N49" i="31"/>
  <c r="J49" i="31"/>
  <c r="F49" i="31"/>
  <c r="O48" i="31"/>
  <c r="M49" i="31"/>
  <c r="I49" i="31"/>
  <c r="G48" i="31"/>
  <c r="P49" i="31"/>
  <c r="L49" i="31"/>
  <c r="H49" i="31"/>
  <c r="K48" i="31"/>
  <c r="J43" i="31"/>
  <c r="K37" i="31"/>
  <c r="F39" i="31"/>
  <c r="F54" i="31"/>
  <c r="I54" i="31"/>
  <c r="K45" i="31"/>
  <c r="F37" i="31"/>
  <c r="O37" i="31"/>
  <c r="N42" i="31"/>
  <c r="M39" i="31"/>
  <c r="J54" i="31"/>
  <c r="P54" i="31"/>
  <c r="M54" i="31"/>
  <c r="H54" i="31"/>
  <c r="K54" i="31"/>
  <c r="N48" i="31"/>
  <c r="J48" i="31"/>
  <c r="O49" i="31"/>
  <c r="M45" i="31"/>
  <c r="I45" i="31"/>
  <c r="G46" i="31"/>
  <c r="P45" i="31"/>
  <c r="L45" i="31"/>
  <c r="H45" i="31"/>
  <c r="K46" i="31"/>
  <c r="O43" i="31"/>
  <c r="F43" i="31"/>
  <c r="J37" i="31"/>
  <c r="M42" i="31"/>
  <c r="H46" i="31"/>
  <c r="N37" i="31"/>
  <c r="M37" i="31"/>
  <c r="G37" i="31"/>
  <c r="I41" i="31"/>
  <c r="L37" i="31"/>
  <c r="J42" i="31"/>
  <c r="P42" i="31"/>
  <c r="N39" i="31"/>
  <c r="K39" i="31"/>
  <c r="N45" i="31"/>
  <c r="J45" i="31"/>
  <c r="F48" i="31"/>
  <c r="O46" i="31"/>
  <c r="M48" i="31"/>
  <c r="I48" i="31"/>
  <c r="G49" i="31"/>
  <c r="P48" i="31"/>
  <c r="L48" i="31"/>
  <c r="H48" i="31"/>
  <c r="K49" i="31"/>
  <c r="K43" i="31"/>
  <c r="M43" i="31"/>
  <c r="O47" i="21"/>
  <c r="P47" i="21"/>
  <c r="L47" i="21"/>
  <c r="H47" i="21"/>
  <c r="O50" i="21"/>
  <c r="P50" i="21"/>
  <c r="L50" i="21"/>
  <c r="H50" i="21"/>
  <c r="N50" i="21"/>
  <c r="J50" i="21"/>
  <c r="F47" i="21"/>
  <c r="M47" i="21"/>
  <c r="I47" i="21"/>
  <c r="G47" i="21"/>
  <c r="K47" i="21"/>
  <c r="N47" i="21"/>
  <c r="J47" i="21"/>
  <c r="F50" i="21"/>
  <c r="M50" i="21"/>
  <c r="I50" i="21"/>
  <c r="G50" i="21"/>
  <c r="K50" i="21"/>
  <c r="I27" i="21"/>
  <c r="J27" i="21"/>
  <c r="K27" i="21"/>
  <c r="R73" i="21"/>
  <c r="R71" i="21"/>
  <c r="R74" i="21"/>
  <c r="G157" i="17"/>
  <c r="E42" i="28"/>
  <c r="E42" i="29" s="1"/>
  <c r="F27" i="21"/>
  <c r="M27" i="21"/>
  <c r="H27" i="21"/>
  <c r="O27" i="21"/>
  <c r="G27" i="21"/>
  <c r="E25" i="25"/>
  <c r="E27" i="21"/>
  <c r="P27" i="21"/>
  <c r="N27" i="21"/>
  <c r="L27" i="21"/>
  <c r="I54" i="28"/>
  <c r="I54" i="29" s="1"/>
  <c r="F54" i="28"/>
  <c r="F54" i="29" s="1"/>
  <c r="K54" i="28"/>
  <c r="K54" i="29" s="1"/>
  <c r="P54" i="28"/>
  <c r="P54" i="29" s="1"/>
  <c r="N54" i="28"/>
  <c r="N54" i="29" s="1"/>
  <c r="G54" i="28"/>
  <c r="G54" i="29" s="1"/>
  <c r="H54" i="28"/>
  <c r="H54" i="29" s="1"/>
  <c r="M54" i="28"/>
  <c r="M54" i="29" s="1"/>
  <c r="J54" i="28"/>
  <c r="J54" i="29" s="1"/>
  <c r="O54" i="28"/>
  <c r="O54" i="29" s="1"/>
  <c r="E30" i="21"/>
  <c r="H110" i="28"/>
  <c r="G110" i="28"/>
  <c r="K110" i="28"/>
  <c r="K110" i="29" s="1"/>
  <c r="I25" i="31"/>
  <c r="J25" i="31"/>
  <c r="L25" i="31"/>
  <c r="G25" i="31"/>
  <c r="L54" i="28"/>
  <c r="L54" i="29" s="1"/>
  <c r="N25" i="31"/>
  <c r="M25" i="31"/>
  <c r="F25" i="31"/>
  <c r="P25" i="31"/>
  <c r="K25" i="31"/>
  <c r="H25" i="31"/>
  <c r="O25" i="31"/>
  <c r="L110" i="28"/>
  <c r="L110" i="29" s="1"/>
  <c r="M110" i="28"/>
  <c r="P107" i="28"/>
  <c r="I110" i="28"/>
  <c r="P110" i="28"/>
  <c r="E110" i="28"/>
  <c r="E110" i="29" s="1"/>
  <c r="J110" i="28"/>
  <c r="O110" i="28"/>
  <c r="N110" i="28"/>
  <c r="E25" i="31"/>
  <c r="F110" i="28"/>
  <c r="F110" i="29" s="1"/>
  <c r="J41" i="28"/>
  <c r="D4" i="26"/>
  <c r="D7" i="26" s="1"/>
  <c r="M41" i="28"/>
  <c r="E25" i="28"/>
  <c r="E25" i="29" s="1"/>
  <c r="E28" i="21"/>
  <c r="N41" i="28"/>
  <c r="I41" i="28"/>
  <c r="J114" i="28"/>
  <c r="J114" i="29" s="1"/>
  <c r="N139" i="31"/>
  <c r="Q51" i="28"/>
  <c r="Q51" i="29" s="1"/>
  <c r="K139" i="31"/>
  <c r="X109" i="28"/>
  <c r="X109" i="29" s="1"/>
  <c r="X140" i="29" s="1"/>
  <c r="V109" i="28"/>
  <c r="V109" i="29" s="1"/>
  <c r="V140" i="29" s="1"/>
  <c r="Q108" i="28"/>
  <c r="Q108" i="29" s="1"/>
  <c r="R108" i="28"/>
  <c r="R108" i="29" s="1"/>
  <c r="Q35" i="28"/>
  <c r="Q35" i="29" s="1"/>
  <c r="Q39" i="28"/>
  <c r="Q39" i="29" s="1"/>
  <c r="M50" i="28"/>
  <c r="M50" i="29" s="1"/>
  <c r="Q49" i="28"/>
  <c r="Q49" i="29" s="1"/>
  <c r="U109" i="28"/>
  <c r="U109" i="29" s="1"/>
  <c r="R109" i="28"/>
  <c r="R109" i="29" s="1"/>
  <c r="R140" i="29" s="1"/>
  <c r="T108" i="28"/>
  <c r="T108" i="29" s="1"/>
  <c r="V108" i="28"/>
  <c r="V108" i="29" s="1"/>
  <c r="Q36" i="28"/>
  <c r="Q36" i="29" s="1"/>
  <c r="Q41" i="28"/>
  <c r="Q41" i="29" s="1"/>
  <c r="Q48" i="28"/>
  <c r="W109" i="28"/>
  <c r="W109" i="29" s="1"/>
  <c r="W140" i="29" s="1"/>
  <c r="T109" i="28"/>
  <c r="T109" i="29" s="1"/>
  <c r="T140" i="29" s="1"/>
  <c r="X108" i="28"/>
  <c r="X108" i="29" s="1"/>
  <c r="W108" i="28"/>
  <c r="W108" i="29" s="1"/>
  <c r="Q52" i="28"/>
  <c r="Q52" i="29" s="1"/>
  <c r="Q109" i="28"/>
  <c r="Q109" i="29" s="1"/>
  <c r="Q140" i="29" s="1"/>
  <c r="S109" i="28"/>
  <c r="S109" i="29" s="1"/>
  <c r="S140" i="29" s="1"/>
  <c r="S108" i="28"/>
  <c r="S108" i="29" s="1"/>
  <c r="U108" i="28"/>
  <c r="U108" i="29" s="1"/>
  <c r="Q38" i="28"/>
  <c r="Q38" i="29" s="1"/>
  <c r="Q42" i="28"/>
  <c r="Q42" i="29" s="1"/>
  <c r="E109" i="28"/>
  <c r="E109" i="29" s="1"/>
  <c r="P20" i="32"/>
  <c r="P140" i="32" s="1"/>
  <c r="G20" i="32"/>
  <c r="G140" i="32" s="1"/>
  <c r="M20" i="32"/>
  <c r="M140" i="32" s="1"/>
  <c r="K20" i="32"/>
  <c r="K140" i="32" s="1"/>
  <c r="E20" i="32"/>
  <c r="E140" i="32" s="1"/>
  <c r="I20" i="32"/>
  <c r="I140" i="32" s="1"/>
  <c r="F20" i="32"/>
  <c r="F140" i="32" s="1"/>
  <c r="F139" i="31"/>
  <c r="O20" i="32"/>
  <c r="O140" i="32" s="1"/>
  <c r="G107" i="28"/>
  <c r="L20" i="32"/>
  <c r="L140" i="32" s="1"/>
  <c r="J20" i="32"/>
  <c r="J140" i="32" s="1"/>
  <c r="H20" i="32"/>
  <c r="H140" i="32" s="1"/>
  <c r="N20" i="32"/>
  <c r="N140" i="32" s="1"/>
  <c r="F114" i="28"/>
  <c r="F114" i="29" s="1"/>
  <c r="N114" i="28"/>
  <c r="N114" i="29" s="1"/>
  <c r="I109" i="28"/>
  <c r="I109" i="29" s="1"/>
  <c r="H107" i="28"/>
  <c r="M109" i="28"/>
  <c r="M109" i="29" s="1"/>
  <c r="J139" i="31"/>
  <c r="K107" i="28"/>
  <c r="O107" i="28"/>
  <c r="L50" i="28"/>
  <c r="L50" i="29" s="1"/>
  <c r="K52" i="28"/>
  <c r="K52" i="29" s="1"/>
  <c r="G108" i="28"/>
  <c r="G108" i="29" s="1"/>
  <c r="P108" i="28"/>
  <c r="P108" i="29" s="1"/>
  <c r="I48" i="28"/>
  <c r="H51" i="28"/>
  <c r="G38" i="28"/>
  <c r="N107" i="28"/>
  <c r="E114" i="28"/>
  <c r="E114" i="29" s="1"/>
  <c r="E139" i="31"/>
  <c r="G48" i="28"/>
  <c r="I79" i="28"/>
  <c r="N79" i="28"/>
  <c r="J81" i="28"/>
  <c r="J81" i="29" s="1"/>
  <c r="O78" i="28"/>
  <c r="O78" i="29" s="1"/>
  <c r="O79" i="28"/>
  <c r="P79" i="28"/>
  <c r="O64" i="28"/>
  <c r="O102" i="28"/>
  <c r="O58" i="28"/>
  <c r="K76" i="28"/>
  <c r="K76" i="29" s="1"/>
  <c r="K102" i="28"/>
  <c r="K58" i="28"/>
  <c r="G57" i="28"/>
  <c r="G77" i="28"/>
  <c r="G77" i="29" s="1"/>
  <c r="G58" i="28"/>
  <c r="N56" i="28"/>
  <c r="N65" i="28"/>
  <c r="N65" i="29" s="1"/>
  <c r="N53" i="28"/>
  <c r="J65" i="28"/>
  <c r="J65" i="29" s="1"/>
  <c r="J58" i="28"/>
  <c r="F56" i="28"/>
  <c r="F69" i="28"/>
  <c r="F69" i="29" s="1"/>
  <c r="F62" i="28"/>
  <c r="H66" i="28"/>
  <c r="H66" i="29" s="1"/>
  <c r="H57" i="28"/>
  <c r="H68" i="28"/>
  <c r="M70" i="28"/>
  <c r="M70" i="29" s="1"/>
  <c r="M64" i="28"/>
  <c r="M57" i="28"/>
  <c r="I59" i="28"/>
  <c r="I64" i="28"/>
  <c r="I57" i="28"/>
  <c r="E67" i="28"/>
  <c r="E67" i="29" s="1"/>
  <c r="P53" i="28"/>
  <c r="P102" i="28"/>
  <c r="P59" i="28"/>
  <c r="L74" i="28"/>
  <c r="L74" i="29" s="1"/>
  <c r="L66" i="28"/>
  <c r="L66" i="29" s="1"/>
  <c r="L63" i="28"/>
  <c r="L43" i="28"/>
  <c r="G79" i="28"/>
  <c r="G41" i="28"/>
  <c r="I25" i="28"/>
  <c r="I25" i="29" s="1"/>
  <c r="K106" i="28"/>
  <c r="G51" i="28"/>
  <c r="K108" i="28"/>
  <c r="K108" i="29" s="1"/>
  <c r="E56" i="28"/>
  <c r="K51" i="28"/>
  <c r="H50" i="28"/>
  <c r="H50" i="29" s="1"/>
  <c r="H106" i="28"/>
  <c r="L51" i="28"/>
  <c r="F52" i="28"/>
  <c r="F52" i="29" s="1"/>
  <c r="J52" i="28"/>
  <c r="J52" i="29" s="1"/>
  <c r="F48" i="28"/>
  <c r="E50" i="28"/>
  <c r="E50" i="29" s="1"/>
  <c r="M43" i="28"/>
  <c r="O43" i="28"/>
  <c r="J100" i="28"/>
  <c r="J79" i="28"/>
  <c r="M79" i="28"/>
  <c r="O77" i="28"/>
  <c r="O77" i="29" s="1"/>
  <c r="O76" i="28"/>
  <c r="O76" i="29" s="1"/>
  <c r="O53" i="28"/>
  <c r="K68" i="28"/>
  <c r="K68" i="29" s="1"/>
  <c r="K72" i="28"/>
  <c r="K72" i="29" s="1"/>
  <c r="K53" i="28"/>
  <c r="G72" i="28"/>
  <c r="G72" i="29" s="1"/>
  <c r="G76" i="28"/>
  <c r="G76" i="29" s="1"/>
  <c r="G53" i="28"/>
  <c r="N102" i="28"/>
  <c r="N60" i="28"/>
  <c r="N61" i="28"/>
  <c r="N43" i="28"/>
  <c r="J76" i="28"/>
  <c r="J76" i="29" s="1"/>
  <c r="J61" i="28"/>
  <c r="J53" i="28"/>
  <c r="F68" i="28"/>
  <c r="F65" i="28"/>
  <c r="F58" i="28"/>
  <c r="H58" i="28"/>
  <c r="H75" i="28"/>
  <c r="H75" i="29" s="1"/>
  <c r="H64" i="28"/>
  <c r="E79" i="28"/>
  <c r="M71" i="28"/>
  <c r="M71" i="29" s="1"/>
  <c r="M62" i="28"/>
  <c r="M60" i="28"/>
  <c r="I102" i="28"/>
  <c r="I74" i="28"/>
  <c r="I74" i="29" s="1"/>
  <c r="I60" i="28"/>
  <c r="E53" i="28"/>
  <c r="E59" i="28"/>
  <c r="E60" i="28"/>
  <c r="H78" i="28"/>
  <c r="H78" i="29" s="1"/>
  <c r="P77" i="28"/>
  <c r="P77" i="29" s="1"/>
  <c r="P73" i="28"/>
  <c r="P73" i="29" s="1"/>
  <c r="P76" i="28"/>
  <c r="P76" i="29" s="1"/>
  <c r="L58" i="28"/>
  <c r="L65" i="28"/>
  <c r="L65" i="29" s="1"/>
  <c r="L59" i="28"/>
  <c r="O25" i="28"/>
  <c r="O25" i="29" s="1"/>
  <c r="N38" i="28"/>
  <c r="F106" i="28"/>
  <c r="O108" i="28"/>
  <c r="O108" i="29" s="1"/>
  <c r="H48" i="28"/>
  <c r="L106" i="28"/>
  <c r="P50" i="28"/>
  <c r="P50" i="29" s="1"/>
  <c r="E51" i="28"/>
  <c r="E51" i="29" s="1"/>
  <c r="I43" i="28"/>
  <c r="K43" i="28"/>
  <c r="J98" i="28"/>
  <c r="L78" i="28"/>
  <c r="L78" i="29" s="1"/>
  <c r="O69" i="28"/>
  <c r="O69" i="29" s="1"/>
  <c r="O68" i="28"/>
  <c r="O68" i="29" s="1"/>
  <c r="O75" i="28"/>
  <c r="O75" i="29" s="1"/>
  <c r="K65" i="28"/>
  <c r="K65" i="29" s="1"/>
  <c r="K64" i="28"/>
  <c r="K75" i="28"/>
  <c r="K75" i="29" s="1"/>
  <c r="G56" i="28"/>
  <c r="G68" i="28"/>
  <c r="G75" i="28"/>
  <c r="G75" i="29" s="1"/>
  <c r="N76" i="28"/>
  <c r="N76" i="29" s="1"/>
  <c r="N75" i="28"/>
  <c r="N75" i="29" s="1"/>
  <c r="N57" i="28"/>
  <c r="J64" i="28"/>
  <c r="J75" i="28"/>
  <c r="J75" i="29" s="1"/>
  <c r="J57" i="28"/>
  <c r="J43" i="28"/>
  <c r="F67" i="28"/>
  <c r="F61" i="28"/>
  <c r="F53" i="28"/>
  <c r="H62" i="28"/>
  <c r="H71" i="28"/>
  <c r="H71" i="29" s="1"/>
  <c r="H60" i="28"/>
  <c r="M53" i="28"/>
  <c r="M74" i="28"/>
  <c r="M74" i="29" s="1"/>
  <c r="M56" i="28"/>
  <c r="I67" i="28"/>
  <c r="I67" i="29" s="1"/>
  <c r="I70" i="28"/>
  <c r="I70" i="29" s="1"/>
  <c r="I56" i="28"/>
  <c r="E73" i="28"/>
  <c r="E73" i="29" s="1"/>
  <c r="E72" i="28"/>
  <c r="E62" i="28"/>
  <c r="P69" i="28"/>
  <c r="P69" i="29" s="1"/>
  <c r="P65" i="28"/>
  <c r="P65" i="29" s="1"/>
  <c r="P72" i="28"/>
  <c r="P72" i="29" s="1"/>
  <c r="L73" i="28"/>
  <c r="L73" i="29" s="1"/>
  <c r="L77" i="28"/>
  <c r="L77" i="29" s="1"/>
  <c r="L76" i="28"/>
  <c r="L76" i="29" s="1"/>
  <c r="G78" i="28"/>
  <c r="G78" i="29" s="1"/>
  <c r="P109" i="28"/>
  <c r="P109" i="29" s="1"/>
  <c r="O109" i="28"/>
  <c r="O109" i="29" s="1"/>
  <c r="L25" i="28"/>
  <c r="L25" i="29" s="1"/>
  <c r="J38" i="28"/>
  <c r="H52" i="28"/>
  <c r="H52" i="29" s="1"/>
  <c r="H35" i="28"/>
  <c r="H114" i="28"/>
  <c r="H114" i="29" s="1"/>
  <c r="H139" i="31"/>
  <c r="P106" i="28"/>
  <c r="I52" i="28"/>
  <c r="I52" i="29" s="1"/>
  <c r="F35" i="28"/>
  <c r="E43" i="28"/>
  <c r="G43" i="28"/>
  <c r="J51" i="28"/>
  <c r="N78" i="28"/>
  <c r="N78" i="29" s="1"/>
  <c r="K79" i="28"/>
  <c r="O61" i="28"/>
  <c r="O60" i="28"/>
  <c r="O71" i="28"/>
  <c r="O71" i="29" s="1"/>
  <c r="K57" i="28"/>
  <c r="K56" i="28"/>
  <c r="K71" i="28"/>
  <c r="K71" i="29" s="1"/>
  <c r="G69" i="28"/>
  <c r="G60" i="28"/>
  <c r="G71" i="28"/>
  <c r="G71" i="29" s="1"/>
  <c r="F79" i="28"/>
  <c r="N68" i="28"/>
  <c r="N68" i="29" s="1"/>
  <c r="N71" i="28"/>
  <c r="N71" i="29" s="1"/>
  <c r="N74" i="28"/>
  <c r="N74" i="29" s="1"/>
  <c r="J67" i="28"/>
  <c r="J67" i="29" s="1"/>
  <c r="J102" i="28"/>
  <c r="F76" i="28"/>
  <c r="F59" i="28"/>
  <c r="F57" i="28"/>
  <c r="F43" i="28"/>
  <c r="H53" i="28"/>
  <c r="H67" i="28"/>
  <c r="H67" i="29" s="1"/>
  <c r="H56" i="28"/>
  <c r="M75" i="28"/>
  <c r="M75" i="29" s="1"/>
  <c r="M66" i="28"/>
  <c r="M66" i="29" s="1"/>
  <c r="M77" i="28"/>
  <c r="M77" i="29" s="1"/>
  <c r="I66" i="28"/>
  <c r="I66" i="29" s="1"/>
  <c r="I62" i="28"/>
  <c r="I77" i="28"/>
  <c r="I77" i="29" s="1"/>
  <c r="E64" i="28"/>
  <c r="E75" i="28"/>
  <c r="E75" i="29" s="1"/>
  <c r="E69" i="28"/>
  <c r="E69" i="29" s="1"/>
  <c r="P61" i="28"/>
  <c r="P57" i="28"/>
  <c r="P68" i="28"/>
  <c r="L57" i="28"/>
  <c r="L69" i="28"/>
  <c r="L69" i="29" s="1"/>
  <c r="L72" i="28"/>
  <c r="L72" i="29" s="1"/>
  <c r="L109" i="28"/>
  <c r="L109" i="29" s="1"/>
  <c r="P41" i="28"/>
  <c r="H25" i="28"/>
  <c r="H25" i="29" s="1"/>
  <c r="L48" i="28"/>
  <c r="L35" i="28"/>
  <c r="L114" i="28"/>
  <c r="L114" i="29" s="1"/>
  <c r="L139" i="31"/>
  <c r="I107" i="28"/>
  <c r="I35" i="28"/>
  <c r="N35" i="28"/>
  <c r="I106" i="28"/>
  <c r="F51" i="28"/>
  <c r="J78" i="28"/>
  <c r="J78" i="29" s="1"/>
  <c r="O73" i="28"/>
  <c r="O73" i="29" s="1"/>
  <c r="O74" i="28"/>
  <c r="O74" i="29" s="1"/>
  <c r="O67" i="28"/>
  <c r="O67" i="29" s="1"/>
  <c r="K77" i="28"/>
  <c r="K77" i="29" s="1"/>
  <c r="K74" i="28"/>
  <c r="K74" i="29" s="1"/>
  <c r="K67" i="28"/>
  <c r="K67" i="29" s="1"/>
  <c r="G61" i="28"/>
  <c r="G74" i="28"/>
  <c r="G74" i="29" s="1"/>
  <c r="G67" i="28"/>
  <c r="G67" i="29" s="1"/>
  <c r="N67" i="28"/>
  <c r="N67" i="29" s="1"/>
  <c r="N63" i="28"/>
  <c r="N70" i="28"/>
  <c r="N70" i="29" s="1"/>
  <c r="J71" i="28"/>
  <c r="J71" i="29" s="1"/>
  <c r="J59" i="28"/>
  <c r="J74" i="28"/>
  <c r="J74" i="29" s="1"/>
  <c r="F60" i="28"/>
  <c r="F71" i="28"/>
  <c r="F71" i="29" s="1"/>
  <c r="F102" i="28"/>
  <c r="H70" i="28"/>
  <c r="H70" i="29" s="1"/>
  <c r="H77" i="28"/>
  <c r="H77" i="29" s="1"/>
  <c r="H63" i="28"/>
  <c r="M67" i="28"/>
  <c r="M67" i="29" s="1"/>
  <c r="M58" i="28"/>
  <c r="M73" i="28"/>
  <c r="M73" i="29" s="1"/>
  <c r="I58" i="28"/>
  <c r="I53" i="28"/>
  <c r="I73" i="28"/>
  <c r="I73" i="29" s="1"/>
  <c r="E77" i="28"/>
  <c r="E77" i="29" s="1"/>
  <c r="E58" i="28"/>
  <c r="E71" i="28"/>
  <c r="E71" i="29" s="1"/>
  <c r="P74" i="28"/>
  <c r="P74" i="29" s="1"/>
  <c r="P75" i="28"/>
  <c r="P75" i="29" s="1"/>
  <c r="P64" i="28"/>
  <c r="L102" i="28"/>
  <c r="L61" i="28"/>
  <c r="L68" i="28"/>
  <c r="H109" i="28"/>
  <c r="H109" i="29" s="1"/>
  <c r="O41" i="28"/>
  <c r="K38" i="28"/>
  <c r="L52" i="28"/>
  <c r="L52" i="29" s="1"/>
  <c r="G114" i="28"/>
  <c r="G114" i="29" s="1"/>
  <c r="G139" i="31"/>
  <c r="O106" i="28"/>
  <c r="F50" i="28"/>
  <c r="F50" i="29" s="1"/>
  <c r="P35" i="28"/>
  <c r="P114" i="28"/>
  <c r="P114" i="29" s="1"/>
  <c r="P139" i="31"/>
  <c r="M107" i="28"/>
  <c r="G50" i="28"/>
  <c r="G50" i="29" s="1"/>
  <c r="M35" i="28"/>
  <c r="I108" i="28"/>
  <c r="I108" i="29" s="1"/>
  <c r="I51" i="28"/>
  <c r="M114" i="28"/>
  <c r="M114" i="29" s="1"/>
  <c r="M139" i="31"/>
  <c r="I114" i="28"/>
  <c r="I114" i="29" s="1"/>
  <c r="I139" i="31"/>
  <c r="O35" i="28"/>
  <c r="G35" i="28"/>
  <c r="M78" i="28"/>
  <c r="M78" i="29" s="1"/>
  <c r="P78" i="28"/>
  <c r="P78" i="29" s="1"/>
  <c r="O57" i="28"/>
  <c r="O70" i="28"/>
  <c r="O70" i="29" s="1"/>
  <c r="O63" i="28"/>
  <c r="K69" i="28"/>
  <c r="K69" i="29" s="1"/>
  <c r="K70" i="28"/>
  <c r="K70" i="29" s="1"/>
  <c r="K63" i="28"/>
  <c r="G65" i="28"/>
  <c r="G70" i="28"/>
  <c r="G70" i="29" s="1"/>
  <c r="G63" i="28"/>
  <c r="N59" i="28"/>
  <c r="N77" i="28"/>
  <c r="N77" i="29" s="1"/>
  <c r="N66" i="28"/>
  <c r="N66" i="29" s="1"/>
  <c r="J63" i="28"/>
  <c r="J77" i="28"/>
  <c r="J77" i="29" s="1"/>
  <c r="J70" i="28"/>
  <c r="J70" i="29" s="1"/>
  <c r="F75" i="28"/>
  <c r="F75" i="29" s="1"/>
  <c r="F63" i="28"/>
  <c r="F74" i="28"/>
  <c r="H102" i="28"/>
  <c r="H69" i="28"/>
  <c r="H69" i="29" s="1"/>
  <c r="H59" i="28"/>
  <c r="M59" i="28"/>
  <c r="M76" i="28"/>
  <c r="M76" i="29" s="1"/>
  <c r="M69" i="28"/>
  <c r="M69" i="29" s="1"/>
  <c r="I71" i="28"/>
  <c r="I71" i="29" s="1"/>
  <c r="I76" i="28"/>
  <c r="I76" i="29" s="1"/>
  <c r="I69" i="28"/>
  <c r="I69" i="29" s="1"/>
  <c r="E61" i="28"/>
  <c r="E63" i="28"/>
  <c r="E76" i="28"/>
  <c r="E76" i="29" s="1"/>
  <c r="P66" i="28"/>
  <c r="P66" i="29" s="1"/>
  <c r="P71" i="28"/>
  <c r="P71" i="29" s="1"/>
  <c r="P60" i="28"/>
  <c r="L70" i="28"/>
  <c r="L70" i="29" s="1"/>
  <c r="L75" i="28"/>
  <c r="L75" i="29" s="1"/>
  <c r="L64" i="28"/>
  <c r="L41" i="28"/>
  <c r="F41" i="28"/>
  <c r="J106" i="28"/>
  <c r="E57" i="28"/>
  <c r="L107" i="28"/>
  <c r="H108" i="28"/>
  <c r="H108" i="29" s="1"/>
  <c r="E107" i="28"/>
  <c r="K50" i="28"/>
  <c r="K50" i="29" s="1"/>
  <c r="E108" i="28"/>
  <c r="E108" i="29" s="1"/>
  <c r="J109" i="28"/>
  <c r="J109" i="29" s="1"/>
  <c r="N109" i="28"/>
  <c r="N109" i="29" s="1"/>
  <c r="F109" i="28"/>
  <c r="F109" i="29" s="1"/>
  <c r="I50" i="28"/>
  <c r="I50" i="29" s="1"/>
  <c r="H43" i="28"/>
  <c r="K35" i="28"/>
  <c r="J90" i="28"/>
  <c r="J90" i="29" s="1"/>
  <c r="L79" i="28"/>
  <c r="K78" i="28"/>
  <c r="K78" i="29" s="1"/>
  <c r="O72" i="28"/>
  <c r="O72" i="29" s="1"/>
  <c r="O66" i="28"/>
  <c r="O66" i="29" s="1"/>
  <c r="O59" i="28"/>
  <c r="K60" i="28"/>
  <c r="K66" i="28"/>
  <c r="K66" i="29" s="1"/>
  <c r="K59" i="28"/>
  <c r="G64" i="28"/>
  <c r="G66" i="28"/>
  <c r="G66" i="29" s="1"/>
  <c r="G59" i="28"/>
  <c r="N72" i="28"/>
  <c r="N72" i="29" s="1"/>
  <c r="N73" i="28"/>
  <c r="N73" i="29" s="1"/>
  <c r="N62" i="28"/>
  <c r="J68" i="28"/>
  <c r="J73" i="28"/>
  <c r="J73" i="29" s="1"/>
  <c r="J66" i="28"/>
  <c r="J66" i="29" s="1"/>
  <c r="F72" i="28"/>
  <c r="F77" i="28"/>
  <c r="F77" i="29" s="1"/>
  <c r="F70" i="28"/>
  <c r="F70" i="29" s="1"/>
  <c r="H61" i="28"/>
  <c r="H73" i="28"/>
  <c r="H73" i="29" s="1"/>
  <c r="H76" i="28"/>
  <c r="H76" i="29" s="1"/>
  <c r="M63" i="28"/>
  <c r="M72" i="28"/>
  <c r="M72" i="29" s="1"/>
  <c r="M65" i="28"/>
  <c r="M65" i="29" s="1"/>
  <c r="I63" i="28"/>
  <c r="I72" i="28"/>
  <c r="I72" i="29" s="1"/>
  <c r="I65" i="28"/>
  <c r="I65" i="29" s="1"/>
  <c r="E68" i="28"/>
  <c r="E74" i="28"/>
  <c r="E74" i="29" s="1"/>
  <c r="P58" i="28"/>
  <c r="P67" i="28"/>
  <c r="P67" i="29" s="1"/>
  <c r="P56" i="28"/>
  <c r="L62" i="28"/>
  <c r="L71" i="28"/>
  <c r="L71" i="29" s="1"/>
  <c r="L60" i="28"/>
  <c r="F38" i="28"/>
  <c r="I38" i="28"/>
  <c r="G106" i="28"/>
  <c r="N106" i="28"/>
  <c r="G52" i="28"/>
  <c r="G52" i="29" s="1"/>
  <c r="O114" i="28"/>
  <c r="O114" i="29" s="1"/>
  <c r="O139" i="31"/>
  <c r="E102" i="28"/>
  <c r="N50" i="28"/>
  <c r="N50" i="29" s="1"/>
  <c r="L108" i="28"/>
  <c r="L108" i="29" s="1"/>
  <c r="O50" i="28"/>
  <c r="O50" i="29" s="1"/>
  <c r="M108" i="28"/>
  <c r="M108" i="29" s="1"/>
  <c r="F107" i="28"/>
  <c r="J107" i="28"/>
  <c r="M106" i="28"/>
  <c r="E106" i="28"/>
  <c r="K48" i="28"/>
  <c r="I78" i="28"/>
  <c r="I78" i="29" s="1"/>
  <c r="J88" i="28"/>
  <c r="J88" i="29" s="1"/>
  <c r="J99" i="28"/>
  <c r="O65" i="28"/>
  <c r="O65" i="29" s="1"/>
  <c r="O56" i="28"/>
  <c r="O62" i="28"/>
  <c r="K61" i="28"/>
  <c r="K62" i="28"/>
  <c r="G73" i="28"/>
  <c r="G73" i="29" s="1"/>
  <c r="G102" i="28"/>
  <c r="G62" i="28"/>
  <c r="F78" i="28"/>
  <c r="F78" i="29" s="1"/>
  <c r="N64" i="28"/>
  <c r="N69" i="28"/>
  <c r="N69" i="29" s="1"/>
  <c r="N58" i="28"/>
  <c r="J60" i="28"/>
  <c r="J69" i="28"/>
  <c r="J69" i="29" s="1"/>
  <c r="J62" i="28"/>
  <c r="F64" i="28"/>
  <c r="F73" i="28"/>
  <c r="F73" i="29" s="1"/>
  <c r="F66" i="28"/>
  <c r="H74" i="28"/>
  <c r="H74" i="29" s="1"/>
  <c r="H65" i="28"/>
  <c r="H65" i="29" s="1"/>
  <c r="H72" i="28"/>
  <c r="H72" i="29" s="1"/>
  <c r="M102" i="28"/>
  <c r="M68" i="28"/>
  <c r="M61" i="28"/>
  <c r="I75" i="28"/>
  <c r="I75" i="29" s="1"/>
  <c r="I68" i="28"/>
  <c r="I61" i="28"/>
  <c r="E66" i="28"/>
  <c r="E66" i="29" s="1"/>
  <c r="E65" i="28"/>
  <c r="H79" i="28"/>
  <c r="P62" i="28"/>
  <c r="P63" i="28"/>
  <c r="P43" i="28"/>
  <c r="L53" i="28"/>
  <c r="L67" i="28"/>
  <c r="L67" i="29" s="1"/>
  <c r="L56" i="28"/>
  <c r="G109" i="28"/>
  <c r="G109" i="29" s="1"/>
  <c r="H41" i="28"/>
  <c r="M25" i="28"/>
  <c r="M25" i="29" s="1"/>
  <c r="P51" i="28"/>
  <c r="N52" i="28"/>
  <c r="N52" i="29" s="1"/>
  <c r="P48" i="28"/>
  <c r="M52" i="28"/>
  <c r="M52" i="29" s="1"/>
  <c r="M51" i="28"/>
  <c r="N51" i="28"/>
  <c r="O48" i="28"/>
  <c r="O51" i="28"/>
  <c r="P52" i="28"/>
  <c r="P52" i="29" s="1"/>
  <c r="N48" i="28"/>
  <c r="O52" i="28"/>
  <c r="O52" i="29" s="1"/>
  <c r="M48" i="28"/>
  <c r="K114" i="28"/>
  <c r="K114" i="29" s="1"/>
  <c r="C4" i="26"/>
  <c r="C7" i="26" s="1"/>
  <c r="H42" i="28"/>
  <c r="J39" i="28"/>
  <c r="J39" i="29" s="1"/>
  <c r="J42" i="28"/>
  <c r="I83" i="28"/>
  <c r="L89" i="28"/>
  <c r="L89" i="29" s="1"/>
  <c r="L88" i="28"/>
  <c r="L88" i="29" s="1"/>
  <c r="O98" i="28"/>
  <c r="O93" i="28"/>
  <c r="O93" i="29" s="1"/>
  <c r="O94" i="28"/>
  <c r="O94" i="29" s="1"/>
  <c r="K82" i="28"/>
  <c r="K82" i="29" s="1"/>
  <c r="K83" i="28"/>
  <c r="P85" i="28"/>
  <c r="P85" i="29" s="1"/>
  <c r="F99" i="28"/>
  <c r="F81" i="28"/>
  <c r="F81" i="29" s="1"/>
  <c r="E78" i="28"/>
  <c r="E78" i="29" s="1"/>
  <c r="H82" i="28"/>
  <c r="H82" i="29" s="1"/>
  <c r="H87" i="28"/>
  <c r="H87" i="29" s="1"/>
  <c r="H100" i="28"/>
  <c r="H84" i="28"/>
  <c r="H84" i="29" s="1"/>
  <c r="G101" i="28"/>
  <c r="G81" i="28"/>
  <c r="G81" i="29" s="1"/>
  <c r="G93" i="28"/>
  <c r="G93" i="29" s="1"/>
  <c r="G98" i="28"/>
  <c r="G82" i="28"/>
  <c r="G82" i="29" s="1"/>
  <c r="G91" i="28"/>
  <c r="G91" i="29" s="1"/>
  <c r="G55" i="28"/>
  <c r="P49" i="28"/>
  <c r="P49" i="29" s="1"/>
  <c r="H49" i="28"/>
  <c r="H49" i="29" s="1"/>
  <c r="O42" i="28"/>
  <c r="G42" i="28"/>
  <c r="N108" i="28"/>
  <c r="N108" i="29" s="1"/>
  <c r="H38" i="28"/>
  <c r="O39" i="28"/>
  <c r="O39" i="29" s="1"/>
  <c r="L42" i="28"/>
  <c r="E55" i="28"/>
  <c r="J49" i="28"/>
  <c r="J49" i="29" s="1"/>
  <c r="I42" i="28"/>
  <c r="N39" i="28"/>
  <c r="N39" i="29" s="1"/>
  <c r="K39" i="28"/>
  <c r="K39" i="29" s="1"/>
  <c r="B4" i="26"/>
  <c r="B7" i="26" s="1"/>
  <c r="J35" i="28"/>
  <c r="M36" i="28"/>
  <c r="M36" i="29" s="1"/>
  <c r="F42" i="28"/>
  <c r="H36" i="28"/>
  <c r="H36" i="29" s="1"/>
  <c r="I88" i="28"/>
  <c r="I88" i="29" s="1"/>
  <c r="I93" i="28"/>
  <c r="I93" i="29" s="1"/>
  <c r="I99" i="28"/>
  <c r="I55" i="28"/>
  <c r="I98" i="28"/>
  <c r="I82" i="28"/>
  <c r="I82" i="29" s="1"/>
  <c r="N96" i="28"/>
  <c r="N96" i="29" s="1"/>
  <c r="N88" i="28"/>
  <c r="N88" i="29" s="1"/>
  <c r="N80" i="28"/>
  <c r="N99" i="28"/>
  <c r="N91" i="28"/>
  <c r="N91" i="29" s="1"/>
  <c r="N83" i="28"/>
  <c r="J82" i="28"/>
  <c r="J82" i="29" s="1"/>
  <c r="J101" i="28"/>
  <c r="J93" i="28"/>
  <c r="J93" i="29" s="1"/>
  <c r="J85" i="28"/>
  <c r="J85" i="29" s="1"/>
  <c r="M81" i="28"/>
  <c r="M81" i="29" s="1"/>
  <c r="M87" i="28"/>
  <c r="M87" i="29" s="1"/>
  <c r="M100" i="28"/>
  <c r="M92" i="28"/>
  <c r="M92" i="29" s="1"/>
  <c r="M84" i="28"/>
  <c r="M84" i="29" s="1"/>
  <c r="M55" i="28"/>
  <c r="M89" i="28"/>
  <c r="M89" i="29" s="1"/>
  <c r="L95" i="28"/>
  <c r="L95" i="29" s="1"/>
  <c r="L87" i="28"/>
  <c r="L87" i="29" s="1"/>
  <c r="L94" i="28"/>
  <c r="L94" i="29" s="1"/>
  <c r="L86" i="28"/>
  <c r="L86" i="29" s="1"/>
  <c r="O90" i="28"/>
  <c r="O90" i="29" s="1"/>
  <c r="O88" i="28"/>
  <c r="O88" i="29" s="1"/>
  <c r="O99" i="28"/>
  <c r="O91" i="28"/>
  <c r="O91" i="29" s="1"/>
  <c r="O83" i="28"/>
  <c r="O92" i="28"/>
  <c r="O92" i="29" s="1"/>
  <c r="K94" i="28"/>
  <c r="K94" i="29" s="1"/>
  <c r="K100" i="28"/>
  <c r="K97" i="28"/>
  <c r="K97" i="29" s="1"/>
  <c r="K89" i="28"/>
  <c r="K89" i="29" s="1"/>
  <c r="K81" i="28"/>
  <c r="K81" i="29" s="1"/>
  <c r="P99" i="28"/>
  <c r="P91" i="28"/>
  <c r="P91" i="29" s="1"/>
  <c r="P83" i="28"/>
  <c r="P100" i="28"/>
  <c r="P92" i="28"/>
  <c r="P92" i="29" s="1"/>
  <c r="P84" i="28"/>
  <c r="P84" i="29" s="1"/>
  <c r="P55" i="28"/>
  <c r="F83" i="28"/>
  <c r="F88" i="28"/>
  <c r="F88" i="29" s="1"/>
  <c r="F87" i="28"/>
  <c r="F93" i="28"/>
  <c r="F93" i="29" s="1"/>
  <c r="F98" i="28"/>
  <c r="F82" i="28"/>
  <c r="F82" i="29" s="1"/>
  <c r="E82" i="28"/>
  <c r="E82" i="29" s="1"/>
  <c r="E91" i="28"/>
  <c r="E91" i="29" s="1"/>
  <c r="E83" i="28"/>
  <c r="E88" i="28"/>
  <c r="E88" i="29" s="1"/>
  <c r="E89" i="28"/>
  <c r="E89" i="29" s="1"/>
  <c r="H94" i="28"/>
  <c r="H94" i="29" s="1"/>
  <c r="H93" i="28"/>
  <c r="H93" i="29" s="1"/>
  <c r="H85" i="28"/>
  <c r="H85" i="29" s="1"/>
  <c r="H81" i="28"/>
  <c r="H81" i="29" s="1"/>
  <c r="H83" i="28"/>
  <c r="H96" i="28"/>
  <c r="H96" i="29" s="1"/>
  <c r="H80" i="28"/>
  <c r="G89" i="28"/>
  <c r="G89" i="29" s="1"/>
  <c r="G96" i="28"/>
  <c r="G96" i="29" s="1"/>
  <c r="G85" i="28"/>
  <c r="G85" i="29" s="1"/>
  <c r="G94" i="28"/>
  <c r="G94" i="29" s="1"/>
  <c r="G87" i="28"/>
  <c r="G87" i="29" s="1"/>
  <c r="K109" i="28"/>
  <c r="K109" i="29" s="1"/>
  <c r="L39" i="28"/>
  <c r="L39" i="29" s="1"/>
  <c r="K25" i="28"/>
  <c r="K25" i="29" s="1"/>
  <c r="K41" i="28"/>
  <c r="N25" i="28"/>
  <c r="N25" i="29" s="1"/>
  <c r="P25" i="28"/>
  <c r="P25" i="29" s="1"/>
  <c r="J108" i="28"/>
  <c r="J108" i="29" s="1"/>
  <c r="M38" i="28"/>
  <c r="F4" i="26"/>
  <c r="F7" i="26" s="1"/>
  <c r="J50" i="28"/>
  <c r="J50" i="29" s="1"/>
  <c r="M39" i="28"/>
  <c r="M39" i="29" s="1"/>
  <c r="F49" i="28"/>
  <c r="F49" i="29" s="1"/>
  <c r="F36" i="28"/>
  <c r="F36" i="29" s="1"/>
  <c r="I81" i="28"/>
  <c r="I81" i="29" s="1"/>
  <c r="I86" i="28"/>
  <c r="I86" i="29" s="1"/>
  <c r="N82" i="28"/>
  <c r="N82" i="29" s="1"/>
  <c r="N85" i="28"/>
  <c r="N85" i="29" s="1"/>
  <c r="J84" i="28"/>
  <c r="J84" i="29" s="1"/>
  <c r="J55" i="28"/>
  <c r="J87" i="28"/>
  <c r="J87" i="29" s="1"/>
  <c r="M91" i="28"/>
  <c r="M91" i="29" s="1"/>
  <c r="M94" i="28"/>
  <c r="M94" i="29" s="1"/>
  <c r="M97" i="28"/>
  <c r="M97" i="29" s="1"/>
  <c r="L96" i="28"/>
  <c r="L96" i="29" s="1"/>
  <c r="O96" i="28"/>
  <c r="O96" i="29" s="1"/>
  <c r="K96" i="28"/>
  <c r="K96" i="29" s="1"/>
  <c r="K91" i="28"/>
  <c r="K91" i="29" s="1"/>
  <c r="P101" i="28"/>
  <c r="F96" i="28"/>
  <c r="F96" i="29" s="1"/>
  <c r="F97" i="28"/>
  <c r="F97" i="29" s="1"/>
  <c r="F86" i="28"/>
  <c r="F86" i="29" s="1"/>
  <c r="E94" i="28"/>
  <c r="E94" i="29" s="1"/>
  <c r="E96" i="28"/>
  <c r="E96" i="29" s="1"/>
  <c r="E85" i="28"/>
  <c r="E85" i="29" s="1"/>
  <c r="O36" i="28"/>
  <c r="O36" i="29" s="1"/>
  <c r="M42" i="28"/>
  <c r="M49" i="28"/>
  <c r="M49" i="29" s="1"/>
  <c r="I95" i="28"/>
  <c r="I95" i="29" s="1"/>
  <c r="I89" i="28"/>
  <c r="I89" i="29" s="1"/>
  <c r="I96" i="28"/>
  <c r="I96" i="29" s="1"/>
  <c r="I94" i="28"/>
  <c r="I94" i="29" s="1"/>
  <c r="N94" i="28"/>
  <c r="N94" i="29" s="1"/>
  <c r="N86" i="28"/>
  <c r="N86" i="29" s="1"/>
  <c r="N97" i="28"/>
  <c r="N97" i="29" s="1"/>
  <c r="J80" i="28"/>
  <c r="J91" i="28"/>
  <c r="J91" i="29" s="1"/>
  <c r="M85" i="28"/>
  <c r="M85" i="29" s="1"/>
  <c r="M82" i="28"/>
  <c r="M82" i="29" s="1"/>
  <c r="L101" i="28"/>
  <c r="L85" i="28"/>
  <c r="L85" i="29" s="1"/>
  <c r="L92" i="28"/>
  <c r="L92" i="29" s="1"/>
  <c r="L55" i="28"/>
  <c r="O97" i="28"/>
  <c r="O97" i="29" s="1"/>
  <c r="O84" i="28"/>
  <c r="O84" i="29" s="1"/>
  <c r="P89" i="28"/>
  <c r="P89" i="29" s="1"/>
  <c r="P98" i="28"/>
  <c r="P90" i="28"/>
  <c r="P90" i="29" s="1"/>
  <c r="P82" i="28"/>
  <c r="P82" i="29" s="1"/>
  <c r="K73" i="28"/>
  <c r="K73" i="29" s="1"/>
  <c r="F84" i="28"/>
  <c r="F84" i="29" s="1"/>
  <c r="F80" i="28"/>
  <c r="F89" i="28"/>
  <c r="F89" i="29" s="1"/>
  <c r="G4" i="26"/>
  <c r="G7" i="26" s="1"/>
  <c r="J56" i="28"/>
  <c r="E99" i="28"/>
  <c r="H99" i="28"/>
  <c r="H98" i="28"/>
  <c r="H101" i="28"/>
  <c r="H95" i="28"/>
  <c r="H95" i="29" s="1"/>
  <c r="H92" i="28"/>
  <c r="H92" i="29" s="1"/>
  <c r="P70" i="28"/>
  <c r="P70" i="29" s="1"/>
  <c r="G97" i="28"/>
  <c r="G97" i="29" s="1"/>
  <c r="G80" i="28"/>
  <c r="G92" i="28"/>
  <c r="G92" i="29" s="1"/>
  <c r="G90" i="28"/>
  <c r="G90" i="29" s="1"/>
  <c r="G99" i="28"/>
  <c r="G83" i="28"/>
  <c r="G25" i="28"/>
  <c r="G25" i="29" s="1"/>
  <c r="K42" i="28"/>
  <c r="J25" i="28"/>
  <c r="J25" i="29" s="1"/>
  <c r="F108" i="28"/>
  <c r="F108" i="29" s="1"/>
  <c r="P38" i="28"/>
  <c r="E54" i="28"/>
  <c r="E54" i="29" s="1"/>
  <c r="G39" i="28"/>
  <c r="G39" i="29" s="1"/>
  <c r="G36" i="28"/>
  <c r="G36" i="29" s="1"/>
  <c r="N42" i="28"/>
  <c r="I100" i="28"/>
  <c r="I97" i="28"/>
  <c r="I97" i="29" s="1"/>
  <c r="I80" i="28"/>
  <c r="N98" i="28"/>
  <c r="N90" i="28"/>
  <c r="N90" i="29" s="1"/>
  <c r="N101" i="28"/>
  <c r="N93" i="28"/>
  <c r="N93" i="29" s="1"/>
  <c r="J92" i="28"/>
  <c r="J92" i="29" s="1"/>
  <c r="J95" i="28"/>
  <c r="J95" i="29" s="1"/>
  <c r="M86" i="28"/>
  <c r="M86" i="29" s="1"/>
  <c r="L97" i="28"/>
  <c r="L97" i="29" s="1"/>
  <c r="L81" i="28"/>
  <c r="L81" i="29" s="1"/>
  <c r="L80" i="28"/>
  <c r="O101" i="28"/>
  <c r="O85" i="28"/>
  <c r="O85" i="29" s="1"/>
  <c r="K84" i="28"/>
  <c r="K84" i="29" s="1"/>
  <c r="K99" i="28"/>
  <c r="K80" i="28"/>
  <c r="P93" i="28"/>
  <c r="P93" i="29" s="1"/>
  <c r="P94" i="28"/>
  <c r="P94" i="29" s="1"/>
  <c r="P86" i="28"/>
  <c r="P86" i="29" s="1"/>
  <c r="F95" i="28"/>
  <c r="F95" i="29" s="1"/>
  <c r="H89" i="28"/>
  <c r="H89" i="29" s="1"/>
  <c r="E80" i="28"/>
  <c r="P42" i="28"/>
  <c r="E98" i="28"/>
  <c r="N49" i="28"/>
  <c r="N49" i="29" s="1"/>
  <c r="K36" i="28"/>
  <c r="K36" i="29" s="1"/>
  <c r="G49" i="28"/>
  <c r="G49" i="29" s="1"/>
  <c r="K49" i="28"/>
  <c r="K49" i="29" s="1"/>
  <c r="I36" i="28"/>
  <c r="I36" i="29" s="1"/>
  <c r="E4" i="26"/>
  <c r="E7" i="26" s="1"/>
  <c r="J48" i="28"/>
  <c r="P36" i="28"/>
  <c r="P36" i="29" s="1"/>
  <c r="N36" i="28"/>
  <c r="N36" i="29" s="1"/>
  <c r="I84" i="28"/>
  <c r="I84" i="29" s="1"/>
  <c r="I91" i="28"/>
  <c r="I91" i="29" s="1"/>
  <c r="N89" i="28"/>
  <c r="N89" i="29" s="1"/>
  <c r="N81" i="28"/>
  <c r="N81" i="29" s="1"/>
  <c r="J96" i="28"/>
  <c r="J96" i="29" s="1"/>
  <c r="J83" i="28"/>
  <c r="M95" i="28"/>
  <c r="M95" i="29" s="1"/>
  <c r="M98" i="28"/>
  <c r="M90" i="28"/>
  <c r="M90" i="29" s="1"/>
  <c r="M101" i="28"/>
  <c r="L93" i="28"/>
  <c r="L93" i="29" s="1"/>
  <c r="L100" i="28"/>
  <c r="L84" i="28"/>
  <c r="L84" i="29" s="1"/>
  <c r="O86" i="28"/>
  <c r="O86" i="29" s="1"/>
  <c r="O80" i="28"/>
  <c r="O89" i="28"/>
  <c r="O89" i="29" s="1"/>
  <c r="O81" i="28"/>
  <c r="O81" i="29" s="1"/>
  <c r="K92" i="28"/>
  <c r="K92" i="29" s="1"/>
  <c r="K98" i="28"/>
  <c r="K55" i="28"/>
  <c r="K95" i="28"/>
  <c r="K95" i="29" s="1"/>
  <c r="K87" i="28"/>
  <c r="K87" i="29" s="1"/>
  <c r="P97" i="28"/>
  <c r="P97" i="29" s="1"/>
  <c r="P81" i="28"/>
  <c r="P81" i="29" s="1"/>
  <c r="F101" i="28"/>
  <c r="F94" i="28"/>
  <c r="F94" i="29" s="1"/>
  <c r="E100" i="28"/>
  <c r="E87" i="28"/>
  <c r="E87" i="29" s="1"/>
  <c r="E92" i="28"/>
  <c r="E92" i="29" s="1"/>
  <c r="E93" i="28"/>
  <c r="E93" i="29" s="1"/>
  <c r="E101" i="28"/>
  <c r="I39" i="28"/>
  <c r="I39" i="29" s="1"/>
  <c r="F39" i="28"/>
  <c r="F39" i="29" s="1"/>
  <c r="O49" i="28"/>
  <c r="O49" i="29" s="1"/>
  <c r="L36" i="28"/>
  <c r="L36" i="29" s="1"/>
  <c r="I49" i="28"/>
  <c r="I49" i="29" s="1"/>
  <c r="J36" i="28"/>
  <c r="J36" i="29" s="1"/>
  <c r="I101" i="28"/>
  <c r="I85" i="28"/>
  <c r="I85" i="29" s="1"/>
  <c r="I87" i="28"/>
  <c r="I87" i="29" s="1"/>
  <c r="I92" i="28"/>
  <c r="I92" i="29" s="1"/>
  <c r="I90" i="28"/>
  <c r="I90" i="29" s="1"/>
  <c r="N100" i="28"/>
  <c r="N92" i="28"/>
  <c r="N92" i="29" s="1"/>
  <c r="N84" i="28"/>
  <c r="N84" i="29" s="1"/>
  <c r="N55" i="28"/>
  <c r="N127" i="28" s="1"/>
  <c r="N95" i="28"/>
  <c r="N95" i="29" s="1"/>
  <c r="N87" i="28"/>
  <c r="N87" i="29" s="1"/>
  <c r="J94" i="28"/>
  <c r="J94" i="29" s="1"/>
  <c r="J86" i="28"/>
  <c r="J86" i="29" s="1"/>
  <c r="J97" i="28"/>
  <c r="J97" i="29" s="1"/>
  <c r="J89" i="28"/>
  <c r="J89" i="29" s="1"/>
  <c r="M93" i="28"/>
  <c r="M93" i="29" s="1"/>
  <c r="M83" i="28"/>
  <c r="M96" i="28"/>
  <c r="M96" i="29" s="1"/>
  <c r="M88" i="28"/>
  <c r="M88" i="29" s="1"/>
  <c r="M80" i="28"/>
  <c r="M99" i="28"/>
  <c r="L99" i="28"/>
  <c r="L91" i="28"/>
  <c r="L91" i="29" s="1"/>
  <c r="L83" i="28"/>
  <c r="L98" i="28"/>
  <c r="L90" i="28"/>
  <c r="L90" i="29" s="1"/>
  <c r="L82" i="28"/>
  <c r="L82" i="29" s="1"/>
  <c r="O100" i="28"/>
  <c r="O55" i="28"/>
  <c r="O127" i="28" s="1"/>
  <c r="O95" i="28"/>
  <c r="O95" i="29" s="1"/>
  <c r="O87" i="28"/>
  <c r="O87" i="29" s="1"/>
  <c r="O82" i="28"/>
  <c r="O82" i="29" s="1"/>
  <c r="K88" i="28"/>
  <c r="K88" i="29" s="1"/>
  <c r="K90" i="28"/>
  <c r="K90" i="29" s="1"/>
  <c r="K101" i="28"/>
  <c r="K93" i="28"/>
  <c r="K93" i="29" s="1"/>
  <c r="K85" i="28"/>
  <c r="K85" i="29" s="1"/>
  <c r="K86" i="28"/>
  <c r="K86" i="29" s="1"/>
  <c r="P95" i="28"/>
  <c r="P95" i="29" s="1"/>
  <c r="P87" i="28"/>
  <c r="P87" i="29" s="1"/>
  <c r="P96" i="28"/>
  <c r="P96" i="29" s="1"/>
  <c r="P88" i="28"/>
  <c r="P88" i="29" s="1"/>
  <c r="P80" i="28"/>
  <c r="F92" i="28"/>
  <c r="F92" i="29" s="1"/>
  <c r="F91" i="28"/>
  <c r="F91" i="29" s="1"/>
  <c r="F100" i="28"/>
  <c r="F55" i="28"/>
  <c r="F85" i="28"/>
  <c r="F85" i="29" s="1"/>
  <c r="F90" i="28"/>
  <c r="F90" i="29" s="1"/>
  <c r="J72" i="28"/>
  <c r="J72" i="29" s="1"/>
  <c r="E90" i="28"/>
  <c r="E90" i="29" s="1"/>
  <c r="E86" i="28"/>
  <c r="E86" i="29" s="1"/>
  <c r="E84" i="28"/>
  <c r="E84" i="29" s="1"/>
  <c r="E95" i="28"/>
  <c r="E95" i="29" s="1"/>
  <c r="E81" i="28"/>
  <c r="E81" i="29" s="1"/>
  <c r="E97" i="28"/>
  <c r="E97" i="29" s="1"/>
  <c r="E70" i="28"/>
  <c r="E70" i="29" s="1"/>
  <c r="H86" i="28"/>
  <c r="H86" i="29" s="1"/>
  <c r="H90" i="28"/>
  <c r="H90" i="29" s="1"/>
  <c r="H97" i="28"/>
  <c r="H97" i="29" s="1"/>
  <c r="H91" i="28"/>
  <c r="H91" i="29" s="1"/>
  <c r="H55" i="28"/>
  <c r="H88" i="28"/>
  <c r="H88" i="29" s="1"/>
  <c r="G88" i="28"/>
  <c r="G88" i="29" s="1"/>
  <c r="G100" i="28"/>
  <c r="G84" i="28"/>
  <c r="G84" i="29" s="1"/>
  <c r="G86" i="28"/>
  <c r="G86" i="29" s="1"/>
  <c r="G95" i="28"/>
  <c r="G95" i="29" s="1"/>
  <c r="L49" i="28"/>
  <c r="L49" i="29" s="1"/>
  <c r="P39" i="28"/>
  <c r="P39" i="29" s="1"/>
  <c r="H39" i="28"/>
  <c r="H39" i="29" s="1"/>
  <c r="F26" i="21"/>
  <c r="F25" i="28"/>
  <c r="F25" i="29" s="1"/>
  <c r="L38" i="28"/>
  <c r="O38" i="28"/>
  <c r="B26" i="26"/>
  <c r="B29" i="26" s="1"/>
  <c r="D15" i="26"/>
  <c r="D26" i="26"/>
  <c r="C25" i="26"/>
  <c r="D25" i="26"/>
  <c r="C15" i="26"/>
  <c r="C26" i="26"/>
  <c r="D14" i="26"/>
  <c r="C14" i="26"/>
  <c r="B14" i="26"/>
  <c r="B15" i="26"/>
  <c r="E139" i="17"/>
  <c r="E139" i="22" s="1"/>
  <c r="I26" i="21"/>
  <c r="O28" i="21"/>
  <c r="P28" i="21"/>
  <c r="L28" i="21"/>
  <c r="E130" i="17"/>
  <c r="M30" i="21"/>
  <c r="H28" i="21"/>
  <c r="O26" i="21"/>
  <c r="O30" i="21"/>
  <c r="L26" i="21"/>
  <c r="G30" i="21"/>
  <c r="G28" i="21"/>
  <c r="M28" i="21"/>
  <c r="F30" i="21"/>
  <c r="F28" i="21"/>
  <c r="I30" i="21"/>
  <c r="I28" i="21"/>
  <c r="J30" i="21"/>
  <c r="J28" i="21"/>
  <c r="K26" i="21"/>
  <c r="K28" i="21"/>
  <c r="N30" i="21"/>
  <c r="N28" i="21"/>
  <c r="K30" i="21"/>
  <c r="M26" i="21"/>
  <c r="N26" i="21"/>
  <c r="J26" i="21"/>
  <c r="E26" i="21"/>
  <c r="E25" i="17"/>
  <c r="E25" i="22" s="1"/>
  <c r="G26" i="21"/>
  <c r="P26" i="21"/>
  <c r="H30" i="21"/>
  <c r="P30" i="21"/>
  <c r="L30" i="21"/>
  <c r="H26" i="21"/>
  <c r="F157" i="17" l="1"/>
  <c r="N157" i="17"/>
  <c r="K157" i="17"/>
  <c r="G20" i="31"/>
  <c r="G140" i="31" s="1"/>
  <c r="L20" i="31"/>
  <c r="L140" i="31" s="1"/>
  <c r="J29" i="33"/>
  <c r="I6" i="32"/>
  <c r="L50" i="17"/>
  <c r="L50" i="22" s="1"/>
  <c r="L50" i="25"/>
  <c r="O66" i="25"/>
  <c r="O66" i="17"/>
  <c r="O66" i="22" s="1"/>
  <c r="P66" i="17"/>
  <c r="P66" i="22" s="1"/>
  <c r="P66" i="25"/>
  <c r="H52" i="17"/>
  <c r="H52" i="22" s="1"/>
  <c r="H52" i="25"/>
  <c r="I52" i="25"/>
  <c r="I52" i="17"/>
  <c r="I52" i="22" s="1"/>
  <c r="J52" i="17"/>
  <c r="J52" i="22" s="1"/>
  <c r="J52" i="25"/>
  <c r="P51" i="17"/>
  <c r="P51" i="22" s="1"/>
  <c r="P51" i="25"/>
  <c r="J28" i="17"/>
  <c r="J28" i="22" s="1"/>
  <c r="J28" i="25"/>
  <c r="H27" i="17"/>
  <c r="M50" i="17"/>
  <c r="M50" i="22" s="1"/>
  <c r="M50" i="25"/>
  <c r="L53" i="21"/>
  <c r="L53" i="31" s="1"/>
  <c r="L47" i="17"/>
  <c r="G26" i="17"/>
  <c r="Q29" i="33"/>
  <c r="P6" i="32"/>
  <c r="M27" i="17"/>
  <c r="J50" i="17"/>
  <c r="J50" i="22" s="1"/>
  <c r="J50" i="25"/>
  <c r="P67" i="17"/>
  <c r="P67" i="22" s="1"/>
  <c r="P67" i="25"/>
  <c r="E65" i="25"/>
  <c r="K51" i="17"/>
  <c r="K51" i="22" s="1"/>
  <c r="K51" i="25"/>
  <c r="G51" i="17"/>
  <c r="G51" i="22" s="1"/>
  <c r="G51" i="25"/>
  <c r="F52" i="17"/>
  <c r="L51" i="25"/>
  <c r="L51" i="17"/>
  <c r="L51" i="22" s="1"/>
  <c r="M51" i="17"/>
  <c r="M51" i="22" s="1"/>
  <c r="M51" i="25"/>
  <c r="H26" i="17"/>
  <c r="J26" i="17"/>
  <c r="F28" i="17"/>
  <c r="F28" i="22" s="1"/>
  <c r="F28" i="25"/>
  <c r="H28" i="17"/>
  <c r="H28" i="22" s="1"/>
  <c r="H28" i="25"/>
  <c r="H20" i="31"/>
  <c r="H140" i="31" s="1"/>
  <c r="H29" i="33"/>
  <c r="G6" i="32"/>
  <c r="K53" i="21"/>
  <c r="K53" i="31" s="1"/>
  <c r="K47" i="17"/>
  <c r="K47" i="22" s="1"/>
  <c r="K47" i="25"/>
  <c r="H66" i="17"/>
  <c r="H66" i="22" s="1"/>
  <c r="H66" i="25"/>
  <c r="M65" i="17"/>
  <c r="M65" i="22" s="1"/>
  <c r="M65" i="25"/>
  <c r="F67" i="17"/>
  <c r="F67" i="22" s="1"/>
  <c r="F67" i="25"/>
  <c r="K66" i="25"/>
  <c r="K66" i="17"/>
  <c r="K66" i="22" s="1"/>
  <c r="F66" i="17"/>
  <c r="F66" i="22" s="1"/>
  <c r="F66" i="25"/>
  <c r="L30" i="17"/>
  <c r="L30" i="22" s="1"/>
  <c r="L30" i="25"/>
  <c r="N30" i="17"/>
  <c r="N30" i="22" s="1"/>
  <c r="N30" i="25"/>
  <c r="F30" i="17"/>
  <c r="F30" i="22" s="1"/>
  <c r="F30" i="25"/>
  <c r="L26" i="17"/>
  <c r="O28" i="17"/>
  <c r="O28" i="22" s="1"/>
  <c r="O28" i="25"/>
  <c r="I29" i="33"/>
  <c r="H6" i="32"/>
  <c r="P29" i="33"/>
  <c r="O6" i="32"/>
  <c r="K20" i="31"/>
  <c r="K140" i="31" s="1"/>
  <c r="K50" i="25"/>
  <c r="K50" i="17"/>
  <c r="K50" i="22" s="1"/>
  <c r="G53" i="21"/>
  <c r="G47" i="17"/>
  <c r="G47" i="22" s="1"/>
  <c r="G47" i="25"/>
  <c r="P53" i="21"/>
  <c r="P53" i="31" s="1"/>
  <c r="P47" i="17"/>
  <c r="P47" i="22" s="1"/>
  <c r="P47" i="25"/>
  <c r="M66" i="17"/>
  <c r="M66" i="22" s="1"/>
  <c r="M66" i="25"/>
  <c r="N65" i="25"/>
  <c r="N65" i="17"/>
  <c r="N65" i="22" s="1"/>
  <c r="M26" i="17"/>
  <c r="K28" i="17"/>
  <c r="K28" i="22" s="1"/>
  <c r="K28" i="25"/>
  <c r="I28" i="17"/>
  <c r="I28" i="22" s="1"/>
  <c r="I28" i="25"/>
  <c r="M28" i="17"/>
  <c r="M28" i="22" s="1"/>
  <c r="M28" i="25"/>
  <c r="O30" i="25"/>
  <c r="O30" i="17"/>
  <c r="O30" i="22" s="1"/>
  <c r="I26" i="17"/>
  <c r="F26" i="17"/>
  <c r="O20" i="31"/>
  <c r="O140" i="31" s="1"/>
  <c r="I20" i="31"/>
  <c r="I140" i="31" s="1"/>
  <c r="E20" i="31"/>
  <c r="E140" i="31" s="1"/>
  <c r="J20" i="31"/>
  <c r="J140" i="31" s="1"/>
  <c r="K29" i="33"/>
  <c r="J6" i="32"/>
  <c r="F20" i="31"/>
  <c r="F140" i="31" s="1"/>
  <c r="L29" i="33"/>
  <c r="K6" i="32"/>
  <c r="E30" i="17"/>
  <c r="E30" i="22" s="1"/>
  <c r="E30" i="25"/>
  <c r="N27" i="17"/>
  <c r="G27" i="17"/>
  <c r="F27" i="17"/>
  <c r="K27" i="17"/>
  <c r="G50" i="17"/>
  <c r="G50" i="22" s="1"/>
  <c r="G50" i="25"/>
  <c r="J53" i="21"/>
  <c r="J47" i="17"/>
  <c r="J47" i="22" s="1"/>
  <c r="J47" i="25"/>
  <c r="I53" i="21"/>
  <c r="I47" i="17"/>
  <c r="I47" i="22" s="1"/>
  <c r="I47" i="25"/>
  <c r="N50" i="17"/>
  <c r="N50" i="22" s="1"/>
  <c r="N50" i="25"/>
  <c r="O50" i="17"/>
  <c r="O50" i="22" s="1"/>
  <c r="O50" i="25"/>
  <c r="O53" i="21"/>
  <c r="O53" i="31" s="1"/>
  <c r="O47" i="17"/>
  <c r="O47" i="22" s="1"/>
  <c r="O47" i="25"/>
  <c r="L157" i="17"/>
  <c r="F65" i="17"/>
  <c r="F65" i="22" s="1"/>
  <c r="F65" i="25"/>
  <c r="L67" i="25"/>
  <c r="L67" i="17"/>
  <c r="L67" i="22" s="1"/>
  <c r="F159" i="17"/>
  <c r="I67" i="17"/>
  <c r="I67" i="22" s="1"/>
  <c r="I67" i="25"/>
  <c r="J66" i="17"/>
  <c r="J66" i="22" s="1"/>
  <c r="J66" i="25"/>
  <c r="G66" i="17"/>
  <c r="G66" i="22" s="1"/>
  <c r="G66" i="25"/>
  <c r="H67" i="17"/>
  <c r="H67" i="22" s="1"/>
  <c r="H67" i="25"/>
  <c r="O67" i="17"/>
  <c r="O67" i="22" s="1"/>
  <c r="O67" i="25"/>
  <c r="P65" i="17"/>
  <c r="P65" i="22" s="1"/>
  <c r="P65" i="25"/>
  <c r="G65" i="17"/>
  <c r="G65" i="22" s="1"/>
  <c r="G65" i="25"/>
  <c r="K67" i="17"/>
  <c r="K67" i="22" s="1"/>
  <c r="K67" i="25"/>
  <c r="O52" i="17"/>
  <c r="O52" i="22" s="1"/>
  <c r="O52" i="25"/>
  <c r="N51" i="17"/>
  <c r="N51" i="22" s="1"/>
  <c r="N51" i="25"/>
  <c r="P52" i="17"/>
  <c r="P52" i="22" s="1"/>
  <c r="P52" i="25"/>
  <c r="O51" i="17"/>
  <c r="O51" i="22" s="1"/>
  <c r="O51" i="25"/>
  <c r="H51" i="17"/>
  <c r="H51" i="22" s="1"/>
  <c r="H51" i="25"/>
  <c r="I51" i="17"/>
  <c r="I51" i="22" s="1"/>
  <c r="I51" i="25"/>
  <c r="F51" i="17"/>
  <c r="F51" i="22" s="1"/>
  <c r="F51" i="25"/>
  <c r="P26" i="17"/>
  <c r="N28" i="17"/>
  <c r="N28" i="22" s="1"/>
  <c r="N28" i="25"/>
  <c r="G30" i="17"/>
  <c r="G30" i="22" s="1"/>
  <c r="G30" i="25"/>
  <c r="P28" i="17"/>
  <c r="P28" i="22" s="1"/>
  <c r="P28" i="25"/>
  <c r="M20" i="31"/>
  <c r="M140" i="31" s="1"/>
  <c r="O29" i="33"/>
  <c r="N6" i="32"/>
  <c r="E27" i="17"/>
  <c r="I27" i="17"/>
  <c r="F53" i="21"/>
  <c r="F53" i="31" s="1"/>
  <c r="F47" i="17"/>
  <c r="F47" i="22" s="1"/>
  <c r="F47" i="25"/>
  <c r="N66" i="17"/>
  <c r="N66" i="22" s="1"/>
  <c r="N66" i="25"/>
  <c r="I65" i="17"/>
  <c r="I65" i="22" s="1"/>
  <c r="I65" i="25"/>
  <c r="N26" i="17"/>
  <c r="J30" i="17"/>
  <c r="J30" i="22" s="1"/>
  <c r="J30" i="25"/>
  <c r="M30" i="17"/>
  <c r="M30" i="22" s="1"/>
  <c r="M30" i="25"/>
  <c r="F29" i="33"/>
  <c r="E6" i="32"/>
  <c r="L27" i="17"/>
  <c r="F50" i="17"/>
  <c r="F50" i="22" s="1"/>
  <c r="F50" i="25"/>
  <c r="P50" i="17"/>
  <c r="P50" i="22" s="1"/>
  <c r="P50" i="25"/>
  <c r="M67" i="17"/>
  <c r="M67" i="22" s="1"/>
  <c r="M67" i="25"/>
  <c r="O65" i="17"/>
  <c r="O65" i="22" s="1"/>
  <c r="O65" i="25"/>
  <c r="L65" i="17"/>
  <c r="L65" i="22" s="1"/>
  <c r="L65" i="25"/>
  <c r="L66" i="17"/>
  <c r="L66" i="22" s="1"/>
  <c r="L66" i="25"/>
  <c r="P30" i="17"/>
  <c r="P30" i="22" s="1"/>
  <c r="P30" i="25"/>
  <c r="H30" i="17"/>
  <c r="H30" i="22" s="1"/>
  <c r="H30" i="25"/>
  <c r="E26" i="17"/>
  <c r="K30" i="17"/>
  <c r="K30" i="22" s="1"/>
  <c r="K30" i="25"/>
  <c r="K26" i="17"/>
  <c r="I30" i="17"/>
  <c r="I30" i="22" s="1"/>
  <c r="I30" i="25"/>
  <c r="G28" i="17"/>
  <c r="G28" i="22" s="1"/>
  <c r="G28" i="25"/>
  <c r="O26" i="17"/>
  <c r="L28" i="17"/>
  <c r="L28" i="22" s="1"/>
  <c r="L28" i="25"/>
  <c r="P20" i="31"/>
  <c r="P140" i="31" s="1"/>
  <c r="M29" i="33"/>
  <c r="L6" i="32"/>
  <c r="G29" i="33"/>
  <c r="F6" i="32"/>
  <c r="N29" i="33"/>
  <c r="M6" i="32"/>
  <c r="N20" i="31"/>
  <c r="N140" i="31" s="1"/>
  <c r="E28" i="17"/>
  <c r="E28" i="22" s="1"/>
  <c r="E28" i="25"/>
  <c r="P27" i="17"/>
  <c r="O27" i="17"/>
  <c r="J27" i="17"/>
  <c r="I50" i="17"/>
  <c r="I50" i="22" s="1"/>
  <c r="I50" i="25"/>
  <c r="N53" i="21"/>
  <c r="N47" i="17"/>
  <c r="N47" i="22" s="1"/>
  <c r="N47" i="25"/>
  <c r="M53" i="21"/>
  <c r="M47" i="17"/>
  <c r="M47" i="22" s="1"/>
  <c r="M47" i="25"/>
  <c r="H50" i="17"/>
  <c r="H50" i="22" s="1"/>
  <c r="H50" i="25"/>
  <c r="H53" i="21"/>
  <c r="H47" i="17"/>
  <c r="H47" i="22" s="1"/>
  <c r="H47" i="25"/>
  <c r="H157" i="17"/>
  <c r="I66" i="17"/>
  <c r="I66" i="22" s="1"/>
  <c r="I66" i="25"/>
  <c r="J67" i="17"/>
  <c r="J67" i="22" s="1"/>
  <c r="J67" i="25"/>
  <c r="H65" i="17"/>
  <c r="H65" i="22" s="1"/>
  <c r="H65" i="25"/>
  <c r="J65" i="17"/>
  <c r="J65" i="22" s="1"/>
  <c r="J65" i="25"/>
  <c r="G67" i="17"/>
  <c r="G67" i="22" s="1"/>
  <c r="G67" i="25"/>
  <c r="N67" i="17"/>
  <c r="N67" i="22" s="1"/>
  <c r="N67" i="25"/>
  <c r="K65" i="25"/>
  <c r="K65" i="17"/>
  <c r="K65" i="22" s="1"/>
  <c r="J51" i="17"/>
  <c r="J51" i="22" s="1"/>
  <c r="J51" i="25"/>
  <c r="L52" i="17"/>
  <c r="L52" i="22" s="1"/>
  <c r="L52" i="25"/>
  <c r="M52" i="25"/>
  <c r="M52" i="17"/>
  <c r="M52" i="22" s="1"/>
  <c r="N52" i="17"/>
  <c r="N52" i="22" s="1"/>
  <c r="N52" i="25"/>
  <c r="K52" i="17"/>
  <c r="K52" i="22" s="1"/>
  <c r="K52" i="25"/>
  <c r="G52" i="17"/>
  <c r="G52" i="22" s="1"/>
  <c r="G52" i="25"/>
  <c r="K66" i="31"/>
  <c r="O67" i="31"/>
  <c r="I65" i="31"/>
  <c r="P67" i="31"/>
  <c r="H66" i="31"/>
  <c r="O65" i="31"/>
  <c r="L67" i="31"/>
  <c r="M65" i="31"/>
  <c r="I67" i="31"/>
  <c r="P65" i="31"/>
  <c r="F66" i="31"/>
  <c r="K67" i="31"/>
  <c r="F156" i="17"/>
  <c r="F158" i="17" s="1"/>
  <c r="L66" i="31"/>
  <c r="F65" i="31"/>
  <c r="N65" i="31"/>
  <c r="P66" i="31"/>
  <c r="G65" i="31"/>
  <c r="M67" i="31"/>
  <c r="H65" i="31"/>
  <c r="G67" i="31"/>
  <c r="F67" i="31"/>
  <c r="K65" i="31"/>
  <c r="O157" i="17"/>
  <c r="I66" i="31"/>
  <c r="J67" i="31"/>
  <c r="J65" i="31"/>
  <c r="L65" i="31"/>
  <c r="M66" i="31"/>
  <c r="N67" i="31"/>
  <c r="J66" i="31"/>
  <c r="N66" i="31"/>
  <c r="G66" i="31"/>
  <c r="O66" i="31"/>
  <c r="H67" i="31"/>
  <c r="E65" i="31"/>
  <c r="X44" i="17"/>
  <c r="X47" i="17" s="1"/>
  <c r="L52" i="31"/>
  <c r="G51" i="31"/>
  <c r="M50" i="31"/>
  <c r="F51" i="31"/>
  <c r="O52" i="31"/>
  <c r="J50" i="31"/>
  <c r="N50" i="31"/>
  <c r="H53" i="31"/>
  <c r="L51" i="31"/>
  <c r="P50" i="31"/>
  <c r="O51" i="31"/>
  <c r="J52" i="31"/>
  <c r="O47" i="31"/>
  <c r="K51" i="31"/>
  <c r="P52" i="31"/>
  <c r="I50" i="31"/>
  <c r="M53" i="31"/>
  <c r="F50" i="31"/>
  <c r="J53" i="31"/>
  <c r="N53" i="31"/>
  <c r="H51" i="31"/>
  <c r="L50" i="31"/>
  <c r="G52" i="31"/>
  <c r="O50" i="31"/>
  <c r="N52" i="31"/>
  <c r="H47" i="31"/>
  <c r="K50" i="31"/>
  <c r="G50" i="31"/>
  <c r="I53" i="31"/>
  <c r="M51" i="31"/>
  <c r="M47" i="31"/>
  <c r="F47" i="31"/>
  <c r="J51" i="31"/>
  <c r="V44" i="17"/>
  <c r="H50" i="31"/>
  <c r="I52" i="31"/>
  <c r="H52" i="31"/>
  <c r="G53" i="31"/>
  <c r="I51" i="31"/>
  <c r="N47" i="31"/>
  <c r="G47" i="31"/>
  <c r="I47" i="31"/>
  <c r="N51" i="31"/>
  <c r="K52" i="31"/>
  <c r="P51" i="31"/>
  <c r="M52" i="31"/>
  <c r="P47" i="31"/>
  <c r="U44" i="17"/>
  <c r="W44" i="17"/>
  <c r="X50" i="17"/>
  <c r="X53" i="17" s="1"/>
  <c r="V50" i="17"/>
  <c r="V53" i="17" s="1"/>
  <c r="U50" i="17"/>
  <c r="W50" i="17"/>
  <c r="P159" i="17"/>
  <c r="J159" i="17"/>
  <c r="L159" i="17"/>
  <c r="I159" i="17"/>
  <c r="M159" i="17"/>
  <c r="O159" i="17"/>
  <c r="N159" i="17"/>
  <c r="K159" i="17"/>
  <c r="G159" i="17"/>
  <c r="H159" i="17"/>
  <c r="L156" i="17"/>
  <c r="H156" i="17"/>
  <c r="H158" i="17" s="1"/>
  <c r="O156" i="17"/>
  <c r="P156" i="17"/>
  <c r="P158" i="17" s="1"/>
  <c r="J156" i="17"/>
  <c r="J158" i="17" s="1"/>
  <c r="E156" i="17"/>
  <c r="E158" i="17" s="1"/>
  <c r="G156" i="17"/>
  <c r="G158" i="17" s="1"/>
  <c r="I156" i="17"/>
  <c r="I158" i="17" s="1"/>
  <c r="N156" i="17"/>
  <c r="N158" i="17" s="1"/>
  <c r="M156" i="17"/>
  <c r="M158" i="17" s="1"/>
  <c r="K156" i="17"/>
  <c r="K158" i="17" s="1"/>
  <c r="E30" i="28"/>
  <c r="E30" i="29" s="1"/>
  <c r="E30" i="31"/>
  <c r="H148" i="17"/>
  <c r="P151" i="17"/>
  <c r="K151" i="17"/>
  <c r="J151" i="17"/>
  <c r="E149" i="17"/>
  <c r="L151" i="17"/>
  <c r="H149" i="17"/>
  <c r="J148" i="17"/>
  <c r="P148" i="17"/>
  <c r="F151" i="17"/>
  <c r="I148" i="17"/>
  <c r="F149" i="17"/>
  <c r="F148" i="17"/>
  <c r="L148" i="17"/>
  <c r="H151" i="17"/>
  <c r="L149" i="17"/>
  <c r="M151" i="17"/>
  <c r="P149" i="17"/>
  <c r="N148" i="17"/>
  <c r="N151" i="17"/>
  <c r="K148" i="17"/>
  <c r="M148" i="17"/>
  <c r="I151" i="17"/>
  <c r="K149" i="17"/>
  <c r="M149" i="17"/>
  <c r="I149" i="17"/>
  <c r="J149" i="17"/>
  <c r="G149" i="17"/>
  <c r="O149" i="17"/>
  <c r="G148" i="17"/>
  <c r="N149" i="17"/>
  <c r="O148" i="17"/>
  <c r="O151" i="17"/>
  <c r="G151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E28" i="28"/>
  <c r="E28" i="29" s="1"/>
  <c r="H127" i="28"/>
  <c r="J127" i="28"/>
  <c r="I127" i="28"/>
  <c r="H124" i="28"/>
  <c r="Q27" i="28"/>
  <c r="Q27" i="29" s="1"/>
  <c r="V132" i="29"/>
  <c r="V137" i="29"/>
  <c r="V134" i="29" s="1"/>
  <c r="V148" i="29"/>
  <c r="V150" i="29" s="1"/>
  <c r="V149" i="29"/>
  <c r="V151" i="29" s="1"/>
  <c r="T149" i="29"/>
  <c r="T151" i="29" s="1"/>
  <c r="T148" i="29"/>
  <c r="T150" i="29" s="1"/>
  <c r="T132" i="29"/>
  <c r="R132" i="29"/>
  <c r="R148" i="29"/>
  <c r="R150" i="29" s="1"/>
  <c r="R137" i="29"/>
  <c r="R134" i="29" s="1"/>
  <c r="R149" i="29"/>
  <c r="R151" i="29" s="1"/>
  <c r="K127" i="28"/>
  <c r="E127" i="28"/>
  <c r="K125" i="28"/>
  <c r="G125" i="28"/>
  <c r="F125" i="28"/>
  <c r="I124" i="28"/>
  <c r="Q28" i="28"/>
  <c r="Q28" i="29" s="1"/>
  <c r="S137" i="29"/>
  <c r="S134" i="29" s="1"/>
  <c r="W132" i="29"/>
  <c r="W148" i="29"/>
  <c r="W150" i="29" s="1"/>
  <c r="W149" i="29"/>
  <c r="W151" i="29" s="1"/>
  <c r="X132" i="29"/>
  <c r="X149" i="29"/>
  <c r="X151" i="29" s="1"/>
  <c r="X148" i="29"/>
  <c r="X150" i="29" s="1"/>
  <c r="Q48" i="29"/>
  <c r="Q129" i="29" s="1"/>
  <c r="Q133" i="29" s="1"/>
  <c r="Q124" i="28"/>
  <c r="Q126" i="28" s="1"/>
  <c r="Q128" i="28" s="1"/>
  <c r="Q126" i="29"/>
  <c r="X137" i="29"/>
  <c r="X134" i="29" s="1"/>
  <c r="M127" i="28"/>
  <c r="G127" i="28"/>
  <c r="K124" i="28"/>
  <c r="E125" i="28"/>
  <c r="Q30" i="28"/>
  <c r="Q30" i="29" s="1"/>
  <c r="S132" i="29"/>
  <c r="S148" i="29"/>
  <c r="S150" i="29" s="1"/>
  <c r="S149" i="29"/>
  <c r="S151" i="29" s="1"/>
  <c r="F127" i="28"/>
  <c r="J124" i="28"/>
  <c r="J125" i="28"/>
  <c r="L127" i="28"/>
  <c r="P127" i="28"/>
  <c r="H125" i="28"/>
  <c r="I125" i="28"/>
  <c r="F124" i="28"/>
  <c r="G124" i="28"/>
  <c r="Q26" i="28"/>
  <c r="Q26" i="29" s="1"/>
  <c r="U132" i="29"/>
  <c r="U148" i="29"/>
  <c r="U150" i="29" s="1"/>
  <c r="T137" i="29"/>
  <c r="T134" i="29" s="1"/>
  <c r="W137" i="29"/>
  <c r="W134" i="29" s="1"/>
  <c r="U140" i="29"/>
  <c r="U137" i="29" s="1"/>
  <c r="U134" i="29" s="1"/>
  <c r="U149" i="29"/>
  <c r="U151" i="29" s="1"/>
  <c r="Q132" i="29"/>
  <c r="M125" i="28"/>
  <c r="L125" i="28"/>
  <c r="O125" i="28"/>
  <c r="P125" i="28"/>
  <c r="N125" i="28"/>
  <c r="M124" i="28"/>
  <c r="N124" i="28"/>
  <c r="O124" i="28"/>
  <c r="P124" i="28"/>
  <c r="L124" i="28"/>
  <c r="E27" i="28"/>
  <c r="E26" i="28"/>
  <c r="L26" i="28"/>
  <c r="H30" i="28"/>
  <c r="H30" i="29" s="1"/>
  <c r="G27" i="28"/>
  <c r="F27" i="28"/>
  <c r="K26" i="28"/>
  <c r="M28" i="28"/>
  <c r="M28" i="29" s="1"/>
  <c r="O30" i="28"/>
  <c r="O30" i="29" s="1"/>
  <c r="M30" i="28"/>
  <c r="M30" i="29" s="1"/>
  <c r="P26" i="28"/>
  <c r="K27" i="28"/>
  <c r="M27" i="28"/>
  <c r="L30" i="28"/>
  <c r="L30" i="29" s="1"/>
  <c r="J30" i="28"/>
  <c r="J30" i="29" s="1"/>
  <c r="F26" i="28"/>
  <c r="K30" i="28"/>
  <c r="K30" i="29" s="1"/>
  <c r="I28" i="28"/>
  <c r="I28" i="29" s="1"/>
  <c r="G30" i="28"/>
  <c r="G30" i="29" s="1"/>
  <c r="H27" i="28"/>
  <c r="H26" i="28"/>
  <c r="P30" i="28"/>
  <c r="P30" i="29" s="1"/>
  <c r="J27" i="28"/>
  <c r="I30" i="28"/>
  <c r="I30" i="29" s="1"/>
  <c r="L27" i="28"/>
  <c r="G26" i="28"/>
  <c r="N28" i="28"/>
  <c r="N28" i="29" s="1"/>
  <c r="J26" i="28"/>
  <c r="N27" i="28"/>
  <c r="O27" i="28"/>
  <c r="N30" i="28"/>
  <c r="N30" i="29" s="1"/>
  <c r="F30" i="28"/>
  <c r="F30" i="29" s="1"/>
  <c r="I27" i="28"/>
  <c r="P27" i="28"/>
  <c r="N29" i="21"/>
  <c r="N26" i="28"/>
  <c r="I29" i="21"/>
  <c r="I26" i="28"/>
  <c r="H28" i="28"/>
  <c r="H28" i="29" s="1"/>
  <c r="J28" i="28"/>
  <c r="J28" i="29" s="1"/>
  <c r="F28" i="28"/>
  <c r="F28" i="29" s="1"/>
  <c r="L28" i="28"/>
  <c r="L28" i="29" s="1"/>
  <c r="K28" i="28"/>
  <c r="K28" i="29" s="1"/>
  <c r="F29" i="21"/>
  <c r="M29" i="21"/>
  <c r="M26" i="28"/>
  <c r="G28" i="28"/>
  <c r="G28" i="29" s="1"/>
  <c r="O29" i="21"/>
  <c r="O26" i="28"/>
  <c r="P28" i="28"/>
  <c r="P28" i="29" s="1"/>
  <c r="O28" i="28"/>
  <c r="O28" i="29" s="1"/>
  <c r="C29" i="26"/>
  <c r="D18" i="26"/>
  <c r="C18" i="26"/>
  <c r="D29" i="26"/>
  <c r="B18" i="26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R29" i="33" l="1"/>
  <c r="I28" i="33"/>
  <c r="I43" i="33" s="1"/>
  <c r="H6" i="31"/>
  <c r="L158" i="17"/>
  <c r="F160" i="17"/>
  <c r="J8" i="31"/>
  <c r="L8" i="31"/>
  <c r="M8" i="31"/>
  <c r="E6" i="31"/>
  <c r="F28" i="33"/>
  <c r="J28" i="33"/>
  <c r="I6" i="31"/>
  <c r="L28" i="33"/>
  <c r="K6" i="31"/>
  <c r="O6" i="31"/>
  <c r="P28" i="33"/>
  <c r="G28" i="33"/>
  <c r="F6" i="31"/>
  <c r="J6" i="31"/>
  <c r="K28" i="33"/>
  <c r="N8" i="31"/>
  <c r="K8" i="31"/>
  <c r="O8" i="31"/>
  <c r="O28" i="33"/>
  <c r="N6" i="31"/>
  <c r="N28" i="33"/>
  <c r="M6" i="31"/>
  <c r="M28" i="33"/>
  <c r="L6" i="31"/>
  <c r="Q28" i="33"/>
  <c r="P6" i="31"/>
  <c r="H28" i="33"/>
  <c r="G6" i="31"/>
  <c r="E29" i="17"/>
  <c r="E29" i="22" s="1"/>
  <c r="E29" i="25"/>
  <c r="J29" i="17"/>
  <c r="J29" i="22" s="1"/>
  <c r="J29" i="25"/>
  <c r="L29" i="17"/>
  <c r="L29" i="22" s="1"/>
  <c r="L29" i="25"/>
  <c r="M29" i="17"/>
  <c r="M29" i="22" s="1"/>
  <c r="M29" i="25"/>
  <c r="I29" i="17"/>
  <c r="I29" i="22" s="1"/>
  <c r="I29" i="25"/>
  <c r="O53" i="17"/>
  <c r="O53" i="22" s="1"/>
  <c r="O53" i="25"/>
  <c r="L53" i="17"/>
  <c r="L53" i="22" s="1"/>
  <c r="L53" i="25"/>
  <c r="H8" i="31"/>
  <c r="G29" i="17"/>
  <c r="G29" i="22" s="1"/>
  <c r="G29" i="25"/>
  <c r="K29" i="17"/>
  <c r="K29" i="22" s="1"/>
  <c r="K29" i="25"/>
  <c r="P29" i="17"/>
  <c r="P29" i="22" s="1"/>
  <c r="P29" i="25"/>
  <c r="O29" i="17"/>
  <c r="O29" i="22" s="1"/>
  <c r="O29" i="25"/>
  <c r="F29" i="17"/>
  <c r="F29" i="22" s="1"/>
  <c r="F29" i="25"/>
  <c r="F53" i="17"/>
  <c r="F53" i="22" s="1"/>
  <c r="F53" i="25"/>
  <c r="K53" i="17"/>
  <c r="K53" i="22" s="1"/>
  <c r="K53" i="25"/>
  <c r="H29" i="17"/>
  <c r="H29" i="22" s="1"/>
  <c r="H29" i="25"/>
  <c r="N29" i="17"/>
  <c r="N29" i="22" s="1"/>
  <c r="N29" i="25"/>
  <c r="H53" i="17"/>
  <c r="H53" i="22" s="1"/>
  <c r="H53" i="25"/>
  <c r="N53" i="17"/>
  <c r="N53" i="22" s="1"/>
  <c r="N53" i="25"/>
  <c r="J53" i="25"/>
  <c r="J53" i="17"/>
  <c r="J53" i="22" s="1"/>
  <c r="G53" i="17"/>
  <c r="G53" i="22" s="1"/>
  <c r="G53" i="25"/>
  <c r="P8" i="31"/>
  <c r="M53" i="17"/>
  <c r="M53" i="22" s="1"/>
  <c r="M53" i="25"/>
  <c r="I53" i="17"/>
  <c r="I53" i="22" s="1"/>
  <c r="I53" i="25"/>
  <c r="P53" i="17"/>
  <c r="P53" i="22" s="1"/>
  <c r="P53" i="25"/>
  <c r="O158" i="17"/>
  <c r="O160" i="17" s="1"/>
  <c r="X38" i="17"/>
  <c r="U38" i="17"/>
  <c r="U47" i="17" s="1"/>
  <c r="V38" i="17"/>
  <c r="V47" i="17" s="1"/>
  <c r="W38" i="17"/>
  <c r="W47" i="17" s="1"/>
  <c r="W53" i="17"/>
  <c r="U53" i="17"/>
  <c r="K160" i="17"/>
  <c r="G160" i="17"/>
  <c r="J160" i="17"/>
  <c r="P160" i="17"/>
  <c r="M160" i="17"/>
  <c r="N160" i="17"/>
  <c r="L160" i="17"/>
  <c r="I160" i="17"/>
  <c r="H160" i="17"/>
  <c r="H150" i="17"/>
  <c r="H152" i="17" s="1"/>
  <c r="P150" i="17"/>
  <c r="P152" i="17" s="1"/>
  <c r="L150" i="17"/>
  <c r="L152" i="17" s="1"/>
  <c r="F150" i="17"/>
  <c r="F152" i="17" s="1"/>
  <c r="N150" i="17"/>
  <c r="N152" i="17" s="1"/>
  <c r="J150" i="17"/>
  <c r="J152" i="17" s="1"/>
  <c r="I150" i="17"/>
  <c r="I152" i="17" s="1"/>
  <c r="G150" i="17"/>
  <c r="G152" i="17" s="1"/>
  <c r="K150" i="17"/>
  <c r="K152" i="17" s="1"/>
  <c r="O150" i="17"/>
  <c r="O152" i="17" s="1"/>
  <c r="M150" i="17"/>
  <c r="M152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H126" i="28"/>
  <c r="H128" i="28" s="1"/>
  <c r="G126" i="28"/>
  <c r="G128" i="28" s="1"/>
  <c r="J126" i="28"/>
  <c r="J128" i="28" s="1"/>
  <c r="K126" i="28"/>
  <c r="K128" i="28" s="1"/>
  <c r="I126" i="28"/>
  <c r="I128" i="28" s="1"/>
  <c r="F126" i="28"/>
  <c r="F128" i="28" s="1"/>
  <c r="Q29" i="28"/>
  <c r="Q29" i="29" s="1"/>
  <c r="Q137" i="29" s="1"/>
  <c r="Q134" i="29" s="1"/>
  <c r="L126" i="28"/>
  <c r="L128" i="28" s="1"/>
  <c r="O126" i="28"/>
  <c r="O128" i="28" s="1"/>
  <c r="N126" i="28"/>
  <c r="N128" i="28" s="1"/>
  <c r="P126" i="28"/>
  <c r="P128" i="28" s="1"/>
  <c r="M126" i="28"/>
  <c r="M128" i="28" s="1"/>
  <c r="E29" i="28"/>
  <c r="E29" i="29" s="1"/>
  <c r="I29" i="28"/>
  <c r="I29" i="29" s="1"/>
  <c r="G29" i="28"/>
  <c r="G29" i="29" s="1"/>
  <c r="P29" i="28"/>
  <c r="P29" i="29" s="1"/>
  <c r="K29" i="28"/>
  <c r="K29" i="29" s="1"/>
  <c r="L29" i="28"/>
  <c r="L29" i="29" s="1"/>
  <c r="M29" i="28"/>
  <c r="M29" i="29" s="1"/>
  <c r="F29" i="28"/>
  <c r="F29" i="29" s="1"/>
  <c r="H29" i="28"/>
  <c r="H29" i="29" s="1"/>
  <c r="J29" i="28"/>
  <c r="J29" i="29" s="1"/>
  <c r="N29" i="28"/>
  <c r="N29" i="29" s="1"/>
  <c r="O29" i="28"/>
  <c r="O29" i="29" s="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0" i="26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I30" i="33" l="1"/>
  <c r="G43" i="33"/>
  <c r="G30" i="33"/>
  <c r="L43" i="33"/>
  <c r="L30" i="33"/>
  <c r="K43" i="33"/>
  <c r="K30" i="33"/>
  <c r="P43" i="33"/>
  <c r="P30" i="33"/>
  <c r="F43" i="33"/>
  <c r="F30" i="33"/>
  <c r="J43" i="33"/>
  <c r="J30" i="33"/>
  <c r="H43" i="33"/>
  <c r="R28" i="33"/>
  <c r="H30" i="33"/>
  <c r="N43" i="33"/>
  <c r="N30" i="33"/>
  <c r="M43" i="33"/>
  <c r="M30" i="33"/>
  <c r="Q43" i="33"/>
  <c r="Q30" i="33"/>
  <c r="O43" i="33"/>
  <c r="O30" i="33"/>
  <c r="Q123" i="29"/>
  <c r="Q149" i="29"/>
  <c r="Q151" i="29" s="1"/>
  <c r="Q148" i="29"/>
  <c r="Q150" i="29" s="1"/>
  <c r="R43" i="33" l="1"/>
  <c r="R30" i="33"/>
  <c r="H83" i="29"/>
  <c r="P83" i="29"/>
  <c r="K83" i="29"/>
  <c r="N83" i="29"/>
  <c r="F83" i="29"/>
  <c r="L83" i="29"/>
  <c r="O83" i="29"/>
  <c r="G83" i="29"/>
  <c r="J83" i="29"/>
  <c r="E83" i="29"/>
  <c r="M83" i="29"/>
  <c r="I83" i="29"/>
  <c r="M100" i="29" l="1"/>
  <c r="I100" i="29"/>
  <c r="E100" i="29"/>
  <c r="N100" i="29"/>
  <c r="P100" i="29"/>
  <c r="H100" i="29"/>
  <c r="D32" i="26"/>
  <c r="J100" i="29"/>
  <c r="L100" i="29"/>
  <c r="O100" i="29"/>
  <c r="K100" i="29"/>
  <c r="G100" i="29"/>
  <c r="E43" i="29" l="1"/>
  <c r="G84" i="31" l="1"/>
  <c r="G64" i="29"/>
  <c r="G91" i="31" l="1"/>
  <c r="G69" i="29"/>
  <c r="P89" i="31" l="1"/>
  <c r="P68" i="29"/>
  <c r="M89" i="31"/>
  <c r="M68" i="29"/>
  <c r="I89" i="31"/>
  <c r="I68" i="29"/>
  <c r="J89" i="31"/>
  <c r="J68" i="29"/>
  <c r="L89" i="31"/>
  <c r="L68" i="29"/>
  <c r="F96" i="31" l="1"/>
  <c r="F74" i="29"/>
  <c r="F90" i="31" l="1"/>
  <c r="H89" i="31" l="1"/>
  <c r="H68" i="29"/>
  <c r="F108" i="31" l="1"/>
  <c r="F87" i="29"/>
  <c r="F98" i="31"/>
  <c r="F76" i="29"/>
  <c r="G85" i="31" l="1"/>
  <c r="G65" i="29"/>
  <c r="F94" i="31" l="1"/>
  <c r="F72" i="29"/>
  <c r="P48" i="29" l="1"/>
  <c r="L48" i="29"/>
  <c r="P51" i="29"/>
  <c r="L51" i="29" l="1"/>
  <c r="M51" i="29"/>
  <c r="O48" i="29"/>
  <c r="Q14" i="33"/>
  <c r="G51" i="29"/>
  <c r="J51" i="29"/>
  <c r="N48" i="29"/>
  <c r="H48" i="29"/>
  <c r="O51" i="29"/>
  <c r="K48" i="29"/>
  <c r="M48" i="29"/>
  <c r="P11" i="31"/>
  <c r="Q13" i="33" s="1"/>
  <c r="I48" i="29"/>
  <c r="N51" i="29"/>
  <c r="H51" i="29"/>
  <c r="J48" i="29"/>
  <c r="K51" i="29"/>
  <c r="L11" i="31" l="1"/>
  <c r="M13" i="33" s="1"/>
  <c r="M39" i="33" s="1"/>
  <c r="M14" i="33"/>
  <c r="P14" i="33"/>
  <c r="N11" i="31"/>
  <c r="O13" i="33" s="1"/>
  <c r="K38" i="29"/>
  <c r="K14" i="33"/>
  <c r="Q39" i="33"/>
  <c r="Q15" i="33"/>
  <c r="K11" i="31"/>
  <c r="L13" i="33" s="1"/>
  <c r="J11" i="31"/>
  <c r="K13" i="33" s="1"/>
  <c r="M11" i="31"/>
  <c r="N13" i="33" s="1"/>
  <c r="L14" i="33"/>
  <c r="H11" i="31"/>
  <c r="I13" i="33" s="1"/>
  <c r="O14" i="33"/>
  <c r="N38" i="29"/>
  <c r="N14" i="33"/>
  <c r="I14" i="33"/>
  <c r="O11" i="31"/>
  <c r="P13" i="33" s="1"/>
  <c r="M15" i="33" l="1"/>
  <c r="F85" i="31"/>
  <c r="F65" i="29"/>
  <c r="K39" i="33"/>
  <c r="K15" i="33"/>
  <c r="N39" i="33"/>
  <c r="N15" i="33"/>
  <c r="O39" i="33"/>
  <c r="O15" i="33"/>
  <c r="P39" i="33"/>
  <c r="P15" i="33"/>
  <c r="L39" i="33"/>
  <c r="L15" i="33"/>
  <c r="I39" i="33"/>
  <c r="I15" i="33"/>
  <c r="F86" i="31" l="1"/>
  <c r="F66" i="29"/>
  <c r="E94" i="31" l="1"/>
  <c r="E72" i="29"/>
  <c r="F120" i="31" l="1"/>
  <c r="F38" i="29" l="1"/>
  <c r="F88" i="31" l="1"/>
  <c r="F67" i="29"/>
  <c r="E85" i="31" l="1"/>
  <c r="E65" i="29"/>
  <c r="E90" i="31" l="1"/>
  <c r="N122" i="31" l="1"/>
  <c r="N99" i="29"/>
  <c r="C32" i="26"/>
  <c r="J122" i="31"/>
  <c r="J99" i="29"/>
  <c r="E122" i="31"/>
  <c r="E99" i="29"/>
  <c r="M122" i="31"/>
  <c r="M99" i="29"/>
  <c r="I122" i="31"/>
  <c r="I99" i="29"/>
  <c r="P122" i="31"/>
  <c r="P99" i="29"/>
  <c r="L122" i="31"/>
  <c r="L99" i="29"/>
  <c r="H122" i="31"/>
  <c r="H99" i="29"/>
  <c r="O122" i="31"/>
  <c r="O99" i="29"/>
  <c r="K122" i="31"/>
  <c r="K99" i="29"/>
  <c r="G122" i="31"/>
  <c r="G99" i="29"/>
  <c r="G81" i="31" l="1"/>
  <c r="G61" i="29"/>
  <c r="O81" i="31"/>
  <c r="O61" i="29"/>
  <c r="K81" i="31"/>
  <c r="K61" i="29"/>
  <c r="F81" i="31"/>
  <c r="F61" i="29"/>
  <c r="F122" i="31"/>
  <c r="F99" i="29"/>
  <c r="P81" i="31"/>
  <c r="P61" i="29"/>
  <c r="L81" i="31"/>
  <c r="L61" i="29"/>
  <c r="N81" i="31"/>
  <c r="N61" i="29"/>
  <c r="J81" i="31"/>
  <c r="J61" i="29"/>
  <c r="E81" i="31"/>
  <c r="E61" i="29"/>
  <c r="M81" i="31"/>
  <c r="M61" i="29"/>
  <c r="I81" i="31"/>
  <c r="I61" i="29"/>
  <c r="H81" i="31" l="1"/>
  <c r="H61" i="29"/>
  <c r="E89" i="31" l="1"/>
  <c r="E68" i="29"/>
  <c r="M84" i="31" l="1"/>
  <c r="M64" i="29"/>
  <c r="I84" i="31"/>
  <c r="I64" i="29"/>
  <c r="P84" i="31"/>
  <c r="P64" i="29"/>
  <c r="L84" i="31"/>
  <c r="L64" i="29"/>
  <c r="H84" i="31"/>
  <c r="H64" i="29"/>
  <c r="O84" i="31"/>
  <c r="O64" i="29"/>
  <c r="K84" i="31"/>
  <c r="K64" i="29"/>
  <c r="F84" i="31"/>
  <c r="F64" i="29"/>
  <c r="N84" i="31"/>
  <c r="N64" i="29"/>
  <c r="J84" i="31"/>
  <c r="J64" i="29"/>
  <c r="E84" i="31" l="1"/>
  <c r="E64" i="29"/>
  <c r="N82" i="31" l="1"/>
  <c r="N62" i="29"/>
  <c r="O83" i="31"/>
  <c r="O63" i="29"/>
  <c r="O82" i="31"/>
  <c r="O62" i="29"/>
  <c r="P83" i="31"/>
  <c r="P63" i="29"/>
  <c r="P82" i="31"/>
  <c r="P62" i="29"/>
  <c r="N83" i="31"/>
  <c r="N63" i="29"/>
  <c r="P42" i="29" l="1"/>
  <c r="P53" i="29"/>
  <c r="O58" i="29"/>
  <c r="N58" i="29"/>
  <c r="P58" i="29"/>
  <c r="N53" i="29"/>
  <c r="O53" i="29"/>
  <c r="N42" i="29"/>
  <c r="O42" i="29"/>
  <c r="N43" i="29" l="1"/>
  <c r="M82" i="31"/>
  <c r="M62" i="29"/>
  <c r="M83" i="31"/>
  <c r="M63" i="29"/>
  <c r="O43" i="29"/>
  <c r="P43" i="29"/>
  <c r="M42" i="29" l="1"/>
  <c r="M53" i="29"/>
  <c r="M58" i="29"/>
  <c r="M43" i="29" l="1"/>
  <c r="L82" i="31" l="1"/>
  <c r="L62" i="29"/>
  <c r="L83" i="31"/>
  <c r="L63" i="29"/>
  <c r="L58" i="29" l="1"/>
  <c r="L53" i="29"/>
  <c r="L43" i="29" l="1"/>
  <c r="K82" i="31" l="1"/>
  <c r="K62" i="29"/>
  <c r="K83" i="31"/>
  <c r="K63" i="29"/>
  <c r="K53" i="29" l="1"/>
  <c r="K42" i="29"/>
  <c r="K58" i="29"/>
  <c r="K43" i="29" l="1"/>
  <c r="I41" i="29" l="1"/>
  <c r="G41" i="29"/>
  <c r="E53" i="29" l="1"/>
  <c r="I42" i="29"/>
  <c r="J53" i="29"/>
  <c r="H53" i="29"/>
  <c r="F53" i="29"/>
  <c r="G53" i="29"/>
  <c r="J42" i="29"/>
  <c r="F42" i="29"/>
  <c r="I53" i="29"/>
  <c r="F43" i="29" l="1"/>
  <c r="G43" i="29"/>
  <c r="J43" i="29"/>
  <c r="H43" i="29"/>
  <c r="I43" i="29"/>
  <c r="F82" i="31" l="1"/>
  <c r="F62" i="29"/>
  <c r="J82" i="31"/>
  <c r="J62" i="29"/>
  <c r="H82" i="31"/>
  <c r="H62" i="29"/>
  <c r="G82" i="31"/>
  <c r="G62" i="29"/>
  <c r="I82" i="31" l="1"/>
  <c r="I62" i="29"/>
  <c r="E82" i="31"/>
  <c r="E62" i="29"/>
  <c r="J83" i="31" l="1"/>
  <c r="J63" i="29"/>
  <c r="J58" i="29" l="1"/>
  <c r="E58" i="29" l="1"/>
  <c r="I58" i="29"/>
  <c r="H58" i="29"/>
  <c r="I83" i="31" l="1"/>
  <c r="I63" i="29"/>
  <c r="H83" i="31" l="1"/>
  <c r="H63" i="29"/>
  <c r="G83" i="31"/>
  <c r="G63" i="29"/>
  <c r="F83" i="31"/>
  <c r="F63" i="29"/>
  <c r="E83" i="31"/>
  <c r="E63" i="29"/>
  <c r="H110" i="29" l="1"/>
  <c r="F58" i="29" l="1"/>
  <c r="M38" i="29" l="1"/>
  <c r="G77" i="31" l="1"/>
  <c r="G58" i="29"/>
  <c r="P102" i="31" l="1"/>
  <c r="L102" i="31"/>
  <c r="H102" i="31"/>
  <c r="K102" i="31"/>
  <c r="J102" i="31"/>
  <c r="O102" i="31"/>
  <c r="N102" i="31"/>
  <c r="M102" i="31"/>
  <c r="I102" i="31"/>
  <c r="H36" i="31" l="1"/>
  <c r="H35" i="29"/>
  <c r="G89" i="31" l="1"/>
  <c r="G68" i="29"/>
  <c r="G42" i="31" l="1"/>
  <c r="G42" i="29"/>
  <c r="O39" i="31" l="1"/>
  <c r="O38" i="29"/>
  <c r="G8" i="19"/>
  <c r="G11" i="32" s="1"/>
  <c r="G59" i="31" l="1"/>
  <c r="G36" i="31"/>
  <c r="G35" i="29"/>
  <c r="G48" i="29"/>
  <c r="G8" i="31" l="1"/>
  <c r="G11" i="31" s="1"/>
  <c r="H13" i="33" s="1"/>
  <c r="H14" i="33"/>
  <c r="H15" i="33" l="1"/>
  <c r="H39" i="33"/>
  <c r="F68" i="29" l="1"/>
  <c r="F89" i="31"/>
  <c r="F123" i="31" l="1"/>
  <c r="F100" i="29"/>
  <c r="J39" i="31" l="1"/>
  <c r="L39" i="31"/>
  <c r="P39" i="31"/>
  <c r="I39" i="31"/>
  <c r="P38" i="29"/>
  <c r="I38" i="29"/>
  <c r="J38" i="29"/>
  <c r="L38" i="29"/>
  <c r="F41" i="31" l="1"/>
  <c r="F41" i="29"/>
  <c r="H39" i="31" l="1"/>
  <c r="H38" i="29"/>
  <c r="H126" i="29" l="1"/>
  <c r="F59" i="31" l="1"/>
  <c r="F48" i="29"/>
  <c r="F45" i="31" l="1"/>
  <c r="F8" i="19" l="1"/>
  <c r="F11" i="32" s="1"/>
  <c r="F62" i="31" l="1"/>
  <c r="F51" i="29"/>
  <c r="F8" i="31" l="1"/>
  <c r="F11" i="31" s="1"/>
  <c r="G13" i="33" s="1"/>
  <c r="F102" i="31"/>
  <c r="E102" i="31"/>
  <c r="G14" i="33"/>
  <c r="G102" i="31"/>
  <c r="G39" i="33" l="1"/>
  <c r="G15" i="33"/>
  <c r="E8" i="19" l="1"/>
  <c r="E41" i="31" l="1"/>
  <c r="E41" i="29"/>
  <c r="G39" i="31" l="1"/>
  <c r="G17" i="32"/>
  <c r="G38" i="29"/>
  <c r="G55" i="19"/>
  <c r="G55" i="25" s="1"/>
  <c r="G17" i="31" l="1"/>
  <c r="G55" i="31" s="1"/>
  <c r="G3" i="31" s="1"/>
  <c r="G55" i="32"/>
  <c r="G126" i="29"/>
  <c r="G151" i="25"/>
  <c r="G151" i="22"/>
  <c r="H9" i="33" l="1"/>
  <c r="G3" i="32"/>
  <c r="H8" i="33"/>
  <c r="G56" i="31"/>
  <c r="H38" i="33" l="1"/>
  <c r="H10" i="33"/>
  <c r="O36" i="31" l="1"/>
  <c r="K36" i="31"/>
  <c r="N36" i="31"/>
  <c r="J36" i="31"/>
  <c r="M36" i="31"/>
  <c r="I17" i="32"/>
  <c r="I36" i="31"/>
  <c r="P36" i="31"/>
  <c r="L36" i="31"/>
  <c r="F36" i="31"/>
  <c r="J35" i="29"/>
  <c r="N35" i="29"/>
  <c r="M35" i="29"/>
  <c r="I55" i="19"/>
  <c r="I55" i="25" s="1"/>
  <c r="I35" i="29"/>
  <c r="P35" i="29"/>
  <c r="L35" i="29"/>
  <c r="F35" i="29"/>
  <c r="O35" i="29"/>
  <c r="K35" i="29"/>
  <c r="I17" i="31" l="1"/>
  <c r="I55" i="31" s="1"/>
  <c r="I3" i="31" s="1"/>
  <c r="F126" i="29"/>
  <c r="I151" i="25"/>
  <c r="I55" i="32"/>
  <c r="L126" i="29"/>
  <c r="M126" i="29"/>
  <c r="O126" i="29"/>
  <c r="I151" i="22"/>
  <c r="K126" i="29"/>
  <c r="P126" i="29"/>
  <c r="I126" i="29"/>
  <c r="N126" i="29"/>
  <c r="J126" i="29"/>
  <c r="J9" i="33" l="1"/>
  <c r="I3" i="32"/>
  <c r="J8" i="33"/>
  <c r="I56" i="31"/>
  <c r="J38" i="33" l="1"/>
  <c r="J10" i="33"/>
  <c r="J110" i="29" l="1"/>
  <c r="J47" i="31" l="1"/>
  <c r="K47" i="31" l="1"/>
  <c r="D9" i="27" l="1"/>
  <c r="D9" i="21"/>
  <c r="D9" i="20"/>
  <c r="D17" i="21"/>
  <c r="E43" i="21" s="1"/>
  <c r="D17" i="27"/>
  <c r="D17" i="20"/>
  <c r="E43" i="17" l="1"/>
  <c r="E43" i="22" s="1"/>
  <c r="E43" i="25"/>
  <c r="E43" i="31"/>
  <c r="E49" i="21"/>
  <c r="E46" i="21"/>
  <c r="E71" i="20"/>
  <c r="E37" i="20"/>
  <c r="E37" i="32" s="1"/>
  <c r="C22" i="10"/>
  <c r="C23" i="10" s="1"/>
  <c r="D8" i="21"/>
  <c r="D8" i="27"/>
  <c r="D8" i="20"/>
  <c r="E59" i="21"/>
  <c r="E39" i="21"/>
  <c r="E32" i="17"/>
  <c r="E48" i="21"/>
  <c r="E37" i="21"/>
  <c r="E42" i="21"/>
  <c r="E63" i="21"/>
  <c r="E64" i="21"/>
  <c r="E45" i="21"/>
  <c r="E60" i="21"/>
  <c r="E36" i="21"/>
  <c r="E37" i="17" l="1"/>
  <c r="E37" i="22" s="1"/>
  <c r="E37" i="25"/>
  <c r="E59" i="31"/>
  <c r="E59" i="17"/>
  <c r="E59" i="22" s="1"/>
  <c r="E59" i="25"/>
  <c r="E36" i="17"/>
  <c r="E63" i="17"/>
  <c r="E63" i="22" s="1"/>
  <c r="E63" i="25"/>
  <c r="E71" i="17"/>
  <c r="E51" i="21"/>
  <c r="E45" i="17"/>
  <c r="E49" i="25"/>
  <c r="E64" i="17"/>
  <c r="E64" i="22" s="1"/>
  <c r="E64" i="25"/>
  <c r="E48" i="17"/>
  <c r="E48" i="22" s="1"/>
  <c r="E48" i="25"/>
  <c r="E60" i="25"/>
  <c r="E42" i="17"/>
  <c r="E42" i="22" s="1"/>
  <c r="E42" i="25"/>
  <c r="E39" i="17"/>
  <c r="E39" i="22" s="1"/>
  <c r="E39" i="25"/>
  <c r="E52" i="21"/>
  <c r="E46" i="25"/>
  <c r="E64" i="31"/>
  <c r="E67" i="21"/>
  <c r="E60" i="31"/>
  <c r="E63" i="31"/>
  <c r="E66" i="21"/>
  <c r="E60" i="20"/>
  <c r="E65" i="20"/>
  <c r="E49" i="31"/>
  <c r="E48" i="31"/>
  <c r="E37" i="31"/>
  <c r="E42" i="31"/>
  <c r="E39" i="31"/>
  <c r="E46" i="31"/>
  <c r="E53" i="20"/>
  <c r="E53" i="32" s="1"/>
  <c r="E46" i="20"/>
  <c r="E46" i="32" s="1"/>
  <c r="E52" i="20"/>
  <c r="E49" i="20"/>
  <c r="E49" i="32" s="1"/>
  <c r="E47" i="21"/>
  <c r="E50" i="21"/>
  <c r="E73" i="20"/>
  <c r="E74" i="20"/>
  <c r="E47" i="20"/>
  <c r="E47" i="32" s="1"/>
  <c r="E50" i="20"/>
  <c r="E50" i="32" s="1"/>
  <c r="E39" i="28"/>
  <c r="E39" i="29" s="1"/>
  <c r="E49" i="28"/>
  <c r="E49" i="29" s="1"/>
  <c r="E35" i="28"/>
  <c r="E38" i="28"/>
  <c r="E38" i="29" s="1"/>
  <c r="E52" i="28"/>
  <c r="E52" i="29" s="1"/>
  <c r="E36" i="28"/>
  <c r="E36" i="29" s="1"/>
  <c r="E48" i="28"/>
  <c r="E46" i="17" l="1"/>
  <c r="E46" i="22" s="1"/>
  <c r="E65" i="32"/>
  <c r="E65" i="17"/>
  <c r="E65" i="22" s="1"/>
  <c r="E159" i="17"/>
  <c r="E160" i="17" s="1"/>
  <c r="E52" i="17"/>
  <c r="E49" i="17"/>
  <c r="E49" i="22" s="1"/>
  <c r="E50" i="17"/>
  <c r="E50" i="22" s="1"/>
  <c r="E50" i="25"/>
  <c r="E66" i="25"/>
  <c r="E151" i="17"/>
  <c r="E73" i="17"/>
  <c r="E51" i="17"/>
  <c r="E51" i="22" s="1"/>
  <c r="E51" i="25"/>
  <c r="E60" i="32"/>
  <c r="E67" i="25"/>
  <c r="E74" i="17"/>
  <c r="E53" i="21"/>
  <c r="E47" i="17"/>
  <c r="E47" i="22" s="1"/>
  <c r="E47" i="25"/>
  <c r="E60" i="17"/>
  <c r="E60" i="22" s="1"/>
  <c r="E66" i="20"/>
  <c r="E66" i="32" s="1"/>
  <c r="E67" i="31"/>
  <c r="E66" i="31"/>
  <c r="E67" i="20"/>
  <c r="E67" i="32" s="1"/>
  <c r="E47" i="31"/>
  <c r="E50" i="31"/>
  <c r="E51" i="31"/>
  <c r="E124" i="28"/>
  <c r="E126" i="28" s="1"/>
  <c r="E128" i="28" s="1"/>
  <c r="E48" i="29"/>
  <c r="E148" i="17"/>
  <c r="E150" i="17" s="1"/>
  <c r="E67" i="17" l="1"/>
  <c r="E67" i="22" s="1"/>
  <c r="E152" i="17"/>
  <c r="E8" i="32"/>
  <c r="E11" i="32" s="1"/>
  <c r="F14" i="33" s="1"/>
  <c r="E53" i="17"/>
  <c r="E53" i="22" s="1"/>
  <c r="E53" i="25"/>
  <c r="E8" i="31"/>
  <c r="E11" i="31" s="1"/>
  <c r="F13" i="33" s="1"/>
  <c r="F39" i="33" s="1"/>
  <c r="E66" i="17"/>
  <c r="E66" i="22" s="1"/>
  <c r="E53" i="31"/>
  <c r="F15" i="33" l="1"/>
  <c r="D7" i="27" l="1"/>
  <c r="D7" i="21"/>
  <c r="D7" i="20"/>
  <c r="P110" i="29" l="1"/>
  <c r="O110" i="29" l="1"/>
  <c r="N110" i="29" l="1"/>
  <c r="M110" i="29"/>
  <c r="I110" i="29" l="1"/>
  <c r="G110" i="29" l="1"/>
  <c r="F52" i="19" l="1"/>
  <c r="E45" i="19"/>
  <c r="E45" i="32" l="1"/>
  <c r="E45" i="25"/>
  <c r="E45" i="31"/>
  <c r="E45" i="22"/>
  <c r="F52" i="32"/>
  <c r="F17" i="32" s="1"/>
  <c r="F52" i="31"/>
  <c r="F17" i="31" s="1"/>
  <c r="F55" i="31" s="1"/>
  <c r="F52" i="25"/>
  <c r="F151" i="25" s="1"/>
  <c r="F52" i="22"/>
  <c r="F151" i="22" s="1"/>
  <c r="F55" i="19"/>
  <c r="F55" i="25" s="1"/>
  <c r="F3" i="31" l="1"/>
  <c r="G8" i="33"/>
  <c r="F55" i="32"/>
  <c r="G9" i="33" l="1"/>
  <c r="F3" i="32"/>
  <c r="F56" i="31"/>
  <c r="G10" i="33"/>
  <c r="G38" i="33"/>
  <c r="G101" i="19" l="1"/>
  <c r="H101" i="19"/>
  <c r="I101" i="19"/>
  <c r="J101" i="19"/>
  <c r="K101" i="19"/>
  <c r="L101" i="19"/>
  <c r="M101" i="19"/>
  <c r="N101" i="19"/>
  <c r="O101" i="19"/>
  <c r="P101" i="19"/>
  <c r="F101" i="19"/>
  <c r="E101" i="19"/>
  <c r="E101" i="32" l="1"/>
  <c r="E101" i="25"/>
  <c r="E101" i="31"/>
  <c r="E79" i="29"/>
  <c r="E101" i="22"/>
  <c r="N101" i="32"/>
  <c r="N101" i="31"/>
  <c r="N101" i="25"/>
  <c r="N101" i="22"/>
  <c r="N79" i="29"/>
  <c r="J101" i="32"/>
  <c r="J101" i="25"/>
  <c r="J101" i="31"/>
  <c r="J79" i="29"/>
  <c r="J101" i="22"/>
  <c r="F101" i="32"/>
  <c r="F101" i="25"/>
  <c r="F101" i="22"/>
  <c r="F79" i="29"/>
  <c r="F101" i="31"/>
  <c r="M101" i="32"/>
  <c r="M101" i="31"/>
  <c r="M101" i="25"/>
  <c r="M79" i="29"/>
  <c r="M101" i="22"/>
  <c r="I101" i="32"/>
  <c r="I101" i="31"/>
  <c r="I101" i="25"/>
  <c r="I79" i="29"/>
  <c r="I101" i="22"/>
  <c r="P101" i="32"/>
  <c r="P101" i="25"/>
  <c r="P101" i="31"/>
  <c r="P79" i="29"/>
  <c r="P101" i="22"/>
  <c r="L101" i="32"/>
  <c r="L101" i="31"/>
  <c r="L101" i="25"/>
  <c r="L101" i="22"/>
  <c r="L79" i="29"/>
  <c r="H101" i="32"/>
  <c r="H101" i="31"/>
  <c r="H101" i="25"/>
  <c r="H79" i="29"/>
  <c r="H101" i="22"/>
  <c r="O101" i="32"/>
  <c r="O101" i="25"/>
  <c r="O101" i="31"/>
  <c r="O79" i="29"/>
  <c r="O101" i="22"/>
  <c r="K101" i="32"/>
  <c r="K101" i="31"/>
  <c r="K101" i="25"/>
  <c r="K101" i="22"/>
  <c r="K79" i="29"/>
  <c r="G101" i="32"/>
  <c r="G101" i="31"/>
  <c r="G101" i="25"/>
  <c r="G101" i="22"/>
  <c r="G79" i="29"/>
  <c r="E52" i="19" l="1"/>
  <c r="E52" i="32" l="1"/>
  <c r="E52" i="25"/>
  <c r="E52" i="31"/>
  <c r="E52" i="22"/>
  <c r="P131" i="19" l="1"/>
  <c r="L131" i="19"/>
  <c r="K131" i="19"/>
  <c r="O131" i="19"/>
  <c r="I131" i="19"/>
  <c r="M130" i="19"/>
  <c r="G131" i="19"/>
  <c r="N131" i="19"/>
  <c r="M131" i="19"/>
  <c r="J131" i="19"/>
  <c r="H131" i="19"/>
  <c r="F131" i="19"/>
  <c r="E131" i="19"/>
  <c r="I130" i="19"/>
  <c r="E130" i="19"/>
  <c r="E136" i="19" l="1"/>
  <c r="E106" i="29"/>
  <c r="E130" i="32"/>
  <c r="E130" i="25"/>
  <c r="E130" i="31"/>
  <c r="E130" i="22"/>
  <c r="E131" i="32"/>
  <c r="E131" i="25"/>
  <c r="E131" i="22"/>
  <c r="E107" i="29"/>
  <c r="E131" i="31"/>
  <c r="M131" i="32"/>
  <c r="M131" i="25"/>
  <c r="M131" i="22"/>
  <c r="M107" i="29"/>
  <c r="M131" i="31"/>
  <c r="O131" i="32"/>
  <c r="O131" i="25"/>
  <c r="O131" i="22"/>
  <c r="O131" i="31"/>
  <c r="O107" i="29"/>
  <c r="K131" i="32"/>
  <c r="K131" i="25"/>
  <c r="K131" i="22"/>
  <c r="K131" i="31"/>
  <c r="K107" i="29"/>
  <c r="N131" i="32"/>
  <c r="N131" i="25"/>
  <c r="N131" i="22"/>
  <c r="N107" i="29"/>
  <c r="N131" i="31"/>
  <c r="H131" i="32"/>
  <c r="H131" i="25"/>
  <c r="H131" i="22"/>
  <c r="H107" i="29"/>
  <c r="H131" i="31"/>
  <c r="M136" i="19"/>
  <c r="M130" i="32"/>
  <c r="M130" i="25"/>
  <c r="M157" i="25" s="1"/>
  <c r="M130" i="22"/>
  <c r="M157" i="22" s="1"/>
  <c r="M130" i="31"/>
  <c r="M106" i="29"/>
  <c r="L131" i="32"/>
  <c r="L131" i="25"/>
  <c r="L131" i="22"/>
  <c r="L131" i="31"/>
  <c r="L107" i="29"/>
  <c r="I136" i="19"/>
  <c r="I130" i="32"/>
  <c r="I130" i="25"/>
  <c r="I130" i="22"/>
  <c r="I106" i="29"/>
  <c r="I130" i="31"/>
  <c r="F131" i="32"/>
  <c r="F131" i="25"/>
  <c r="F131" i="22"/>
  <c r="F131" i="31"/>
  <c r="F107" i="29"/>
  <c r="J131" i="32"/>
  <c r="J131" i="25"/>
  <c r="J131" i="22"/>
  <c r="J107" i="29"/>
  <c r="J131" i="31"/>
  <c r="G131" i="32"/>
  <c r="G131" i="25"/>
  <c r="G131" i="22"/>
  <c r="G107" i="29"/>
  <c r="G131" i="31"/>
  <c r="I131" i="32"/>
  <c r="I131" i="25"/>
  <c r="I131" i="22"/>
  <c r="I131" i="31"/>
  <c r="I107" i="29"/>
  <c r="P131" i="32"/>
  <c r="P131" i="25"/>
  <c r="P131" i="22"/>
  <c r="P107" i="29"/>
  <c r="P131" i="31"/>
  <c r="H130" i="19"/>
  <c r="L130" i="19"/>
  <c r="P130" i="19"/>
  <c r="O130" i="19"/>
  <c r="K130" i="19"/>
  <c r="F130" i="19"/>
  <c r="J130" i="19"/>
  <c r="N130" i="19"/>
  <c r="G130" i="19"/>
  <c r="M132" i="29" l="1"/>
  <c r="M19" i="32"/>
  <c r="M136" i="32" s="1"/>
  <c r="N24" i="33" s="1"/>
  <c r="M19" i="31"/>
  <c r="M136" i="31" s="1"/>
  <c r="O136" i="19"/>
  <c r="O130" i="32"/>
  <c r="O19" i="32" s="1"/>
  <c r="O130" i="25"/>
  <c r="O157" i="25" s="1"/>
  <c r="O130" i="22"/>
  <c r="O157" i="22" s="1"/>
  <c r="O130" i="31"/>
  <c r="O19" i="31" s="1"/>
  <c r="O136" i="31" s="1"/>
  <c r="O106" i="29"/>
  <c r="O132" i="29" s="1"/>
  <c r="L136" i="19"/>
  <c r="L130" i="32"/>
  <c r="L19" i="32" s="1"/>
  <c r="L130" i="25"/>
  <c r="L130" i="22"/>
  <c r="L130" i="31"/>
  <c r="L19" i="31" s="1"/>
  <c r="L106" i="29"/>
  <c r="I132" i="29"/>
  <c r="E157" i="25"/>
  <c r="N136" i="19"/>
  <c r="N130" i="32"/>
  <c r="N19" i="32" s="1"/>
  <c r="N130" i="25"/>
  <c r="N157" i="25" s="1"/>
  <c r="N130" i="22"/>
  <c r="N157" i="22" s="1"/>
  <c r="N130" i="31"/>
  <c r="N19" i="31" s="1"/>
  <c r="N106" i="29"/>
  <c r="N132" i="29" s="1"/>
  <c r="F136" i="19"/>
  <c r="F130" i="32"/>
  <c r="F19" i="32" s="1"/>
  <c r="F130" i="25"/>
  <c r="F130" i="22"/>
  <c r="F106" i="29"/>
  <c r="F130" i="31"/>
  <c r="F19" i="31" s="1"/>
  <c r="P136" i="19"/>
  <c r="P130" i="32"/>
  <c r="P19" i="32" s="1"/>
  <c r="P130" i="25"/>
  <c r="P157" i="25" s="1"/>
  <c r="P130" i="22"/>
  <c r="P157" i="22" s="1"/>
  <c r="P130" i="31"/>
  <c r="P19" i="31" s="1"/>
  <c r="P106" i="29"/>
  <c r="P132" i="29" s="1"/>
  <c r="I157" i="22"/>
  <c r="E19" i="32"/>
  <c r="E136" i="32" s="1"/>
  <c r="G136" i="19"/>
  <c r="G130" i="32"/>
  <c r="G19" i="32" s="1"/>
  <c r="G136" i="32" s="1"/>
  <c r="G130" i="25"/>
  <c r="G157" i="25" s="1"/>
  <c r="G130" i="22"/>
  <c r="G157" i="22" s="1"/>
  <c r="G130" i="31"/>
  <c r="G19" i="31" s="1"/>
  <c r="G106" i="29"/>
  <c r="G132" i="29" s="1"/>
  <c r="I157" i="25"/>
  <c r="E157" i="22"/>
  <c r="E132" i="29"/>
  <c r="J136" i="19"/>
  <c r="J130" i="32"/>
  <c r="J19" i="32" s="1"/>
  <c r="J130" i="25"/>
  <c r="J130" i="22"/>
  <c r="J130" i="31"/>
  <c r="J19" i="31" s="1"/>
  <c r="J106" i="29"/>
  <c r="J132" i="29" s="1"/>
  <c r="K136" i="19"/>
  <c r="K130" i="32"/>
  <c r="K19" i="32" s="1"/>
  <c r="K130" i="25"/>
  <c r="K130" i="22"/>
  <c r="K106" i="29"/>
  <c r="K130" i="31"/>
  <c r="K19" i="31" s="1"/>
  <c r="H136" i="19"/>
  <c r="H130" i="32"/>
  <c r="H19" i="32" s="1"/>
  <c r="H136" i="32" s="1"/>
  <c r="H130" i="25"/>
  <c r="H130" i="22"/>
  <c r="H106" i="29"/>
  <c r="H130" i="31"/>
  <c r="H19" i="31" s="1"/>
  <c r="I19" i="31"/>
  <c r="I136" i="31" s="1"/>
  <c r="I19" i="32"/>
  <c r="I136" i="32" s="1"/>
  <c r="N23" i="33"/>
  <c r="M5" i="31"/>
  <c r="E19" i="31"/>
  <c r="E136" i="31" s="1"/>
  <c r="J136" i="31" l="1"/>
  <c r="M5" i="32"/>
  <c r="N136" i="31"/>
  <c r="L136" i="31"/>
  <c r="M23" i="33" s="1"/>
  <c r="L136" i="32"/>
  <c r="M24" i="33" s="1"/>
  <c r="J136" i="32"/>
  <c r="K24" i="33" s="1"/>
  <c r="G136" i="31"/>
  <c r="H23" i="33" s="1"/>
  <c r="P136" i="31"/>
  <c r="P5" i="31" s="1"/>
  <c r="H136" i="31"/>
  <c r="I23" i="33" s="1"/>
  <c r="F136" i="31"/>
  <c r="G23" i="33" s="1"/>
  <c r="F136" i="32"/>
  <c r="G24" i="33" s="1"/>
  <c r="O136" i="32"/>
  <c r="O5" i="32" s="1"/>
  <c r="K136" i="31"/>
  <c r="K5" i="31" s="1"/>
  <c r="J24" i="33"/>
  <c r="I5" i="32"/>
  <c r="H157" i="22"/>
  <c r="K136" i="32"/>
  <c r="J157" i="22"/>
  <c r="F157" i="25"/>
  <c r="O23" i="33"/>
  <c r="N5" i="31"/>
  <c r="L132" i="29"/>
  <c r="E5" i="31"/>
  <c r="F23" i="33"/>
  <c r="J23" i="33"/>
  <c r="I5" i="31"/>
  <c r="H157" i="25"/>
  <c r="K132" i="29"/>
  <c r="J157" i="25"/>
  <c r="F24" i="33"/>
  <c r="E5" i="32"/>
  <c r="F5" i="31"/>
  <c r="I24" i="33"/>
  <c r="H5" i="32"/>
  <c r="K157" i="22"/>
  <c r="F132" i="29"/>
  <c r="L157" i="22"/>
  <c r="N42" i="33"/>
  <c r="N25" i="33"/>
  <c r="H132" i="29"/>
  <c r="K157" i="25"/>
  <c r="K23" i="33"/>
  <c r="J5" i="31"/>
  <c r="H24" i="33"/>
  <c r="G5" i="32"/>
  <c r="P136" i="32"/>
  <c r="F157" i="22"/>
  <c r="N136" i="32"/>
  <c r="L157" i="25"/>
  <c r="P23" i="33"/>
  <c r="O5" i="31"/>
  <c r="L5" i="31" l="1"/>
  <c r="Q23" i="33"/>
  <c r="J5" i="32"/>
  <c r="G5" i="31"/>
  <c r="L5" i="32"/>
  <c r="H5" i="31"/>
  <c r="F5" i="32"/>
  <c r="P24" i="33"/>
  <c r="P25" i="33" s="1"/>
  <c r="L23" i="33"/>
  <c r="L42" i="33" s="1"/>
  <c r="Q24" i="33"/>
  <c r="P5" i="32"/>
  <c r="K42" i="33"/>
  <c r="K25" i="33"/>
  <c r="I25" i="33"/>
  <c r="I42" i="33"/>
  <c r="J25" i="33"/>
  <c r="J42" i="33"/>
  <c r="O42" i="33"/>
  <c r="Q25" i="33"/>
  <c r="Q42" i="33"/>
  <c r="N5" i="32"/>
  <c r="O24" i="33"/>
  <c r="O25" i="33" s="1"/>
  <c r="G42" i="33"/>
  <c r="G25" i="33"/>
  <c r="F42" i="33"/>
  <c r="F25" i="33"/>
  <c r="R23" i="33"/>
  <c r="L24" i="33"/>
  <c r="K5" i="32"/>
  <c r="P42" i="33"/>
  <c r="M42" i="33"/>
  <c r="M25" i="33"/>
  <c r="H42" i="33"/>
  <c r="H25" i="33"/>
  <c r="L25" i="33" l="1"/>
  <c r="R24" i="33"/>
  <c r="R42" i="33"/>
  <c r="R25" i="33"/>
  <c r="E36" i="19" l="1"/>
  <c r="E36" i="32" l="1"/>
  <c r="E17" i="32" s="1"/>
  <c r="E55" i="19"/>
  <c r="E55" i="25" s="1"/>
  <c r="E36" i="31"/>
  <c r="E17" i="31" s="1"/>
  <c r="E55" i="31" s="1"/>
  <c r="E36" i="25"/>
  <c r="E151" i="25" s="1"/>
  <c r="E35" i="29"/>
  <c r="E126" i="29" s="1"/>
  <c r="E36" i="22"/>
  <c r="E151" i="22" s="1"/>
  <c r="E55" i="32" l="1"/>
  <c r="F8" i="33"/>
  <c r="E3" i="31"/>
  <c r="E56" i="31"/>
  <c r="F9" i="33"/>
  <c r="E3" i="32"/>
  <c r="F10" i="33" l="1"/>
  <c r="F38" i="33"/>
  <c r="I62" i="19" l="1"/>
  <c r="I8" i="19" l="1"/>
  <c r="I62" i="32"/>
  <c r="I62" i="25"/>
  <c r="I62" i="31"/>
  <c r="I62" i="22"/>
  <c r="I51" i="29"/>
  <c r="I8" i="31" l="1"/>
  <c r="I11" i="31" s="1"/>
  <c r="J13" i="33" s="1"/>
  <c r="I8" i="32"/>
  <c r="I11" i="32" s="1"/>
  <c r="J14" i="33" s="1"/>
  <c r="R14" i="33" s="1"/>
  <c r="J15" i="33" l="1"/>
  <c r="R15" i="33" s="1"/>
  <c r="J39" i="33"/>
  <c r="R39" i="33" s="1"/>
  <c r="R13" i="33"/>
  <c r="E73" i="19" l="1"/>
  <c r="F73" i="19"/>
  <c r="G73" i="19"/>
  <c r="H73" i="19"/>
  <c r="H75" i="19"/>
  <c r="H73" i="32" l="1"/>
  <c r="H73" i="25"/>
  <c r="H73" i="22"/>
  <c r="H73" i="31"/>
  <c r="G73" i="32"/>
  <c r="G73" i="25"/>
  <c r="G73" i="22"/>
  <c r="G73" i="31"/>
  <c r="F73" i="32"/>
  <c r="F73" i="25"/>
  <c r="F73" i="22"/>
  <c r="F73" i="31"/>
  <c r="H75" i="32"/>
  <c r="H75" i="25"/>
  <c r="H75" i="22"/>
  <c r="H56" i="29"/>
  <c r="H75" i="31"/>
  <c r="E73" i="25"/>
  <c r="E73" i="31"/>
  <c r="E73" i="32"/>
  <c r="E73" i="22"/>
  <c r="E79" i="19"/>
  <c r="H71" i="19"/>
  <c r="E75" i="19"/>
  <c r="E71" i="19"/>
  <c r="G80" i="19"/>
  <c r="G79" i="19"/>
  <c r="G71" i="19"/>
  <c r="G75" i="19"/>
  <c r="F75" i="19"/>
  <c r="F71" i="19"/>
  <c r="F80" i="19"/>
  <c r="F79" i="19"/>
  <c r="F79" i="32" l="1"/>
  <c r="F79" i="25"/>
  <c r="F79" i="22"/>
  <c r="F79" i="31"/>
  <c r="F59" i="29"/>
  <c r="F71" i="32"/>
  <c r="F71" i="25"/>
  <c r="F71" i="22"/>
  <c r="F71" i="31"/>
  <c r="F55" i="29"/>
  <c r="G71" i="32"/>
  <c r="G71" i="25"/>
  <c r="G71" i="22"/>
  <c r="G71" i="31"/>
  <c r="G55" i="29"/>
  <c r="E79" i="32"/>
  <c r="E79" i="25"/>
  <c r="E79" i="31"/>
  <c r="E79" i="22"/>
  <c r="E59" i="29"/>
  <c r="G79" i="32"/>
  <c r="G79" i="25"/>
  <c r="G79" i="22"/>
  <c r="G79" i="31"/>
  <c r="G59" i="29"/>
  <c r="E75" i="32"/>
  <c r="E75" i="25"/>
  <c r="E75" i="22"/>
  <c r="E56" i="29"/>
  <c r="E75" i="31"/>
  <c r="F75" i="32"/>
  <c r="F75" i="25"/>
  <c r="F75" i="22"/>
  <c r="F75" i="31"/>
  <c r="F56" i="29"/>
  <c r="G80" i="32"/>
  <c r="G80" i="25"/>
  <c r="G80" i="22"/>
  <c r="G60" i="29"/>
  <c r="G80" i="31"/>
  <c r="F80" i="32"/>
  <c r="F80" i="25"/>
  <c r="F80" i="22"/>
  <c r="F60" i="29"/>
  <c r="F80" i="31"/>
  <c r="G75" i="32"/>
  <c r="G75" i="25"/>
  <c r="G75" i="22"/>
  <c r="G75" i="31"/>
  <c r="G56" i="29"/>
  <c r="E71" i="25"/>
  <c r="E71" i="31"/>
  <c r="E55" i="29"/>
  <c r="E71" i="32"/>
  <c r="E71" i="22"/>
  <c r="H71" i="32"/>
  <c r="H71" i="25"/>
  <c r="H71" i="22"/>
  <c r="H71" i="31"/>
  <c r="H55" i="29"/>
  <c r="H72" i="19"/>
  <c r="F72" i="19"/>
  <c r="E80" i="19"/>
  <c r="E72" i="19"/>
  <c r="H80" i="19"/>
  <c r="H79" i="19"/>
  <c r="G72" i="19"/>
  <c r="E80" i="32" l="1"/>
  <c r="E80" i="31"/>
  <c r="E80" i="25"/>
  <c r="E80" i="22"/>
  <c r="E60" i="29"/>
  <c r="H79" i="32"/>
  <c r="H79" i="25"/>
  <c r="H79" i="22"/>
  <c r="H59" i="29"/>
  <c r="H79" i="31"/>
  <c r="G72" i="32"/>
  <c r="G72" i="25"/>
  <c r="G72" i="22"/>
  <c r="F72" i="32"/>
  <c r="F72" i="25"/>
  <c r="F72" i="22"/>
  <c r="H80" i="32"/>
  <c r="H80" i="25"/>
  <c r="H80" i="22"/>
  <c r="H60" i="29"/>
  <c r="H80" i="31"/>
  <c r="E72" i="32"/>
  <c r="E72" i="22"/>
  <c r="E72" i="25"/>
  <c r="H72" i="32"/>
  <c r="H72" i="25"/>
  <c r="H72" i="22"/>
  <c r="G76" i="19"/>
  <c r="H76" i="19"/>
  <c r="G74" i="19"/>
  <c r="F76" i="19"/>
  <c r="F74" i="19"/>
  <c r="H74" i="19"/>
  <c r="E74" i="19"/>
  <c r="H74" i="32" l="1"/>
  <c r="H74" i="25"/>
  <c r="H74" i="22"/>
  <c r="H74" i="31"/>
  <c r="G74" i="32"/>
  <c r="G74" i="25"/>
  <c r="G74" i="22"/>
  <c r="G74" i="31"/>
  <c r="H76" i="32"/>
  <c r="H76" i="25"/>
  <c r="H76" i="31"/>
  <c r="H76" i="22"/>
  <c r="H57" i="29"/>
  <c r="E74" i="31"/>
  <c r="E74" i="25"/>
  <c r="E74" i="32"/>
  <c r="E74" i="22"/>
  <c r="G76" i="32"/>
  <c r="G76" i="25"/>
  <c r="G76" i="31"/>
  <c r="G76" i="22"/>
  <c r="G57" i="29"/>
  <c r="F74" i="32"/>
  <c r="F74" i="25"/>
  <c r="F74" i="22"/>
  <c r="F74" i="31"/>
  <c r="F76" i="32"/>
  <c r="F76" i="25"/>
  <c r="F76" i="31"/>
  <c r="F76" i="22"/>
  <c r="F57" i="29"/>
  <c r="E76" i="19"/>
  <c r="E76" i="32" l="1"/>
  <c r="E76" i="25"/>
  <c r="E76" i="31"/>
  <c r="E57" i="29"/>
  <c r="E76" i="22"/>
  <c r="P31" i="19" l="1"/>
  <c r="P31" i="32" l="1"/>
  <c r="P31" i="25"/>
  <c r="P31" i="22"/>
  <c r="P31" i="31"/>
  <c r="P26" i="19"/>
  <c r="P26" i="32" l="1"/>
  <c r="P26" i="25"/>
  <c r="P26" i="22"/>
  <c r="P26" i="29"/>
  <c r="P26" i="31"/>
  <c r="P27" i="19"/>
  <c r="P32" i="19" s="1"/>
  <c r="P21" i="19" s="1"/>
  <c r="P27" i="22" l="1"/>
  <c r="P148" i="22" s="1"/>
  <c r="P27" i="29"/>
  <c r="P123" i="29" s="1"/>
  <c r="P27" i="31"/>
  <c r="P15" i="31" s="1"/>
  <c r="P22" i="31" s="1"/>
  <c r="P1" i="31" s="1"/>
  <c r="P27" i="25"/>
  <c r="P148" i="25" s="1"/>
  <c r="P27" i="32"/>
  <c r="P16" i="32" s="1"/>
  <c r="P32" i="32" s="1"/>
  <c r="P16" i="31"/>
  <c r="P32" i="31" s="1"/>
  <c r="L47" i="19"/>
  <c r="P15" i="32" l="1"/>
  <c r="P22" i="32" s="1"/>
  <c r="P1" i="32" s="1"/>
  <c r="L47" i="32"/>
  <c r="L47" i="25"/>
  <c r="L47" i="31"/>
  <c r="L47" i="22"/>
  <c r="P2" i="31"/>
  <c r="P33" i="31"/>
  <c r="P21" i="31"/>
  <c r="Q3" i="33"/>
  <c r="P149" i="29"/>
  <c r="P2" i="32"/>
  <c r="Q4" i="33"/>
  <c r="P148" i="29"/>
  <c r="Q5" i="33" l="1"/>
  <c r="Q37" i="33"/>
  <c r="O31" i="19" l="1"/>
  <c r="O31" i="32" l="1"/>
  <c r="O31" i="25"/>
  <c r="O31" i="22"/>
  <c r="O31" i="31"/>
  <c r="O26" i="19"/>
  <c r="O27" i="19" l="1"/>
  <c r="O26" i="32"/>
  <c r="O26" i="25"/>
  <c r="O26" i="22"/>
  <c r="O26" i="31"/>
  <c r="O26" i="29"/>
  <c r="O27" i="32" l="1"/>
  <c r="O15" i="32" s="1"/>
  <c r="O22" i="32" s="1"/>
  <c r="O1" i="32" s="1"/>
  <c r="O27" i="25"/>
  <c r="O27" i="22"/>
  <c r="O148" i="22" s="1"/>
  <c r="O27" i="31"/>
  <c r="O15" i="31" s="1"/>
  <c r="O22" i="31" s="1"/>
  <c r="O1" i="31" s="1"/>
  <c r="O27" i="29"/>
  <c r="O148" i="29" s="1"/>
  <c r="O148" i="25"/>
  <c r="O32" i="19"/>
  <c r="O21" i="19" s="1"/>
  <c r="O149" i="29" l="1"/>
  <c r="O123" i="29"/>
  <c r="O16" i="31"/>
  <c r="O32" i="31" s="1"/>
  <c r="O16" i="32"/>
  <c r="O32" i="32" s="1"/>
  <c r="O2" i="31" l="1"/>
  <c r="O21" i="31"/>
  <c r="O33" i="31"/>
  <c r="P3" i="33"/>
  <c r="O2" i="32"/>
  <c r="P4" i="33"/>
  <c r="P37" i="33" l="1"/>
  <c r="P5" i="33"/>
  <c r="P41" i="19"/>
  <c r="O41" i="19"/>
  <c r="N41" i="19"/>
  <c r="N41" i="32" l="1"/>
  <c r="N17" i="32" s="1"/>
  <c r="N41" i="25"/>
  <c r="N151" i="25" s="1"/>
  <c r="N41" i="31"/>
  <c r="N17" i="31" s="1"/>
  <c r="N41" i="22"/>
  <c r="N151" i="22" s="1"/>
  <c r="N41" i="29"/>
  <c r="N55" i="19"/>
  <c r="N55" i="25" s="1"/>
  <c r="P41" i="32"/>
  <c r="P41" i="25"/>
  <c r="P41" i="31"/>
  <c r="P41" i="22"/>
  <c r="P41" i="29"/>
  <c r="P55" i="19"/>
  <c r="P55" i="25" s="1"/>
  <c r="O41" i="32"/>
  <c r="O41" i="25"/>
  <c r="O41" i="31"/>
  <c r="O41" i="22"/>
  <c r="O41" i="29"/>
  <c r="O55" i="19"/>
  <c r="O55" i="25" s="1"/>
  <c r="M41" i="19"/>
  <c r="P17" i="32" l="1"/>
  <c r="P55" i="32" s="1"/>
  <c r="O17" i="32"/>
  <c r="O55" i="32" s="1"/>
  <c r="N55" i="31"/>
  <c r="O8" i="33" s="1"/>
  <c r="O151" i="25"/>
  <c r="M41" i="32"/>
  <c r="M17" i="32" s="1"/>
  <c r="M41" i="25"/>
  <c r="M151" i="25" s="1"/>
  <c r="M41" i="31"/>
  <c r="M17" i="31" s="1"/>
  <c r="M41" i="22"/>
  <c r="M151" i="22" s="1"/>
  <c r="M41" i="29"/>
  <c r="M55" i="19"/>
  <c r="M55" i="25" s="1"/>
  <c r="P151" i="22"/>
  <c r="O17" i="31"/>
  <c r="O55" i="31" s="1"/>
  <c r="P151" i="25"/>
  <c r="O151" i="22"/>
  <c r="P17" i="31"/>
  <c r="P55" i="31" s="1"/>
  <c r="N55" i="32"/>
  <c r="L41" i="19"/>
  <c r="K41" i="19"/>
  <c r="N3" i="31" l="1"/>
  <c r="M55" i="31"/>
  <c r="M3" i="31" s="1"/>
  <c r="L41" i="32"/>
  <c r="L41" i="25"/>
  <c r="L41" i="31"/>
  <c r="L41" i="22"/>
  <c r="L41" i="29"/>
  <c r="N3" i="32"/>
  <c r="O9" i="33"/>
  <c r="O10" i="33" s="1"/>
  <c r="M55" i="32"/>
  <c r="Q9" i="33"/>
  <c r="P3" i="32"/>
  <c r="O38" i="33"/>
  <c r="J41" i="32"/>
  <c r="J17" i="32" s="1"/>
  <c r="J41" i="25"/>
  <c r="J151" i="25" s="1"/>
  <c r="J41" i="31"/>
  <c r="J17" i="31" s="1"/>
  <c r="J41" i="22"/>
  <c r="J151" i="22" s="1"/>
  <c r="J41" i="29"/>
  <c r="J55" i="19"/>
  <c r="J55" i="25" s="1"/>
  <c r="P3" i="31"/>
  <c r="P56" i="31"/>
  <c r="Q8" i="33"/>
  <c r="O3" i="31"/>
  <c r="O56" i="31"/>
  <c r="P8" i="33"/>
  <c r="P9" i="33"/>
  <c r="O3" i="32"/>
  <c r="N56" i="31"/>
  <c r="K41" i="32"/>
  <c r="K17" i="32" s="1"/>
  <c r="K41" i="25"/>
  <c r="K151" i="25" s="1"/>
  <c r="K41" i="31"/>
  <c r="K17" i="31" s="1"/>
  <c r="K41" i="22"/>
  <c r="K151" i="22" s="1"/>
  <c r="K41" i="29"/>
  <c r="K55" i="19"/>
  <c r="K55" i="25" s="1"/>
  <c r="L42" i="19"/>
  <c r="J55" i="31" l="1"/>
  <c r="N8" i="33"/>
  <c r="M56" i="31"/>
  <c r="K55" i="32"/>
  <c r="L9" i="33" s="1"/>
  <c r="K55" i="31"/>
  <c r="L8" i="33" s="1"/>
  <c r="J3" i="31"/>
  <c r="K8" i="33"/>
  <c r="L42" i="32"/>
  <c r="L17" i="32" s="1"/>
  <c r="L55" i="32" s="1"/>
  <c r="L42" i="31"/>
  <c r="L17" i="31" s="1"/>
  <c r="L42" i="25"/>
  <c r="L151" i="25" s="1"/>
  <c r="L42" i="22"/>
  <c r="L151" i="22" s="1"/>
  <c r="L42" i="29"/>
  <c r="N38" i="33"/>
  <c r="Q10" i="33"/>
  <c r="Q38" i="33"/>
  <c r="J55" i="32"/>
  <c r="L55" i="19"/>
  <c r="L55" i="25" s="1"/>
  <c r="P10" i="33"/>
  <c r="P38" i="33"/>
  <c r="N9" i="33"/>
  <c r="N10" i="33" s="1"/>
  <c r="M3" i="32"/>
  <c r="K3" i="31" l="1"/>
  <c r="K56" i="31"/>
  <c r="K3" i="32"/>
  <c r="K9" i="33"/>
  <c r="J3" i="32"/>
  <c r="J56" i="31"/>
  <c r="M9" i="33"/>
  <c r="L3" i="32"/>
  <c r="L55" i="31"/>
  <c r="L10" i="33"/>
  <c r="L38" i="33"/>
  <c r="K38" i="33"/>
  <c r="K10" i="33"/>
  <c r="L3" i="31" l="1"/>
  <c r="M8" i="33"/>
  <c r="L56" i="31"/>
  <c r="M10" i="33" l="1"/>
  <c r="M38" i="33"/>
  <c r="H41" i="19" l="1"/>
  <c r="H41" i="32" l="1"/>
  <c r="H41" i="25"/>
  <c r="H41" i="31"/>
  <c r="H41" i="22"/>
  <c r="H41" i="29"/>
  <c r="H42" i="19"/>
  <c r="O126" i="19"/>
  <c r="P126" i="19"/>
  <c r="P126" i="32" l="1"/>
  <c r="P126" i="25"/>
  <c r="P165" i="25" s="1"/>
  <c r="P126" i="22"/>
  <c r="P165" i="22" s="1"/>
  <c r="P102" i="29"/>
  <c r="P140" i="29" s="1"/>
  <c r="P126" i="31"/>
  <c r="H42" i="32"/>
  <c r="H17" i="32" s="1"/>
  <c r="H42" i="25"/>
  <c r="H151" i="25" s="1"/>
  <c r="H42" i="22"/>
  <c r="H151" i="22" s="1"/>
  <c r="H42" i="31"/>
  <c r="H17" i="31" s="1"/>
  <c r="H42" i="29"/>
  <c r="O126" i="32"/>
  <c r="O126" i="25"/>
  <c r="O165" i="25" s="1"/>
  <c r="O126" i="22"/>
  <c r="O165" i="22" s="1"/>
  <c r="O126" i="31"/>
  <c r="O102" i="29"/>
  <c r="O140" i="29" s="1"/>
  <c r="H55" i="19"/>
  <c r="H55" i="25" s="1"/>
  <c r="H55" i="32" l="1"/>
  <c r="I9" i="33"/>
  <c r="R9" i="33" s="1"/>
  <c r="H3" i="32"/>
  <c r="H55" i="31"/>
  <c r="P125" i="19"/>
  <c r="P121" i="19"/>
  <c r="P103" i="19"/>
  <c r="P75" i="19"/>
  <c r="P71" i="19"/>
  <c r="O125" i="19"/>
  <c r="O121" i="19"/>
  <c r="O103" i="19"/>
  <c r="O75" i="19"/>
  <c r="O73" i="19"/>
  <c r="O121" i="32" l="1"/>
  <c r="O121" i="25"/>
  <c r="O121" i="22"/>
  <c r="O98" i="29"/>
  <c r="O121" i="31"/>
  <c r="P71" i="32"/>
  <c r="P71" i="25"/>
  <c r="P71" i="22"/>
  <c r="P71" i="31"/>
  <c r="P55" i="29"/>
  <c r="H3" i="31"/>
  <c r="I8" i="33"/>
  <c r="H56" i="31"/>
  <c r="O125" i="32"/>
  <c r="O125" i="25"/>
  <c r="O125" i="22"/>
  <c r="O125" i="31"/>
  <c r="O101" i="29"/>
  <c r="P75" i="32"/>
  <c r="P75" i="25"/>
  <c r="P75" i="22"/>
  <c r="P56" i="29"/>
  <c r="P75" i="31"/>
  <c r="P103" i="32"/>
  <c r="P103" i="25"/>
  <c r="P103" i="22"/>
  <c r="P80" i="29"/>
  <c r="P103" i="31"/>
  <c r="O73" i="32"/>
  <c r="O73" i="25"/>
  <c r="O73" i="22"/>
  <c r="O73" i="31"/>
  <c r="P121" i="32"/>
  <c r="P121" i="25"/>
  <c r="P121" i="22"/>
  <c r="P121" i="31"/>
  <c r="P98" i="29"/>
  <c r="O75" i="32"/>
  <c r="O75" i="25"/>
  <c r="O75" i="22"/>
  <c r="O75" i="31"/>
  <c r="O56" i="29"/>
  <c r="O103" i="32"/>
  <c r="O103" i="25"/>
  <c r="O103" i="22"/>
  <c r="O80" i="29"/>
  <c r="O103" i="31"/>
  <c r="P125" i="32"/>
  <c r="P125" i="25"/>
  <c r="P125" i="22"/>
  <c r="P125" i="31"/>
  <c r="P101" i="29"/>
  <c r="O79" i="19"/>
  <c r="P73" i="19"/>
  <c r="O71" i="19"/>
  <c r="O168" i="25" l="1"/>
  <c r="O168" i="22"/>
  <c r="O71" i="32"/>
  <c r="O71" i="25"/>
  <c r="O71" i="22"/>
  <c r="O55" i="29"/>
  <c r="O71" i="31"/>
  <c r="P73" i="32"/>
  <c r="P73" i="25"/>
  <c r="P73" i="22"/>
  <c r="P73" i="31"/>
  <c r="O143" i="29"/>
  <c r="O150" i="29"/>
  <c r="O151" i="29"/>
  <c r="P143" i="29"/>
  <c r="P151" i="29"/>
  <c r="P150" i="29"/>
  <c r="I10" i="33"/>
  <c r="R10" i="33" s="1"/>
  <c r="I38" i="33"/>
  <c r="R38" i="33" s="1"/>
  <c r="R8" i="33"/>
  <c r="O79" i="32"/>
  <c r="O79" i="25"/>
  <c r="O79" i="22"/>
  <c r="O79" i="31"/>
  <c r="O59" i="29"/>
  <c r="P168" i="22"/>
  <c r="P168" i="25"/>
  <c r="O72" i="19"/>
  <c r="P72" i="19"/>
  <c r="O80" i="19"/>
  <c r="P79" i="19"/>
  <c r="P80" i="19"/>
  <c r="P72" i="32" l="1"/>
  <c r="P72" i="25"/>
  <c r="P72" i="22"/>
  <c r="O72" i="32"/>
  <c r="O72" i="22"/>
  <c r="O72" i="25"/>
  <c r="P80" i="32"/>
  <c r="P80" i="25"/>
  <c r="P80" i="22"/>
  <c r="P60" i="29"/>
  <c r="P80" i="31"/>
  <c r="P79" i="32"/>
  <c r="P79" i="25"/>
  <c r="P79" i="22"/>
  <c r="P59" i="29"/>
  <c r="P79" i="31"/>
  <c r="O80" i="32"/>
  <c r="O80" i="25"/>
  <c r="O80" i="22"/>
  <c r="O80" i="31"/>
  <c r="O60" i="29"/>
  <c r="O74" i="19"/>
  <c r="P74" i="19"/>
  <c r="O76" i="19"/>
  <c r="P76" i="19"/>
  <c r="P9" i="19" l="1"/>
  <c r="O74" i="32"/>
  <c r="O74" i="25"/>
  <c r="O74" i="22"/>
  <c r="O74" i="31"/>
  <c r="P76" i="32"/>
  <c r="P10" i="32" s="1"/>
  <c r="P76" i="25"/>
  <c r="P76" i="31"/>
  <c r="P10" i="31" s="1"/>
  <c r="P13" i="31" s="1"/>
  <c r="Q41" i="33" s="1"/>
  <c r="P76" i="22"/>
  <c r="P57" i="29"/>
  <c r="P10" i="19"/>
  <c r="O127" i="19"/>
  <c r="P127" i="19"/>
  <c r="O76" i="32"/>
  <c r="O10" i="32" s="1"/>
  <c r="O76" i="25"/>
  <c r="O76" i="31"/>
  <c r="O10" i="31" s="1"/>
  <c r="O76" i="22"/>
  <c r="O57" i="29"/>
  <c r="O10" i="19"/>
  <c r="P74" i="32"/>
  <c r="P74" i="25"/>
  <c r="P173" i="25" s="1"/>
  <c r="P175" i="25" s="1"/>
  <c r="P74" i="22"/>
  <c r="P162" i="22" s="1"/>
  <c r="P159" i="22" s="1"/>
  <c r="P74" i="31"/>
  <c r="O9" i="19"/>
  <c r="P146" i="19"/>
  <c r="O146" i="19"/>
  <c r="P18" i="32" l="1"/>
  <c r="P127" i="32" s="1"/>
  <c r="P4" i="32" s="1"/>
  <c r="P9" i="32"/>
  <c r="P12" i="32" s="1"/>
  <c r="Q19" i="33" s="1"/>
  <c r="O13" i="32"/>
  <c r="P13" i="32"/>
  <c r="P147" i="32"/>
  <c r="P148" i="32" s="1"/>
  <c r="O147" i="32"/>
  <c r="O148" i="32" s="1"/>
  <c r="P154" i="25"/>
  <c r="P158" i="25" s="1"/>
  <c r="O13" i="31"/>
  <c r="P41" i="33" s="1"/>
  <c r="P9" i="31"/>
  <c r="P12" i="31" s="1"/>
  <c r="Q18" i="33" s="1"/>
  <c r="P18" i="31"/>
  <c r="P127" i="31" s="1"/>
  <c r="P4" i="31" s="1"/>
  <c r="P147" i="31"/>
  <c r="P148" i="31" s="1"/>
  <c r="P174" i="22"/>
  <c r="P176" i="22" s="1"/>
  <c r="O162" i="22"/>
  <c r="O159" i="22" s="1"/>
  <c r="O154" i="22"/>
  <c r="O158" i="22" s="1"/>
  <c r="O173" i="22"/>
  <c r="O175" i="22" s="1"/>
  <c r="O174" i="22"/>
  <c r="O176" i="22" s="1"/>
  <c r="P162" i="25"/>
  <c r="P159" i="25" s="1"/>
  <c r="P154" i="22"/>
  <c r="P158" i="22" s="1"/>
  <c r="O173" i="25"/>
  <c r="O175" i="25" s="1"/>
  <c r="O174" i="25"/>
  <c r="O176" i="25" s="1"/>
  <c r="O162" i="25"/>
  <c r="O159" i="25" s="1"/>
  <c r="O154" i="25"/>
  <c r="O158" i="25" s="1"/>
  <c r="O137" i="29"/>
  <c r="O134" i="29" s="1"/>
  <c r="O129" i="29"/>
  <c r="O133" i="29" s="1"/>
  <c r="P129" i="29"/>
  <c r="P133" i="29" s="1"/>
  <c r="P137" i="29"/>
  <c r="P134" i="29" s="1"/>
  <c r="P173" i="22"/>
  <c r="P175" i="22" s="1"/>
  <c r="O9" i="32"/>
  <c r="O12" i="32" s="1"/>
  <c r="P19" i="33" s="1"/>
  <c r="O18" i="32"/>
  <c r="O127" i="32" s="1"/>
  <c r="O4" i="32" s="1"/>
  <c r="P174" i="25"/>
  <c r="P176" i="25" s="1"/>
  <c r="O9" i="31"/>
  <c r="O12" i="31" s="1"/>
  <c r="P18" i="33" s="1"/>
  <c r="O18" i="31"/>
  <c r="O127" i="31" s="1"/>
  <c r="O4" i="31" s="1"/>
  <c r="O147" i="31"/>
  <c r="O148" i="31" s="1"/>
  <c r="P40" i="33" l="1"/>
  <c r="P20" i="33"/>
  <c r="Q40" i="33"/>
  <c r="Q20" i="33"/>
  <c r="N31" i="19" l="1"/>
  <c r="N31" i="32" l="1"/>
  <c r="N31" i="25"/>
  <c r="N31" i="22"/>
  <c r="N31" i="31"/>
  <c r="N26" i="19"/>
  <c r="N27" i="19" l="1"/>
  <c r="N32" i="19" s="1"/>
  <c r="N21" i="19" s="1"/>
  <c r="N26" i="32"/>
  <c r="N26" i="25"/>
  <c r="N26" i="22"/>
  <c r="N26" i="31"/>
  <c r="N26" i="29"/>
  <c r="N27" i="32" l="1"/>
  <c r="N16" i="32" s="1"/>
  <c r="N32" i="32" s="1"/>
  <c r="N27" i="25"/>
  <c r="N148" i="25" s="1"/>
  <c r="N27" i="22"/>
  <c r="N148" i="22" s="1"/>
  <c r="N27" i="29"/>
  <c r="N123" i="29" s="1"/>
  <c r="N27" i="31"/>
  <c r="N15" i="31" s="1"/>
  <c r="N22" i="31" s="1"/>
  <c r="N1" i="31" s="1"/>
  <c r="N126" i="19"/>
  <c r="N125" i="19"/>
  <c r="N121" i="19"/>
  <c r="N103" i="19"/>
  <c r="N75" i="19"/>
  <c r="N71" i="19"/>
  <c r="N16" i="31" l="1"/>
  <c r="N32" i="31" s="1"/>
  <c r="N15" i="32"/>
  <c r="N22" i="32" s="1"/>
  <c r="N1" i="32" s="1"/>
  <c r="N2" i="32"/>
  <c r="O4" i="33"/>
  <c r="N75" i="32"/>
  <c r="N75" i="25"/>
  <c r="N75" i="22"/>
  <c r="N56" i="29"/>
  <c r="N75" i="31"/>
  <c r="N125" i="32"/>
  <c r="N125" i="25"/>
  <c r="N125" i="22"/>
  <c r="N101" i="29"/>
  <c r="N125" i="31"/>
  <c r="N126" i="32"/>
  <c r="N126" i="25"/>
  <c r="N165" i="25" s="1"/>
  <c r="N126" i="22"/>
  <c r="N165" i="22" s="1"/>
  <c r="N102" i="29"/>
  <c r="N140" i="29" s="1"/>
  <c r="N126" i="31"/>
  <c r="N148" i="29"/>
  <c r="N103" i="32"/>
  <c r="N103" i="25"/>
  <c r="N103" i="22"/>
  <c r="N80" i="29"/>
  <c r="N143" i="29" s="1"/>
  <c r="N103" i="31"/>
  <c r="N2" i="31"/>
  <c r="N21" i="31"/>
  <c r="O3" i="33"/>
  <c r="N33" i="31"/>
  <c r="N149" i="29"/>
  <c r="N71" i="32"/>
  <c r="N71" i="25"/>
  <c r="N71" i="22"/>
  <c r="N55" i="29"/>
  <c r="N71" i="31"/>
  <c r="N121" i="32"/>
  <c r="N121" i="25"/>
  <c r="N121" i="22"/>
  <c r="N98" i="29"/>
  <c r="N121" i="31"/>
  <c r="N73" i="19"/>
  <c r="O37" i="33" l="1"/>
  <c r="O5" i="33"/>
  <c r="N150" i="29"/>
  <c r="N168" i="22"/>
  <c r="N73" i="32"/>
  <c r="N73" i="25"/>
  <c r="N73" i="22"/>
  <c r="N73" i="31"/>
  <c r="N151" i="29"/>
  <c r="N168" i="25"/>
  <c r="N72" i="19"/>
  <c r="N79" i="19"/>
  <c r="N80" i="19"/>
  <c r="N79" i="32" l="1"/>
  <c r="N79" i="25"/>
  <c r="N79" i="22"/>
  <c r="N79" i="31"/>
  <c r="N59" i="29"/>
  <c r="N72" i="32"/>
  <c r="N72" i="25"/>
  <c r="N72" i="22"/>
  <c r="N74" i="19"/>
  <c r="N80" i="32"/>
  <c r="N80" i="25"/>
  <c r="N80" i="22"/>
  <c r="N80" i="31"/>
  <c r="N60" i="29"/>
  <c r="N76" i="19"/>
  <c r="N146" i="19" s="1"/>
  <c r="N74" i="32" l="1"/>
  <c r="N74" i="25"/>
  <c r="N74" i="22"/>
  <c r="N74" i="31"/>
  <c r="N9" i="19"/>
  <c r="N174" i="25"/>
  <c r="N176" i="25" s="1"/>
  <c r="N76" i="32"/>
  <c r="N10" i="32" s="1"/>
  <c r="N76" i="25"/>
  <c r="N162" i="25" s="1"/>
  <c r="N159" i="25" s="1"/>
  <c r="N76" i="31"/>
  <c r="N10" i="31" s="1"/>
  <c r="N76" i="22"/>
  <c r="N173" i="22" s="1"/>
  <c r="N175" i="22" s="1"/>
  <c r="N57" i="29"/>
  <c r="N10" i="19"/>
  <c r="N127" i="19"/>
  <c r="N147" i="32" l="1"/>
  <c r="N148" i="32" s="1"/>
  <c r="N154" i="22"/>
  <c r="N158" i="22" s="1"/>
  <c r="N13" i="31"/>
  <c r="O41" i="33" s="1"/>
  <c r="N162" i="22"/>
  <c r="N159" i="22" s="1"/>
  <c r="N147" i="31"/>
  <c r="N148" i="31" s="1"/>
  <c r="N9" i="31"/>
  <c r="N12" i="31" s="1"/>
  <c r="O18" i="33" s="1"/>
  <c r="N18" i="31"/>
  <c r="N127" i="31" s="1"/>
  <c r="N4" i="31" s="1"/>
  <c r="N13" i="32"/>
  <c r="N173" i="25"/>
  <c r="N175" i="25" s="1"/>
  <c r="N174" i="22"/>
  <c r="N176" i="22" s="1"/>
  <c r="N154" i="25"/>
  <c r="N158" i="25" s="1"/>
  <c r="N137" i="29"/>
  <c r="N134" i="29" s="1"/>
  <c r="N129" i="29"/>
  <c r="N133" i="29" s="1"/>
  <c r="N18" i="32"/>
  <c r="N127" i="32" s="1"/>
  <c r="N4" i="32" s="1"/>
  <c r="N9" i="32"/>
  <c r="N12" i="32" s="1"/>
  <c r="O19" i="33" s="1"/>
  <c r="O20" i="33" l="1"/>
  <c r="O40" i="33"/>
  <c r="M31" i="19" l="1"/>
  <c r="M31" i="32" l="1"/>
  <c r="M31" i="25"/>
  <c r="M31" i="22"/>
  <c r="M31" i="31"/>
  <c r="M26" i="19"/>
  <c r="M27" i="19" l="1"/>
  <c r="M32" i="19" s="1"/>
  <c r="M21" i="19" s="1"/>
  <c r="M26" i="32"/>
  <c r="M26" i="25"/>
  <c r="M26" i="22"/>
  <c r="M26" i="29"/>
  <c r="M26" i="31"/>
  <c r="M27" i="32" l="1"/>
  <c r="M15" i="32" s="1"/>
  <c r="M22" i="32" s="1"/>
  <c r="M1" i="32" s="1"/>
  <c r="M27" i="25"/>
  <c r="M148" i="25" s="1"/>
  <c r="M27" i="22"/>
  <c r="M148" i="22" s="1"/>
  <c r="M27" i="29"/>
  <c r="M148" i="29" s="1"/>
  <c r="M27" i="31"/>
  <c r="M15" i="31" s="1"/>
  <c r="M22" i="31" s="1"/>
  <c r="M1" i="31" s="1"/>
  <c r="M126" i="19"/>
  <c r="M125" i="19"/>
  <c r="M121" i="19"/>
  <c r="M103" i="19"/>
  <c r="M71" i="19"/>
  <c r="M125" i="32" l="1"/>
  <c r="M125" i="25"/>
  <c r="M125" i="22"/>
  <c r="M101" i="29"/>
  <c r="M125" i="31"/>
  <c r="M149" i="29"/>
  <c r="M126" i="32"/>
  <c r="M126" i="25"/>
  <c r="M165" i="25" s="1"/>
  <c r="M126" i="22"/>
  <c r="M165" i="22" s="1"/>
  <c r="M102" i="29"/>
  <c r="M140" i="29" s="1"/>
  <c r="M126" i="31"/>
  <c r="M16" i="31"/>
  <c r="M32" i="31" s="1"/>
  <c r="M123" i="29"/>
  <c r="M103" i="32"/>
  <c r="M103" i="25"/>
  <c r="M103" i="22"/>
  <c r="M168" i="22" s="1"/>
  <c r="M80" i="29"/>
  <c r="M143" i="29" s="1"/>
  <c r="M103" i="31"/>
  <c r="M16" i="32"/>
  <c r="M32" i="32" s="1"/>
  <c r="M71" i="32"/>
  <c r="M71" i="25"/>
  <c r="M71" i="22"/>
  <c r="M55" i="29"/>
  <c r="M71" i="31"/>
  <c r="M121" i="32"/>
  <c r="M121" i="25"/>
  <c r="M121" i="22"/>
  <c r="M121" i="31"/>
  <c r="M98" i="29"/>
  <c r="M80" i="19"/>
  <c r="M79" i="19"/>
  <c r="M75" i="19"/>
  <c r="M73" i="19"/>
  <c r="M2" i="32" l="1"/>
  <c r="N4" i="33"/>
  <c r="M2" i="31"/>
  <c r="N3" i="33"/>
  <c r="M33" i="31"/>
  <c r="M21" i="31"/>
  <c r="M73" i="32"/>
  <c r="M73" i="25"/>
  <c r="M73" i="22"/>
  <c r="M73" i="31"/>
  <c r="M79" i="32"/>
  <c r="M79" i="25"/>
  <c r="M79" i="22"/>
  <c r="M79" i="31"/>
  <c r="M59" i="29"/>
  <c r="M168" i="25"/>
  <c r="M75" i="32"/>
  <c r="M75" i="25"/>
  <c r="M75" i="22"/>
  <c r="M75" i="31"/>
  <c r="M56" i="29"/>
  <c r="M80" i="32"/>
  <c r="M80" i="25"/>
  <c r="M80" i="22"/>
  <c r="M80" i="31"/>
  <c r="M60" i="29"/>
  <c r="M150" i="29"/>
  <c r="M151" i="29"/>
  <c r="M72" i="19"/>
  <c r="M72" i="32" l="1"/>
  <c r="M72" i="22"/>
  <c r="M72" i="25"/>
  <c r="N5" i="33"/>
  <c r="N37" i="33"/>
  <c r="M74" i="19"/>
  <c r="M76" i="19"/>
  <c r="M9" i="19" l="1"/>
  <c r="M74" i="32"/>
  <c r="M74" i="25"/>
  <c r="M74" i="22"/>
  <c r="M173" i="22" s="1"/>
  <c r="M175" i="22" s="1"/>
  <c r="M74" i="31"/>
  <c r="M76" i="32"/>
  <c r="M10" i="32" s="1"/>
  <c r="M76" i="25"/>
  <c r="M154" i="25" s="1"/>
  <c r="M158" i="25" s="1"/>
  <c r="M76" i="31"/>
  <c r="M76" i="22"/>
  <c r="M57" i="29"/>
  <c r="M10" i="19"/>
  <c r="M127" i="19"/>
  <c r="M146" i="19"/>
  <c r="M174" i="25"/>
  <c r="M176" i="25" s="1"/>
  <c r="M162" i="25"/>
  <c r="M159" i="25" s="1"/>
  <c r="M13" i="32" l="1"/>
  <c r="M18" i="32"/>
  <c r="M127" i="32" s="1"/>
  <c r="M4" i="32" s="1"/>
  <c r="M147" i="32"/>
  <c r="M148" i="32" s="1"/>
  <c r="M173" i="25"/>
  <c r="M175" i="25" s="1"/>
  <c r="M147" i="31"/>
  <c r="M148" i="31" s="1"/>
  <c r="M10" i="31"/>
  <c r="M13" i="31" s="1"/>
  <c r="N41" i="33" s="1"/>
  <c r="M154" i="22"/>
  <c r="M158" i="22" s="1"/>
  <c r="M174" i="22"/>
  <c r="M176" i="22" s="1"/>
  <c r="M137" i="29"/>
  <c r="M134" i="29" s="1"/>
  <c r="M129" i="29"/>
  <c r="M133" i="29" s="1"/>
  <c r="M9" i="32"/>
  <c r="M12" i="32" s="1"/>
  <c r="N19" i="33" s="1"/>
  <c r="M162" i="22"/>
  <c r="M159" i="22" s="1"/>
  <c r="M9" i="31"/>
  <c r="M12" i="31" s="1"/>
  <c r="N18" i="33" s="1"/>
  <c r="M18" i="31"/>
  <c r="M127" i="31" s="1"/>
  <c r="M4" i="31" s="1"/>
  <c r="N40" i="33" l="1"/>
  <c r="N20" i="33"/>
  <c r="L126" i="19" l="1"/>
  <c r="L125" i="19"/>
  <c r="L121" i="19"/>
  <c r="L103" i="19"/>
  <c r="L75" i="19"/>
  <c r="L71" i="19"/>
  <c r="L71" i="32" l="1"/>
  <c r="L71" i="25"/>
  <c r="L71" i="22"/>
  <c r="L55" i="29"/>
  <c r="L71" i="31"/>
  <c r="L121" i="32"/>
  <c r="L121" i="25"/>
  <c r="L121" i="22"/>
  <c r="L121" i="31"/>
  <c r="L98" i="29"/>
  <c r="L75" i="32"/>
  <c r="L75" i="25"/>
  <c r="L75" i="22"/>
  <c r="L56" i="29"/>
  <c r="L75" i="31"/>
  <c r="L125" i="32"/>
  <c r="L125" i="25"/>
  <c r="L125" i="22"/>
  <c r="L101" i="29"/>
  <c r="L125" i="31"/>
  <c r="L126" i="32"/>
  <c r="L126" i="25"/>
  <c r="L165" i="25" s="1"/>
  <c r="L126" i="22"/>
  <c r="L165" i="22" s="1"/>
  <c r="L102" i="29"/>
  <c r="L140" i="29" s="1"/>
  <c r="L126" i="31"/>
  <c r="L103" i="32"/>
  <c r="L103" i="25"/>
  <c r="L103" i="22"/>
  <c r="L103" i="31"/>
  <c r="L80" i="29"/>
  <c r="L143" i="29" s="1"/>
  <c r="L73" i="19"/>
  <c r="L168" i="25" l="1"/>
  <c r="L168" i="22"/>
  <c r="L73" i="32"/>
  <c r="L73" i="25"/>
  <c r="L73" i="22"/>
  <c r="L73" i="31"/>
  <c r="L72" i="19"/>
  <c r="L80" i="19"/>
  <c r="L79" i="19"/>
  <c r="L72" i="32" l="1"/>
  <c r="L72" i="25"/>
  <c r="L72" i="22"/>
  <c r="L80" i="32"/>
  <c r="L80" i="25"/>
  <c r="L80" i="22"/>
  <c r="L80" i="31"/>
  <c r="L60" i="29"/>
  <c r="L79" i="32"/>
  <c r="L79" i="25"/>
  <c r="L79" i="22"/>
  <c r="L59" i="29"/>
  <c r="L79" i="31"/>
  <c r="L74" i="19"/>
  <c r="L76" i="19"/>
  <c r="L31" i="19"/>
  <c r="L9" i="19" l="1"/>
  <c r="L31" i="32"/>
  <c r="L31" i="25"/>
  <c r="L31" i="22"/>
  <c r="L31" i="31"/>
  <c r="L76" i="32"/>
  <c r="L10" i="32" s="1"/>
  <c r="L76" i="31"/>
  <c r="L10" i="31" s="1"/>
  <c r="L76" i="25"/>
  <c r="L76" i="22"/>
  <c r="L57" i="29"/>
  <c r="L10" i="19"/>
  <c r="L74" i="32"/>
  <c r="L74" i="25"/>
  <c r="L74" i="22"/>
  <c r="L154" i="22" s="1"/>
  <c r="L158" i="22" s="1"/>
  <c r="L74" i="31"/>
  <c r="L127" i="19"/>
  <c r="L26" i="19"/>
  <c r="L9" i="32" l="1"/>
  <c r="L12" i="32" s="1"/>
  <c r="M19" i="33" s="1"/>
  <c r="L154" i="25"/>
  <c r="L158" i="25" s="1"/>
  <c r="L129" i="29"/>
  <c r="L133" i="29" s="1"/>
  <c r="L137" i="29"/>
  <c r="L134" i="29" s="1"/>
  <c r="L9" i="31"/>
  <c r="L12" i="31" s="1"/>
  <c r="M18" i="33" s="1"/>
  <c r="L18" i="31"/>
  <c r="L127" i="31" s="1"/>
  <c r="L4" i="31" s="1"/>
  <c r="L27" i="19"/>
  <c r="L26" i="32"/>
  <c r="L26" i="25"/>
  <c r="L26" i="22"/>
  <c r="L26" i="31"/>
  <c r="L26" i="29"/>
  <c r="L18" i="32"/>
  <c r="L127" i="32" s="1"/>
  <c r="L4" i="32" s="1"/>
  <c r="L13" i="32"/>
  <c r="L13" i="31"/>
  <c r="M41" i="33" s="1"/>
  <c r="L27" i="32" l="1"/>
  <c r="L147" i="32" s="1"/>
  <c r="L27" i="25"/>
  <c r="L148" i="25" s="1"/>
  <c r="L27" i="22"/>
  <c r="L148" i="22" s="1"/>
  <c r="L27" i="29"/>
  <c r="L123" i="29" s="1"/>
  <c r="L27" i="31"/>
  <c r="L16" i="31" s="1"/>
  <c r="L32" i="31" s="1"/>
  <c r="M20" i="33"/>
  <c r="M40" i="33"/>
  <c r="L173" i="22"/>
  <c r="L175" i="22" s="1"/>
  <c r="L32" i="19"/>
  <c r="L21" i="19" s="1"/>
  <c r="L162" i="22"/>
  <c r="L159" i="22" s="1"/>
  <c r="L174" i="25"/>
  <c r="L176" i="25" s="1"/>
  <c r="L173" i="25"/>
  <c r="L175" i="25" s="1"/>
  <c r="L162" i="25"/>
  <c r="L159" i="25" s="1"/>
  <c r="L146" i="19"/>
  <c r="L148" i="29"/>
  <c r="L150" i="29" s="1"/>
  <c r="L15" i="32"/>
  <c r="L22" i="32" s="1"/>
  <c r="L1" i="32" s="1"/>
  <c r="L16" i="32"/>
  <c r="L32" i="32" s="1"/>
  <c r="L174" i="22" l="1"/>
  <c r="L176" i="22" s="1"/>
  <c r="L148" i="32"/>
  <c r="L149" i="29"/>
  <c r="L151" i="29" s="1"/>
  <c r="L2" i="31"/>
  <c r="L33" i="31"/>
  <c r="M3" i="33"/>
  <c r="L147" i="31"/>
  <c r="L148" i="31" s="1"/>
  <c r="L15" i="31"/>
  <c r="L22" i="31" s="1"/>
  <c r="L1" i="31" s="1"/>
  <c r="L2" i="32"/>
  <c r="M4" i="33"/>
  <c r="L21" i="31" l="1"/>
  <c r="M37" i="33"/>
  <c r="M5" i="33"/>
  <c r="K103" i="19" l="1"/>
  <c r="J103" i="19"/>
  <c r="I103" i="19"/>
  <c r="H103" i="19"/>
  <c r="G103" i="19"/>
  <c r="F103" i="19"/>
  <c r="E103" i="19"/>
  <c r="H103" i="32" l="1"/>
  <c r="H103" i="25"/>
  <c r="H103" i="22"/>
  <c r="H80" i="29"/>
  <c r="H103" i="31"/>
  <c r="E103" i="32"/>
  <c r="E103" i="25"/>
  <c r="E103" i="22"/>
  <c r="E103" i="31"/>
  <c r="E80" i="29"/>
  <c r="I103" i="32"/>
  <c r="I103" i="25"/>
  <c r="I103" i="22"/>
  <c r="I80" i="29"/>
  <c r="I143" i="29" s="1"/>
  <c r="I103" i="31"/>
  <c r="F103" i="32"/>
  <c r="F103" i="25"/>
  <c r="F103" i="22"/>
  <c r="F103" i="31"/>
  <c r="F80" i="29"/>
  <c r="J103" i="32"/>
  <c r="J103" i="25"/>
  <c r="J103" i="22"/>
  <c r="J103" i="31"/>
  <c r="J80" i="29"/>
  <c r="J143" i="29" s="1"/>
  <c r="G103" i="32"/>
  <c r="G103" i="25"/>
  <c r="G103" i="22"/>
  <c r="G103" i="31"/>
  <c r="G80" i="29"/>
  <c r="K103" i="32"/>
  <c r="K103" i="25"/>
  <c r="K103" i="22"/>
  <c r="K80" i="29"/>
  <c r="K143" i="29" s="1"/>
  <c r="K103" i="31"/>
  <c r="K126" i="19"/>
  <c r="J126" i="19"/>
  <c r="I126" i="19"/>
  <c r="H126" i="19"/>
  <c r="G126" i="19"/>
  <c r="F126" i="19"/>
  <c r="E126" i="19"/>
  <c r="K125" i="19"/>
  <c r="J125" i="19"/>
  <c r="I125" i="19"/>
  <c r="H125" i="19"/>
  <c r="G125" i="19"/>
  <c r="F125" i="19"/>
  <c r="E125" i="19"/>
  <c r="K121" i="19"/>
  <c r="J121" i="19"/>
  <c r="I121" i="19"/>
  <c r="H121" i="19"/>
  <c r="G121" i="19"/>
  <c r="F121" i="19"/>
  <c r="E121" i="19"/>
  <c r="H127" i="19" l="1"/>
  <c r="J121" i="32"/>
  <c r="J121" i="25"/>
  <c r="J121" i="22"/>
  <c r="B32" i="26"/>
  <c r="J98" i="29"/>
  <c r="J121" i="31"/>
  <c r="E125" i="32"/>
  <c r="E125" i="25"/>
  <c r="E125" i="22"/>
  <c r="E101" i="29"/>
  <c r="E125" i="31"/>
  <c r="G121" i="32"/>
  <c r="G121" i="25"/>
  <c r="G121" i="22"/>
  <c r="G121" i="31"/>
  <c r="G98" i="29"/>
  <c r="K121" i="32"/>
  <c r="K121" i="25"/>
  <c r="K121" i="22"/>
  <c r="K98" i="29"/>
  <c r="K121" i="31"/>
  <c r="F125" i="32"/>
  <c r="F125" i="25"/>
  <c r="F125" i="22"/>
  <c r="F101" i="29"/>
  <c r="F125" i="31"/>
  <c r="J125" i="32"/>
  <c r="J125" i="25"/>
  <c r="J125" i="22"/>
  <c r="J101" i="29"/>
  <c r="J125" i="31"/>
  <c r="E126" i="32"/>
  <c r="E126" i="25"/>
  <c r="E126" i="22"/>
  <c r="E126" i="31"/>
  <c r="E102" i="29"/>
  <c r="E140" i="29" s="1"/>
  <c r="E127" i="19"/>
  <c r="E9" i="19"/>
  <c r="E10" i="19"/>
  <c r="I126" i="32"/>
  <c r="I126" i="25"/>
  <c r="I165" i="25" s="1"/>
  <c r="I126" i="22"/>
  <c r="I165" i="22" s="1"/>
  <c r="I126" i="31"/>
  <c r="I102" i="29"/>
  <c r="I140" i="29" s="1"/>
  <c r="G143" i="29"/>
  <c r="G129" i="29"/>
  <c r="H143" i="29"/>
  <c r="H129" i="29"/>
  <c r="K125" i="32"/>
  <c r="K125" i="25"/>
  <c r="K125" i="22"/>
  <c r="K168" i="22" s="1"/>
  <c r="K101" i="29"/>
  <c r="K125" i="31"/>
  <c r="F126" i="32"/>
  <c r="F126" i="25"/>
  <c r="F126" i="22"/>
  <c r="F102" i="29"/>
  <c r="F140" i="29" s="1"/>
  <c r="F126" i="31"/>
  <c r="F9" i="19"/>
  <c r="F10" i="19"/>
  <c r="J126" i="32"/>
  <c r="J126" i="25"/>
  <c r="J165" i="25" s="1"/>
  <c r="J126" i="22"/>
  <c r="J165" i="22" s="1"/>
  <c r="J102" i="29"/>
  <c r="J140" i="29" s="1"/>
  <c r="J126" i="31"/>
  <c r="E143" i="29"/>
  <c r="E129" i="29"/>
  <c r="H121" i="32"/>
  <c r="H121" i="25"/>
  <c r="H168" i="25" s="1"/>
  <c r="H121" i="22"/>
  <c r="H121" i="31"/>
  <c r="H98" i="29"/>
  <c r="G125" i="32"/>
  <c r="G125" i="25"/>
  <c r="G125" i="22"/>
  <c r="G168" i="22" s="1"/>
  <c r="G125" i="31"/>
  <c r="G101" i="29"/>
  <c r="E121" i="32"/>
  <c r="E121" i="25"/>
  <c r="E168" i="25" s="1"/>
  <c r="E121" i="22"/>
  <c r="E121" i="31"/>
  <c r="E98" i="29"/>
  <c r="I121" i="32"/>
  <c r="I121" i="25"/>
  <c r="I121" i="22"/>
  <c r="I98" i="29"/>
  <c r="I121" i="31"/>
  <c r="H125" i="32"/>
  <c r="H125" i="25"/>
  <c r="H125" i="22"/>
  <c r="H101" i="29"/>
  <c r="H125" i="31"/>
  <c r="G126" i="32"/>
  <c r="G126" i="25"/>
  <c r="G165" i="25" s="1"/>
  <c r="G126" i="22"/>
  <c r="G165" i="22" s="1"/>
  <c r="G126" i="31"/>
  <c r="G102" i="29"/>
  <c r="G140" i="29" s="1"/>
  <c r="G10" i="19"/>
  <c r="G9" i="19"/>
  <c r="K126" i="32"/>
  <c r="K126" i="25"/>
  <c r="K165" i="25" s="1"/>
  <c r="K126" i="22"/>
  <c r="K165" i="22" s="1"/>
  <c r="K102" i="29"/>
  <c r="K140" i="29" s="1"/>
  <c r="K126" i="31"/>
  <c r="F127" i="19"/>
  <c r="E18" i="31"/>
  <c r="F121" i="32"/>
  <c r="F18" i="32" s="1"/>
  <c r="F127" i="32" s="1"/>
  <c r="F4" i="32" s="1"/>
  <c r="F121" i="25"/>
  <c r="F121" i="22"/>
  <c r="F98" i="29"/>
  <c r="F121" i="31"/>
  <c r="F18" i="31" s="1"/>
  <c r="I125" i="32"/>
  <c r="I125" i="25"/>
  <c r="I168" i="25" s="1"/>
  <c r="I125" i="22"/>
  <c r="I101" i="29"/>
  <c r="I125" i="31"/>
  <c r="H126" i="32"/>
  <c r="H126" i="25"/>
  <c r="H126" i="22"/>
  <c r="H126" i="31"/>
  <c r="H102" i="29"/>
  <c r="H140" i="29" s="1"/>
  <c r="H10" i="19"/>
  <c r="H9" i="19"/>
  <c r="G127" i="19"/>
  <c r="J168" i="22"/>
  <c r="F143" i="29"/>
  <c r="F137" i="29" s="1"/>
  <c r="F134" i="29" s="1"/>
  <c r="F129" i="29"/>
  <c r="E168" i="22"/>
  <c r="E18" i="32" l="1"/>
  <c r="G168" i="25"/>
  <c r="F168" i="25"/>
  <c r="F127" i="31"/>
  <c r="F4" i="31" s="1"/>
  <c r="H137" i="29"/>
  <c r="H134" i="29" s="1"/>
  <c r="H18" i="31"/>
  <c r="H127" i="31" s="1"/>
  <c r="H4" i="31" s="1"/>
  <c r="E127" i="32"/>
  <c r="E4" i="32" s="1"/>
  <c r="I168" i="22"/>
  <c r="H18" i="32"/>
  <c r="H127" i="32" s="1"/>
  <c r="H4" i="32" s="1"/>
  <c r="E137" i="29"/>
  <c r="E134" i="29" s="1"/>
  <c r="E127" i="31"/>
  <c r="E4" i="31" s="1"/>
  <c r="K168" i="25"/>
  <c r="J168" i="25"/>
  <c r="E133" i="29"/>
  <c r="G133" i="29"/>
  <c r="G154" i="25"/>
  <c r="G158" i="25" s="1"/>
  <c r="G137" i="29"/>
  <c r="G134" i="29" s="1"/>
  <c r="G154" i="22"/>
  <c r="G158" i="22" s="1"/>
  <c r="F168" i="22"/>
  <c r="H133" i="29"/>
  <c r="G18" i="31"/>
  <c r="G127" i="31" s="1"/>
  <c r="G4" i="31" s="1"/>
  <c r="H168" i="22"/>
  <c r="G18" i="32"/>
  <c r="G127" i="32" s="1"/>
  <c r="G4" i="32" s="1"/>
  <c r="F133" i="29"/>
  <c r="H9" i="32"/>
  <c r="H12" i="32" s="1"/>
  <c r="I19" i="33" s="1"/>
  <c r="H10" i="32"/>
  <c r="H13" i="32" s="1"/>
  <c r="G10" i="31"/>
  <c r="G13" i="31" s="1"/>
  <c r="H41" i="33" s="1"/>
  <c r="G9" i="31"/>
  <c r="G12" i="31" s="1"/>
  <c r="H18" i="33" s="1"/>
  <c r="F10" i="31"/>
  <c r="F13" i="31" s="1"/>
  <c r="G41" i="33" s="1"/>
  <c r="F9" i="31"/>
  <c r="F12" i="31" s="1"/>
  <c r="G18" i="33" s="1"/>
  <c r="F10" i="32"/>
  <c r="F13" i="32" s="1"/>
  <c r="F9" i="32"/>
  <c r="F12" i="32" s="1"/>
  <c r="G19" i="33" s="1"/>
  <c r="E9" i="32"/>
  <c r="E12" i="32" s="1"/>
  <c r="F19" i="33" s="1"/>
  <c r="E10" i="32"/>
  <c r="E13" i="32" s="1"/>
  <c r="H10" i="31"/>
  <c r="H13" i="31" s="1"/>
  <c r="I41" i="33" s="1"/>
  <c r="H9" i="31"/>
  <c r="H12" i="31" s="1"/>
  <c r="I18" i="33" s="1"/>
  <c r="E9" i="31"/>
  <c r="E12" i="31" s="1"/>
  <c r="F18" i="33" s="1"/>
  <c r="E10" i="31"/>
  <c r="E13" i="31" s="1"/>
  <c r="F41" i="33" s="1"/>
  <c r="H165" i="22"/>
  <c r="H154" i="22"/>
  <c r="H158" i="22" s="1"/>
  <c r="F165" i="22"/>
  <c r="F154" i="22"/>
  <c r="E165" i="22"/>
  <c r="E154" i="22"/>
  <c r="E158" i="22" s="1"/>
  <c r="H165" i="25"/>
  <c r="H154" i="25"/>
  <c r="H158" i="25" s="1"/>
  <c r="G9" i="32"/>
  <c r="G12" i="32" s="1"/>
  <c r="H19" i="33" s="1"/>
  <c r="G10" i="32"/>
  <c r="G13" i="32" s="1"/>
  <c r="F165" i="25"/>
  <c r="F154" i="25"/>
  <c r="F158" i="25" s="1"/>
  <c r="E165" i="25"/>
  <c r="E154" i="25"/>
  <c r="E158" i="25" s="1"/>
  <c r="F158" i="22" l="1"/>
  <c r="F20" i="33"/>
  <c r="G20" i="33"/>
  <c r="G40" i="33"/>
  <c r="F40" i="33"/>
  <c r="I40" i="33"/>
  <c r="I20" i="33"/>
  <c r="H20" i="33"/>
  <c r="H40" i="33"/>
  <c r="K73" i="19" l="1"/>
  <c r="K73" i="32" l="1"/>
  <c r="K73" i="25"/>
  <c r="K73" i="22"/>
  <c r="K73" i="31"/>
  <c r="K75" i="19"/>
  <c r="K80" i="19"/>
  <c r="K79" i="19"/>
  <c r="K71" i="19"/>
  <c r="K71" i="32" l="1"/>
  <c r="K71" i="25"/>
  <c r="K71" i="22"/>
  <c r="K55" i="29"/>
  <c r="K71" i="31"/>
  <c r="K75" i="32"/>
  <c r="K75" i="25"/>
  <c r="K75" i="22"/>
  <c r="K75" i="31"/>
  <c r="K56" i="29"/>
  <c r="K80" i="32"/>
  <c r="K80" i="25"/>
  <c r="K80" i="22"/>
  <c r="K80" i="31"/>
  <c r="K60" i="29"/>
  <c r="K79" i="32"/>
  <c r="K79" i="25"/>
  <c r="K79" i="22"/>
  <c r="K59" i="29"/>
  <c r="K79" i="31"/>
  <c r="K72" i="19"/>
  <c r="K74" i="19"/>
  <c r="K72" i="32" l="1"/>
  <c r="K72" i="25"/>
  <c r="K72" i="22"/>
  <c r="K74" i="32"/>
  <c r="K74" i="25"/>
  <c r="K74" i="22"/>
  <c r="K74" i="31"/>
  <c r="K76" i="19"/>
  <c r="K127" i="19" s="1"/>
  <c r="K31" i="19"/>
  <c r="K9" i="19" l="1"/>
  <c r="K31" i="32"/>
  <c r="K31" i="25"/>
  <c r="K31" i="22"/>
  <c r="K31" i="31"/>
  <c r="K76" i="32"/>
  <c r="K9" i="32" s="1"/>
  <c r="K76" i="25"/>
  <c r="K76" i="31"/>
  <c r="K76" i="22"/>
  <c r="K154" i="22" s="1"/>
  <c r="K158" i="22" s="1"/>
  <c r="K57" i="29"/>
  <c r="K10" i="19"/>
  <c r="K26" i="19"/>
  <c r="K9" i="31" l="1"/>
  <c r="K12" i="31" s="1"/>
  <c r="L18" i="33" s="1"/>
  <c r="K18" i="31"/>
  <c r="K127" i="31" s="1"/>
  <c r="K4" i="31" s="1"/>
  <c r="K10" i="31"/>
  <c r="K13" i="31" s="1"/>
  <c r="L41" i="33" s="1"/>
  <c r="K154" i="25"/>
  <c r="K158" i="25" s="1"/>
  <c r="K129" i="29"/>
  <c r="K133" i="29" s="1"/>
  <c r="K137" i="29"/>
  <c r="K134" i="29" s="1"/>
  <c r="K10" i="32"/>
  <c r="K13" i="32" s="1"/>
  <c r="K18" i="32"/>
  <c r="K127" i="32" s="1"/>
  <c r="K4" i="32" s="1"/>
  <c r="K27" i="19"/>
  <c r="K146" i="19" s="1"/>
  <c r="K26" i="32"/>
  <c r="K26" i="25"/>
  <c r="K26" i="22"/>
  <c r="K26" i="29"/>
  <c r="K26" i="31"/>
  <c r="K12" i="32"/>
  <c r="L19" i="33" s="1"/>
  <c r="K32" i="19" l="1"/>
  <c r="K21" i="19" s="1"/>
  <c r="L20" i="33"/>
  <c r="L40" i="33"/>
  <c r="K27" i="32"/>
  <c r="K16" i="32" s="1"/>
  <c r="K32" i="32" s="1"/>
  <c r="K27" i="25"/>
  <c r="K162" i="25" s="1"/>
  <c r="K159" i="25" s="1"/>
  <c r="K27" i="22"/>
  <c r="K162" i="22" s="1"/>
  <c r="K159" i="22" s="1"/>
  <c r="K27" i="29"/>
  <c r="K148" i="29" s="1"/>
  <c r="K150" i="29" s="1"/>
  <c r="K27" i="31"/>
  <c r="K15" i="31" s="1"/>
  <c r="K22" i="31" s="1"/>
  <c r="K1" i="31" s="1"/>
  <c r="K147" i="32" l="1"/>
  <c r="K148" i="32" s="1"/>
  <c r="K15" i="32"/>
  <c r="K22" i="32" s="1"/>
  <c r="K1" i="32" s="1"/>
  <c r="K123" i="29"/>
  <c r="K147" i="31"/>
  <c r="K148" i="31" s="1"/>
  <c r="K2" i="32"/>
  <c r="L4" i="33"/>
  <c r="K173" i="22"/>
  <c r="K175" i="22" s="1"/>
  <c r="K149" i="29"/>
  <c r="K151" i="29" s="1"/>
  <c r="K16" i="31"/>
  <c r="K32" i="31" s="1"/>
  <c r="K174" i="22"/>
  <c r="K176" i="22" s="1"/>
  <c r="K174" i="25"/>
  <c r="K176" i="25" s="1"/>
  <c r="K173" i="25"/>
  <c r="K175" i="25" s="1"/>
  <c r="K148" i="22"/>
  <c r="K148" i="25"/>
  <c r="K2" i="31" l="1"/>
  <c r="K33" i="31"/>
  <c r="K21" i="31"/>
  <c r="L3" i="33"/>
  <c r="L37" i="33" l="1"/>
  <c r="L5" i="33"/>
  <c r="J31" i="19" l="1"/>
  <c r="I31" i="19"/>
  <c r="H31" i="19"/>
  <c r="E31" i="19"/>
  <c r="I26" i="19"/>
  <c r="I27" i="19" l="1"/>
  <c r="I32" i="19" s="1"/>
  <c r="I21" i="19" s="1"/>
  <c r="I26" i="32"/>
  <c r="I26" i="25"/>
  <c r="I26" i="22"/>
  <c r="I26" i="29"/>
  <c r="I26" i="31"/>
  <c r="E31" i="32"/>
  <c r="E31" i="25"/>
  <c r="E31" i="22"/>
  <c r="E31" i="31"/>
  <c r="H31" i="32"/>
  <c r="H31" i="25"/>
  <c r="H31" i="22"/>
  <c r="H31" i="31"/>
  <c r="J31" i="32"/>
  <c r="J31" i="25"/>
  <c r="J31" i="22"/>
  <c r="J31" i="31"/>
  <c r="I31" i="32"/>
  <c r="I31" i="25"/>
  <c r="I31" i="22"/>
  <c r="I31" i="31"/>
  <c r="F31" i="19"/>
  <c r="G31" i="19"/>
  <c r="F26" i="19"/>
  <c r="J26" i="19"/>
  <c r="H26" i="19"/>
  <c r="G26" i="19"/>
  <c r="E26" i="19"/>
  <c r="G31" i="32" l="1"/>
  <c r="G31" i="25"/>
  <c r="G31" i="22"/>
  <c r="G31" i="31"/>
  <c r="F27" i="19"/>
  <c r="F146" i="19" s="1"/>
  <c r="F26" i="32"/>
  <c r="F26" i="25"/>
  <c r="F26" i="22"/>
  <c r="F26" i="29"/>
  <c r="F26" i="31"/>
  <c r="H27" i="19"/>
  <c r="H146" i="19" s="1"/>
  <c r="H26" i="32"/>
  <c r="H26" i="25"/>
  <c r="H26" i="22"/>
  <c r="H26" i="29"/>
  <c r="H26" i="31"/>
  <c r="J27" i="19"/>
  <c r="J32" i="19"/>
  <c r="J21" i="19" s="1"/>
  <c r="J26" i="32"/>
  <c r="J26" i="25"/>
  <c r="J26" i="22"/>
  <c r="J26" i="29"/>
  <c r="J26" i="31"/>
  <c r="F31" i="32"/>
  <c r="F31" i="25"/>
  <c r="F31" i="22"/>
  <c r="F31" i="31"/>
  <c r="E27" i="19"/>
  <c r="E32" i="19" s="1"/>
  <c r="E21" i="19" s="1"/>
  <c r="E26" i="32"/>
  <c r="E26" i="25"/>
  <c r="E26" i="22"/>
  <c r="E26" i="29"/>
  <c r="E26" i="31"/>
  <c r="G27" i="19"/>
  <c r="G26" i="32"/>
  <c r="G26" i="25"/>
  <c r="G26" i="22"/>
  <c r="G26" i="31"/>
  <c r="G26" i="29"/>
  <c r="I27" i="32"/>
  <c r="I15" i="32" s="1"/>
  <c r="I22" i="32" s="1"/>
  <c r="I1" i="32" s="1"/>
  <c r="I27" i="25"/>
  <c r="I27" i="22"/>
  <c r="I148" i="22" s="1"/>
  <c r="I27" i="31"/>
  <c r="I16" i="31" s="1"/>
  <c r="I32" i="31" s="1"/>
  <c r="I27" i="29"/>
  <c r="I148" i="29" s="1"/>
  <c r="I150" i="29" s="1"/>
  <c r="H32" i="19" l="1"/>
  <c r="H21" i="19" s="1"/>
  <c r="E146" i="19"/>
  <c r="I149" i="29"/>
  <c r="I151" i="29" s="1"/>
  <c r="I2" i="31"/>
  <c r="J3" i="33"/>
  <c r="I148" i="25"/>
  <c r="G27" i="32"/>
  <c r="G147" i="32" s="1"/>
  <c r="G27" i="25"/>
  <c r="G173" i="25" s="1"/>
  <c r="G175" i="25" s="1"/>
  <c r="G27" i="22"/>
  <c r="G27" i="29"/>
  <c r="G149" i="29" s="1"/>
  <c r="G151" i="29" s="1"/>
  <c r="G27" i="31"/>
  <c r="G15" i="31" s="1"/>
  <c r="G22" i="31" s="1"/>
  <c r="G1" i="31" s="1"/>
  <c r="I123" i="29"/>
  <c r="F27" i="32"/>
  <c r="F147" i="32" s="1"/>
  <c r="F148" i="32" s="1"/>
  <c r="F27" i="25"/>
  <c r="F162" i="25" s="1"/>
  <c r="F159" i="25" s="1"/>
  <c r="F27" i="22"/>
  <c r="F174" i="22" s="1"/>
  <c r="F176" i="22" s="1"/>
  <c r="F27" i="31"/>
  <c r="F147" i="31" s="1"/>
  <c r="F148" i="31" s="1"/>
  <c r="F27" i="29"/>
  <c r="G147" i="31"/>
  <c r="G146" i="19"/>
  <c r="I15" i="31"/>
  <c r="I22" i="31" s="1"/>
  <c r="I1" i="31" s="1"/>
  <c r="J27" i="32"/>
  <c r="J27" i="25"/>
  <c r="J148" i="25" s="1"/>
  <c r="J27" i="22"/>
  <c r="J27" i="29"/>
  <c r="J123" i="29" s="1"/>
  <c r="J27" i="31"/>
  <c r="H27" i="32"/>
  <c r="H147" i="32" s="1"/>
  <c r="H148" i="32" s="1"/>
  <c r="H27" i="25"/>
  <c r="H148" i="25" s="1"/>
  <c r="H27" i="22"/>
  <c r="H162" i="22" s="1"/>
  <c r="H159" i="22" s="1"/>
  <c r="H27" i="29"/>
  <c r="H148" i="29" s="1"/>
  <c r="H150" i="29" s="1"/>
  <c r="H27" i="31"/>
  <c r="H16" i="31" s="1"/>
  <c r="H32" i="31" s="1"/>
  <c r="I16" i="32"/>
  <c r="I32" i="32" s="1"/>
  <c r="G148" i="22"/>
  <c r="G173" i="22"/>
  <c r="G175" i="22" s="1"/>
  <c r="G174" i="22"/>
  <c r="G176" i="22" s="1"/>
  <c r="G162" i="22"/>
  <c r="G159" i="22" s="1"/>
  <c r="G32" i="19"/>
  <c r="G21" i="19" s="1"/>
  <c r="E27" i="32"/>
  <c r="E15" i="32" s="1"/>
  <c r="E22" i="32" s="1"/>
  <c r="E1" i="32" s="1"/>
  <c r="E27" i="25"/>
  <c r="E173" i="25" s="1"/>
  <c r="E175" i="25" s="1"/>
  <c r="E27" i="22"/>
  <c r="E162" i="22" s="1"/>
  <c r="E159" i="22" s="1"/>
  <c r="E27" i="31"/>
  <c r="E15" i="31" s="1"/>
  <c r="E22" i="31" s="1"/>
  <c r="E1" i="31" s="1"/>
  <c r="E27" i="29"/>
  <c r="E123" i="29" s="1"/>
  <c r="J16" i="31"/>
  <c r="J32" i="31" s="1"/>
  <c r="J15" i="31"/>
  <c r="J22" i="31" s="1"/>
  <c r="J1" i="31" s="1"/>
  <c r="J16" i="32"/>
  <c r="J32" i="32" s="1"/>
  <c r="H16" i="32"/>
  <c r="H32" i="32" s="1"/>
  <c r="H15" i="32"/>
  <c r="H22" i="32" s="1"/>
  <c r="H1" i="32" s="1"/>
  <c r="F123" i="29"/>
  <c r="F148" i="29"/>
  <c r="F150" i="29" s="1"/>
  <c r="F149" i="29"/>
  <c r="F151" i="29" s="1"/>
  <c r="F32" i="19"/>
  <c r="F21" i="19" s="1"/>
  <c r="F15" i="31" l="1"/>
  <c r="F22" i="31" s="1"/>
  <c r="F1" i="31" s="1"/>
  <c r="G148" i="32"/>
  <c r="G148" i="31"/>
  <c r="G16" i="31"/>
  <c r="G32" i="31" s="1"/>
  <c r="G2" i="31" s="1"/>
  <c r="G15" i="32"/>
  <c r="G22" i="32" s="1"/>
  <c r="G1" i="32" s="1"/>
  <c r="H147" i="31"/>
  <c r="H148" i="31" s="1"/>
  <c r="H15" i="31"/>
  <c r="H22" i="31" s="1"/>
  <c r="H1" i="31" s="1"/>
  <c r="F16" i="32"/>
  <c r="F32" i="32" s="1"/>
  <c r="F2" i="32" s="1"/>
  <c r="G16" i="32"/>
  <c r="G32" i="32" s="1"/>
  <c r="H4" i="33" s="1"/>
  <c r="J15" i="32"/>
  <c r="J22" i="32" s="1"/>
  <c r="J1" i="32" s="1"/>
  <c r="F15" i="32"/>
  <c r="F22" i="32" s="1"/>
  <c r="F1" i="32" s="1"/>
  <c r="H174" i="25"/>
  <c r="H176" i="25" s="1"/>
  <c r="G148" i="29"/>
  <c r="G150" i="29" s="1"/>
  <c r="E147" i="32"/>
  <c r="E148" i="32" s="1"/>
  <c r="F148" i="22"/>
  <c r="H123" i="29"/>
  <c r="F173" i="25"/>
  <c r="F175" i="25" s="1"/>
  <c r="G123" i="29"/>
  <c r="E148" i="22"/>
  <c r="H162" i="25"/>
  <c r="H159" i="25" s="1"/>
  <c r="F174" i="25"/>
  <c r="F176" i="25" s="1"/>
  <c r="F148" i="25"/>
  <c r="J2" i="32"/>
  <c r="K4" i="33"/>
  <c r="E148" i="29"/>
  <c r="E150" i="29" s="1"/>
  <c r="G21" i="31"/>
  <c r="J148" i="29"/>
  <c r="J150" i="29" s="1"/>
  <c r="E148" i="25"/>
  <c r="G174" i="25"/>
  <c r="G176" i="25" s="1"/>
  <c r="J37" i="33"/>
  <c r="E173" i="22"/>
  <c r="E175" i="22" s="1"/>
  <c r="H149" i="29"/>
  <c r="H151" i="29" s="1"/>
  <c r="F16" i="31"/>
  <c r="F32" i="31" s="1"/>
  <c r="H173" i="25"/>
  <c r="H175" i="25" s="1"/>
  <c r="E149" i="29"/>
  <c r="E151" i="29" s="1"/>
  <c r="J149" i="29"/>
  <c r="J151" i="29" s="1"/>
  <c r="H173" i="22"/>
  <c r="H175" i="22" s="1"/>
  <c r="J148" i="22"/>
  <c r="E16" i="32"/>
  <c r="E32" i="32" s="1"/>
  <c r="F162" i="22"/>
  <c r="F159" i="22" s="1"/>
  <c r="E162" i="25"/>
  <c r="E159" i="25" s="1"/>
  <c r="G148" i="25"/>
  <c r="I21" i="31"/>
  <c r="I2" i="32"/>
  <c r="J4" i="33"/>
  <c r="J5" i="33" s="1"/>
  <c r="H174" i="22"/>
  <c r="H176" i="22" s="1"/>
  <c r="H2" i="31"/>
  <c r="H33" i="31"/>
  <c r="I3" i="33"/>
  <c r="E174" i="22"/>
  <c r="H148" i="22"/>
  <c r="E147" i="31"/>
  <c r="E148" i="31" s="1"/>
  <c r="F173" i="22"/>
  <c r="F175" i="22" s="1"/>
  <c r="E174" i="25"/>
  <c r="G162" i="25"/>
  <c r="G159" i="25" s="1"/>
  <c r="I33" i="31"/>
  <c r="H2" i="32"/>
  <c r="I4" i="33"/>
  <c r="J2" i="31"/>
  <c r="J21" i="31"/>
  <c r="J33" i="31"/>
  <c r="K3" i="33"/>
  <c r="E16" i="31"/>
  <c r="E32" i="31" s="1"/>
  <c r="H21" i="31" l="1"/>
  <c r="H3" i="33"/>
  <c r="G4" i="33"/>
  <c r="G2" i="32"/>
  <c r="G33" i="31"/>
  <c r="E176" i="22"/>
  <c r="E176" i="25"/>
  <c r="F2" i="31"/>
  <c r="F21" i="31"/>
  <c r="G3" i="33"/>
  <c r="F33" i="31"/>
  <c r="H37" i="33"/>
  <c r="H5" i="33"/>
  <c r="F3" i="33"/>
  <c r="E21" i="31"/>
  <c r="E2" i="31"/>
  <c r="E33" i="31"/>
  <c r="K5" i="33"/>
  <c r="K37" i="33"/>
  <c r="I37" i="33"/>
  <c r="I5" i="33"/>
  <c r="E2" i="32"/>
  <c r="F4" i="33"/>
  <c r="R4" i="33" s="1"/>
  <c r="G37" i="33" l="1"/>
  <c r="G5" i="33"/>
  <c r="F37" i="33"/>
  <c r="R3" i="33"/>
  <c r="F5" i="33"/>
  <c r="R37" i="33" l="1"/>
  <c r="R5" i="33"/>
  <c r="I73" i="19"/>
  <c r="J71" i="19"/>
  <c r="J75" i="19"/>
  <c r="I73" i="32" l="1"/>
  <c r="I73" i="25"/>
  <c r="I73" i="22"/>
  <c r="I73" i="31"/>
  <c r="J71" i="32"/>
  <c r="J71" i="25"/>
  <c r="J71" i="22"/>
  <c r="J71" i="31"/>
  <c r="J55" i="29"/>
  <c r="J75" i="32"/>
  <c r="J75" i="25"/>
  <c r="J75" i="22"/>
  <c r="J75" i="31"/>
  <c r="J56" i="29"/>
  <c r="J73" i="19"/>
  <c r="I75" i="19"/>
  <c r="I71" i="19"/>
  <c r="J73" i="32" l="1"/>
  <c r="J73" i="25"/>
  <c r="J73" i="22"/>
  <c r="J73" i="31"/>
  <c r="I75" i="32"/>
  <c r="I75" i="25"/>
  <c r="I75" i="22"/>
  <c r="I56" i="29"/>
  <c r="I75" i="31"/>
  <c r="I71" i="32"/>
  <c r="I71" i="25"/>
  <c r="I71" i="22"/>
  <c r="I71" i="31"/>
  <c r="I55" i="29"/>
  <c r="I79" i="19"/>
  <c r="I80" i="19"/>
  <c r="J74" i="19"/>
  <c r="J72" i="19"/>
  <c r="J79" i="19"/>
  <c r="J80" i="19"/>
  <c r="J72" i="32" l="1"/>
  <c r="J72" i="25"/>
  <c r="J72" i="22"/>
  <c r="I80" i="32"/>
  <c r="I80" i="25"/>
  <c r="I80" i="22"/>
  <c r="I80" i="31"/>
  <c r="I60" i="29"/>
  <c r="I79" i="32"/>
  <c r="I79" i="25"/>
  <c r="I79" i="22"/>
  <c r="I59" i="29"/>
  <c r="I79" i="31"/>
  <c r="J74" i="32"/>
  <c r="J74" i="25"/>
  <c r="J74" i="22"/>
  <c r="J74" i="31"/>
  <c r="J79" i="32"/>
  <c r="J79" i="25"/>
  <c r="J79" i="22"/>
  <c r="J79" i="31"/>
  <c r="J59" i="29"/>
  <c r="J80" i="32"/>
  <c r="J80" i="25"/>
  <c r="J80" i="22"/>
  <c r="J80" i="31"/>
  <c r="J60" i="29"/>
  <c r="I74" i="19"/>
  <c r="J76" i="19"/>
  <c r="J146" i="19" s="1"/>
  <c r="I72" i="19"/>
  <c r="J76" i="32" l="1"/>
  <c r="J10" i="32" s="1"/>
  <c r="J76" i="25"/>
  <c r="J154" i="25" s="1"/>
  <c r="J158" i="25" s="1"/>
  <c r="J76" i="31"/>
  <c r="J147" i="31" s="1"/>
  <c r="J148" i="31" s="1"/>
  <c r="J76" i="22"/>
  <c r="J154" i="22" s="1"/>
  <c r="J158" i="22" s="1"/>
  <c r="J57" i="29"/>
  <c r="J10" i="19"/>
  <c r="J127" i="19"/>
  <c r="I74" i="32"/>
  <c r="I74" i="25"/>
  <c r="I74" i="22"/>
  <c r="I74" i="31"/>
  <c r="J9" i="19"/>
  <c r="I72" i="32"/>
  <c r="I72" i="25"/>
  <c r="I72" i="22"/>
  <c r="J174" i="22"/>
  <c r="J176" i="22" s="1"/>
  <c r="I76" i="19"/>
  <c r="I146" i="19" s="1"/>
  <c r="J173" i="22" l="1"/>
  <c r="J175" i="22" s="1"/>
  <c r="J174" i="25"/>
  <c r="J176" i="25" s="1"/>
  <c r="J162" i="22"/>
  <c r="J159" i="22" s="1"/>
  <c r="J9" i="32"/>
  <c r="J12" i="32" s="1"/>
  <c r="K19" i="33" s="1"/>
  <c r="J18" i="32"/>
  <c r="J127" i="32" s="1"/>
  <c r="J4" i="32" s="1"/>
  <c r="J13" i="32"/>
  <c r="J147" i="32"/>
  <c r="J148" i="32" s="1"/>
  <c r="I76" i="32"/>
  <c r="I10" i="32" s="1"/>
  <c r="I76" i="25"/>
  <c r="I76" i="31"/>
  <c r="I10" i="31" s="1"/>
  <c r="I76" i="22"/>
  <c r="I173" i="22" s="1"/>
  <c r="I175" i="22" s="1"/>
  <c r="I57" i="29"/>
  <c r="I10" i="19"/>
  <c r="J173" i="25"/>
  <c r="J175" i="25" s="1"/>
  <c r="J10" i="31"/>
  <c r="J13" i="31" s="1"/>
  <c r="K41" i="33" s="1"/>
  <c r="J18" i="31"/>
  <c r="J127" i="31" s="1"/>
  <c r="J4" i="31" s="1"/>
  <c r="I9" i="19"/>
  <c r="I173" i="25"/>
  <c r="I175" i="25" s="1"/>
  <c r="I154" i="25"/>
  <c r="I158" i="25" s="1"/>
  <c r="I162" i="25"/>
  <c r="I159" i="25" s="1"/>
  <c r="I174" i="25"/>
  <c r="I9" i="31"/>
  <c r="I12" i="31" s="1"/>
  <c r="J18" i="33" s="1"/>
  <c r="I18" i="31"/>
  <c r="J137" i="29"/>
  <c r="J134" i="29" s="1"/>
  <c r="J129" i="29"/>
  <c r="J133" i="29" s="1"/>
  <c r="J162" i="25"/>
  <c r="J159" i="25" s="1"/>
  <c r="I127" i="19"/>
  <c r="J9" i="31"/>
  <c r="J12" i="31" s="1"/>
  <c r="K18" i="33" s="1"/>
  <c r="I18" i="32" l="1"/>
  <c r="I127" i="32" s="1"/>
  <c r="I4" i="32" s="1"/>
  <c r="I13" i="31"/>
  <c r="J41" i="33" s="1"/>
  <c r="I9" i="32"/>
  <c r="I154" i="22"/>
  <c r="I158" i="22" s="1"/>
  <c r="I13" i="32"/>
  <c r="I147" i="31"/>
  <c r="I148" i="31" s="1"/>
  <c r="I147" i="32"/>
  <c r="I148" i="32" s="1"/>
  <c r="I127" i="31"/>
  <c r="I4" i="31" s="1"/>
  <c r="J40" i="33"/>
  <c r="R18" i="33"/>
  <c r="I162" i="22"/>
  <c r="I159" i="22" s="1"/>
  <c r="R41" i="33"/>
  <c r="I176" i="25"/>
  <c r="Q174" i="25"/>
  <c r="I12" i="32"/>
  <c r="J19" i="33" s="1"/>
  <c r="R19" i="33" s="1"/>
  <c r="I174" i="22"/>
  <c r="K20" i="33"/>
  <c r="K40" i="33"/>
  <c r="I137" i="29"/>
  <c r="I134" i="29" s="1"/>
  <c r="I129" i="29"/>
  <c r="I133" i="29" s="1"/>
  <c r="J20" i="33" l="1"/>
  <c r="R20" i="33" s="1"/>
  <c r="I176" i="22"/>
  <c r="Q174" i="22"/>
  <c r="R40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(X กบน.) ในไฟล์ วผก.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  <author>Quantumuser</author>
  </authors>
  <commentList>
    <comment ref="C41" authorId="0" shapeId="0" xr:uid="{EBDB2C95-8B0B-4E00-B709-E93C607CE6FE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0-250 KTon</t>
        </r>
      </text>
    </comment>
    <comment ref="C42" authorId="0" shapeId="0" xr:uid="{379F05FE-96AF-4293-9F4B-AEF2DD81DAE3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250-330 Kton
</t>
        </r>
      </text>
    </comment>
    <comment ref="C43" authorId="0" shapeId="0" xr:uid="{5EB4C661-3AAF-4D93-8B7E-466C6B0E9E53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330 ขึ้นไป
</t>
        </r>
      </text>
    </comment>
    <comment ref="F62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51" authorId="2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29" authorId="0" shapeId="0" xr:uid="{5AB349B4-4E31-429E-8196-D69617E631D2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2022/01/10 คุณเตย
opt ไม่ได้ทำ แต่จะมีเคส manual
</t>
        </r>
      </text>
    </comment>
    <comment ref="C40" authorId="0" shapeId="0" xr:uid="{9347C3EF-6954-447C-84AF-316DCFE59550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มองเป็นลูกค้าคนละราย</t>
        </r>
      </text>
    </comment>
    <comment ref="C41" authorId="0" shapeId="0" xr:uid="{65B19B2D-B874-4F16-8678-7913A4945F58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0-250/Year (KTA) </t>
        </r>
      </text>
    </comment>
    <comment ref="C42" authorId="0" shapeId="0" xr:uid="{68720BDD-84F2-4DB2-9C7F-4D6F1439DC44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จะต้อง balance inv ว่าพอจ่ายหรือไม่</t>
        </r>
      </text>
    </comment>
    <comment ref="I42" authorId="0" shapeId="0" xr:uid="{45A5C939-F3FF-4B83-9BC7-1834C30314DE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ของโรงแยกไม่พอจ่าย</t>
        </r>
      </text>
    </comment>
    <comment ref="C43" authorId="0" shapeId="0" xr:uid="{5A9855A6-B379-4AFF-BC47-C368F88F85B4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ถ้า Volume สะสมรายปี ของ 41+42 &gt; 330</t>
        </r>
      </text>
    </comment>
    <comment ref="B46" authorId="0" shapeId="0" xr:uid="{B53AF6EF-D2D5-4AEF-A195-585FBAC08345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Import C3 มาเป็นเรือลำใหญ่ ขึ้นที่ท่า SCG แบ่งให้ MT บางส่วน (ขึ้นที่ท่าไหนก่อนก็ได้) ไม่มี depot constrain control</t>
        </r>
      </text>
    </comment>
    <comment ref="B47" authorId="0" shapeId="0" xr:uid="{F1BD9B50-35BC-4567-B3B6-DAE25F0D9FA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R4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ดู CP ขาขึ้นขาลง (เดือนปัจจุบัน - เดือนก่อนหน้า)</t>
        </r>
      </text>
    </comment>
  </commentList>
</comments>
</file>

<file path=xl/sharedStrings.xml><?xml version="1.0" encoding="utf-8"?>
<sst xmlns="http://schemas.openxmlformats.org/spreadsheetml/2006/main" count="5355" uniqueCount="330">
  <si>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</si>
  <si>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</si>
  <si>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</si>
  <si>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</si>
  <si>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</si>
  <si>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</si>
  <si>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</si>
  <si>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</si>
  <si>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</si>
  <si>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</si>
  <si>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</si>
  <si>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</si>
  <si>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</si>
  <si>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</si>
  <si>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</si>
  <si>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</si>
  <si>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</si>
  <si>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</si>
  <si>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</si>
  <si>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</si>
  <si>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</si>
  <si>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</si>
  <si>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</si>
  <si>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</si>
  <si>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</si>
  <si>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</si>
  <si>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</si>
  <si>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</si>
  <si>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</si>
  <si>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</si>
  <si>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</si>
  <si>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</si>
  <si>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</si>
  <si>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</si>
  <si>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</si>
  <si>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</si>
  <si>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</si>
  <si>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</si>
  <si>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</si>
  <si>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</si>
  <si>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</si>
  <si>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</si>
  <si>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</si>
  <si>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</si>
  <si>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</si>
  <si>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</si>
  <si>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</si>
  <si>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</si>
  <si>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</si>
  <si>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</si>
  <si>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</si>
  <si>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</si>
  <si>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</si>
  <si>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</si>
  <si>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</si>
  <si>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</si>
  <si>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</si>
  <si>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</si>
  <si>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</si>
  <si>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</si>
  <si>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</si>
  <si>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</si>
  <si>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</si>
  <si>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</si>
  <si>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</si>
  <si>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</si>
  <si>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</si>
  <si>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</si>
  <si>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</si>
  <si>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</si>
  <si>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</si>
  <si>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</si>
  <si>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</si>
  <si>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</si>
  <si>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</si>
  <si>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</si>
  <si>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</si>
  <si>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</si>
  <si>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</si>
  <si>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</si>
  <si>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</si>
  <si>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</si>
  <si>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</si>
  <si>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Import (C3) to HMC</t>
  </si>
  <si>
    <t>GSP (C3) to HMC</t>
  </si>
  <si>
    <t>GSP (C3) to PTTAC</t>
  </si>
  <si>
    <t>Import (C3) to PTTAC</t>
  </si>
  <si>
    <t>SPRC</t>
  </si>
  <si>
    <t>Volume</t>
  </si>
  <si>
    <t xml:space="preserve">SPRC </t>
  </si>
  <si>
    <t>Production GSP RY</t>
  </si>
  <si>
    <t>MB</t>
  </si>
  <si>
    <t>GSP (C3) to GC</t>
  </si>
  <si>
    <t>Import (C3) to GC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</si>
  <si>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</si>
  <si>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</si>
  <si>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</si>
  <si>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</si>
  <si>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</si>
  <si>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</si>
  <si>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</si>
  <si>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</si>
  <si>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LPG - ROC (Existing Contract : MOP’J - 80)</t>
  </si>
  <si>
    <t>LPG - ROC (1st tier : 0 - 192,000 Ton)</t>
  </si>
  <si>
    <t>LPG - ROC (2nd tier 192,001 – 384,000 Ton)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</si>
  <si>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</si>
  <si>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</si>
  <si>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</si>
  <si>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</si>
  <si>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</si>
  <si>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</si>
  <si>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</si>
  <si>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</si>
  <si>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</si>
  <si>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</si>
  <si>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</si>
  <si>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</si>
  <si>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</si>
  <si>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</si>
  <si>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</si>
  <si>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</si>
  <si>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</si>
  <si>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</si>
  <si>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</si>
  <si>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</si>
  <si>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</si>
  <si>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</si>
  <si>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</si>
  <si>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</si>
  <si>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</si>
  <si>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</si>
  <si>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</si>
  <si>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</si>
  <si>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</si>
  <si>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</si>
  <si>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</si>
  <si>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</si>
  <si>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</si>
  <si>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</si>
  <si>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</si>
  <si>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</si>
  <si>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</si>
  <si>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</si>
  <si>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</si>
  <si>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</si>
  <si>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Cost</t>
  </si>
  <si>
    <t>NGL cash cost</t>
  </si>
  <si>
    <t>NGL Selling Price</t>
  </si>
  <si>
    <t>Margin per unit</t>
  </si>
  <si>
    <t>EBIT</t>
  </si>
  <si>
    <t>Revenue</t>
  </si>
  <si>
    <t>EBITDA</t>
  </si>
  <si>
    <t>LPG Total Margin (include oil fund domestic)</t>
  </si>
  <si>
    <t>Total Margin (include CO2 / include oil fund)</t>
  </si>
  <si>
    <t>BZ</t>
  </si>
  <si>
    <t>CO2</t>
  </si>
  <si>
    <t>Praxair</t>
  </si>
  <si>
    <t>Linde</t>
  </si>
  <si>
    <t>B/Ton</t>
  </si>
  <si>
    <t>C3-GC</t>
  </si>
  <si>
    <t>C3-HMC</t>
  </si>
  <si>
    <t>C3-PTTAC</t>
  </si>
  <si>
    <t>LPG-GC</t>
  </si>
  <si>
    <t>LPG-SCG</t>
  </si>
  <si>
    <t>LPG-M.7</t>
  </si>
  <si>
    <t>Cash Cost ($/TON)</t>
  </si>
  <si>
    <t>Selling Price ($/TON)</t>
  </si>
  <si>
    <t>Volume (TON)</t>
  </si>
  <si>
    <t>GSP</t>
  </si>
  <si>
    <t>GC Refinery</t>
  </si>
  <si>
    <t>LPG-PTTOR</t>
  </si>
  <si>
    <t>LPG-WP</t>
  </si>
  <si>
    <t>LPG-PAP</t>
  </si>
  <si>
    <t>LPG GSP to M.7</t>
  </si>
  <si>
    <t>SPRC Refinery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</si>
  <si>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</si>
  <si>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</si>
  <si>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</si>
  <si>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</si>
  <si>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</si>
  <si>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</si>
  <si>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</si>
  <si>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</si>
  <si>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</si>
  <si>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</si>
  <si>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</si>
  <si>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</si>
  <si>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</si>
  <si>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</si>
  <si>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</si>
  <si>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</si>
  <si>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</si>
  <si>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</si>
  <si>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</si>
  <si>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</si>
  <si>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</si>
  <si>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</si>
  <si>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</si>
  <si>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</si>
  <si>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</si>
  <si>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</si>
  <si>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</si>
  <si>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</si>
  <si>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</si>
  <si>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</si>
  <si>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</si>
  <si>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</si>
  <si>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</si>
  <si>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</si>
  <si>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</si>
  <si>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</si>
  <si>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</si>
  <si>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</si>
  <si>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</si>
  <si>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</si>
  <si>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</si>
  <si>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</si>
  <si>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</si>
  <si>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</si>
  <si>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</si>
  <si>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</si>
  <si>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PTTAC</t>
  </si>
  <si>
    <t>HMC</t>
  </si>
  <si>
    <t>SCG (LPG)</t>
  </si>
  <si>
    <t>Oil Fund (-)นำส่ง/(+)ได้ชดเชย</t>
  </si>
  <si>
    <t>Rolling</t>
  </si>
  <si>
    <t>Thrughtput</t>
  </si>
  <si>
    <t>Balance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</si>
  <si>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</si>
  <si>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</si>
  <si>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</si>
  <si>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</si>
  <si>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As of :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</si>
  <si>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</si>
  <si>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</si>
  <si>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</si>
  <si>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</si>
  <si>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</si>
  <si>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</si>
  <si>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</si>
  <si>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</si>
  <si>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</si>
  <si>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</si>
  <si>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</si>
  <si>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</si>
  <si>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</si>
  <si>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</si>
  <si>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</si>
  <si>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</si>
  <si>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</si>
  <si>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</si>
  <si>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</si>
  <si>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</si>
  <si>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</si>
  <si>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</si>
  <si>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</si>
  <si>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</si>
  <si>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</si>
  <si>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</si>
  <si>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</si>
  <si>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</si>
  <si>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</si>
  <si>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</si>
  <si>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</si>
  <si>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</si>
  <si>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>PTTAC (Spot)</t>
  </si>
  <si>
    <t>ต้นทุน LPG - สนพ. (Deloitte)</t>
  </si>
  <si>
    <t>C3 Import</t>
  </si>
  <si>
    <t xml:space="preserve">lab test </t>
  </si>
  <si>
    <t>Port chart split (Deviation cost)</t>
  </si>
  <si>
    <t>โยก Volume SCG ไปให้ PTTAC</t>
  </si>
  <si>
    <t>โดยต้อง Split ไปให้ SCG ซึ่งรวมแล้ว มี loss/gain ดังนี้</t>
  </si>
  <si>
    <t>Total</t>
  </si>
  <si>
    <t>Total Loss/gain</t>
  </si>
  <si>
    <t xml:space="preserve">CP diff import </t>
  </si>
  <si>
    <t>CP</t>
  </si>
  <si>
    <t>1 (1.1+1.2)</t>
  </si>
  <si>
    <t>1-2</t>
  </si>
  <si>
    <t>Updated on 9 Jul'21</t>
  </si>
  <si>
    <t>PP YARN : CFR SEA</t>
  </si>
  <si>
    <t>PP  : CFR SEA</t>
  </si>
  <si>
    <t>ศ. 23/11/2564</t>
  </si>
  <si>
    <t>2022 ข้อมูลอ้างอิง Assumption HO สำหรับ Business Plan (consensus 15 ก.ย. 64)</t>
  </si>
  <si>
    <t>ข้อมูล Business Plan Draft Final สำหรับประกอบการจัดทำข้อมูลต้นทุน และราคาขายลูกค้ากลุ่มตลาดเชื้อเพลิง ปี 2022 เท่านั้น</t>
  </si>
  <si>
    <t>2022 ข้อมูล อ้างอิง Assumption HO สำหรับ Business Plan (consensus 15 ก.ย. 64)</t>
  </si>
  <si>
    <t>1. OPEX &amp; Allocation ใช้ตาม Business Plan 2021 Growth 3% ต่อปี</t>
  </si>
  <si>
    <t>2. ต้นทุน LPG - Domestic ผ่าน PTT Tank ยังไม่รวมค่า Tariff ของ PTT Tank</t>
  </si>
  <si>
    <t xml:space="preserve">3. Depreciation ใช้ตาม Business Plan 2021 คงที่ </t>
  </si>
  <si>
    <r>
      <t xml:space="preserve">C3 Import </t>
    </r>
    <r>
      <rPr>
        <b/>
        <sz val="9"/>
        <color rgb="FF0033CC"/>
        <rFont val="Tahoma"/>
        <family val="2"/>
      </rPr>
      <t>Reversed Pipeline</t>
    </r>
  </si>
  <si>
    <r>
      <t xml:space="preserve">C3 Import </t>
    </r>
    <r>
      <rPr>
        <b/>
        <sz val="9"/>
        <color rgb="FF960000"/>
        <rFont val="Tahoma"/>
        <family val="2"/>
      </rPr>
      <t>Split Cargo @SCG</t>
    </r>
  </si>
  <si>
    <t>C3 - SCG (Tier 1 : 0 - 48 KT)</t>
  </si>
  <si>
    <t>C3 - SCG (Tier 2 : 48.001 - 400 KT)</t>
  </si>
  <si>
    <t>PTTAC (CP+PP Link)</t>
  </si>
  <si>
    <t>LPG Import</t>
  </si>
  <si>
    <t>LPG - SCG  (CP Link // Tier 1 : 0 - 384 KT)</t>
  </si>
  <si>
    <t>LPG - SCG  (MOP'J Link //  Vol 48 - 240 KT)</t>
  </si>
  <si>
    <t>LPG - SCG  (CP Link // Tier 2 : 384.001 - 720 KT)</t>
  </si>
  <si>
    <t>SWAP LPG : 0 - 400 KT</t>
  </si>
  <si>
    <t>Substitued C3 - MOC</t>
  </si>
  <si>
    <t>Surveyor:</t>
  </si>
  <si>
    <t>บาท</t>
  </si>
  <si>
    <t>Ability 1rev2_22Dec21</t>
  </si>
  <si>
    <t>xxxx</t>
  </si>
  <si>
    <t>Link</t>
  </si>
  <si>
    <t>ผูกสูตร</t>
  </si>
  <si>
    <t>C2 All</t>
  </si>
  <si>
    <t>C3 Cost w.avg.</t>
  </si>
  <si>
    <t>C2 All Cost w.avg.</t>
  </si>
  <si>
    <t>C2 GC Cost w.avg.</t>
  </si>
  <si>
    <t>LPG Cost w.avg.</t>
  </si>
  <si>
    <t>NGL Cost w.avg.</t>
  </si>
  <si>
    <t>C5 Cost w.avg.</t>
  </si>
  <si>
    <t>Cost w.avg. LPG Petro ($/TON)</t>
  </si>
  <si>
    <t>Cost w.avg. LPG Domestic ($/TON)</t>
  </si>
  <si>
    <t>Cost w.avg.</t>
  </si>
  <si>
    <r>
      <t xml:space="preserve">Cost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</si>
  <si>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Selling Price w.avg.</t>
  </si>
  <si>
    <t>Selling Price w.avg. LPG Petro ($/TON)</t>
  </si>
  <si>
    <t>Selling Price w.avg. LPG Domestic ($/TON)</t>
  </si>
  <si>
    <r>
      <t xml:space="preserve">Selling Price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</si>
  <si>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C2 GC Selling price w.avg.</t>
  </si>
  <si>
    <t>C2 All Selling price w.avg.</t>
  </si>
  <si>
    <t>C3 Selling price w.avg.</t>
  </si>
  <si>
    <t>LPG Selling price w.avg.</t>
  </si>
  <si>
    <t>NGL Selling price w.avg.</t>
  </si>
  <si>
    <t>C5 Selling price w.avg.</t>
  </si>
  <si>
    <t xml:space="preserve">PTTAC </t>
  </si>
  <si>
    <t>BRP</t>
  </si>
  <si>
    <t>Re-Export to TBU</t>
  </si>
  <si>
    <t>Re-Export to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</si>
</sst>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  <numFmt numFmtId="170" formatCode="_(* #,##0.0_);_(* \(#,##0.0\);_(* &quot;-&quot;??_);_(@_)"/>
  </numFmts>
  <fonts count="9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8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rgb="FF0033CC"/>
      <name val="Calibri"/>
      <family val="2"/>
      <charset val="22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9"/>
      <color rgb="FF0033CC"/>
      <name val="Tahoma"/>
      <family val="2"/>
    </font>
    <font>
      <b/>
      <sz val="9"/>
      <color rgb="FF960000"/>
      <name val="Tahoma"/>
      <family val="2"/>
    </font>
    <font>
      <b/>
      <sz val="9"/>
      <color theme="0" tint="-0.499984740745262"/>
      <name val="Calibri"/>
      <family val="2"/>
      <scheme val="minor"/>
    </font>
    <font>
      <b/>
      <sz val="9"/>
      <color theme="0" tint="-0.499984740745262"/>
      <name val="Tahoma"/>
      <family val="2"/>
    </font>
    <font>
      <sz val="9"/>
      <color theme="0" tint="-0.499984740745262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2005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6" fillId="0" borderId="0" applyNumberFormat="0" applyFill="0" applyBorder="0" applyAlignment="0" applyProtection="0"/>
    <xf numFmtId="0" fontId="58" fillId="0" borderId="0"/>
    <xf numFmtId="43" fontId="3" fillId="0" borderId="0" applyFont="0" applyFill="0" applyBorder="0" applyAlignment="0" applyProtection="0"/>
    <xf numFmtId="0" fontId="64" fillId="0" borderId="0"/>
    <xf numFmtId="0" fontId="64" fillId="0" borderId="0"/>
    <xf numFmtId="9" fontId="3" fillId="0" borderId="0" applyFont="0" applyFill="0" applyBorder="0" applyAlignment="0" applyProtection="0"/>
  </cellStyleXfs>
  <cellXfs count="495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0" borderId="0" xfId="0" applyFont="1" applyBorder="1"/>
    <xf numFmtId="0" fontId="2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16" fillId="0" borderId="11" xfId="1" applyFont="1" applyFill="1" applyBorder="1" applyAlignment="1">
      <alignment horizontal="right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10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10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10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3" fillId="0" borderId="11" xfId="0" applyFont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165" fontId="15" fillId="14" borderId="11" xfId="0" applyNumberFormat="1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2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33" fillId="15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12" borderId="14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vertical="center"/>
    </xf>
    <xf numFmtId="0" fontId="21" fillId="11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166" fontId="16" fillId="0" borderId="11" xfId="1" applyNumberFormat="1" applyFont="1" applyBorder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16" fillId="0" borderId="10" xfId="1" applyNumberFormat="1" applyFont="1" applyBorder="1" applyAlignment="1">
      <alignment vertical="center"/>
    </xf>
    <xf numFmtId="0" fontId="33" fillId="11" borderId="5" xfId="0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4" fillId="13" borderId="27" xfId="0" applyFont="1" applyFill="1" applyBorder="1" applyAlignment="1">
      <alignment horizontal="center"/>
    </xf>
    <xf numFmtId="0" fontId="34" fillId="13" borderId="24" xfId="0" applyFont="1" applyFill="1" applyBorder="1" applyAlignment="1">
      <alignment horizontal="center"/>
    </xf>
    <xf numFmtId="0" fontId="34" fillId="1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5" fillId="3" borderId="20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35" fillId="3" borderId="34" xfId="0" applyFont="1" applyFill="1" applyBorder="1" applyAlignment="1">
      <alignment horizontal="center" vertical="center"/>
    </xf>
    <xf numFmtId="0" fontId="6" fillId="16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37" fillId="3" borderId="26" xfId="0" applyFont="1" applyFill="1" applyBorder="1" applyAlignment="1">
      <alignment horizontal="center" vertical="center"/>
    </xf>
    <xf numFmtId="0" fontId="37" fillId="3" borderId="34" xfId="0" applyFont="1" applyFill="1" applyBorder="1" applyAlignment="1">
      <alignment horizontal="center" vertical="center"/>
    </xf>
    <xf numFmtId="0" fontId="38" fillId="3" borderId="26" xfId="0" applyFont="1" applyFill="1" applyBorder="1" applyAlignment="1">
      <alignment horizontal="center" vertical="center"/>
    </xf>
    <xf numFmtId="0" fontId="38" fillId="3" borderId="34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/>
    </xf>
    <xf numFmtId="0" fontId="35" fillId="3" borderId="26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9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7" fillId="3" borderId="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6" fillId="3" borderId="3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35" fillId="3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43" fontId="41" fillId="17" borderId="23" xfId="1" applyFont="1" applyFill="1" applyBorder="1"/>
    <xf numFmtId="43" fontId="41" fillId="18" borderId="23" xfId="1" applyFont="1" applyFill="1" applyBorder="1"/>
    <xf numFmtId="43" fontId="42" fillId="17" borderId="0" xfId="1" applyFont="1" applyFill="1" applyBorder="1"/>
    <xf numFmtId="43" fontId="40" fillId="19" borderId="0" xfId="1" applyFont="1" applyFill="1" applyBorder="1"/>
    <xf numFmtId="43" fontId="41" fillId="19" borderId="0" xfId="1" applyFont="1" applyFill="1" applyBorder="1"/>
    <xf numFmtId="43" fontId="42" fillId="19" borderId="0" xfId="1" applyFont="1" applyFill="1" applyBorder="1"/>
    <xf numFmtId="43" fontId="41" fillId="17" borderId="0" xfId="1" applyFont="1" applyFill="1" applyBorder="1"/>
    <xf numFmtId="43" fontId="43" fillId="19" borderId="0" xfId="1" applyFont="1" applyFill="1" applyBorder="1"/>
    <xf numFmtId="43" fontId="41" fillId="20" borderId="0" xfId="1" applyFont="1" applyFill="1" applyBorder="1"/>
    <xf numFmtId="43" fontId="43" fillId="20" borderId="0" xfId="1" applyFont="1" applyFill="1" applyBorder="1"/>
    <xf numFmtId="43" fontId="43" fillId="17" borderId="0" xfId="1" applyFont="1" applyFill="1" applyBorder="1"/>
    <xf numFmtId="43" fontId="43" fillId="17" borderId="20" xfId="1" applyFont="1" applyFill="1" applyBorder="1"/>
    <xf numFmtId="43" fontId="42" fillId="17" borderId="20" xfId="1" applyFont="1" applyFill="1" applyBorder="1"/>
    <xf numFmtId="43" fontId="41" fillId="17" borderId="26" xfId="1" applyFont="1" applyFill="1" applyBorder="1"/>
    <xf numFmtId="43" fontId="42" fillId="17" borderId="26" xfId="1" applyFont="1" applyFill="1" applyBorder="1"/>
    <xf numFmtId="43" fontId="41" fillId="17" borderId="34" xfId="1" applyFont="1" applyFill="1" applyBorder="1"/>
    <xf numFmtId="43" fontId="42" fillId="17" borderId="34" xfId="1" applyFont="1" applyFill="1" applyBorder="1"/>
    <xf numFmtId="43" fontId="43" fillId="17" borderId="26" xfId="1" applyFont="1" applyFill="1" applyBorder="1"/>
    <xf numFmtId="43" fontId="43" fillId="17" borderId="34" xfId="1" applyFont="1" applyFill="1" applyBorder="1"/>
    <xf numFmtId="43" fontId="41" fillId="17" borderId="20" xfId="1" applyFont="1" applyFill="1" applyBorder="1"/>
    <xf numFmtId="43" fontId="44" fillId="17" borderId="26" xfId="1" applyFont="1" applyFill="1" applyBorder="1"/>
    <xf numFmtId="43" fontId="44" fillId="17" borderId="0" xfId="1" applyFont="1" applyFill="1" applyBorder="1"/>
    <xf numFmtId="43" fontId="44" fillId="17" borderId="20" xfId="1" applyFont="1" applyFill="1" applyBorder="1"/>
    <xf numFmtId="43" fontId="44" fillId="17" borderId="15" xfId="1" applyFont="1" applyFill="1" applyBorder="1"/>
    <xf numFmtId="0" fontId="2" fillId="3" borderId="0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12" borderId="41" xfId="0" applyFont="1" applyFill="1" applyBorder="1" applyAlignment="1">
      <alignment horizontal="center" vertical="center"/>
    </xf>
    <xf numFmtId="43" fontId="12" fillId="2" borderId="16" xfId="1" applyFont="1" applyFill="1" applyBorder="1" applyAlignment="1">
      <alignment horizontal="center" vertical="center"/>
    </xf>
    <xf numFmtId="43" fontId="12" fillId="2" borderId="28" xfId="1" applyFont="1" applyFill="1" applyBorder="1" applyAlignment="1">
      <alignment horizontal="center" vertical="center"/>
    </xf>
    <xf numFmtId="43" fontId="47" fillId="21" borderId="25" xfId="1" applyFont="1" applyFill="1" applyBorder="1" applyAlignment="1">
      <alignment horizontal="center" vertical="center"/>
    </xf>
    <xf numFmtId="43" fontId="48" fillId="21" borderId="25" xfId="1" applyFont="1" applyFill="1" applyBorder="1" applyAlignment="1">
      <alignment horizontal="center" vertical="center"/>
    </xf>
    <xf numFmtId="43" fontId="47" fillId="21" borderId="30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9" fillId="0" borderId="0" xfId="1" applyFont="1"/>
    <xf numFmtId="165" fontId="15" fillId="7" borderId="11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43" fontId="0" fillId="0" borderId="11" xfId="1" applyFont="1" applyBorder="1"/>
    <xf numFmtId="43" fontId="14" fillId="0" borderId="11" xfId="1" applyFont="1" applyBorder="1"/>
    <xf numFmtId="166" fontId="6" fillId="0" borderId="0" xfId="0" applyNumberFormat="1" applyFont="1" applyAlignment="1">
      <alignment vertical="center"/>
    </xf>
    <xf numFmtId="1" fontId="0" fillId="0" borderId="11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50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0" fontId="23" fillId="12" borderId="11" xfId="0" applyFont="1" applyFill="1" applyBorder="1"/>
    <xf numFmtId="0" fontId="24" fillId="0" borderId="0" xfId="0" applyFont="1"/>
    <xf numFmtId="164" fontId="24" fillId="0" borderId="11" xfId="1" applyNumberFormat="1" applyFont="1" applyBorder="1"/>
    <xf numFmtId="0" fontId="23" fillId="0" borderId="11" xfId="0" applyFont="1" applyBorder="1" applyAlignment="1">
      <alignment horizontal="left"/>
    </xf>
    <xf numFmtId="0" fontId="23" fillId="3" borderId="11" xfId="0" applyFont="1" applyFill="1" applyBorder="1"/>
    <xf numFmtId="164" fontId="24" fillId="0" borderId="11" xfId="0" applyNumberFormat="1" applyFont="1" applyBorder="1"/>
    <xf numFmtId="0" fontId="23" fillId="0" borderId="11" xfId="0" applyFont="1" applyFill="1" applyBorder="1"/>
    <xf numFmtId="0" fontId="23" fillId="5" borderId="11" xfId="0" applyFont="1" applyFill="1" applyBorder="1"/>
    <xf numFmtId="166" fontId="24" fillId="0" borderId="11" xfId="1" applyNumberFormat="1" applyFont="1" applyBorder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51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3" fillId="0" borderId="0" xfId="0" applyFont="1" applyAlignment="1">
      <alignment horizontal="left" vertical="center" indent="4"/>
    </xf>
    <xf numFmtId="0" fontId="55" fillId="0" borderId="0" xfId="0" applyFont="1" applyAlignment="1">
      <alignment horizontal="left" vertical="center" indent="4"/>
    </xf>
    <xf numFmtId="0" fontId="57" fillId="0" borderId="0" xfId="6" applyFont="1" applyAlignment="1">
      <alignment horizontal="left" vertical="center" indent="9"/>
    </xf>
    <xf numFmtId="43" fontId="41" fillId="18" borderId="0" xfId="1" applyFont="1" applyFill="1" applyBorder="1"/>
    <xf numFmtId="0" fontId="6" fillId="3" borderId="2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9" fillId="15" borderId="9" xfId="0" applyFont="1" applyFill="1" applyBorder="1" applyAlignment="1">
      <alignment horizontal="center" vertical="center"/>
    </xf>
    <xf numFmtId="0" fontId="59" fillId="15" borderId="11" xfId="0" applyFont="1" applyFill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1" fontId="0" fillId="0" borderId="0" xfId="0" applyNumberFormat="1"/>
    <xf numFmtId="166" fontId="16" fillId="8" borderId="11" xfId="1" applyNumberFormat="1" applyFont="1" applyFill="1" applyBorder="1" applyAlignment="1">
      <alignment vertical="center"/>
    </xf>
    <xf numFmtId="166" fontId="6" fillId="12" borderId="26" xfId="0" applyNumberFormat="1" applyFont="1" applyFill="1" applyBorder="1" applyAlignment="1">
      <alignment vertical="center"/>
    </xf>
    <xf numFmtId="166" fontId="6" fillId="12" borderId="43" xfId="0" applyNumberFormat="1" applyFont="1" applyFill="1" applyBorder="1" applyAlignment="1">
      <alignment vertical="center"/>
    </xf>
    <xf numFmtId="166" fontId="6" fillId="12" borderId="34" xfId="0" applyNumberFormat="1" applyFont="1" applyFill="1" applyBorder="1" applyAlignment="1">
      <alignment vertical="center"/>
    </xf>
    <xf numFmtId="166" fontId="6" fillId="12" borderId="45" xfId="0" applyNumberFormat="1" applyFont="1" applyFill="1" applyBorder="1" applyAlignment="1">
      <alignment vertical="center"/>
    </xf>
    <xf numFmtId="166" fontId="6" fillId="12" borderId="20" xfId="0" applyNumberFormat="1" applyFont="1" applyFill="1" applyBorder="1" applyAlignment="1">
      <alignment vertical="center"/>
    </xf>
    <xf numFmtId="166" fontId="6" fillId="12" borderId="10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3" fillId="0" borderId="0" xfId="0" applyFont="1"/>
    <xf numFmtId="0" fontId="61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2" borderId="0" xfId="0" applyFont="1" applyFill="1" applyAlignment="1">
      <alignment horizontal="center" vertical="center"/>
    </xf>
    <xf numFmtId="166" fontId="6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horizontal="right" vertical="center"/>
    </xf>
    <xf numFmtId="0" fontId="15" fillId="14" borderId="11" xfId="0" applyFont="1" applyFill="1" applyBorder="1" applyAlignment="1">
      <alignment horizontal="center" vertical="center"/>
    </xf>
    <xf numFmtId="0" fontId="10" fillId="0" borderId="0" xfId="0" applyFont="1"/>
    <xf numFmtId="43" fontId="67" fillId="0" borderId="11" xfId="1" applyFont="1" applyFill="1" applyBorder="1" applyAlignment="1" applyProtection="1">
      <alignment horizontal="center"/>
    </xf>
    <xf numFmtId="43" fontId="67" fillId="0" borderId="11" xfId="1" applyFont="1" applyFill="1" applyBorder="1" applyAlignment="1" applyProtection="1"/>
    <xf numFmtId="43" fontId="67" fillId="0" borderId="11" xfId="1" applyFont="1" applyFill="1" applyBorder="1"/>
    <xf numFmtId="0" fontId="65" fillId="2" borderId="0" xfId="0" applyFont="1" applyFill="1"/>
    <xf numFmtId="166" fontId="67" fillId="0" borderId="11" xfId="1" applyNumberFormat="1" applyFont="1" applyFill="1" applyBorder="1" applyAlignment="1" applyProtection="1">
      <alignment horizontal="center"/>
    </xf>
    <xf numFmtId="166" fontId="67" fillId="0" borderId="11" xfId="1" applyNumberFormat="1" applyFont="1" applyFill="1" applyBorder="1" applyAlignment="1" applyProtection="1"/>
    <xf numFmtId="166" fontId="67" fillId="0" borderId="11" xfId="1" applyNumberFormat="1" applyFont="1" applyFill="1" applyBorder="1"/>
    <xf numFmtId="43" fontId="68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4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5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2" borderId="0" xfId="1" applyNumberFormat="1" applyFont="1" applyFill="1" applyAlignment="1">
      <alignment vertical="center"/>
    </xf>
    <xf numFmtId="0" fontId="15" fillId="9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69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4" borderId="11" xfId="0" applyNumberFormat="1" applyFont="1" applyFill="1" applyBorder="1" applyAlignment="1">
      <alignment horizontal="center" vertical="center"/>
    </xf>
    <xf numFmtId="17" fontId="15" fillId="9" borderId="11" xfId="0" applyNumberFormat="1" applyFont="1" applyFill="1" applyBorder="1" applyAlignment="1">
      <alignment horizontal="center" vertical="center"/>
    </xf>
    <xf numFmtId="166" fontId="35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17" fontId="15" fillId="14" borderId="21" xfId="0" applyNumberFormat="1" applyFont="1" applyFill="1" applyBorder="1" applyAlignment="1">
      <alignment horizontal="center" vertical="center"/>
    </xf>
    <xf numFmtId="0" fontId="33" fillId="22" borderId="11" xfId="0" applyFont="1" applyFill="1" applyBorder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21" fillId="22" borderId="11" xfId="0" applyFont="1" applyFill="1" applyBorder="1" applyAlignment="1">
      <alignment horizontal="center" vertical="center"/>
    </xf>
    <xf numFmtId="0" fontId="71" fillId="22" borderId="11" xfId="0" applyFont="1" applyFill="1" applyBorder="1" applyAlignment="1">
      <alignment horizontal="left" vertical="center"/>
    </xf>
    <xf numFmtId="0" fontId="7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72" fillId="0" borderId="11" xfId="0" applyFont="1" applyBorder="1" applyAlignment="1">
      <alignment vertical="center"/>
    </xf>
    <xf numFmtId="0" fontId="72" fillId="0" borderId="12" xfId="0" applyFont="1" applyBorder="1" applyAlignment="1">
      <alignment vertical="center"/>
    </xf>
    <xf numFmtId="166" fontId="8" fillId="24" borderId="11" xfId="1" applyNumberFormat="1" applyFont="1" applyFill="1" applyBorder="1" applyAlignment="1" applyProtection="1"/>
    <xf numFmtId="166" fontId="73" fillId="24" borderId="11" xfId="1" applyNumberFormat="1" applyFont="1" applyFill="1" applyBorder="1" applyAlignment="1" applyProtection="1">
      <alignment horizontal="center"/>
    </xf>
    <xf numFmtId="166" fontId="9" fillId="24" borderId="11" xfId="1" applyNumberFormat="1" applyFont="1" applyFill="1" applyBorder="1" applyAlignment="1" applyProtection="1">
      <alignment horizontal="center"/>
    </xf>
    <xf numFmtId="16" fontId="74" fillId="0" borderId="0" xfId="0" applyNumberFormat="1" applyFont="1"/>
    <xf numFmtId="166" fontId="73" fillId="0" borderId="11" xfId="1" applyNumberFormat="1" applyFont="1" applyFill="1" applyBorder="1" applyAlignment="1" applyProtection="1">
      <alignment horizontal="center"/>
    </xf>
    <xf numFmtId="17" fontId="2" fillId="14" borderId="21" xfId="0" applyNumberFormat="1" applyFont="1" applyFill="1" applyBorder="1" applyAlignment="1">
      <alignment horizontal="center"/>
    </xf>
    <xf numFmtId="166" fontId="69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5" fillId="3" borderId="11" xfId="1" applyFont="1" applyFill="1" applyBorder="1"/>
    <xf numFmtId="43" fontId="69" fillId="0" borderId="11" xfId="1" applyFont="1" applyBorder="1" applyAlignment="1">
      <alignment vertical="center"/>
    </xf>
    <xf numFmtId="43" fontId="70" fillId="0" borderId="10" xfId="1" applyFont="1" applyBorder="1" applyAlignment="1">
      <alignment vertical="center"/>
    </xf>
    <xf numFmtId="43" fontId="15" fillId="14" borderId="11" xfId="0" applyNumberFormat="1" applyFont="1" applyFill="1" applyBorder="1" applyAlignment="1">
      <alignment horizontal="center" vertical="center"/>
    </xf>
    <xf numFmtId="165" fontId="76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9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67" fontId="0" fillId="0" borderId="11" xfId="0" applyNumberFormat="1" applyBorder="1"/>
    <xf numFmtId="0" fontId="19" fillId="0" borderId="0" xfId="0" applyFont="1"/>
    <xf numFmtId="168" fontId="77" fillId="0" borderId="0" xfId="0" applyNumberFormat="1" applyFont="1"/>
    <xf numFmtId="0" fontId="14" fillId="0" borderId="11" xfId="0" applyFont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166" fontId="0" fillId="0" borderId="11" xfId="0" applyNumberFormat="1" applyBorder="1"/>
    <xf numFmtId="0" fontId="21" fillId="22" borderId="11" xfId="0" applyFont="1" applyFill="1" applyBorder="1" applyAlignment="1">
      <alignment vertical="center"/>
    </xf>
    <xf numFmtId="0" fontId="56" fillId="0" borderId="0" xfId="6" applyAlignment="1">
      <alignment horizontal="left" vertical="center" indent="10"/>
    </xf>
    <xf numFmtId="0" fontId="56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80" fillId="0" borderId="0" xfId="0" applyFont="1"/>
    <xf numFmtId="3" fontId="80" fillId="0" borderId="0" xfId="0" applyNumberFormat="1" applyFont="1"/>
    <xf numFmtId="0" fontId="15" fillId="14" borderId="0" xfId="0" applyNumberFormat="1" applyFont="1" applyFill="1" applyBorder="1" applyAlignment="1">
      <alignment horizontal="center" vertical="center"/>
    </xf>
    <xf numFmtId="17" fontId="2" fillId="24" borderId="0" xfId="0" applyNumberFormat="1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17" fontId="2" fillId="14" borderId="11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center" vertical="center"/>
    </xf>
    <xf numFmtId="166" fontId="10" fillId="0" borderId="0" xfId="0" applyNumberFormat="1" applyFont="1"/>
    <xf numFmtId="165" fontId="15" fillId="14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4" fontId="8" fillId="25" borderId="11" xfId="1" applyNumberFormat="1" applyFont="1" applyFill="1" applyBorder="1" applyAlignment="1" applyProtection="1">
      <alignment horizontal="center"/>
    </xf>
    <xf numFmtId="0" fontId="0" fillId="25" borderId="0" xfId="0" applyFill="1"/>
    <xf numFmtId="43" fontId="6" fillId="0" borderId="0" xfId="0" applyNumberFormat="1" applyFont="1" applyAlignment="1">
      <alignment vertical="center"/>
    </xf>
    <xf numFmtId="166" fontId="8" fillId="25" borderId="11" xfId="1" applyNumberFormat="1" applyFont="1" applyFill="1" applyBorder="1" applyAlignment="1" applyProtection="1">
      <alignment horizontal="center"/>
    </xf>
    <xf numFmtId="164" fontId="6" fillId="2" borderId="0" xfId="0" applyNumberFormat="1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166" fontId="73" fillId="12" borderId="11" xfId="1" applyNumberFormat="1" applyFont="1" applyFill="1" applyBorder="1" applyAlignment="1" applyProtection="1">
      <alignment horizontal="center"/>
    </xf>
    <xf numFmtId="166" fontId="73" fillId="11" borderId="11" xfId="1" applyNumberFormat="1" applyFont="1" applyFill="1" applyBorder="1"/>
    <xf numFmtId="43" fontId="81" fillId="0" borderId="11" xfId="1" applyFont="1" applyBorder="1"/>
    <xf numFmtId="43" fontId="81" fillId="0" borderId="11" xfId="1" applyFont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166" fontId="2" fillId="5" borderId="0" xfId="0" applyNumberFormat="1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66" fontId="82" fillId="26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66" fontId="82" fillId="4" borderId="0" xfId="0" applyNumberFormat="1" applyFont="1" applyFill="1" applyAlignment="1">
      <alignment vertical="center"/>
    </xf>
    <xf numFmtId="166" fontId="2" fillId="4" borderId="34" xfId="0" applyNumberFormat="1" applyFont="1" applyFill="1" applyBorder="1" applyAlignment="1">
      <alignment vertical="center"/>
    </xf>
    <xf numFmtId="166" fontId="7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6" fontId="70" fillId="0" borderId="0" xfId="1" applyNumberFormat="1" applyFont="1" applyAlignment="1">
      <alignment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/>
    </xf>
    <xf numFmtId="9" fontId="6" fillId="2" borderId="0" xfId="11" applyFont="1" applyFill="1"/>
    <xf numFmtId="14" fontId="0" fillId="0" borderId="0" xfId="0" applyNumberFormat="1" applyFont="1" applyFill="1"/>
    <xf numFmtId="1" fontId="6" fillId="2" borderId="0" xfId="0" applyNumberFormat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2" borderId="0" xfId="1" applyNumberFormat="1" applyFont="1" applyFill="1" applyAlignment="1">
      <alignment vertical="center"/>
    </xf>
    <xf numFmtId="166" fontId="9" fillId="5" borderId="11" xfId="1" applyNumberFormat="1" applyFont="1" applyFill="1" applyBorder="1"/>
    <xf numFmtId="43" fontId="9" fillId="5" borderId="11" xfId="1" applyFont="1" applyFill="1" applyBorder="1"/>
    <xf numFmtId="0" fontId="0" fillId="27" borderId="0" xfId="0" applyFill="1"/>
    <xf numFmtId="14" fontId="0" fillId="5" borderId="0" xfId="0" applyNumberFormat="1" applyFill="1" applyAlignment="1">
      <alignment horizontal="left"/>
    </xf>
    <xf numFmtId="170" fontId="73" fillId="28" borderId="11" xfId="1" applyNumberFormat="1" applyFont="1" applyFill="1" applyBorder="1" applyAlignment="1" applyProtection="1"/>
    <xf numFmtId="170" fontId="73" fillId="28" borderId="11" xfId="1" applyNumberFormat="1" applyFont="1" applyFill="1" applyBorder="1" applyAlignment="1" applyProtection="1">
      <alignment horizontal="center"/>
    </xf>
    <xf numFmtId="0" fontId="83" fillId="0" borderId="0" xfId="0" applyFont="1"/>
    <xf numFmtId="17" fontId="2" fillId="0" borderId="21" xfId="0" applyNumberFormat="1" applyFont="1" applyFill="1" applyBorder="1" applyAlignment="1">
      <alignment horizont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6" fontId="78" fillId="29" borderId="11" xfId="1" applyNumberFormat="1" applyFont="1" applyFill="1" applyBorder="1" applyAlignment="1">
      <alignment vertical="center"/>
    </xf>
    <xf numFmtId="164" fontId="6" fillId="0" borderId="10" xfId="1" applyNumberFormat="1" applyFont="1" applyBorder="1"/>
    <xf numFmtId="166" fontId="78" fillId="23" borderId="10" xfId="1" applyNumberFormat="1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horizontal="center" vertical="center"/>
    </xf>
    <xf numFmtId="0" fontId="26" fillId="12" borderId="21" xfId="0" applyFont="1" applyFill="1" applyBorder="1" applyAlignment="1">
      <alignment horizontal="center" vertical="center"/>
    </xf>
    <xf numFmtId="0" fontId="21" fillId="22" borderId="9" xfId="0" applyFont="1" applyFill="1" applyBorder="1" applyAlignment="1">
      <alignment horizontal="center" vertical="center"/>
    </xf>
    <xf numFmtId="0" fontId="21" fillId="22" borderId="9" xfId="0" applyFont="1" applyFill="1" applyBorder="1" applyAlignment="1">
      <alignment vertical="center"/>
    </xf>
    <xf numFmtId="0" fontId="21" fillId="12" borderId="9" xfId="0" applyFont="1" applyFill="1" applyBorder="1" applyAlignment="1">
      <alignment horizontal="center" vertical="center"/>
    </xf>
    <xf numFmtId="0" fontId="21" fillId="12" borderId="9" xfId="0" applyFont="1" applyFill="1" applyBorder="1" applyAlignment="1">
      <alignment vertical="center"/>
    </xf>
    <xf numFmtId="0" fontId="21" fillId="22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vertical="center"/>
    </xf>
    <xf numFmtId="0" fontId="21" fillId="22" borderId="3" xfId="0" applyFont="1" applyFill="1" applyBorder="1" applyAlignment="1">
      <alignment horizontal="center" vertical="center"/>
    </xf>
    <xf numFmtId="0" fontId="85" fillId="22" borderId="14" xfId="0" applyFont="1" applyFill="1" applyBorder="1" applyAlignment="1">
      <alignment horizontal="center" vertical="center"/>
    </xf>
    <xf numFmtId="0" fontId="21" fillId="22" borderId="14" xfId="0" applyFont="1" applyFill="1" applyBorder="1" applyAlignment="1">
      <alignment horizontal="center" vertical="center"/>
    </xf>
    <xf numFmtId="0" fontId="33" fillId="22" borderId="5" xfId="0" applyFont="1" applyFill="1" applyBorder="1" applyAlignment="1">
      <alignment horizontal="center" vertical="center"/>
    </xf>
    <xf numFmtId="0" fontId="21" fillId="22" borderId="5" xfId="0" applyFont="1" applyFill="1" applyBorder="1" applyAlignment="1">
      <alignment vertical="center"/>
    </xf>
    <xf numFmtId="0" fontId="21" fillId="22" borderId="8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vertical="center"/>
    </xf>
    <xf numFmtId="0" fontId="21" fillId="12" borderId="3" xfId="0" applyFont="1" applyFill="1" applyBorder="1" applyAlignment="1">
      <alignment horizontal="center" vertical="center"/>
    </xf>
    <xf numFmtId="0" fontId="85" fillId="12" borderId="14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vertical="center"/>
    </xf>
    <xf numFmtId="0" fontId="21" fillId="12" borderId="8" xfId="0" applyFont="1" applyFill="1" applyBorder="1" applyAlignment="1">
      <alignment horizontal="center" vertical="center"/>
    </xf>
    <xf numFmtId="166" fontId="78" fillId="30" borderId="11" xfId="1" applyNumberFormat="1" applyFont="1" applyFill="1" applyBorder="1" applyAlignment="1">
      <alignment vertical="center"/>
    </xf>
    <xf numFmtId="166" fontId="78" fillId="31" borderId="11" xfId="1" applyNumberFormat="1" applyFont="1" applyFill="1" applyBorder="1" applyAlignment="1">
      <alignment vertical="center"/>
    </xf>
    <xf numFmtId="0" fontId="86" fillId="22" borderId="11" xfId="0" applyFont="1" applyFill="1" applyBorder="1" applyAlignment="1">
      <alignment horizontal="left" vertical="center"/>
    </xf>
    <xf numFmtId="0" fontId="87" fillId="22" borderId="11" xfId="0" applyFont="1" applyFill="1" applyBorder="1" applyAlignment="1">
      <alignment horizontal="center" vertical="center"/>
    </xf>
    <xf numFmtId="0" fontId="87" fillId="5" borderId="11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21" fillId="12" borderId="49" xfId="0" applyFont="1" applyFill="1" applyBorder="1" applyAlignment="1">
      <alignment horizontal="center" vertical="center"/>
    </xf>
    <xf numFmtId="0" fontId="21" fillId="22" borderId="49" xfId="0" applyFont="1" applyFill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3" fontId="69" fillId="0" borderId="11" xfId="1" applyFont="1" applyBorder="1"/>
    <xf numFmtId="166" fontId="88" fillId="2" borderId="0" xfId="0" applyNumberFormat="1" applyFont="1" applyFill="1" applyAlignment="1">
      <alignment vertical="center"/>
    </xf>
    <xf numFmtId="43" fontId="70" fillId="0" borderId="11" xfId="1" applyFont="1" applyBorder="1" applyAlignment="1">
      <alignment vertical="center"/>
    </xf>
    <xf numFmtId="166" fontId="70" fillId="0" borderId="11" xfId="1" applyNumberFormat="1" applyFont="1" applyBorder="1" applyAlignment="1">
      <alignment vertical="center"/>
    </xf>
    <xf numFmtId="0" fontId="70" fillId="0" borderId="0" xfId="0" applyFont="1" applyAlignment="1">
      <alignment vertical="center"/>
    </xf>
    <xf numFmtId="43" fontId="70" fillId="12" borderId="10" xfId="1" applyFont="1" applyFill="1" applyBorder="1" applyAlignment="1">
      <alignment vertical="center"/>
    </xf>
    <xf numFmtId="43" fontId="14" fillId="0" borderId="10" xfId="1" applyFont="1" applyBorder="1" applyAlignment="1">
      <alignment vertical="center"/>
    </xf>
    <xf numFmtId="43" fontId="14" fillId="0" borderId="11" xfId="1" applyFont="1" applyBorder="1" applyAlignment="1">
      <alignment vertical="center"/>
    </xf>
    <xf numFmtId="166" fontId="62" fillId="2" borderId="0" xfId="1" applyNumberFormat="1" applyFont="1" applyFill="1" applyAlignment="1">
      <alignment vertical="center"/>
    </xf>
    <xf numFmtId="164" fontId="89" fillId="2" borderId="0" xfId="0" applyNumberFormat="1" applyFont="1" applyFill="1" applyAlignment="1">
      <alignment vertical="center"/>
    </xf>
    <xf numFmtId="164" fontId="62" fillId="2" borderId="0" xfId="1" applyNumberFormat="1" applyFont="1" applyFill="1" applyAlignment="1">
      <alignment vertical="center"/>
    </xf>
    <xf numFmtId="164" fontId="89" fillId="2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164" fontId="2" fillId="11" borderId="0" xfId="0" applyNumberFormat="1" applyFont="1" applyFill="1" applyAlignment="1">
      <alignment vertical="center"/>
    </xf>
    <xf numFmtId="166" fontId="2" fillId="11" borderId="0" xfId="0" applyNumberFormat="1" applyFont="1" applyFill="1" applyAlignment="1">
      <alignment vertical="center"/>
    </xf>
    <xf numFmtId="166" fontId="2" fillId="11" borderId="0" xfId="1" applyNumberFormat="1" applyFont="1" applyFill="1" applyAlignment="1">
      <alignment vertical="center"/>
    </xf>
    <xf numFmtId="164" fontId="2" fillId="11" borderId="0" xfId="1" applyNumberFormat="1" applyFont="1" applyFill="1" applyAlignment="1">
      <alignment vertical="center"/>
    </xf>
    <xf numFmtId="164" fontId="89" fillId="2" borderId="0" xfId="0" applyNumberFormat="1" applyFont="1" applyFill="1" applyAlignment="1">
      <alignment horizontal="right" vertical="center"/>
    </xf>
    <xf numFmtId="166" fontId="89" fillId="0" borderId="0" xfId="0" applyNumberFormat="1" applyFont="1" applyAlignment="1">
      <alignment vertical="center"/>
    </xf>
    <xf numFmtId="0" fontId="66" fillId="9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/>
    </xf>
    <xf numFmtId="165" fontId="21" fillId="10" borderId="4" xfId="0" applyNumberFormat="1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72" fillId="14" borderId="11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38" xfId="0" applyFont="1" applyFill="1" applyBorder="1" applyAlignment="1">
      <alignment horizontal="center" vertical="center"/>
    </xf>
    <xf numFmtId="0" fontId="2" fillId="14" borderId="3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2" fillId="1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2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  <cellStyle name="Percent" xfId="1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A20051"/>
      <color rgb="FFDE006F"/>
      <color rgb="FFFF3399"/>
      <color rgb="FFC40000"/>
      <color rgb="FFFF99FF"/>
      <color rgb="FF960000"/>
      <color rgb="FF008EC0"/>
      <color rgb="FF3E5F27"/>
      <color rgb="FF421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409.73527858613994</c:v>
                </c:pt>
                <c:pt idx="1">
                  <c:v>410.45732557754951</c:v>
                </c:pt>
                <c:pt idx="2">
                  <c:v>410.37682012714237</c:v>
                </c:pt>
                <c:pt idx="3">
                  <c:v>404.00747148707052</c:v>
                </c:pt>
                <c:pt idx="4">
                  <c:v>398.04782787908539</c:v>
                </c:pt>
                <c:pt idx="5">
                  <c:v>395.45235221160709</c:v>
                </c:pt>
                <c:pt idx="6">
                  <c:v>389.3224006145461</c:v>
                </c:pt>
                <c:pt idx="7">
                  <c:v>399.43440495849802</c:v>
                </c:pt>
                <c:pt idx="8">
                  <c:v>394.43315476188189</c:v>
                </c:pt>
                <c:pt idx="9">
                  <c:v>417.49045405728447</c:v>
                </c:pt>
                <c:pt idx="10">
                  <c:v>417.49045405728458</c:v>
                </c:pt>
                <c:pt idx="11">
                  <c:v>415.18122889312218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402.45194642166302</c:v>
                </c:pt>
                <c:pt idx="1">
                  <c:v>403.15925776018662</c:v>
                </c:pt>
                <c:pt idx="2">
                  <c:v>403.08039527815509</c:v>
                </c:pt>
                <c:pt idx="3">
                  <c:v>396.84103334502356</c:v>
                </c:pt>
                <c:pt idx="4">
                  <c:v>391.00301511679316</c:v>
                </c:pt>
                <c:pt idx="5">
                  <c:v>388.46050834048799</c:v>
                </c:pt>
                <c:pt idx="6">
                  <c:v>382.45565779642817</c:v>
                </c:pt>
                <c:pt idx="7">
                  <c:v>392.3612947047892</c:v>
                </c:pt>
                <c:pt idx="8">
                  <c:v>387.46211083871634</c:v>
                </c:pt>
                <c:pt idx="9">
                  <c:v>410.04885300564132</c:v>
                </c:pt>
                <c:pt idx="10">
                  <c:v>410.04885300564143</c:v>
                </c:pt>
                <c:pt idx="11">
                  <c:v>407.78675488564551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411.53884932485505</c:v>
                </c:pt>
                <c:pt idx="1">
                  <c:v>412.23142501049284</c:v>
                </c:pt>
                <c:pt idx="2">
                  <c:v>412.15420549683688</c:v>
                </c:pt>
                <c:pt idx="3">
                  <c:v>406.0448302706456</c:v>
                </c:pt>
                <c:pt idx="4">
                  <c:v>400.32843742217005</c:v>
                </c:pt>
                <c:pt idx="5">
                  <c:v>397.83889953703783</c:v>
                </c:pt>
                <c:pt idx="6">
                  <c:v>391.9591500459793</c:v>
                </c:pt>
                <c:pt idx="7">
                  <c:v>401.65841951874944</c:v>
                </c:pt>
                <c:pt idx="8">
                  <c:v>396.86130198321985</c:v>
                </c:pt>
                <c:pt idx="9">
                  <c:v>418.97748702166717</c:v>
                </c:pt>
                <c:pt idx="10">
                  <c:v>418.97748702166723</c:v>
                </c:pt>
                <c:pt idx="11">
                  <c:v>416.762515945838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395.16861425718599</c:v>
                </c:pt>
                <c:pt idx="1">
                  <c:v>395.86118994282378</c:v>
                </c:pt>
                <c:pt idx="2">
                  <c:v>395.78397042916782</c:v>
                </c:pt>
                <c:pt idx="3">
                  <c:v>389.67459520297655</c:v>
                </c:pt>
                <c:pt idx="4">
                  <c:v>383.958202354501</c:v>
                </c:pt>
                <c:pt idx="5">
                  <c:v>381.46866446936878</c:v>
                </c:pt>
                <c:pt idx="6">
                  <c:v>375.58891497831024</c:v>
                </c:pt>
                <c:pt idx="7">
                  <c:v>385.28818445108038</c:v>
                </c:pt>
                <c:pt idx="8">
                  <c:v>380.49106691555079</c:v>
                </c:pt>
                <c:pt idx="9">
                  <c:v>402.60725195399812</c:v>
                </c:pt>
                <c:pt idx="10">
                  <c:v>402.60725195399817</c:v>
                </c:pt>
                <c:pt idx="11">
                  <c:v>400.39228087816895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380.60194992823205</c:v>
                </c:pt>
                <c:pt idx="1">
                  <c:v>381.265054308098</c:v>
                </c:pt>
                <c:pt idx="2">
                  <c:v>381.19112073119345</c:v>
                </c:pt>
                <c:pt idx="3">
                  <c:v>375.34171891888258</c:v>
                </c:pt>
                <c:pt idx="4">
                  <c:v>369.86857682991655</c:v>
                </c:pt>
                <c:pt idx="5">
                  <c:v>367.48497672713046</c:v>
                </c:pt>
                <c:pt idx="6">
                  <c:v>361.85542934207444</c:v>
                </c:pt>
                <c:pt idx="7">
                  <c:v>371.14196394366292</c:v>
                </c:pt>
                <c:pt idx="8">
                  <c:v>366.54897906921957</c:v>
                </c:pt>
                <c:pt idx="9">
                  <c:v>387.72404985071176</c:v>
                </c:pt>
                <c:pt idx="10">
                  <c:v>387.72404985071182</c:v>
                </c:pt>
                <c:pt idx="11">
                  <c:v>385.60333286321571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16.216642887991384</c:v>
                </c:pt>
                <c:pt idx="1">
                  <c:v>8.481266813185357</c:v>
                </c:pt>
                <c:pt idx="2">
                  <c:v>19.773893793680202</c:v>
                </c:pt>
                <c:pt idx="3">
                  <c:v>34.975327254613433</c:v>
                </c:pt>
                <c:pt idx="4">
                  <c:v>36.551134858149851</c:v>
                </c:pt>
                <c:pt idx="5">
                  <c:v>28.634611304178179</c:v>
                </c:pt>
                <c:pt idx="6">
                  <c:v>33.621139268627815</c:v>
                </c:pt>
                <c:pt idx="7">
                  <c:v>17.062760468175213</c:v>
                </c:pt>
                <c:pt idx="8">
                  <c:v>18.047342953140628</c:v>
                </c:pt>
                <c:pt idx="9">
                  <c:v>7.3100754042286553E-2</c:v>
                </c:pt>
                <c:pt idx="10">
                  <c:v>4.6125131874488829</c:v>
                </c:pt>
                <c:pt idx="11">
                  <c:v>3.8728039363909375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409.73527858613994</c:v>
                </c:pt>
                <c:pt idx="1">
                  <c:v>410.45732557754945</c:v>
                </c:pt>
                <c:pt idx="2">
                  <c:v>410.37682012714242</c:v>
                </c:pt>
                <c:pt idx="3">
                  <c:v>404.00747148707063</c:v>
                </c:pt>
                <c:pt idx="4">
                  <c:v>398.04782787908539</c:v>
                </c:pt>
                <c:pt idx="5">
                  <c:v>395.45235221160715</c:v>
                </c:pt>
                <c:pt idx="6">
                  <c:v>389.3224006145461</c:v>
                </c:pt>
                <c:pt idx="7">
                  <c:v>399.43440495849796</c:v>
                </c:pt>
                <c:pt idx="8">
                  <c:v>394.43315476188189</c:v>
                </c:pt>
                <c:pt idx="9">
                  <c:v>417.49045405728458</c:v>
                </c:pt>
                <c:pt idx="10">
                  <c:v>417.49045405728452</c:v>
                </c:pt>
                <c:pt idx="11">
                  <c:v>415.18122889312218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425.95192147413132</c:v>
                </c:pt>
                <c:pt idx="1">
                  <c:v>418.93859239073481</c:v>
                </c:pt>
                <c:pt idx="2">
                  <c:v>430.15071392082262</c:v>
                </c:pt>
                <c:pt idx="3">
                  <c:v>438.98279874168406</c:v>
                </c:pt>
                <c:pt idx="4">
                  <c:v>434.59896273723524</c:v>
                </c:pt>
                <c:pt idx="5">
                  <c:v>424.08696351578533</c:v>
                </c:pt>
                <c:pt idx="6">
                  <c:v>422.94353988317391</c:v>
                </c:pt>
                <c:pt idx="7">
                  <c:v>416.49716542667318</c:v>
                </c:pt>
                <c:pt idx="8">
                  <c:v>412.48049771502252</c:v>
                </c:pt>
                <c:pt idx="9">
                  <c:v>417.56355481132687</c:v>
                </c:pt>
                <c:pt idx="10">
                  <c:v>422.10296724473341</c:v>
                </c:pt>
                <c:pt idx="11">
                  <c:v>419.05403282951312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212.60334075683534</c:v>
                </c:pt>
                <c:pt idx="1">
                  <c:v>175.07886204984078</c:v>
                </c:pt>
                <c:pt idx="2">
                  <c:v>164.86695459039595</c:v>
                </c:pt>
                <c:pt idx="3">
                  <c:v>163.07754980052948</c:v>
                </c:pt>
                <c:pt idx="4">
                  <c:v>155.17474582505594</c:v>
                </c:pt>
                <c:pt idx="5">
                  <c:v>107.83062756012578</c:v>
                </c:pt>
                <c:pt idx="6">
                  <c:v>88.30682848629624</c:v>
                </c:pt>
                <c:pt idx="7">
                  <c:v>87.216943235569204</c:v>
                </c:pt>
                <c:pt idx="8">
                  <c:v>111.53405007859698</c:v>
                </c:pt>
                <c:pt idx="9">
                  <c:v>101.30080566260881</c:v>
                </c:pt>
                <c:pt idx="10">
                  <c:v>104.96969606896732</c:v>
                </c:pt>
                <c:pt idx="11">
                  <c:v>130.30865446508903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430.9736451728877</c:v>
                </c:pt>
                <c:pt idx="1">
                  <c:v>444.3460494662325</c:v>
                </c:pt>
                <c:pt idx="2">
                  <c:v>435.91507832032494</c:v>
                </c:pt>
                <c:pt idx="3">
                  <c:v>429.5736323117884</c:v>
                </c:pt>
                <c:pt idx="4">
                  <c:v>426.5032222769608</c:v>
                </c:pt>
                <c:pt idx="5">
                  <c:v>462.21792091600184</c:v>
                </c:pt>
                <c:pt idx="6">
                  <c:v>453.15713425181855</c:v>
                </c:pt>
                <c:pt idx="7">
                  <c:v>458.44408982910767</c:v>
                </c:pt>
                <c:pt idx="8">
                  <c:v>437.82177713305811</c:v>
                </c:pt>
                <c:pt idx="9">
                  <c:v>485.47401058635489</c:v>
                </c:pt>
                <c:pt idx="10">
                  <c:v>490.75933117503052</c:v>
                </c:pt>
                <c:pt idx="11">
                  <c:v>459.65880070524327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643.57698592972304</c:v>
                </c:pt>
                <c:pt idx="1">
                  <c:v>619.42491151607328</c:v>
                </c:pt>
                <c:pt idx="2">
                  <c:v>600.78203291072089</c:v>
                </c:pt>
                <c:pt idx="3">
                  <c:v>592.65118211231788</c:v>
                </c:pt>
                <c:pt idx="4">
                  <c:v>581.67796810201673</c:v>
                </c:pt>
                <c:pt idx="5">
                  <c:v>570.04854847612762</c:v>
                </c:pt>
                <c:pt idx="6">
                  <c:v>541.46396273811479</c:v>
                </c:pt>
                <c:pt idx="7">
                  <c:v>545.66103306467687</c:v>
                </c:pt>
                <c:pt idx="8">
                  <c:v>549.35582721165508</c:v>
                </c:pt>
                <c:pt idx="9">
                  <c:v>586.7748162489637</c:v>
                </c:pt>
                <c:pt idx="10">
                  <c:v>595.72902724399785</c:v>
                </c:pt>
                <c:pt idx="11">
                  <c:v>589.9674551703323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228.48553791024409</c:v>
                </c:pt>
                <c:pt idx="1">
                  <c:v>242.11741470833897</c:v>
                </c:pt>
                <c:pt idx="2">
                  <c:v>194.08047401527671</c:v>
                </c:pt>
                <c:pt idx="3">
                  <c:v>238.48540479702342</c:v>
                </c:pt>
                <c:pt idx="4">
                  <c:v>224.84538875661019</c:v>
                </c:pt>
                <c:pt idx="5">
                  <c:v>176.43770043855017</c:v>
                </c:pt>
                <c:pt idx="6">
                  <c:v>160.18405699287018</c:v>
                </c:pt>
                <c:pt idx="7">
                  <c:v>148.53595628517593</c:v>
                </c:pt>
                <c:pt idx="8">
                  <c:v>154.57589494442834</c:v>
                </c:pt>
                <c:pt idx="9">
                  <c:v>167.65951941186916</c:v>
                </c:pt>
                <c:pt idx="10">
                  <c:v>170.88686998998668</c:v>
                </c:pt>
                <c:pt idx="11">
                  <c:v>150.03550105697389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395.16861425718599</c:v>
                </c:pt>
                <c:pt idx="1">
                  <c:v>395.86118994282378</c:v>
                </c:pt>
                <c:pt idx="2">
                  <c:v>395.78397042916782</c:v>
                </c:pt>
                <c:pt idx="3">
                  <c:v>389.67459520297655</c:v>
                </c:pt>
                <c:pt idx="4">
                  <c:v>383.95820235450094</c:v>
                </c:pt>
                <c:pt idx="5">
                  <c:v>381.46866446936878</c:v>
                </c:pt>
                <c:pt idx="6">
                  <c:v>375.58891497831019</c:v>
                </c:pt>
                <c:pt idx="7">
                  <c:v>385.28818445108044</c:v>
                </c:pt>
                <c:pt idx="8">
                  <c:v>380.49106691555085</c:v>
                </c:pt>
                <c:pt idx="9">
                  <c:v>402.60725195399812</c:v>
                </c:pt>
                <c:pt idx="10">
                  <c:v>402.60725195399817</c:v>
                </c:pt>
                <c:pt idx="11">
                  <c:v>400.39228087816889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623.65415216743008</c:v>
                </c:pt>
                <c:pt idx="1">
                  <c:v>637.97860465116275</c:v>
                </c:pt>
                <c:pt idx="2">
                  <c:v>589.86444444444453</c:v>
                </c:pt>
                <c:pt idx="3">
                  <c:v>628.16</c:v>
                </c:pt>
                <c:pt idx="4">
                  <c:v>608.80359111111113</c:v>
                </c:pt>
                <c:pt idx="5">
                  <c:v>557.90636490791894</c:v>
                </c:pt>
                <c:pt idx="6">
                  <c:v>535.77297197118037</c:v>
                </c:pt>
                <c:pt idx="7">
                  <c:v>533.82414073625637</c:v>
                </c:pt>
                <c:pt idx="8">
                  <c:v>535.06696185997919</c:v>
                </c:pt>
                <c:pt idx="9">
                  <c:v>570.26677136586727</c:v>
                </c:pt>
                <c:pt idx="10">
                  <c:v>573.49412194398485</c:v>
                </c:pt>
                <c:pt idx="11">
                  <c:v>550.42778193514278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-1.6320470788009516</c:v>
                </c:pt>
                <c:pt idx="1">
                  <c:v>11.710518745895229</c:v>
                </c:pt>
                <c:pt idx="2">
                  <c:v>8.4262270565899939</c:v>
                </c:pt>
                <c:pt idx="3">
                  <c:v>9.3918188416066073</c:v>
                </c:pt>
                <c:pt idx="4">
                  <c:v>5.2727954351384483</c:v>
                </c:pt>
                <c:pt idx="5">
                  <c:v>6.3738128047542091</c:v>
                </c:pt>
                <c:pt idx="6">
                  <c:v>7.8816571758342207</c:v>
                </c:pt>
                <c:pt idx="7">
                  <c:v>7.3291614726607577</c:v>
                </c:pt>
                <c:pt idx="8">
                  <c:v>12.419495918988048</c:v>
                </c:pt>
                <c:pt idx="9">
                  <c:v>-7.9897881807653448E-2</c:v>
                </c:pt>
                <c:pt idx="10">
                  <c:v>6.101336437158011</c:v>
                </c:pt>
                <c:pt idx="11">
                  <c:v>5.5859261917879621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488.99815457545719</c:v>
                </c:pt>
                <c:pt idx="1">
                  <c:v>473.5771464672182</c:v>
                </c:pt>
                <c:pt idx="2">
                  <c:v>492.24684977647456</c:v>
                </c:pt>
                <c:pt idx="3">
                  <c:v>498.53697692419541</c:v>
                </c:pt>
                <c:pt idx="4">
                  <c:v>489.78851246513045</c:v>
                </c:pt>
                <c:pt idx="5">
                  <c:v>479.12547680206848</c:v>
                </c:pt>
                <c:pt idx="6">
                  <c:v>465.78188633765222</c:v>
                </c:pt>
                <c:pt idx="7">
                  <c:v>468.85056341952748</c:v>
                </c:pt>
                <c:pt idx="8">
                  <c:v>468.30270358606435</c:v>
                </c:pt>
                <c:pt idx="9">
                  <c:v>499.11230216345689</c:v>
                </c:pt>
                <c:pt idx="10">
                  <c:v>506.0409305923929</c:v>
                </c:pt>
                <c:pt idx="11">
                  <c:v>502.15954700898914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487.36610749665624</c:v>
                </c:pt>
                <c:pt idx="1">
                  <c:v>485.28766521311343</c:v>
                </c:pt>
                <c:pt idx="2">
                  <c:v>500.67307683306456</c:v>
                </c:pt>
                <c:pt idx="3">
                  <c:v>507.92879576580202</c:v>
                </c:pt>
                <c:pt idx="4">
                  <c:v>495.0613079002689</c:v>
                </c:pt>
                <c:pt idx="5">
                  <c:v>485.49928960682269</c:v>
                </c:pt>
                <c:pt idx="6">
                  <c:v>473.66354351348645</c:v>
                </c:pt>
                <c:pt idx="7">
                  <c:v>476.17972489218823</c:v>
                </c:pt>
                <c:pt idx="8">
                  <c:v>480.7221995050524</c:v>
                </c:pt>
                <c:pt idx="9">
                  <c:v>499.03240428164924</c:v>
                </c:pt>
                <c:pt idx="10">
                  <c:v>512.14226702955091</c:v>
                </c:pt>
                <c:pt idx="11">
                  <c:v>507.7454732007771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211.18802365817504</c:v>
                </c:pt>
                <c:pt idx="1">
                  <c:v>205.88857769014788</c:v>
                </c:pt>
                <c:pt idx="2">
                  <c:v>205.00949662234274</c:v>
                </c:pt>
                <c:pt idx="3">
                  <c:v>211.77232374096201</c:v>
                </c:pt>
                <c:pt idx="4">
                  <c:v>214.36449151282881</c:v>
                </c:pt>
                <c:pt idx="5">
                  <c:v>219.92280639025682</c:v>
                </c:pt>
                <c:pt idx="6">
                  <c:v>219.55074323822504</c:v>
                </c:pt>
                <c:pt idx="7">
                  <c:v>198.10900209341906</c:v>
                </c:pt>
                <c:pt idx="8">
                  <c:v>206.35419915989945</c:v>
                </c:pt>
                <c:pt idx="9">
                  <c:v>187.18571452118306</c:v>
                </c:pt>
                <c:pt idx="10">
                  <c:v>182.58381236924197</c:v>
                </c:pt>
                <c:pt idx="11">
                  <c:v>178.6978099803502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380.60194992823205</c:v>
                </c:pt>
                <c:pt idx="1">
                  <c:v>381.26505430809783</c:v>
                </c:pt>
                <c:pt idx="2">
                  <c:v>381.19112073119339</c:v>
                </c:pt>
                <c:pt idx="3">
                  <c:v>375.34171891888269</c:v>
                </c:pt>
                <c:pt idx="4">
                  <c:v>369.86857682991655</c:v>
                </c:pt>
                <c:pt idx="5">
                  <c:v>367.4849767271304</c:v>
                </c:pt>
                <c:pt idx="6">
                  <c:v>361.85542934207439</c:v>
                </c:pt>
                <c:pt idx="7">
                  <c:v>371.14196394366292</c:v>
                </c:pt>
                <c:pt idx="8">
                  <c:v>366.54897906921957</c:v>
                </c:pt>
                <c:pt idx="9">
                  <c:v>387.72404985071182</c:v>
                </c:pt>
                <c:pt idx="10">
                  <c:v>387.72404985071182</c:v>
                </c:pt>
                <c:pt idx="11">
                  <c:v>385.60333286321571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591.78997358640709</c:v>
                </c:pt>
                <c:pt idx="1">
                  <c:v>587.15363199824571</c:v>
                </c:pt>
                <c:pt idx="2">
                  <c:v>586.20061735353613</c:v>
                </c:pt>
                <c:pt idx="3">
                  <c:v>587.1140426598447</c:v>
                </c:pt>
                <c:pt idx="4">
                  <c:v>584.23306834274536</c:v>
                </c:pt>
                <c:pt idx="5">
                  <c:v>587.40778311738723</c:v>
                </c:pt>
                <c:pt idx="6">
                  <c:v>581.40617258029943</c:v>
                </c:pt>
                <c:pt idx="7">
                  <c:v>569.25096603708198</c:v>
                </c:pt>
                <c:pt idx="8">
                  <c:v>572.90317822911902</c:v>
                </c:pt>
                <c:pt idx="9">
                  <c:v>574.90976437189488</c:v>
                </c:pt>
                <c:pt idx="10">
                  <c:v>570.30786221995379</c:v>
                </c:pt>
                <c:pt idx="11">
                  <c:v>564.30114284356591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124.46805007176783</c:v>
                </c:pt>
                <c:pt idx="1">
                  <c:v>122.00494569190198</c:v>
                </c:pt>
                <c:pt idx="2">
                  <c:v>118.92887926880672</c:v>
                </c:pt>
                <c:pt idx="3">
                  <c:v>125.22828108111747</c:v>
                </c:pt>
                <c:pt idx="4">
                  <c:v>128.36142317008347</c:v>
                </c:pt>
                <c:pt idx="5">
                  <c:v>133.44502327286955</c:v>
                </c:pt>
                <c:pt idx="6">
                  <c:v>133.03872065792558</c:v>
                </c:pt>
                <c:pt idx="7">
                  <c:v>110.93303605633702</c:v>
                </c:pt>
                <c:pt idx="8">
                  <c:v>118.59952093078027</c:v>
                </c:pt>
                <c:pt idx="9">
                  <c:v>99.462950149288076</c:v>
                </c:pt>
                <c:pt idx="10">
                  <c:v>95.417450149288129</c:v>
                </c:pt>
                <c:pt idx="11">
                  <c:v>90.959167136784231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380.60194992823205</c:v>
                </c:pt>
                <c:pt idx="1">
                  <c:v>381.265054308098</c:v>
                </c:pt>
                <c:pt idx="2">
                  <c:v>381.19112073119345</c:v>
                </c:pt>
                <c:pt idx="3">
                  <c:v>375.34171891888258</c:v>
                </c:pt>
                <c:pt idx="4">
                  <c:v>369.86857682991655</c:v>
                </c:pt>
                <c:pt idx="5">
                  <c:v>367.48497672713046</c:v>
                </c:pt>
                <c:pt idx="6">
                  <c:v>361.85542934207444</c:v>
                </c:pt>
                <c:pt idx="7">
                  <c:v>371.14196394366292</c:v>
                </c:pt>
                <c:pt idx="8">
                  <c:v>366.54897906921957</c:v>
                </c:pt>
                <c:pt idx="9">
                  <c:v>387.72404985071176</c:v>
                </c:pt>
                <c:pt idx="10">
                  <c:v>387.72404985071182</c:v>
                </c:pt>
                <c:pt idx="11">
                  <c:v>385.60333286321571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505.06999999999988</c:v>
                </c:pt>
                <c:pt idx="1">
                  <c:v>503.27</c:v>
                </c:pt>
                <c:pt idx="2">
                  <c:v>500.12000000000018</c:v>
                </c:pt>
                <c:pt idx="3">
                  <c:v>500.57000000000005</c:v>
                </c:pt>
                <c:pt idx="4">
                  <c:v>498.23</c:v>
                </c:pt>
                <c:pt idx="5">
                  <c:v>500.93</c:v>
                </c:pt>
                <c:pt idx="6">
                  <c:v>494.89415000000002</c:v>
                </c:pt>
                <c:pt idx="7">
                  <c:v>482.07499999999993</c:v>
                </c:pt>
                <c:pt idx="8">
                  <c:v>485.14849999999984</c:v>
                </c:pt>
                <c:pt idx="9">
                  <c:v>487.18699999999984</c:v>
                </c:pt>
                <c:pt idx="10">
                  <c:v>483.14149999999995</c:v>
                </c:pt>
                <c:pt idx="11">
                  <c:v>476.56249999999994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8.7453726194021038E-3"/>
          <c:y val="1.4288076881104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M+1'!$A$3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M+1'!$B$3:$G$3</c:f>
              <c:numCache>
                <c:formatCode>_-* #,##0_-;\-* #,##0_-;_-* "-"??_-;_-@_-</c:formatCode>
                <c:ptCount val="6"/>
                <c:pt idx="0">
                  <c:v>364.45256022561364</c:v>
                </c:pt>
                <c:pt idx="1">
                  <c:v>364.45256022561364</c:v>
                </c:pt>
                <c:pt idx="2">
                  <c:v>364.45256022561364</c:v>
                </c:pt>
                <c:pt idx="3">
                  <c:v>357.46071635449442</c:v>
                </c:pt>
                <c:pt idx="4">
                  <c:v>357.46071635449442</c:v>
                </c:pt>
                <c:pt idx="5">
                  <c:v>365.1024573250458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F23-A6E6-7D51A7B36A83}"/>
            </c:ext>
          </c:extLst>
        </c:ser>
        <c:ser>
          <c:idx val="1"/>
          <c:order val="1"/>
          <c:tx>
            <c:strRef>
              <c:f>'Graph M+1'!$A$4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M+1'!$B$4:$G$4</c:f>
              <c:numCache>
                <c:formatCode>_-* #,##0_-;\-* #,##0_-;_-* "-"??_-;_-@_-</c:formatCode>
                <c:ptCount val="6"/>
                <c:pt idx="0">
                  <c:v>593.16</c:v>
                </c:pt>
                <c:pt idx="1">
                  <c:v>605.98170000000005</c:v>
                </c:pt>
                <c:pt idx="2">
                  <c:v>423.04999999999995</c:v>
                </c:pt>
                <c:pt idx="3">
                  <c:v>593.16</c:v>
                </c:pt>
                <c:pt idx="4">
                  <c:v>0</c:v>
                </c:pt>
                <c:pt idx="5">
                  <c:v>418.0139386565462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4-4F23-A6E6-7D51A7B36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5464"/>
        <c:axId val="424345072"/>
      </c:barChart>
      <c:catAx>
        <c:axId val="4243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072"/>
        <c:crosses val="autoZero"/>
        <c:auto val="1"/>
        <c:lblAlgn val="ctr"/>
        <c:lblOffset val="100"/>
        <c:noMultiLvlLbl val="0"/>
      </c:catAx>
      <c:valAx>
        <c:axId val="42434507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320833680034"/>
          <c:y val="2.267116534830094E-2"/>
          <c:w val="0.5192817606074871"/>
          <c:h val="7.655678876212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M+1'!$A$14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M+1'!$B$14:$D$14</c:f>
              <c:numCache>
                <c:formatCode>_-* #,##0_-;\-* #,##0_-;_-* "-"??_-;_-@_-</c:formatCode>
                <c:ptCount val="3"/>
                <c:pt idx="0">
                  <c:v>517.93570093457947</c:v>
                </c:pt>
                <c:pt idx="1">
                  <c:v>517.93570093457947</c:v>
                </c:pt>
                <c:pt idx="2">
                  <c:v>517.93570093457947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95D-9089-6C7F68ED9A77}"/>
            </c:ext>
          </c:extLst>
        </c:ser>
        <c:ser>
          <c:idx val="1"/>
          <c:order val="1"/>
          <c:tx>
            <c:strRef>
              <c:f>'Graph M+1'!$A$15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M+1'!$B$15:$D$15</c:f>
              <c:numCache>
                <c:formatCode>_-* #,##0_-;\-* #,##0_-;_-* "-"??_-;_-@_-</c:formatCode>
                <c:ptCount val="3"/>
                <c:pt idx="0">
                  <c:v>564.35314641744537</c:v>
                </c:pt>
                <c:pt idx="1">
                  <c:v>573.6989408099688</c:v>
                </c:pt>
                <c:pt idx="2">
                  <c:v>566.84535825545163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95D-9089-6C7F68ED9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328"/>
        <c:axId val="424345856"/>
      </c:barChart>
      <c:catAx>
        <c:axId val="42434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856"/>
        <c:crosses val="autoZero"/>
        <c:auto val="1"/>
        <c:lblAlgn val="ctr"/>
        <c:lblOffset val="100"/>
        <c:noMultiLvlLbl val="0"/>
      </c:catAx>
      <c:valAx>
        <c:axId val="424345856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6.7560397986322733E-3"/>
          <c:y val="2.2074009635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M+1'!$A$10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M+1'!$B$9:$G$9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M+1'!$B$10:$G$10</c:f>
              <c:numCache>
                <c:formatCode>_-* #,##0_-;\-* #,##0_-;_-* "-"??_-;_-@_-</c:formatCode>
                <c:ptCount val="6"/>
                <c:pt idx="0">
                  <c:v>26</c:v>
                </c:pt>
                <c:pt idx="1">
                  <c:v>23.184000000000001</c:v>
                </c:pt>
                <c:pt idx="2">
                  <c:v>20.5</c:v>
                </c:pt>
                <c:pt idx="3">
                  <c:v>29.5</c:v>
                </c:pt>
                <c:pt idx="4">
                  <c:v>0</c:v>
                </c:pt>
                <c:pt idx="5">
                  <c:v>172.73630526662004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610-AA16-9CB834962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976"/>
        <c:axId val="424338800"/>
      </c:barChart>
      <c:catAx>
        <c:axId val="4243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8800"/>
        <c:crosses val="autoZero"/>
        <c:auto val="1"/>
        <c:lblAlgn val="ctr"/>
        <c:lblOffset val="100"/>
        <c:noMultiLvlLbl val="0"/>
      </c:catAx>
      <c:valAx>
        <c:axId val="42433880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3.1108404079840869E-2"/>
          <c:y val="3.305637413221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M+1'!$B$21:$D$21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FBF-8C5C-A6E0FE865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584"/>
        <c:axId val="424344680"/>
      </c:barChart>
      <c:catAx>
        <c:axId val="424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4680"/>
        <c:crosses val="autoZero"/>
        <c:auto val="1"/>
        <c:lblAlgn val="ctr"/>
        <c:lblOffset val="100"/>
        <c:noMultiLvlLbl val="0"/>
      </c:catAx>
      <c:valAx>
        <c:axId val="424344680"/>
        <c:scaling>
          <c:orientation val="minMax"/>
          <c:max val="18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1075</c:v>
                </c:pt>
                <c:pt idx="1">
                  <c:v>1053</c:v>
                </c:pt>
                <c:pt idx="2">
                  <c:v>1098</c:v>
                </c:pt>
                <c:pt idx="3">
                  <c:v>1128</c:v>
                </c:pt>
                <c:pt idx="4">
                  <c:v>1113</c:v>
                </c:pt>
                <c:pt idx="5">
                  <c:v>1081</c:v>
                </c:pt>
                <c:pt idx="6">
                  <c:v>1083</c:v>
                </c:pt>
                <c:pt idx="7">
                  <c:v>1068</c:v>
                </c:pt>
                <c:pt idx="8">
                  <c:v>1053</c:v>
                </c:pt>
                <c:pt idx="9">
                  <c:v>1068</c:v>
                </c:pt>
                <c:pt idx="10">
                  <c:v>1083</c:v>
                </c:pt>
                <c:pt idx="11">
                  <c:v>1079.433340978761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1314.9999728440994</c:v>
                </c:pt>
                <c:pt idx="1">
                  <c:v>1279.9999741140496</c:v>
                </c:pt>
                <c:pt idx="2">
                  <c:v>1289.9999736110422</c:v>
                </c:pt>
                <c:pt idx="3">
                  <c:v>1304.9999730544826</c:v>
                </c:pt>
                <c:pt idx="4">
                  <c:v>1279.9999739212622</c:v>
                </c:pt>
                <c:pt idx="5">
                  <c:v>1264.9999745983139</c:v>
                </c:pt>
                <c:pt idx="6">
                  <c:v>1245.9999750942125</c:v>
                </c:pt>
                <c:pt idx="7">
                  <c:v>1229.9999752158847</c:v>
                </c:pt>
                <c:pt idx="8">
                  <c:v>1194.999976672254</c:v>
                </c:pt>
                <c:pt idx="9">
                  <c:v>1204.9999763677142</c:v>
                </c:pt>
                <c:pt idx="10">
                  <c:v>1219.9999756391951</c:v>
                </c:pt>
                <c:pt idx="11">
                  <c:v>1200.0013261525694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1076.9999739656878</c:v>
                </c:pt>
                <c:pt idx="1">
                  <c:v>1060.9999747490392</c:v>
                </c:pt>
                <c:pt idx="2">
                  <c:v>1099.9999724238082</c:v>
                </c:pt>
                <c:pt idx="3">
                  <c:v>1129.999970793664</c:v>
                </c:pt>
                <c:pt idx="4">
                  <c:v>1114.9999714920609</c:v>
                </c:pt>
                <c:pt idx="5">
                  <c:v>1085.9999732408114</c:v>
                </c:pt>
                <c:pt idx="6">
                  <c:v>1084.9999729630053</c:v>
                </c:pt>
                <c:pt idx="7">
                  <c:v>1059.9999736349696</c:v>
                </c:pt>
                <c:pt idx="8">
                  <c:v>1050.9999743010117</c:v>
                </c:pt>
                <c:pt idx="9">
                  <c:v>1069.9999733653203</c:v>
                </c:pt>
                <c:pt idx="10">
                  <c:v>1084.9999723146634</c:v>
                </c:pt>
                <c:pt idx="11">
                  <c:v>1080.001322227555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1220</c:v>
                </c:pt>
                <c:pt idx="1">
                  <c:v>1208</c:v>
                </c:pt>
                <c:pt idx="2">
                  <c:v>1225</c:v>
                </c:pt>
                <c:pt idx="3">
                  <c:v>1225</c:v>
                </c:pt>
                <c:pt idx="4">
                  <c:v>1190</c:v>
                </c:pt>
                <c:pt idx="5">
                  <c:v>1180</c:v>
                </c:pt>
                <c:pt idx="6">
                  <c:v>1165</c:v>
                </c:pt>
                <c:pt idx="7">
                  <c:v>1150</c:v>
                </c:pt>
                <c:pt idx="8">
                  <c:v>1135</c:v>
                </c:pt>
                <c:pt idx="9">
                  <c:v>1140</c:v>
                </c:pt>
                <c:pt idx="10">
                  <c:v>1160</c:v>
                </c:pt>
                <c:pt idx="11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M+1'!$A$25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M+1'!$B$25:$D$25</c:f>
              <c:numCache>
                <c:formatCode>_-* #,##0_-;\-* #,##0_-;_-* "-"??_-;_-@_-</c:formatCode>
                <c:ptCount val="3"/>
                <c:pt idx="0">
                  <c:v>529.89096573208724</c:v>
                </c:pt>
                <c:pt idx="1">
                  <c:v>529.89096573208724</c:v>
                </c:pt>
                <c:pt idx="2">
                  <c:v>529.89096573208724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592-A1A3-2DD1027881F8}"/>
            </c:ext>
          </c:extLst>
        </c:ser>
        <c:ser>
          <c:idx val="1"/>
          <c:order val="1"/>
          <c:tx>
            <c:strRef>
              <c:f>'Graph M+1'!$A$26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M+1'!$B$26:$D$26</c:f>
              <c:numCache>
                <c:formatCode>_-* #,##0_-;\-* #,##0_-;_-* "-"??_-;_-@_-</c:formatCode>
                <c:ptCount val="3"/>
                <c:pt idx="0">
                  <c:v>559.68024922118377</c:v>
                </c:pt>
                <c:pt idx="1">
                  <c:v>573.6989408099688</c:v>
                </c:pt>
                <c:pt idx="2">
                  <c:v>566.84535825545163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592-A1A3-2DD102788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720"/>
        <c:axId val="385864384"/>
      </c:barChart>
      <c:catAx>
        <c:axId val="424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85864384"/>
        <c:crosses val="autoZero"/>
        <c:auto val="1"/>
        <c:lblAlgn val="ctr"/>
        <c:lblOffset val="100"/>
        <c:noMultiLvlLbl val="0"/>
      </c:catAx>
      <c:valAx>
        <c:axId val="385864384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2.2273062155586887E-2"/>
          <c:y val="2.2037582754810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M+1'!$B$31:$D$31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M+1'!$B$32:$D$32</c:f>
              <c:numCache>
                <c:formatCode>_-* #,##0_-;\-* #,##0_-;_-* "-"??_-;_-@_-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FDB-9BAE-47BE8D8E2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695656"/>
        <c:axId val="491698400"/>
      </c:barChart>
      <c:catAx>
        <c:axId val="4916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8400"/>
        <c:crosses val="autoZero"/>
        <c:auto val="1"/>
        <c:lblAlgn val="ctr"/>
        <c:lblOffset val="100"/>
        <c:noMultiLvlLbl val="0"/>
      </c:catAx>
      <c:valAx>
        <c:axId val="491698400"/>
        <c:scaling>
          <c:orientation val="minMax"/>
          <c:max val="18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605.06999999999994</c:v>
                </c:pt>
                <c:pt idx="1">
                  <c:v>603.27</c:v>
                </c:pt>
                <c:pt idx="2">
                  <c:v>600.12000000000012</c:v>
                </c:pt>
                <c:pt idx="3">
                  <c:v>600.57000000000005</c:v>
                </c:pt>
                <c:pt idx="4">
                  <c:v>598.23</c:v>
                </c:pt>
                <c:pt idx="5">
                  <c:v>600.92999999999995</c:v>
                </c:pt>
                <c:pt idx="6">
                  <c:v>594.89415000000008</c:v>
                </c:pt>
                <c:pt idx="7">
                  <c:v>582.07499999999993</c:v>
                </c:pt>
                <c:pt idx="8">
                  <c:v>585.1484999999999</c:v>
                </c:pt>
                <c:pt idx="9">
                  <c:v>587.1869999999999</c:v>
                </c:pt>
                <c:pt idx="10">
                  <c:v>583.14149999999995</c:v>
                </c:pt>
                <c:pt idx="11">
                  <c:v>576.5625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592.47</c:v>
                </c:pt>
                <c:pt idx="1">
                  <c:v>590.66999999999996</c:v>
                </c:pt>
                <c:pt idx="2">
                  <c:v>587.52</c:v>
                </c:pt>
                <c:pt idx="3">
                  <c:v>587.97</c:v>
                </c:pt>
                <c:pt idx="4">
                  <c:v>585.63000000000011</c:v>
                </c:pt>
                <c:pt idx="5">
                  <c:v>588.32999999999993</c:v>
                </c:pt>
                <c:pt idx="6">
                  <c:v>582.29415000000006</c:v>
                </c:pt>
                <c:pt idx="7">
                  <c:v>569.47500000000002</c:v>
                </c:pt>
                <c:pt idx="8">
                  <c:v>572.54849999999999</c:v>
                </c:pt>
                <c:pt idx="9">
                  <c:v>574.58699999999988</c:v>
                </c:pt>
                <c:pt idx="10">
                  <c:v>570.54149999999993</c:v>
                </c:pt>
                <c:pt idx="11">
                  <c:v>563.96249999999998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637.5</c:v>
                </c:pt>
                <c:pt idx="1">
                  <c:v>620</c:v>
                </c:pt>
                <c:pt idx="2">
                  <c:v>597.5</c:v>
                </c:pt>
                <c:pt idx="3">
                  <c:v>580</c:v>
                </c:pt>
                <c:pt idx="4">
                  <c:v>570</c:v>
                </c:pt>
                <c:pt idx="5">
                  <c:v>545</c:v>
                </c:pt>
                <c:pt idx="6">
                  <c:v>507.5</c:v>
                </c:pt>
                <c:pt idx="7">
                  <c:v>517.5</c:v>
                </c:pt>
                <c:pt idx="8">
                  <c:v>525</c:v>
                </c:pt>
                <c:pt idx="9">
                  <c:v>565</c:v>
                </c:pt>
                <c:pt idx="10">
                  <c:v>575</c:v>
                </c:pt>
                <c:pt idx="11">
                  <c:v>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66.100099999999998</c:v>
                </c:pt>
                <c:pt idx="1">
                  <c:v>66</c:v>
                </c:pt>
                <c:pt idx="2">
                  <c:v>65.7</c:v>
                </c:pt>
                <c:pt idx="3">
                  <c:v>66</c:v>
                </c:pt>
                <c:pt idx="4">
                  <c:v>65.900000000000006</c:v>
                </c:pt>
                <c:pt idx="5">
                  <c:v>66.3</c:v>
                </c:pt>
                <c:pt idx="6">
                  <c:v>65.32435000000001</c:v>
                </c:pt>
                <c:pt idx="7">
                  <c:v>63.699999999999996</c:v>
                </c:pt>
                <c:pt idx="8">
                  <c:v>63.966499999999996</c:v>
                </c:pt>
                <c:pt idx="9">
                  <c:v>64.167999999999992</c:v>
                </c:pt>
                <c:pt idx="10">
                  <c:v>63.758499999999998</c:v>
                </c:pt>
                <c:pt idx="11">
                  <c:v>63.082500000000003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1220</c:v>
                </c:pt>
                <c:pt idx="1">
                  <c:v>1208</c:v>
                </c:pt>
                <c:pt idx="2">
                  <c:v>1225</c:v>
                </c:pt>
                <c:pt idx="3">
                  <c:v>1225</c:v>
                </c:pt>
                <c:pt idx="4">
                  <c:v>1190</c:v>
                </c:pt>
                <c:pt idx="5">
                  <c:v>1180</c:v>
                </c:pt>
                <c:pt idx="6">
                  <c:v>1165</c:v>
                </c:pt>
                <c:pt idx="7">
                  <c:v>1150</c:v>
                </c:pt>
                <c:pt idx="8">
                  <c:v>1135</c:v>
                </c:pt>
                <c:pt idx="9">
                  <c:v>1140</c:v>
                </c:pt>
                <c:pt idx="10">
                  <c:v>1160</c:v>
                </c:pt>
                <c:pt idx="11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1151.7379824835962</c:v>
                </c:pt>
                <c:pt idx="1">
                  <c:v>1127.2819831664315</c:v>
                </c:pt>
                <c:pt idx="2">
                  <c:v>1158.0879822632744</c:v>
                </c:pt>
                <c:pt idx="3">
                  <c:v>1182.7479815599524</c:v>
                </c:pt>
                <c:pt idx="4">
                  <c:v>1164.3979820774211</c:v>
                </c:pt>
                <c:pt idx="5">
                  <c:v>1139.3799828594347</c:v>
                </c:pt>
                <c:pt idx="6">
                  <c:v>1133.2019829427927</c:v>
                </c:pt>
                <c:pt idx="7">
                  <c:v>1114.8079831956447</c:v>
                </c:pt>
                <c:pt idx="8">
                  <c:v>1094.901983905773</c:v>
                </c:pt>
                <c:pt idx="9">
                  <c:v>1109.3479835072042</c:v>
                </c:pt>
                <c:pt idx="10">
                  <c:v>1124.2579829266874</c:v>
                </c:pt>
                <c:pt idx="11">
                  <c:v>1114.6104739447997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7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(MB)'!$E$174:$P$174</c:f>
              <c:numCache>
                <c:formatCode>_(* #,##0_);_(* \(#,##0\);_(* "-"??_);_(@_)</c:formatCode>
                <c:ptCount val="12"/>
                <c:pt idx="0">
                  <c:v>9771.4210849635911</c:v>
                </c:pt>
                <c:pt idx="1">
                  <c:v>8701.99109206701</c:v>
                </c:pt>
                <c:pt idx="2">
                  <c:v>9750.4041629803105</c:v>
                </c:pt>
                <c:pt idx="3">
                  <c:v>9882.6793317419997</c:v>
                </c:pt>
                <c:pt idx="4">
                  <c:v>8887.0947121814315</c:v>
                </c:pt>
                <c:pt idx="5">
                  <c:v>9626.6241551225376</c:v>
                </c:pt>
                <c:pt idx="6">
                  <c:v>9854.1432061737196</c:v>
                </c:pt>
                <c:pt idx="7">
                  <c:v>9401.1168103890086</c:v>
                </c:pt>
                <c:pt idx="8">
                  <c:v>9393.2317809130764</c:v>
                </c:pt>
                <c:pt idx="9">
                  <c:v>10409.180556762714</c:v>
                </c:pt>
                <c:pt idx="10">
                  <c:v>10376.709873542428</c:v>
                </c:pt>
                <c:pt idx="11">
                  <c:v>9672.469363647202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1412.1707117128747</c:v>
                </c:pt>
                <c:pt idx="1">
                  <c:v>1231.3079483655749</c:v>
                </c:pt>
                <c:pt idx="2">
                  <c:v>1291.931265036043</c:v>
                </c:pt>
                <c:pt idx="3">
                  <c:v>1494.7273659993659</c:v>
                </c:pt>
                <c:pt idx="4">
                  <c:v>1331.4545060937005</c:v>
                </c:pt>
                <c:pt idx="5">
                  <c:v>1235.5734200946638</c:v>
                </c:pt>
                <c:pt idx="6">
                  <c:v>1228.1108237956955</c:v>
                </c:pt>
                <c:pt idx="7">
                  <c:v>1030.3414357870354</c:v>
                </c:pt>
                <c:pt idx="8">
                  <c:v>1151.0578302434596</c:v>
                </c:pt>
                <c:pt idx="9">
                  <c:v>1026.268224556447</c:v>
                </c:pt>
                <c:pt idx="10">
                  <c:v>1089.4528464077086</c:v>
                </c:pt>
                <c:pt idx="11">
                  <c:v>1029.3909336480417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1412.1707117128747</c:v>
                </c:pt>
                <c:pt idx="1">
                  <c:v>1231.3079483655749</c:v>
                </c:pt>
                <c:pt idx="2">
                  <c:v>1291.931265036043</c:v>
                </c:pt>
                <c:pt idx="3">
                  <c:v>1494.7273659993659</c:v>
                </c:pt>
                <c:pt idx="4">
                  <c:v>1331.4545060937005</c:v>
                </c:pt>
                <c:pt idx="5">
                  <c:v>1235.5734200946638</c:v>
                </c:pt>
                <c:pt idx="6">
                  <c:v>1228.1108237956955</c:v>
                </c:pt>
                <c:pt idx="7">
                  <c:v>1030.3414357870354</c:v>
                </c:pt>
                <c:pt idx="8">
                  <c:v>1151.0578302434596</c:v>
                </c:pt>
                <c:pt idx="9">
                  <c:v>1026.268224556447</c:v>
                </c:pt>
                <c:pt idx="10">
                  <c:v>1089.4528464077086</c:v>
                </c:pt>
                <c:pt idx="11">
                  <c:v>1029.3909336480417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409.73527858613994</c:v>
                </c:pt>
                <c:pt idx="1">
                  <c:v>410.45732557754945</c:v>
                </c:pt>
                <c:pt idx="2">
                  <c:v>410.37682012714242</c:v>
                </c:pt>
                <c:pt idx="3">
                  <c:v>404.00747148707063</c:v>
                </c:pt>
                <c:pt idx="4">
                  <c:v>398.04782787908539</c:v>
                </c:pt>
                <c:pt idx="5">
                  <c:v>395.45235221160715</c:v>
                </c:pt>
                <c:pt idx="6">
                  <c:v>389.3224006145461</c:v>
                </c:pt>
                <c:pt idx="7">
                  <c:v>399.43440495849796</c:v>
                </c:pt>
                <c:pt idx="8">
                  <c:v>394.43315476188189</c:v>
                </c:pt>
                <c:pt idx="9">
                  <c:v>417.49045405728458</c:v>
                </c:pt>
                <c:pt idx="10">
                  <c:v>417.49045405728452</c:v>
                </c:pt>
                <c:pt idx="11">
                  <c:v>415.18122889312218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425.95192147413132</c:v>
                </c:pt>
                <c:pt idx="1">
                  <c:v>418.93859239073481</c:v>
                </c:pt>
                <c:pt idx="2">
                  <c:v>430.15071392082262</c:v>
                </c:pt>
                <c:pt idx="3">
                  <c:v>438.98279874168406</c:v>
                </c:pt>
                <c:pt idx="4">
                  <c:v>434.59896273723524</c:v>
                </c:pt>
                <c:pt idx="5">
                  <c:v>424.08696351578533</c:v>
                </c:pt>
                <c:pt idx="6">
                  <c:v>422.94353988317391</c:v>
                </c:pt>
                <c:pt idx="7">
                  <c:v>416.49716542667318</c:v>
                </c:pt>
                <c:pt idx="8">
                  <c:v>412.48049771502252</c:v>
                </c:pt>
                <c:pt idx="9">
                  <c:v>417.56355481132687</c:v>
                </c:pt>
                <c:pt idx="10">
                  <c:v>422.10296724473341</c:v>
                </c:pt>
                <c:pt idx="11">
                  <c:v>419.05403282951312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55385</xdr:colOff>
      <xdr:row>23</xdr:row>
      <xdr:rowOff>144647</xdr:rowOff>
    </xdr:from>
    <xdr:to>
      <xdr:col>34</xdr:col>
      <xdr:colOff>651075</xdr:colOff>
      <xdr:row>40</xdr:row>
      <xdr:rowOff>132967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181</xdr:row>
      <xdr:rowOff>146956</xdr:rowOff>
    </xdr:from>
    <xdr:to>
      <xdr:col>16</xdr:col>
      <xdr:colOff>21771</xdr:colOff>
      <xdr:row>206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181</xdr:row>
      <xdr:rowOff>97971</xdr:rowOff>
    </xdr:from>
    <xdr:to>
      <xdr:col>16</xdr:col>
      <xdr:colOff>0</xdr:colOff>
      <xdr:row>203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181</xdr:row>
      <xdr:rowOff>168233</xdr:rowOff>
    </xdr:from>
    <xdr:to>
      <xdr:col>16</xdr:col>
      <xdr:colOff>130629</xdr:colOff>
      <xdr:row>203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7217</xdr:colOff>
      <xdr:row>1</xdr:row>
      <xdr:rowOff>21070</xdr:rowOff>
    </xdr:from>
    <xdr:to>
      <xdr:col>16</xdr:col>
      <xdr:colOff>382444</xdr:colOff>
      <xdr:row>15</xdr:row>
      <xdr:rowOff>183861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124836</xdr:colOff>
      <xdr:row>1</xdr:row>
      <xdr:rowOff>37668</xdr:rowOff>
    </xdr:from>
    <xdr:to>
      <xdr:col>21</xdr:col>
      <xdr:colOff>552739</xdr:colOff>
      <xdr:row>15</xdr:row>
      <xdr:rowOff>113868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17</xdr:row>
      <xdr:rowOff>171076</xdr:rowOff>
    </xdr:from>
    <xdr:to>
      <xdr:col>16</xdr:col>
      <xdr:colOff>346364</xdr:colOff>
      <xdr:row>33</xdr:row>
      <xdr:rowOff>45570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126999</xdr:colOff>
      <xdr:row>18</xdr:row>
      <xdr:rowOff>33209</xdr:rowOff>
    </xdr:from>
    <xdr:to>
      <xdr:col>21</xdr:col>
      <xdr:colOff>554181</xdr:colOff>
      <xdr:row>33</xdr:row>
      <xdr:rowOff>86998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174625</xdr:colOff>
      <xdr:row>0</xdr:row>
      <xdr:rowOff>158750</xdr:rowOff>
    </xdr:from>
    <xdr:to>
      <xdr:col>26</xdr:col>
      <xdr:colOff>602528</xdr:colOff>
      <xdr:row>15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138546</xdr:colOff>
      <xdr:row>18</xdr:row>
      <xdr:rowOff>23091</xdr:rowOff>
    </xdr:from>
    <xdr:to>
      <xdr:col>26</xdr:col>
      <xdr:colOff>565727</xdr:colOff>
      <xdr:row>33</xdr:row>
      <xdr:rowOff>76880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15.%20Calc%20Margin\Calc%20Margin_2021_Ro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2\New%20Balance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Sheet3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/>
      <sheetData sheetId="1">
        <row r="4">
          <cell r="O4">
            <v>74</v>
          </cell>
        </row>
        <row r="5">
          <cell r="O5">
            <v>714</v>
          </cell>
        </row>
        <row r="6">
          <cell r="O6">
            <v>702</v>
          </cell>
        </row>
        <row r="7">
          <cell r="O7">
            <v>78</v>
          </cell>
        </row>
        <row r="8">
          <cell r="O8">
            <v>700</v>
          </cell>
        </row>
        <row r="9">
          <cell r="O9">
            <v>772.5</v>
          </cell>
        </row>
        <row r="10">
          <cell r="O10">
            <v>795</v>
          </cell>
        </row>
        <row r="11">
          <cell r="O11">
            <v>750</v>
          </cell>
        </row>
        <row r="12">
          <cell r="O12">
            <v>1237</v>
          </cell>
        </row>
        <row r="13">
          <cell r="O13">
            <v>1568</v>
          </cell>
        </row>
        <row r="14">
          <cell r="O14">
            <v>1277</v>
          </cell>
        </row>
        <row r="15">
          <cell r="O15">
            <v>1255</v>
          </cell>
        </row>
        <row r="16">
          <cell r="O16">
            <v>941.47</v>
          </cell>
        </row>
        <row r="17">
          <cell r="O17">
            <v>72.526842376717866</v>
          </cell>
        </row>
        <row r="18">
          <cell r="O18">
            <v>58.021473901374293</v>
          </cell>
        </row>
        <row r="19">
          <cell r="O19">
            <v>433.47429272688163</v>
          </cell>
        </row>
        <row r="20">
          <cell r="O20">
            <v>33.11592000000001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ปรับแผนจำหน่าย พ.ย. 64"/>
      <sheetName val="สรุปแผนจำหน่าย พ.ย. (Final)"/>
      <sheetName val="แผนจำหน่าย ม.ค. 65"/>
      <sheetName val="สรุปแผนจำหน่าย ม.ค. (Final)"/>
      <sheetName val="ตย. แผนจำหน่าย X.X. XX"/>
      <sheetName val="ตย ปรับแผนจำหน่าย X.X. XX"/>
      <sheetName val="Link 2021"/>
      <sheetName val="แผนจำหน่าย ธ.ค. 64"/>
      <sheetName val="สรุปแผนจำหน่าย ธ.ค. (Final)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แผนจำหน่าย มิ.ย. 64"/>
      <sheetName val="ปรับแผนจำหน่าย มิ.ย. 64 (1)"/>
      <sheetName val="ปรับแผนจำหน่าย มิ.ย. 64 (2)"/>
      <sheetName val="สรุปแผนจำหน่าย มิ.ย. (Final)"/>
      <sheetName val="แผนจำหน่าย ก.ค. 64"/>
      <sheetName val="ปรับแผนจำหน่าย ก.ค. 64 (1)"/>
      <sheetName val="สรุปแผนจำหน่าย ก.ค. 64 (Final)"/>
      <sheetName val="ปรับแผนจำหน่าย ก.ค. 64 (2)"/>
      <sheetName val="สรุปแผนจำหน่าย ก.ค. (Final)"/>
      <sheetName val="แผนจำหน่าย ส.ค. 64"/>
      <sheetName val="ปรับแผนจำหน่าย ส.ค. 64 (1)"/>
      <sheetName val="ปรับแผนจำหน่าย ส.ค. 64 (2)"/>
      <sheetName val="Delivery"/>
      <sheetName val="สรุปแผนจำหน่าย ส.ค. 64 (Final)"/>
      <sheetName val="แผนจำหน่าย ก.ย. 64"/>
      <sheetName val="ปรับแผนจำหน่าย ก.ย. 64 (1)"/>
      <sheetName val="Link 2021 (2)"/>
      <sheetName val="ปรับแผนจำหน่าย ก.ย. 64 (2)"/>
      <sheetName val="สรุปแผนจำหน่าย ก.ย. 64(Final)"/>
      <sheetName val="แผนจำหน่าย ต.ค. 64"/>
      <sheetName val="ปรับแผนจำหน่าย ต.ค. 64 (1)"/>
      <sheetName val="สรุปแผนจำหน่าย ต.ค. (Final)"/>
      <sheetName val="แผนจำหน่าย พ.ย. 64"/>
      <sheetName val="Form แผนจำหน่าย"/>
      <sheetName val="Form ปรับแผนจำหน่าย"/>
    </sheetNames>
    <sheetDataSet>
      <sheetData sheetId="0">
        <row r="3">
          <cell r="BK3">
            <v>16.149176470588223</v>
          </cell>
          <cell r="BL3">
            <v>14.944235294117652</v>
          </cell>
          <cell r="BM3">
            <v>14.88</v>
          </cell>
          <cell r="BN3">
            <v>14.4</v>
          </cell>
          <cell r="BO3">
            <v>14.24</v>
          </cell>
          <cell r="BP3">
            <v>14.4</v>
          </cell>
          <cell r="BQ3">
            <v>14.88</v>
          </cell>
          <cell r="BR3">
            <v>12.4</v>
          </cell>
          <cell r="BS3">
            <v>12</v>
          </cell>
          <cell r="BT3">
            <v>12.4</v>
          </cell>
          <cell r="BU3">
            <v>12</v>
          </cell>
          <cell r="BV3">
            <v>17.5</v>
          </cell>
        </row>
        <row r="4">
          <cell r="BK4">
            <v>5.998784810126585</v>
          </cell>
          <cell r="BL4">
            <v>5.356632911392408</v>
          </cell>
          <cell r="BM4">
            <v>5.952</v>
          </cell>
          <cell r="BN4">
            <v>5.76</v>
          </cell>
          <cell r="BO4">
            <v>4.2960000000000003</v>
          </cell>
          <cell r="BP4">
            <v>5.76</v>
          </cell>
          <cell r="BQ4">
            <v>5.952</v>
          </cell>
          <cell r="BR4">
            <v>5.952</v>
          </cell>
          <cell r="BS4">
            <v>5.76</v>
          </cell>
          <cell r="BT4">
            <v>5.952</v>
          </cell>
          <cell r="BU4">
            <v>5.76</v>
          </cell>
          <cell r="BV4">
            <v>5.952</v>
          </cell>
        </row>
        <row r="5">
          <cell r="BK5">
            <v>6.6653164556962006</v>
          </cell>
          <cell r="BL5">
            <v>5.9564810126582266</v>
          </cell>
          <cell r="BM5">
            <v>7.2850000000000001</v>
          </cell>
          <cell r="BN5">
            <v>7.05</v>
          </cell>
          <cell r="BO5">
            <v>5.2779999999999996</v>
          </cell>
          <cell r="BP5">
            <v>7.92</v>
          </cell>
          <cell r="BQ5">
            <v>8.1839999999999993</v>
          </cell>
          <cell r="BR5">
            <v>8.1839999999999993</v>
          </cell>
          <cell r="BS5">
            <v>7.92</v>
          </cell>
          <cell r="BT5">
            <v>8.1839999999999993</v>
          </cell>
          <cell r="BU5">
            <v>7.92</v>
          </cell>
          <cell r="BV5">
            <v>8.1839999999999993</v>
          </cell>
        </row>
        <row r="6">
          <cell r="BK6">
            <v>48.05</v>
          </cell>
          <cell r="BL6">
            <v>42.473103448275864</v>
          </cell>
          <cell r="BM6">
            <v>43.357241379310366</v>
          </cell>
          <cell r="BN6">
            <v>43.572413793103472</v>
          </cell>
          <cell r="BO6">
            <v>38.462068965517219</v>
          </cell>
          <cell r="BP6">
            <v>29.048275862068941</v>
          </cell>
          <cell r="BQ6">
            <v>30.016551724137905</v>
          </cell>
          <cell r="BR6">
            <v>29.182758620689636</v>
          </cell>
          <cell r="BS6">
            <v>45.993103448275861</v>
          </cell>
          <cell r="BT6">
            <v>47.526206896551727</v>
          </cell>
          <cell r="BU6">
            <v>45.993103448275861</v>
          </cell>
          <cell r="BV6">
            <v>24.529655172413793</v>
          </cell>
        </row>
        <row r="7">
          <cell r="BK7">
            <v>59.52</v>
          </cell>
          <cell r="BL7">
            <v>53.76</v>
          </cell>
          <cell r="BM7">
            <v>67.585999999999999</v>
          </cell>
          <cell r="BN7">
            <v>63.36</v>
          </cell>
          <cell r="BO7">
            <v>58.52</v>
          </cell>
          <cell r="BP7">
            <v>63.36</v>
          </cell>
          <cell r="BQ7">
            <v>65.471999999999994</v>
          </cell>
          <cell r="BR7">
            <v>60.264000000000003</v>
          </cell>
          <cell r="BS7">
            <v>61.5</v>
          </cell>
          <cell r="BT7">
            <v>63.55</v>
          </cell>
          <cell r="BU7">
            <v>63.36</v>
          </cell>
          <cell r="BV7">
            <v>64.542000000000002</v>
          </cell>
        </row>
        <row r="8">
          <cell r="BK8">
            <v>45.88</v>
          </cell>
          <cell r="BL8">
            <v>40.54</v>
          </cell>
          <cell r="BM8">
            <v>43.052195121951208</v>
          </cell>
          <cell r="BN8">
            <v>41.663414634146328</v>
          </cell>
          <cell r="BO8">
            <v>10.197073170731707</v>
          </cell>
          <cell r="BP8">
            <v>38.23902439024392</v>
          </cell>
          <cell r="BQ8">
            <v>39.513658536585382</v>
          </cell>
          <cell r="BR8">
            <v>39.513658536585382</v>
          </cell>
          <cell r="BS8">
            <v>40.003902439024394</v>
          </cell>
          <cell r="BT8">
            <v>41.33736585365854</v>
          </cell>
          <cell r="BU8">
            <v>38.827317073170761</v>
          </cell>
          <cell r="BV8">
            <v>44.827902439024413</v>
          </cell>
        </row>
      </sheetData>
      <sheetData sheetId="1"/>
      <sheetData sheetId="2"/>
      <sheetData sheetId="3">
        <row r="27"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</row>
        <row r="28">
          <cell r="BK28">
            <v>3.8</v>
          </cell>
          <cell r="BL28">
            <v>3.8</v>
          </cell>
          <cell r="BM28">
            <v>3.8</v>
          </cell>
          <cell r="BN28">
            <v>1.9</v>
          </cell>
          <cell r="BO28">
            <v>3.8</v>
          </cell>
          <cell r="BP28">
            <v>1.9</v>
          </cell>
          <cell r="BQ28">
            <v>1.9</v>
          </cell>
          <cell r="BR28">
            <v>1.9</v>
          </cell>
          <cell r="BS28">
            <v>0</v>
          </cell>
          <cell r="BT28">
            <v>0</v>
          </cell>
          <cell r="BU28">
            <v>1.9</v>
          </cell>
          <cell r="BV28">
            <v>0</v>
          </cell>
        </row>
        <row r="29">
          <cell r="BK29">
            <v>0</v>
          </cell>
          <cell r="BL29">
            <v>1.9</v>
          </cell>
          <cell r="BM29">
            <v>1.9</v>
          </cell>
          <cell r="BN29">
            <v>1.9</v>
          </cell>
          <cell r="BO29">
            <v>1.9</v>
          </cell>
          <cell r="BP29">
            <v>1.9</v>
          </cell>
          <cell r="BQ29">
            <v>1.9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 REV1"/>
      <sheetName val="C2 (Dec'22 fix ตัด GC)"/>
      <sheetName val="C2"/>
      <sheetName val="LR monthly"/>
      <sheetName val="C3LPG"/>
      <sheetName val="NGL"/>
      <sheetName val="LT Customer 22"/>
      <sheetName val="Graph DS"/>
      <sheetName val="Graph Allo"/>
      <sheetName val="Contract Vol"/>
      <sheetName val="Production"/>
      <sheetName val="CEC"/>
      <sheetName val="action plan"/>
    </sheetNames>
    <sheetDataSet>
      <sheetData sheetId="0"/>
      <sheetData sheetId="1"/>
      <sheetData sheetId="2">
        <row r="27">
          <cell r="O27">
            <v>9.9416333310769662</v>
          </cell>
          <cell r="P27">
            <v>8.8925701454424075</v>
          </cell>
          <cell r="Q27">
            <v>9.933405627341541</v>
          </cell>
          <cell r="R27">
            <v>9.5894088233045345</v>
          </cell>
          <cell r="S27">
            <v>7.1450804801590353</v>
          </cell>
          <cell r="T27">
            <v>8.6578527410352493</v>
          </cell>
          <cell r="U27">
            <v>8.9464478324030896</v>
          </cell>
          <cell r="V27">
            <v>8.4816227540331841</v>
          </cell>
          <cell r="W27">
            <v>9.4460185029436516</v>
          </cell>
          <cell r="X27">
            <v>9.7608857863751091</v>
          </cell>
          <cell r="Y27">
            <v>9.4832956648061817</v>
          </cell>
          <cell r="Z27">
            <v>9.029212233351176</v>
          </cell>
        </row>
        <row r="35">
          <cell r="O35">
            <v>38.108366668923033</v>
          </cell>
          <cell r="P35">
            <v>33.580533302833452</v>
          </cell>
          <cell r="Q35">
            <v>33.423835751968831</v>
          </cell>
          <cell r="R35">
            <v>33.983004969798941</v>
          </cell>
          <cell r="S35">
            <v>31.316988485358188</v>
          </cell>
          <cell r="T35">
            <v>20.390423121033692</v>
          </cell>
          <cell r="U35">
            <v>21.070103891734817</v>
          </cell>
          <cell r="V35">
            <v>20.701135866656447</v>
          </cell>
          <cell r="W35">
            <v>36.547084945332209</v>
          </cell>
          <cell r="X35">
            <v>37.765321110176622</v>
          </cell>
          <cell r="Y35">
            <v>36.509807783469675</v>
          </cell>
          <cell r="Z35">
            <v>29.900442939062621</v>
          </cell>
        </row>
      </sheetData>
      <sheetData sheetId="3"/>
      <sheetData sheetId="4">
        <row r="83">
          <cell r="AK83">
            <v>57.78</v>
          </cell>
          <cell r="AL83">
            <v>48</v>
          </cell>
          <cell r="AM83">
            <v>62.33703829000001</v>
          </cell>
          <cell r="AN83">
            <v>61.02834129</v>
          </cell>
          <cell r="AO83">
            <v>58.545713760000012</v>
          </cell>
          <cell r="AP83">
            <v>60.737169229999992</v>
          </cell>
          <cell r="AQ83">
            <v>63.271814140000004</v>
          </cell>
          <cell r="AR83">
            <v>61.320279069999998</v>
          </cell>
          <cell r="AS83">
            <v>59.870000000000005</v>
          </cell>
          <cell r="AT83">
            <v>62.72</v>
          </cell>
          <cell r="AU83">
            <v>59.978522660000003</v>
          </cell>
          <cell r="AV83">
            <v>61.807767420000005</v>
          </cell>
        </row>
        <row r="84"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3.679720930000002</v>
          </cell>
          <cell r="AS84">
            <v>0</v>
          </cell>
          <cell r="AT84">
            <v>0</v>
          </cell>
          <cell r="AU84">
            <v>0</v>
          </cell>
          <cell r="AV84">
            <v>4.1922325799999953</v>
          </cell>
        </row>
        <row r="85">
          <cell r="AK85">
            <v>1.2199999999999989</v>
          </cell>
          <cell r="AL85">
            <v>0</v>
          </cell>
          <cell r="AM85">
            <v>14</v>
          </cell>
          <cell r="AN85">
            <v>14</v>
          </cell>
          <cell r="AO85">
            <v>14</v>
          </cell>
          <cell r="AP85">
            <v>14</v>
          </cell>
          <cell r="AQ85">
            <v>14</v>
          </cell>
          <cell r="AR85">
            <v>14</v>
          </cell>
          <cell r="AS85">
            <v>14</v>
          </cell>
          <cell r="AT85">
            <v>14</v>
          </cell>
          <cell r="AU85">
            <v>14</v>
          </cell>
          <cell r="AV85">
            <v>14</v>
          </cell>
        </row>
        <row r="86">
          <cell r="AK86">
            <v>0</v>
          </cell>
          <cell r="AL86">
            <v>0</v>
          </cell>
          <cell r="AM86">
            <v>2.6629617099999905</v>
          </cell>
          <cell r="AN86">
            <v>19.97165871</v>
          </cell>
          <cell r="AO86">
            <v>20.454286239999988</v>
          </cell>
          <cell r="AP86">
            <v>19.262830770000008</v>
          </cell>
          <cell r="AQ86">
            <v>29.728185859999996</v>
          </cell>
          <cell r="AR86">
            <v>30</v>
          </cell>
          <cell r="AS86">
            <v>19.129999999999995</v>
          </cell>
          <cell r="AT86">
            <v>19.28</v>
          </cell>
          <cell r="AU86">
            <v>24.02147733999999</v>
          </cell>
          <cell r="AV86">
            <v>30</v>
          </cell>
        </row>
        <row r="91">
          <cell r="AK91">
            <v>0</v>
          </cell>
          <cell r="AL91">
            <v>8.2907919800000087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</row>
        <row r="92">
          <cell r="AK92">
            <v>61.03</v>
          </cell>
          <cell r="AL92">
            <v>54.488536440000004</v>
          </cell>
          <cell r="AM92">
            <v>60.499199969999992</v>
          </cell>
          <cell r="AN92">
            <v>58.371258899999994</v>
          </cell>
          <cell r="AO92">
            <v>57.095614269999999</v>
          </cell>
          <cell r="AP92">
            <v>56.884743489999998</v>
          </cell>
          <cell r="AQ92">
            <v>59.655628139999997</v>
          </cell>
          <cell r="AR92">
            <v>54.882999489999996</v>
          </cell>
          <cell r="AS92">
            <v>57.16</v>
          </cell>
          <cell r="AT92">
            <v>58.07</v>
          </cell>
          <cell r="AU92">
            <v>57.248626849999994</v>
          </cell>
          <cell r="AV92">
            <v>55.248372510000003</v>
          </cell>
        </row>
        <row r="93">
          <cell r="AK93">
            <v>12.780000000000001</v>
          </cell>
          <cell r="AL93">
            <v>11.5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</row>
        <row r="94">
          <cell r="AK94">
            <v>30</v>
          </cell>
          <cell r="AL94">
            <v>25.5</v>
          </cell>
          <cell r="AM94">
            <v>27.33703829000001</v>
          </cell>
          <cell r="AN94">
            <v>10.02834129</v>
          </cell>
          <cell r="AO94">
            <v>9.5457137600000124</v>
          </cell>
          <cell r="AP94">
            <v>10.737169229999992</v>
          </cell>
          <cell r="AQ94">
            <v>0.27181414000000359</v>
          </cell>
          <cell r="AR94">
            <v>0</v>
          </cell>
          <cell r="AS94">
            <v>10.870000000000005</v>
          </cell>
          <cell r="AT94">
            <v>10.719999999999999</v>
          </cell>
          <cell r="AU94">
            <v>5.978522660000003</v>
          </cell>
          <cell r="AV94">
            <v>0</v>
          </cell>
        </row>
        <row r="98">
          <cell r="AM98">
            <v>10</v>
          </cell>
        </row>
        <row r="99">
          <cell r="AK99">
            <v>9.6589999999999989</v>
          </cell>
          <cell r="AL99">
            <v>13.649999999999999</v>
          </cell>
          <cell r="AM99">
            <v>4</v>
          </cell>
        </row>
        <row r="100">
          <cell r="AN100">
            <v>10</v>
          </cell>
          <cell r="AO100">
            <v>10</v>
          </cell>
          <cell r="AP100">
            <v>13.045999999999999</v>
          </cell>
          <cell r="AQ100">
            <v>13.481</v>
          </cell>
          <cell r="AR100">
            <v>3.4809999999999999</v>
          </cell>
          <cell r="AS100">
            <v>13.045999999999999</v>
          </cell>
          <cell r="AT100">
            <v>10.8</v>
          </cell>
          <cell r="AU100">
            <v>10.8</v>
          </cell>
          <cell r="AV100">
            <v>10.8</v>
          </cell>
        </row>
        <row r="101">
          <cell r="AN101">
            <v>4</v>
          </cell>
          <cell r="AO101">
            <v>4</v>
          </cell>
        </row>
        <row r="102">
          <cell r="AP102">
            <v>34.861799729561781</v>
          </cell>
          <cell r="AQ102">
            <v>47.748060573613706</v>
          </cell>
          <cell r="AR102">
            <v>47.748059323430049</v>
          </cell>
          <cell r="AS102">
            <v>19.89204045832156</v>
          </cell>
          <cell r="AT102">
            <v>43.545179998576657</v>
          </cell>
          <cell r="AU102">
            <v>42.982199800729759</v>
          </cell>
          <cell r="AV102">
            <v>17.454420186460034</v>
          </cell>
        </row>
        <row r="111">
          <cell r="AK111">
            <v>22.32</v>
          </cell>
          <cell r="AL111">
            <v>20.16</v>
          </cell>
          <cell r="AM111">
            <v>22.32</v>
          </cell>
          <cell r="AN111">
            <v>21.6</v>
          </cell>
          <cell r="AO111">
            <v>20.696458958306906</v>
          </cell>
          <cell r="AP111">
            <v>21.6</v>
          </cell>
          <cell r="AQ111">
            <v>22.208400882482515</v>
          </cell>
          <cell r="AR111">
            <v>22.208400882482515</v>
          </cell>
          <cell r="AS111">
            <v>21.492000854015362</v>
          </cell>
          <cell r="AT111">
            <v>22.208400882482515</v>
          </cell>
          <cell r="AU111">
            <v>21.493800128102269</v>
          </cell>
          <cell r="AV111">
            <v>22.208687557995255</v>
          </cell>
        </row>
        <row r="112">
          <cell r="AK112">
            <v>25</v>
          </cell>
          <cell r="AL112">
            <v>23</v>
          </cell>
          <cell r="AM112">
            <v>25</v>
          </cell>
          <cell r="AN112">
            <v>55.195999999999998</v>
          </cell>
          <cell r="AO112">
            <v>48.944000000000003</v>
          </cell>
          <cell r="AP112">
            <v>27.270534941852073</v>
          </cell>
          <cell r="AQ112">
            <v>27.296656416635514</v>
          </cell>
          <cell r="AR112">
            <v>26.926453995704733</v>
          </cell>
          <cell r="AS112">
            <v>22.77674442112442</v>
          </cell>
          <cell r="AT112">
            <v>32.35370743215087</v>
          </cell>
          <cell r="AU112">
            <v>31.163401179015615</v>
          </cell>
          <cell r="AV112">
            <v>22.241831728518061</v>
          </cell>
        </row>
        <row r="113">
          <cell r="AK113">
            <v>6.7839999999999998</v>
          </cell>
          <cell r="AR113">
            <v>10</v>
          </cell>
        </row>
        <row r="115">
          <cell r="AK115">
            <v>20</v>
          </cell>
          <cell r="AL115">
            <v>20</v>
          </cell>
          <cell r="AM115">
            <v>20</v>
          </cell>
          <cell r="AO115">
            <v>5.0559999999999974</v>
          </cell>
          <cell r="AP115">
            <v>26</v>
          </cell>
          <cell r="AQ115">
            <v>26</v>
          </cell>
          <cell r="AR115">
            <v>27</v>
          </cell>
          <cell r="AS115">
            <v>29</v>
          </cell>
          <cell r="AT115">
            <v>22</v>
          </cell>
          <cell r="AU115">
            <v>22</v>
          </cell>
          <cell r="AV115">
            <v>29</v>
          </cell>
        </row>
        <row r="118">
          <cell r="AK118">
            <v>26.97</v>
          </cell>
          <cell r="AL118">
            <v>25.2</v>
          </cell>
          <cell r="AM118">
            <v>32.549999999999997</v>
          </cell>
          <cell r="AN118">
            <v>31.5</v>
          </cell>
          <cell r="AO118">
            <v>30.33400575990245</v>
          </cell>
          <cell r="AP118">
            <v>31.5</v>
          </cell>
          <cell r="AQ118">
            <v>32.549999999999997</v>
          </cell>
          <cell r="AR118">
            <v>13.65</v>
          </cell>
          <cell r="AS118">
            <v>31.5</v>
          </cell>
          <cell r="AT118">
            <v>32.549999999999997</v>
          </cell>
          <cell r="AU118">
            <v>31.5</v>
          </cell>
          <cell r="AV118">
            <v>32.549999999999997</v>
          </cell>
        </row>
        <row r="119">
          <cell r="AK119">
            <v>22.545454545454543</v>
          </cell>
          <cell r="AL119">
            <v>17.25</v>
          </cell>
          <cell r="AM119">
            <v>19.590909090909093</v>
          </cell>
          <cell r="AN119">
            <v>18.082191780821915</v>
          </cell>
          <cell r="AO119">
            <v>17.452999999999999</v>
          </cell>
          <cell r="AP119">
            <v>18.082191780821915</v>
          </cell>
          <cell r="AQ119">
            <v>18.684931506849313</v>
          </cell>
          <cell r="AR119">
            <v>18.684931506849313</v>
          </cell>
          <cell r="AS119">
            <v>18.082191780821915</v>
          </cell>
          <cell r="AT119">
            <v>18.684931506849313</v>
          </cell>
          <cell r="AU119">
            <v>18.082191780821915</v>
          </cell>
          <cell r="AV119">
            <v>18.684931506849313</v>
          </cell>
        </row>
        <row r="120">
          <cell r="AK120">
            <v>7.2145454545454548</v>
          </cell>
          <cell r="AL120">
            <v>5.52</v>
          </cell>
          <cell r="AM120">
            <v>6.2690909090909086</v>
          </cell>
          <cell r="AN120">
            <v>6.0978082191780842</v>
          </cell>
          <cell r="AP120">
            <v>2.5</v>
          </cell>
          <cell r="AQ120">
            <v>2.5</v>
          </cell>
          <cell r="AR120">
            <v>7.0390684931506868</v>
          </cell>
          <cell r="AS120">
            <v>6</v>
          </cell>
          <cell r="AT120">
            <v>6</v>
          </cell>
          <cell r="AU120">
            <v>5.5</v>
          </cell>
          <cell r="AV120">
            <v>6</v>
          </cell>
        </row>
        <row r="121">
          <cell r="AK121">
            <v>0.65</v>
          </cell>
          <cell r="AL121">
            <v>0.5</v>
          </cell>
          <cell r="AM121">
            <v>0.5</v>
          </cell>
          <cell r="AN121">
            <v>0.5</v>
          </cell>
          <cell r="AO121">
            <v>0.5</v>
          </cell>
          <cell r="AP121">
            <v>0.5</v>
          </cell>
          <cell r="AQ121">
            <v>0.5</v>
          </cell>
          <cell r="AR121">
            <v>0.5</v>
          </cell>
          <cell r="AS121">
            <v>0.5</v>
          </cell>
          <cell r="AT121">
            <v>0.5</v>
          </cell>
          <cell r="AU121">
            <v>0.5</v>
          </cell>
          <cell r="AV121">
            <v>0.5</v>
          </cell>
        </row>
        <row r="122">
          <cell r="AK122">
            <v>0.43</v>
          </cell>
          <cell r="AL122">
            <v>0.4</v>
          </cell>
          <cell r="AM122">
            <v>0.4</v>
          </cell>
          <cell r="AN122">
            <v>0.45</v>
          </cell>
          <cell r="AO122">
            <v>0.45</v>
          </cell>
          <cell r="AP122">
            <v>0.4</v>
          </cell>
          <cell r="AQ122">
            <v>0.6</v>
          </cell>
          <cell r="AR122">
            <v>0.6</v>
          </cell>
          <cell r="AS122">
            <v>0.6</v>
          </cell>
          <cell r="AT122">
            <v>0.6</v>
          </cell>
          <cell r="AU122">
            <v>0.6</v>
          </cell>
          <cell r="AV122">
            <v>0.6</v>
          </cell>
        </row>
        <row r="125">
          <cell r="AK125">
            <v>19</v>
          </cell>
          <cell r="AL125">
            <v>15</v>
          </cell>
          <cell r="AM125">
            <v>21.17</v>
          </cell>
          <cell r="AN125">
            <v>20.7</v>
          </cell>
          <cell r="AO125">
            <v>15</v>
          </cell>
          <cell r="AP125">
            <v>15</v>
          </cell>
          <cell r="AQ125">
            <v>25.06</v>
          </cell>
          <cell r="AR125">
            <v>23.8</v>
          </cell>
          <cell r="AS125">
            <v>28.7</v>
          </cell>
          <cell r="AT125">
            <v>27.67</v>
          </cell>
          <cell r="AU125">
            <v>26.68</v>
          </cell>
          <cell r="AV125">
            <v>28.7</v>
          </cell>
        </row>
        <row r="126">
          <cell r="AK126">
            <v>0.8</v>
          </cell>
          <cell r="AL126">
            <v>0.8</v>
          </cell>
          <cell r="AM126">
            <v>0.75</v>
          </cell>
          <cell r="AN126">
            <v>0.7</v>
          </cell>
          <cell r="AO126">
            <v>0.7</v>
          </cell>
          <cell r="AP126">
            <v>0.7</v>
          </cell>
          <cell r="AQ126">
            <v>0.7</v>
          </cell>
          <cell r="AR126">
            <v>0.7</v>
          </cell>
          <cell r="AS126">
            <v>0.7</v>
          </cell>
          <cell r="AT126">
            <v>0.7</v>
          </cell>
          <cell r="AU126">
            <v>0.7</v>
          </cell>
          <cell r="AV126">
            <v>0.7</v>
          </cell>
        </row>
        <row r="134">
          <cell r="AK134">
            <v>1.2</v>
          </cell>
          <cell r="AL134">
            <v>1.2</v>
          </cell>
          <cell r="AM134">
            <v>1.2</v>
          </cell>
          <cell r="AN134">
            <v>2.4</v>
          </cell>
          <cell r="AO134">
            <v>1.8</v>
          </cell>
          <cell r="AP134">
            <v>1.8</v>
          </cell>
          <cell r="AQ134">
            <v>2.4</v>
          </cell>
          <cell r="AR134">
            <v>1.8</v>
          </cell>
          <cell r="AS134">
            <v>2.4</v>
          </cell>
          <cell r="AT134">
            <v>4.2</v>
          </cell>
          <cell r="AU134">
            <v>4.2</v>
          </cell>
          <cell r="AV134">
            <v>1.8</v>
          </cell>
        </row>
        <row r="135">
          <cell r="AK135">
            <v>1.8</v>
          </cell>
          <cell r="AL135">
            <v>1.8</v>
          </cell>
          <cell r="AM135">
            <v>1.8</v>
          </cell>
          <cell r="AN135">
            <v>1.8</v>
          </cell>
          <cell r="AO135">
            <v>1.8</v>
          </cell>
          <cell r="AP135">
            <v>1.8</v>
          </cell>
          <cell r="AQ135">
            <v>1.8</v>
          </cell>
          <cell r="AR135">
            <v>1.8</v>
          </cell>
          <cell r="AS135">
            <v>1.8</v>
          </cell>
          <cell r="AT135">
            <v>1.8</v>
          </cell>
          <cell r="AU135">
            <v>1.8</v>
          </cell>
          <cell r="AV135">
            <v>1.8</v>
          </cell>
        </row>
        <row r="137">
          <cell r="AK137">
            <v>8.4600000000000009</v>
          </cell>
          <cell r="AL137">
            <v>8.64</v>
          </cell>
          <cell r="AM137">
            <v>8.2799999999999994</v>
          </cell>
          <cell r="AN137">
            <v>8.2799999999999994</v>
          </cell>
          <cell r="AO137">
            <v>8.2799999999999994</v>
          </cell>
          <cell r="AP137">
            <v>8.2799999999999994</v>
          </cell>
          <cell r="AQ137">
            <v>8.2799999999999994</v>
          </cell>
          <cell r="AR137">
            <v>8.2799999999999994</v>
          </cell>
          <cell r="AS137">
            <v>8.2799999999999994</v>
          </cell>
          <cell r="AT137">
            <v>8.8800000000000008</v>
          </cell>
          <cell r="AU137">
            <v>8.8800000000000008</v>
          </cell>
          <cell r="AV137">
            <v>8.2799999999999994</v>
          </cell>
        </row>
        <row r="142">
          <cell r="AK142">
            <v>0</v>
          </cell>
          <cell r="AL142">
            <v>0</v>
          </cell>
          <cell r="AM142">
            <v>8.49</v>
          </cell>
          <cell r="AN142">
            <v>8.2200000000000006</v>
          </cell>
          <cell r="AO142">
            <v>8.49</v>
          </cell>
          <cell r="AP142">
            <v>8.2200000000000006</v>
          </cell>
          <cell r="AQ142">
            <v>8.49</v>
          </cell>
          <cell r="AR142">
            <v>8.49</v>
          </cell>
          <cell r="AS142">
            <v>8.2200000000000006</v>
          </cell>
          <cell r="AT142">
            <v>8.49</v>
          </cell>
          <cell r="AU142">
            <v>8.2200000000000006</v>
          </cell>
          <cell r="AV142">
            <v>8.2200000000000006</v>
          </cell>
        </row>
        <row r="148">
          <cell r="AV148">
            <v>0</v>
          </cell>
        </row>
        <row r="149">
          <cell r="AK149">
            <v>0.6</v>
          </cell>
          <cell r="AL149">
            <v>0.6</v>
          </cell>
          <cell r="AM149">
            <v>0.6</v>
          </cell>
          <cell r="AN149">
            <v>0.6</v>
          </cell>
          <cell r="AO149">
            <v>0.6</v>
          </cell>
          <cell r="AP149">
            <v>0.6</v>
          </cell>
          <cell r="AQ149">
            <v>0.6</v>
          </cell>
          <cell r="AR149">
            <v>0.6</v>
          </cell>
          <cell r="AS149">
            <v>0.6</v>
          </cell>
          <cell r="AT149">
            <v>0</v>
          </cell>
          <cell r="AU149">
            <v>0</v>
          </cell>
          <cell r="AV149">
            <v>0.6</v>
          </cell>
        </row>
        <row r="151"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</row>
        <row r="169">
          <cell r="AK169">
            <v>2.0000000000000004</v>
          </cell>
          <cell r="AL169">
            <v>2</v>
          </cell>
          <cell r="AM169">
            <v>2</v>
          </cell>
          <cell r="AN169">
            <v>2</v>
          </cell>
          <cell r="AO169">
            <v>2</v>
          </cell>
          <cell r="AP169">
            <v>2</v>
          </cell>
          <cell r="AQ169">
            <v>2</v>
          </cell>
          <cell r="AR169">
            <v>2</v>
          </cell>
          <cell r="AS169">
            <v>2</v>
          </cell>
          <cell r="AT169">
            <v>2</v>
          </cell>
          <cell r="AU169">
            <v>2</v>
          </cell>
          <cell r="AV169">
            <v>2</v>
          </cell>
        </row>
        <row r="171">
          <cell r="AK171">
            <v>3.94</v>
          </cell>
          <cell r="AL171">
            <v>3.76</v>
          </cell>
          <cell r="AM171">
            <v>4.12</v>
          </cell>
          <cell r="AN171">
            <v>4.12</v>
          </cell>
          <cell r="AO171">
            <v>4.12</v>
          </cell>
          <cell r="AP171">
            <v>4.12</v>
          </cell>
          <cell r="AQ171">
            <v>4.12</v>
          </cell>
          <cell r="AR171">
            <v>4.12</v>
          </cell>
          <cell r="AS171">
            <v>4.12</v>
          </cell>
          <cell r="AT171">
            <v>4.12</v>
          </cell>
          <cell r="AU171">
            <v>4.12</v>
          </cell>
          <cell r="AV171">
            <v>4.12</v>
          </cell>
        </row>
        <row r="172"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</row>
        <row r="173">
          <cell r="AK173">
            <v>5.7350000000000003</v>
          </cell>
          <cell r="AL173">
            <v>5.18</v>
          </cell>
          <cell r="AM173">
            <v>4.34</v>
          </cell>
          <cell r="AN173">
            <v>5.7350000000000003</v>
          </cell>
          <cell r="AO173">
            <v>5.7350000000000003</v>
          </cell>
          <cell r="AP173">
            <v>5.7350000000000003</v>
          </cell>
          <cell r="AQ173">
            <v>5.7350000000000003</v>
          </cell>
          <cell r="AR173">
            <v>5.7350000000000003</v>
          </cell>
          <cell r="AS173">
            <v>5.7350000000000003</v>
          </cell>
          <cell r="AT173">
            <v>5.7350000000000003</v>
          </cell>
          <cell r="AU173">
            <v>5.7350000000000003</v>
          </cell>
          <cell r="AV173">
            <v>5.7350000000000003</v>
          </cell>
        </row>
        <row r="174">
          <cell r="AK174">
            <v>15.98</v>
          </cell>
          <cell r="AL174">
            <v>14.61</v>
          </cell>
          <cell r="AM174">
            <v>8.83</v>
          </cell>
          <cell r="AN174">
            <v>9.3000000000000007</v>
          </cell>
          <cell r="AO174">
            <v>17.36</v>
          </cell>
          <cell r="AP174">
            <v>13.65</v>
          </cell>
          <cell r="AQ174">
            <v>4.9349999999999996</v>
          </cell>
          <cell r="AR174">
            <v>6.2</v>
          </cell>
          <cell r="AS174">
            <v>1.2949999999999999</v>
          </cell>
          <cell r="AT174">
            <v>0.33</v>
          </cell>
          <cell r="AU174">
            <v>3.3229219999999993</v>
          </cell>
          <cell r="AV174">
            <v>1.2949999999999999</v>
          </cell>
        </row>
      </sheetData>
      <sheetData sheetId="5">
        <row r="19">
          <cell r="BW19">
            <v>20</v>
          </cell>
          <cell r="BX19">
            <v>20</v>
          </cell>
          <cell r="BY19">
            <v>21.5</v>
          </cell>
          <cell r="BZ19">
            <v>21.5</v>
          </cell>
          <cell r="CA19">
            <v>19</v>
          </cell>
          <cell r="CB19">
            <v>18.5</v>
          </cell>
          <cell r="CC19">
            <v>20</v>
          </cell>
          <cell r="CD19">
            <v>18</v>
          </cell>
          <cell r="CE19">
            <v>21.5</v>
          </cell>
          <cell r="CF19">
            <v>25</v>
          </cell>
          <cell r="CG19">
            <v>24</v>
          </cell>
          <cell r="CH19">
            <v>22</v>
          </cell>
        </row>
        <row r="20">
          <cell r="BW20">
            <v>24.786000000000001</v>
          </cell>
          <cell r="BX20">
            <v>20.832000000000004</v>
          </cell>
          <cell r="BY20">
            <v>23.063999999999997</v>
          </cell>
          <cell r="BZ20">
            <v>22.32</v>
          </cell>
          <cell r="CA20">
            <v>23.063999999999997</v>
          </cell>
          <cell r="CB20">
            <v>22.32</v>
          </cell>
          <cell r="CC20">
            <v>22.32</v>
          </cell>
          <cell r="CD20">
            <v>22.32</v>
          </cell>
          <cell r="CE20">
            <v>22.32</v>
          </cell>
          <cell r="CF20">
            <v>20.087999999999997</v>
          </cell>
          <cell r="CG20">
            <v>19.440000000000001</v>
          </cell>
          <cell r="CH20">
            <v>20.087999999999997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../../../../Sales/Revenue/Annual%20Sales%20Data/2021_2564/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/../../../Sales/Revenue/Annual%20Sales%20Data/2021_2564/&#3586;&#3657;&#3629;&#3617;&#3641;&#3621;%20CP%20&#3592;&#3634;&#3585;%20&#3623;&#3629;&#3597;" TargetMode="External"/><Relationship Id="rId1" Type="http://schemas.openxmlformats.org/officeDocument/2006/relationships/hyperlink" Target="../../../../Sales/Revenue/Annual%20Sales%20Data/2020_2563/Business%20Plan/For%20Long%20Term" TargetMode="External"/><Relationship Id="rId6" Type="http://schemas.openxmlformats.org/officeDocument/2006/relationships/hyperlink" Target="..\..\..\..\Sales\Revenue\Annual%20Sales%20Data\2021_2564\Cost%20Rolling%20from%20&#3623;&#3612;&#3585;" TargetMode="External"/><Relationship Id="rId5" Type="http://schemas.openxmlformats.org/officeDocument/2006/relationships/hyperlink" Target="../../../../Sales/Revenue/Annual%20Sales%20Data/2021_2564/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../../../../Sales/Revenue/Annual%20Sales%20Data/2021_2564/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0"/>
  <sheetViews>
    <sheetView topLeftCell="A7" zoomScale="85" zoomScaleNormal="85" workbookViewId="0">
      <selection activeCell="C16" sqref="C16:O17"/>
    </sheetView>
  </sheetViews>
  <sheetFormatPr defaultColWidth="8.90625" defaultRowHeight="14.5"/>
  <cols>
    <col min="1" max="1" width="1.453125" style="299" customWidth="1"/>
    <col min="2" max="2" width="33.81640625" customWidth="1"/>
    <col min="3" max="15" width="11.1796875" customWidth="1"/>
    <col min="16" max="16" width="11.36328125" style="299" customWidth="1"/>
    <col min="17" max="18" width="12" style="299" bestFit="1" customWidth="1"/>
    <col min="19" max="28" width="8.90625" style="299"/>
    <col min="29" max="29" width="16.6328125" style="299" customWidth="1"/>
    <col min="30" max="16384" width="8.90625" style="299"/>
  </cols>
  <sheetData>
    <row r="1" spans="1:16">
      <c r="A1"/>
      <c r="P1"/>
    </row>
    <row r="2" spans="1:16">
      <c r="A2"/>
      <c r="B2" s="16" t="s">
        <v>28</v>
      </c>
      <c r="P2"/>
    </row>
    <row r="3" spans="1:16">
      <c r="A3"/>
      <c r="C3" s="396">
        <v>44562</v>
      </c>
      <c r="D3" s="396">
        <v>44593</v>
      </c>
      <c r="E3" s="396">
        <v>44621</v>
      </c>
      <c r="F3" s="396">
        <v>44652</v>
      </c>
      <c r="G3" s="396">
        <v>44682</v>
      </c>
      <c r="H3" s="396">
        <v>44713</v>
      </c>
      <c r="I3" s="396">
        <v>44743</v>
      </c>
      <c r="J3" s="396">
        <v>44774</v>
      </c>
      <c r="K3" s="396">
        <v>44805</v>
      </c>
      <c r="L3" s="396">
        <v>44835</v>
      </c>
      <c r="M3" s="396">
        <v>44866</v>
      </c>
      <c r="N3" s="396">
        <v>44896</v>
      </c>
      <c r="O3" s="383">
        <v>2022</v>
      </c>
      <c r="P3"/>
    </row>
    <row r="4" spans="1:16">
      <c r="A4"/>
      <c r="B4" s="3" t="s">
        <v>207</v>
      </c>
      <c r="C4" s="339">
        <v>66.100099999999998</v>
      </c>
      <c r="D4" s="339">
        <v>66</v>
      </c>
      <c r="E4" s="339">
        <v>65.7</v>
      </c>
      <c r="F4" s="339">
        <v>66</v>
      </c>
      <c r="G4" s="339">
        <v>65.900000000000006</v>
      </c>
      <c r="H4" s="339">
        <v>66.3</v>
      </c>
      <c r="I4" s="339">
        <v>65.32435000000001</v>
      </c>
      <c r="J4" s="339">
        <v>63.699999999999996</v>
      </c>
      <c r="K4" s="339">
        <v>63.966499999999996</v>
      </c>
      <c r="L4" s="339">
        <v>64.167999999999992</v>
      </c>
      <c r="M4" s="339">
        <v>63.758499999999998</v>
      </c>
      <c r="N4" s="339">
        <v>63.082500000000003</v>
      </c>
      <c r="O4" s="339">
        <v>64.999995833333344</v>
      </c>
      <c r="P4"/>
    </row>
    <row r="5" spans="1:16">
      <c r="A5"/>
      <c r="B5" s="3" t="s">
        <v>229</v>
      </c>
      <c r="C5" s="339">
        <v>32.1</v>
      </c>
      <c r="D5" s="339">
        <v>32.1</v>
      </c>
      <c r="E5" s="339">
        <v>32.1</v>
      </c>
      <c r="F5" s="339">
        <v>32.1</v>
      </c>
      <c r="G5" s="339">
        <v>32.1</v>
      </c>
      <c r="H5" s="339">
        <v>32.1</v>
      </c>
      <c r="I5" s="339">
        <v>32.1</v>
      </c>
      <c r="J5" s="339">
        <v>32.1</v>
      </c>
      <c r="K5" s="339">
        <v>32.1</v>
      </c>
      <c r="L5" s="339">
        <v>32.1</v>
      </c>
      <c r="M5" s="339">
        <v>32.1</v>
      </c>
      <c r="N5" s="339">
        <v>32.1</v>
      </c>
      <c r="O5" s="339">
        <v>32.100000000000009</v>
      </c>
      <c r="P5"/>
    </row>
    <row r="6" spans="1:16">
      <c r="A6"/>
      <c r="B6" s="3" t="s">
        <v>45</v>
      </c>
      <c r="C6" s="339">
        <v>356.88327605937172</v>
      </c>
      <c r="D6" s="339">
        <v>357.60532305078129</v>
      </c>
      <c r="E6" s="339">
        <v>357.52481760037415</v>
      </c>
      <c r="F6" s="339">
        <v>351.1554689603023</v>
      </c>
      <c r="G6" s="339">
        <v>345.19582535231717</v>
      </c>
      <c r="H6" s="339">
        <v>342.60034968483887</v>
      </c>
      <c r="I6" s="339">
        <v>336.47039808777788</v>
      </c>
      <c r="J6" s="339">
        <v>346.5824024317298</v>
      </c>
      <c r="K6" s="339">
        <v>341.58115223511368</v>
      </c>
      <c r="L6" s="339">
        <v>364.63845153051625</v>
      </c>
      <c r="M6" s="339">
        <v>364.63845153051636</v>
      </c>
      <c r="N6" s="339">
        <v>362.32922636635396</v>
      </c>
      <c r="O6" s="339">
        <v>352.26709524083276</v>
      </c>
      <c r="P6"/>
    </row>
    <row r="7" spans="1:16">
      <c r="A7"/>
      <c r="B7" s="3" t="s">
        <v>46</v>
      </c>
      <c r="C7" s="339">
        <v>385.72733047126559</v>
      </c>
      <c r="D7" s="339">
        <v>386.44937746267516</v>
      </c>
      <c r="E7" s="339">
        <v>386.36887201226801</v>
      </c>
      <c r="F7" s="339">
        <v>379.99952337219617</v>
      </c>
      <c r="G7" s="339">
        <v>374.03987976421104</v>
      </c>
      <c r="H7" s="339">
        <v>371.44440409673274</v>
      </c>
      <c r="I7" s="339">
        <v>365.31445249967175</v>
      </c>
      <c r="J7" s="339">
        <v>375.42645684362367</v>
      </c>
      <c r="K7" s="339">
        <v>370.42520664700754</v>
      </c>
      <c r="L7" s="339">
        <v>393.48250594241011</v>
      </c>
      <c r="M7" s="339">
        <v>393.48250594241023</v>
      </c>
      <c r="N7" s="339">
        <v>391.17328077824783</v>
      </c>
      <c r="O7" s="339">
        <v>381.11114965272674</v>
      </c>
      <c r="P7"/>
    </row>
    <row r="8" spans="1:16">
      <c r="A8"/>
      <c r="B8" s="3" t="s">
        <v>47</v>
      </c>
      <c r="C8" s="339">
        <v>409.73527858613994</v>
      </c>
      <c r="D8" s="339">
        <v>410.45732557754951</v>
      </c>
      <c r="E8" s="339">
        <v>410.37682012714237</v>
      </c>
      <c r="F8" s="339">
        <v>404.00747148707052</v>
      </c>
      <c r="G8" s="339">
        <v>398.04782787908539</v>
      </c>
      <c r="H8" s="339">
        <v>395.45235221160709</v>
      </c>
      <c r="I8" s="339">
        <v>389.3224006145461</v>
      </c>
      <c r="J8" s="339">
        <v>399.43440495849802</v>
      </c>
      <c r="K8" s="339">
        <v>394.43315476188189</v>
      </c>
      <c r="L8" s="339">
        <v>417.49045405728447</v>
      </c>
      <c r="M8" s="339">
        <v>417.49045405728458</v>
      </c>
      <c r="N8" s="339">
        <v>415.18122889312218</v>
      </c>
      <c r="O8" s="339">
        <v>405.11909776760098</v>
      </c>
      <c r="P8"/>
    </row>
    <row r="9" spans="1:16">
      <c r="A9"/>
      <c r="B9" s="340" t="s">
        <v>48</v>
      </c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/>
    </row>
    <row r="10" spans="1:16">
      <c r="A10"/>
      <c r="P10"/>
    </row>
    <row r="11" spans="1:16">
      <c r="A11"/>
      <c r="B11" s="16" t="s">
        <v>29</v>
      </c>
      <c r="P11"/>
    </row>
    <row r="12" spans="1:16">
      <c r="A12"/>
      <c r="C12" s="396">
        <v>44562</v>
      </c>
      <c r="D12" s="396">
        <v>44593</v>
      </c>
      <c r="E12" s="396">
        <v>44621</v>
      </c>
      <c r="F12" s="396">
        <v>44652</v>
      </c>
      <c r="G12" s="396">
        <v>44682</v>
      </c>
      <c r="H12" s="396">
        <v>44713</v>
      </c>
      <c r="I12" s="396">
        <v>44743</v>
      </c>
      <c r="J12" s="396">
        <v>44774</v>
      </c>
      <c r="K12" s="396">
        <v>44805</v>
      </c>
      <c r="L12" s="396">
        <v>44835</v>
      </c>
      <c r="M12" s="396">
        <v>44866</v>
      </c>
      <c r="N12" s="396">
        <v>44896</v>
      </c>
      <c r="O12" s="383">
        <v>2022</v>
      </c>
      <c r="P12"/>
    </row>
    <row r="13" spans="1:16">
      <c r="A13"/>
      <c r="B13" s="3" t="s">
        <v>207</v>
      </c>
      <c r="C13" s="339">
        <v>66.100099999999998</v>
      </c>
      <c r="D13" s="339">
        <v>66</v>
      </c>
      <c r="E13" s="339">
        <v>65.7</v>
      </c>
      <c r="F13" s="339">
        <v>66</v>
      </c>
      <c r="G13" s="339">
        <v>65.900000000000006</v>
      </c>
      <c r="H13" s="339">
        <v>66.3</v>
      </c>
      <c r="I13" s="339">
        <v>65.32435000000001</v>
      </c>
      <c r="J13" s="339">
        <v>63.699999999999996</v>
      </c>
      <c r="K13" s="339">
        <v>63.966499999999996</v>
      </c>
      <c r="L13" s="339">
        <v>64.167999999999992</v>
      </c>
      <c r="M13" s="339">
        <v>63.758499999999998</v>
      </c>
      <c r="N13" s="339">
        <v>63.082500000000003</v>
      </c>
      <c r="O13" s="339">
        <v>64.999995833333344</v>
      </c>
      <c r="P13"/>
    </row>
    <row r="14" spans="1:16">
      <c r="A14"/>
      <c r="B14" s="3" t="s">
        <v>229</v>
      </c>
      <c r="C14" s="339">
        <v>32.1</v>
      </c>
      <c r="D14" s="339">
        <v>32.1</v>
      </c>
      <c r="E14" s="339">
        <v>32.1</v>
      </c>
      <c r="F14" s="339">
        <v>32.1</v>
      </c>
      <c r="G14" s="339">
        <v>32.1</v>
      </c>
      <c r="H14" s="339">
        <v>32.1</v>
      </c>
      <c r="I14" s="339">
        <v>32.1</v>
      </c>
      <c r="J14" s="339">
        <v>32.1</v>
      </c>
      <c r="K14" s="339">
        <v>32.1</v>
      </c>
      <c r="L14" s="339">
        <v>32.1</v>
      </c>
      <c r="M14" s="339">
        <v>32.1</v>
      </c>
      <c r="N14" s="339">
        <v>32.1</v>
      </c>
      <c r="O14" s="339">
        <v>32.100000000000009</v>
      </c>
      <c r="P14"/>
    </row>
    <row r="15" spans="1:16">
      <c r="A15"/>
      <c r="B15" s="3" t="s">
        <v>45</v>
      </c>
      <c r="C15" s="339">
        <v>349.59994389489481</v>
      </c>
      <c r="D15" s="339">
        <v>350.3072552334184</v>
      </c>
      <c r="E15" s="339">
        <v>350.22839275138688</v>
      </c>
      <c r="F15" s="339">
        <v>343.98903081825534</v>
      </c>
      <c r="G15" s="339">
        <v>338.15101259002495</v>
      </c>
      <c r="H15" s="339">
        <v>335.60850581371977</v>
      </c>
      <c r="I15" s="339">
        <v>329.60365526965995</v>
      </c>
      <c r="J15" s="339">
        <v>339.50929217802098</v>
      </c>
      <c r="K15" s="339">
        <v>334.61010831194812</v>
      </c>
      <c r="L15" s="339">
        <v>357.1968504788731</v>
      </c>
      <c r="M15" s="339">
        <v>357.19685047887322</v>
      </c>
      <c r="N15" s="339">
        <v>354.93475235887729</v>
      </c>
      <c r="O15" s="339">
        <v>345.07797084816275</v>
      </c>
      <c r="P15"/>
    </row>
    <row r="16" spans="1:16">
      <c r="A16"/>
      <c r="B16" s="3" t="s">
        <v>46</v>
      </c>
      <c r="C16" s="339">
        <v>378.44399830678867</v>
      </c>
      <c r="D16" s="339">
        <v>379.15130964531227</v>
      </c>
      <c r="E16" s="339">
        <v>379.07244716328074</v>
      </c>
      <c r="F16" s="339">
        <v>372.83308523014921</v>
      </c>
      <c r="G16" s="339">
        <v>366.99506700191881</v>
      </c>
      <c r="H16" s="339">
        <v>364.45256022561364</v>
      </c>
      <c r="I16" s="339">
        <v>358.44770968155382</v>
      </c>
      <c r="J16" s="339">
        <v>368.35334658991485</v>
      </c>
      <c r="K16" s="339">
        <v>363.45416272384199</v>
      </c>
      <c r="L16" s="339">
        <v>386.04090489076697</v>
      </c>
      <c r="M16" s="339">
        <v>386.04090489076708</v>
      </c>
      <c r="N16" s="339">
        <v>383.77880677077115</v>
      </c>
      <c r="O16" s="339">
        <v>373.92202526005661</v>
      </c>
      <c r="P16"/>
    </row>
    <row r="17" spans="1:29">
      <c r="A17"/>
      <c r="B17" s="3" t="s">
        <v>47</v>
      </c>
      <c r="C17" s="339">
        <v>402.45194642166302</v>
      </c>
      <c r="D17" s="339">
        <v>403.15925776018662</v>
      </c>
      <c r="E17" s="339">
        <v>403.08039527815509</v>
      </c>
      <c r="F17" s="339">
        <v>396.84103334502356</v>
      </c>
      <c r="G17" s="339">
        <v>391.00301511679316</v>
      </c>
      <c r="H17" s="339">
        <v>388.46050834048799</v>
      </c>
      <c r="I17" s="339">
        <v>382.45565779642817</v>
      </c>
      <c r="J17" s="339">
        <v>392.3612947047892</v>
      </c>
      <c r="K17" s="339">
        <v>387.46211083871634</v>
      </c>
      <c r="L17" s="339">
        <v>410.04885300564132</v>
      </c>
      <c r="M17" s="339">
        <v>410.04885300564143</v>
      </c>
      <c r="N17" s="339">
        <v>407.78675488564551</v>
      </c>
      <c r="O17" s="339">
        <v>397.92997337493097</v>
      </c>
      <c r="P17"/>
    </row>
    <row r="18" spans="1:29">
      <c r="A18"/>
      <c r="B18" s="340" t="s">
        <v>49</v>
      </c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/>
    </row>
    <row r="19" spans="1:29">
      <c r="A19"/>
      <c r="P19"/>
      <c r="AC19" s="299" t="s">
        <v>208</v>
      </c>
    </row>
    <row r="20" spans="1:29">
      <c r="A20"/>
      <c r="B20" s="16" t="s">
        <v>30</v>
      </c>
      <c r="P20"/>
    </row>
    <row r="21" spans="1:29">
      <c r="A21"/>
      <c r="C21" s="396">
        <v>44562</v>
      </c>
      <c r="D21" s="396">
        <v>44593</v>
      </c>
      <c r="E21" s="396">
        <v>44621</v>
      </c>
      <c r="F21" s="396">
        <v>44652</v>
      </c>
      <c r="G21" s="396">
        <v>44682</v>
      </c>
      <c r="H21" s="396">
        <v>44713</v>
      </c>
      <c r="I21" s="396">
        <v>44743</v>
      </c>
      <c r="J21" s="396">
        <v>44774</v>
      </c>
      <c r="K21" s="396">
        <v>44805</v>
      </c>
      <c r="L21" s="396">
        <v>44835</v>
      </c>
      <c r="M21" s="396">
        <v>44866</v>
      </c>
      <c r="N21" s="396">
        <v>44896</v>
      </c>
      <c r="O21" s="383">
        <v>2022</v>
      </c>
      <c r="P21"/>
      <c r="AC21" s="299" t="s">
        <v>0</v>
      </c>
    </row>
    <row r="22" spans="1:29">
      <c r="A22"/>
      <c r="B22" s="3" t="s">
        <v>207</v>
      </c>
      <c r="C22" s="339">
        <v>66.100099999999998</v>
      </c>
      <c r="D22" s="339">
        <v>66</v>
      </c>
      <c r="E22" s="339">
        <v>65.7</v>
      </c>
      <c r="F22" s="339">
        <v>66</v>
      </c>
      <c r="G22" s="339">
        <v>65.900000000000006</v>
      </c>
      <c r="H22" s="339">
        <v>66.3</v>
      </c>
      <c r="I22" s="339">
        <v>65.32435000000001</v>
      </c>
      <c r="J22" s="339">
        <v>63.699999999999996</v>
      </c>
      <c r="K22" s="339">
        <v>63.966499999999996</v>
      </c>
      <c r="L22" s="339">
        <v>64.167999999999992</v>
      </c>
      <c r="M22" s="339">
        <v>63.758499999999998</v>
      </c>
      <c r="N22" s="339">
        <v>63.082500000000003</v>
      </c>
      <c r="O22" s="339">
        <v>64.999995833333344</v>
      </c>
      <c r="P22"/>
      <c r="AC22" s="299" t="s">
        <v>4</v>
      </c>
    </row>
    <row r="23" spans="1:29">
      <c r="A23"/>
      <c r="B23" s="3" t="s">
        <v>229</v>
      </c>
      <c r="C23" s="339">
        <v>32.1</v>
      </c>
      <c r="D23" s="339">
        <v>32.1</v>
      </c>
      <c r="E23" s="339">
        <v>32.1</v>
      </c>
      <c r="F23" s="339">
        <v>32.1</v>
      </c>
      <c r="G23" s="339">
        <v>32.1</v>
      </c>
      <c r="H23" s="339">
        <v>32.1</v>
      </c>
      <c r="I23" s="339">
        <v>32.1</v>
      </c>
      <c r="J23" s="339">
        <v>32.1</v>
      </c>
      <c r="K23" s="339">
        <v>32.1</v>
      </c>
      <c r="L23" s="339">
        <v>32.1</v>
      </c>
      <c r="M23" s="339">
        <v>32.1</v>
      </c>
      <c r="N23" s="339">
        <v>32.1</v>
      </c>
      <c r="O23" s="339">
        <v>32.100000000000009</v>
      </c>
      <c r="P23"/>
    </row>
    <row r="24" spans="1:29">
      <c r="A24"/>
      <c r="B24" s="3" t="s">
        <v>45</v>
      </c>
      <c r="C24" s="339">
        <v>342.31661173041778</v>
      </c>
      <c r="D24" s="339">
        <v>343.00918741605557</v>
      </c>
      <c r="E24" s="339">
        <v>342.93196790239961</v>
      </c>
      <c r="F24" s="339">
        <v>336.82259267620833</v>
      </c>
      <c r="G24" s="339">
        <v>331.10619982773278</v>
      </c>
      <c r="H24" s="339">
        <v>328.61666194260056</v>
      </c>
      <c r="I24" s="339">
        <v>322.73691245154203</v>
      </c>
      <c r="J24" s="339">
        <v>332.43618192431217</v>
      </c>
      <c r="K24" s="339">
        <v>327.63906438878257</v>
      </c>
      <c r="L24" s="339">
        <v>349.7552494272299</v>
      </c>
      <c r="M24" s="339">
        <v>349.75524942722996</v>
      </c>
      <c r="N24" s="339">
        <v>347.54027835140073</v>
      </c>
      <c r="O24" s="339">
        <v>337.88884645549268</v>
      </c>
      <c r="P24"/>
      <c r="AC24" s="299" t="s">
        <v>198</v>
      </c>
    </row>
    <row r="25" spans="1:29">
      <c r="A25"/>
      <c r="B25" s="3" t="s">
        <v>46</v>
      </c>
      <c r="C25" s="339">
        <v>371.16066614231164</v>
      </c>
      <c r="D25" s="339">
        <v>371.85324182794943</v>
      </c>
      <c r="E25" s="339">
        <v>371.77602231429347</v>
      </c>
      <c r="F25" s="339">
        <v>365.6666470881022</v>
      </c>
      <c r="G25" s="339">
        <v>359.95025423962664</v>
      </c>
      <c r="H25" s="339">
        <v>357.46071635449442</v>
      </c>
      <c r="I25" s="339">
        <v>351.58096686343589</v>
      </c>
      <c r="J25" s="339">
        <v>361.28023633620603</v>
      </c>
      <c r="K25" s="339">
        <v>356.48311880067644</v>
      </c>
      <c r="L25" s="339">
        <v>378.59930383912376</v>
      </c>
      <c r="M25" s="339">
        <v>378.59930383912382</v>
      </c>
      <c r="N25" s="339">
        <v>376.38433276329459</v>
      </c>
      <c r="O25" s="339">
        <v>366.7329008673866</v>
      </c>
      <c r="P25"/>
      <c r="AC25" s="299" t="s">
        <v>6</v>
      </c>
    </row>
    <row r="26" spans="1:29">
      <c r="A26"/>
      <c r="B26" s="3" t="s">
        <v>47</v>
      </c>
      <c r="C26" s="339">
        <v>395.16861425718599</v>
      </c>
      <c r="D26" s="339">
        <v>395.86118994282378</v>
      </c>
      <c r="E26" s="339">
        <v>395.78397042916782</v>
      </c>
      <c r="F26" s="339">
        <v>389.67459520297655</v>
      </c>
      <c r="G26" s="339">
        <v>383.958202354501</v>
      </c>
      <c r="H26" s="339">
        <v>381.46866446936878</v>
      </c>
      <c r="I26" s="339">
        <v>375.58891497831024</v>
      </c>
      <c r="J26" s="339">
        <v>385.28818445108038</v>
      </c>
      <c r="K26" s="339">
        <v>380.49106691555079</v>
      </c>
      <c r="L26" s="339">
        <v>402.60725195399812</v>
      </c>
      <c r="M26" s="339">
        <v>402.60725195399817</v>
      </c>
      <c r="N26" s="339">
        <v>400.39228087816895</v>
      </c>
      <c r="O26" s="339">
        <v>390.74084898226084</v>
      </c>
      <c r="P26"/>
    </row>
    <row r="27" spans="1:29">
      <c r="A27"/>
      <c r="B27" s="340" t="s">
        <v>50</v>
      </c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/>
    </row>
    <row r="28" spans="1:29">
      <c r="A28"/>
      <c r="B28" s="340"/>
      <c r="P28"/>
    </row>
    <row r="29" spans="1:29">
      <c r="A29"/>
      <c r="B29" s="16" t="s">
        <v>230</v>
      </c>
      <c r="P29"/>
    </row>
    <row r="30" spans="1:29">
      <c r="A30"/>
      <c r="C30" s="396">
        <v>44562</v>
      </c>
      <c r="D30" s="396">
        <v>44593</v>
      </c>
      <c r="E30" s="396">
        <v>44621</v>
      </c>
      <c r="F30" s="396">
        <v>44652</v>
      </c>
      <c r="G30" s="396">
        <v>44682</v>
      </c>
      <c r="H30" s="396">
        <v>44713</v>
      </c>
      <c r="I30" s="396">
        <v>44743</v>
      </c>
      <c r="J30" s="396">
        <v>44774</v>
      </c>
      <c r="K30" s="396">
        <v>44805</v>
      </c>
      <c r="L30" s="396">
        <v>44835</v>
      </c>
      <c r="M30" s="396">
        <v>44866</v>
      </c>
      <c r="N30" s="396">
        <v>44896</v>
      </c>
      <c r="O30" s="383">
        <v>2022</v>
      </c>
      <c r="P30"/>
    </row>
    <row r="31" spans="1:29">
      <c r="A31"/>
      <c r="B31" s="3" t="s">
        <v>207</v>
      </c>
      <c r="C31" s="339">
        <v>66.100099999999998</v>
      </c>
      <c r="D31" s="339">
        <v>66</v>
      </c>
      <c r="E31" s="339">
        <v>65.7</v>
      </c>
      <c r="F31" s="339">
        <v>66</v>
      </c>
      <c r="G31" s="339">
        <v>65.900000000000006</v>
      </c>
      <c r="H31" s="339">
        <v>66.3</v>
      </c>
      <c r="I31" s="339">
        <v>65.32435000000001</v>
      </c>
      <c r="J31" s="339">
        <v>63.699999999999996</v>
      </c>
      <c r="K31" s="339">
        <v>63.966499999999996</v>
      </c>
      <c r="L31" s="339">
        <v>64.167999999999992</v>
      </c>
      <c r="M31" s="339">
        <v>63.758499999999998</v>
      </c>
      <c r="N31" s="339">
        <v>63.082500000000003</v>
      </c>
      <c r="O31" s="339">
        <v>64.999995833333344</v>
      </c>
      <c r="P31"/>
    </row>
    <row r="32" spans="1:29">
      <c r="A32"/>
      <c r="B32" s="3" t="s">
        <v>229</v>
      </c>
      <c r="C32" s="339">
        <v>32.1</v>
      </c>
      <c r="D32" s="339">
        <v>32.1</v>
      </c>
      <c r="E32" s="339">
        <v>32.1</v>
      </c>
      <c r="F32" s="339">
        <v>32.1</v>
      </c>
      <c r="G32" s="339">
        <v>32.1</v>
      </c>
      <c r="H32" s="339">
        <v>32.1</v>
      </c>
      <c r="I32" s="339">
        <v>32.1</v>
      </c>
      <c r="J32" s="339">
        <v>32.1</v>
      </c>
      <c r="K32" s="339">
        <v>32.1</v>
      </c>
      <c r="L32" s="339">
        <v>32.1</v>
      </c>
      <c r="M32" s="339">
        <v>32.1</v>
      </c>
      <c r="N32" s="339">
        <v>32.1</v>
      </c>
      <c r="O32" s="339">
        <v>32.100000000000009</v>
      </c>
      <c r="P32"/>
    </row>
    <row r="33" spans="1:23">
      <c r="A33"/>
      <c r="B33" s="3" t="s">
        <v>45</v>
      </c>
      <c r="C33" s="339">
        <v>342.31661173041778</v>
      </c>
      <c r="D33" s="339">
        <v>343.00918741605557</v>
      </c>
      <c r="E33" s="339">
        <v>342.93196790239961</v>
      </c>
      <c r="F33" s="339">
        <v>336.82259267620833</v>
      </c>
      <c r="G33" s="339">
        <v>331.10619982773278</v>
      </c>
      <c r="H33" s="339">
        <v>328.61666194260056</v>
      </c>
      <c r="I33" s="339">
        <v>322.73691245154203</v>
      </c>
      <c r="J33" s="339">
        <v>332.43618192431217</v>
      </c>
      <c r="K33" s="339">
        <v>327.63906438878257</v>
      </c>
      <c r="L33" s="339">
        <v>349.7552494272299</v>
      </c>
      <c r="M33" s="339">
        <v>349.75524942722996</v>
      </c>
      <c r="N33" s="339">
        <v>347.54027835140073</v>
      </c>
      <c r="O33" s="339">
        <v>337.88884645549268</v>
      </c>
      <c r="P33"/>
    </row>
    <row r="34" spans="1:23">
      <c r="A34"/>
      <c r="B34" s="3" t="s">
        <v>46</v>
      </c>
      <c r="C34" s="339">
        <v>371.16066614231164</v>
      </c>
      <c r="D34" s="339">
        <v>371.85324182794943</v>
      </c>
      <c r="E34" s="339">
        <v>371.77602231429347</v>
      </c>
      <c r="F34" s="339">
        <v>365.6666470881022</v>
      </c>
      <c r="G34" s="339">
        <v>359.95025423962664</v>
      </c>
      <c r="H34" s="339">
        <v>357.46071635449442</v>
      </c>
      <c r="I34" s="339">
        <v>351.58096686343589</v>
      </c>
      <c r="J34" s="339">
        <v>361.28023633620603</v>
      </c>
      <c r="K34" s="339">
        <v>356.48311880067644</v>
      </c>
      <c r="L34" s="339">
        <v>378.59930383912376</v>
      </c>
      <c r="M34" s="339">
        <v>378.59930383912382</v>
      </c>
      <c r="N34" s="339">
        <v>376.38433276329459</v>
      </c>
      <c r="O34" s="339">
        <v>366.7329008673866</v>
      </c>
      <c r="P34"/>
    </row>
    <row r="35" spans="1:23">
      <c r="A35"/>
      <c r="B35" s="3" t="s">
        <v>47</v>
      </c>
      <c r="C35" s="339">
        <v>395.16861425718599</v>
      </c>
      <c r="D35" s="339">
        <v>395.86118994282378</v>
      </c>
      <c r="E35" s="339">
        <v>395.78397042916782</v>
      </c>
      <c r="F35" s="339">
        <v>389.67459520297655</v>
      </c>
      <c r="G35" s="339">
        <v>383.958202354501</v>
      </c>
      <c r="H35" s="339">
        <v>381.46866446936878</v>
      </c>
      <c r="I35" s="339">
        <v>375.58891497831024</v>
      </c>
      <c r="J35" s="339">
        <v>385.28818445108038</v>
      </c>
      <c r="K35" s="339">
        <v>380.49106691555079</v>
      </c>
      <c r="L35" s="339">
        <v>402.60725195399812</v>
      </c>
      <c r="M35" s="339">
        <v>402.60725195399817</v>
      </c>
      <c r="N35" s="339">
        <v>400.39228087816895</v>
      </c>
      <c r="O35" s="339">
        <v>390.74084898226084</v>
      </c>
      <c r="P35"/>
    </row>
    <row r="36" spans="1:23">
      <c r="A36"/>
      <c r="B36" s="340" t="s">
        <v>50</v>
      </c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/>
      <c r="Q36" s="349"/>
      <c r="R36" s="349"/>
      <c r="S36" s="349"/>
    </row>
    <row r="37" spans="1:23">
      <c r="A37"/>
      <c r="B37" s="340"/>
      <c r="P37"/>
      <c r="Q37" s="349"/>
      <c r="R37" s="350"/>
      <c r="S37" s="349"/>
      <c r="T37" s="349"/>
      <c r="U37" s="349"/>
      <c r="V37" s="349"/>
      <c r="W37" s="349"/>
    </row>
    <row r="38" spans="1:23">
      <c r="A38"/>
      <c r="B38" s="16" t="s">
        <v>31</v>
      </c>
      <c r="P38"/>
      <c r="Q38" s="349"/>
      <c r="R38" s="350"/>
      <c r="S38" s="349"/>
      <c r="T38" s="349"/>
      <c r="U38" s="349"/>
      <c r="V38" s="349"/>
      <c r="W38" s="349"/>
    </row>
    <row r="39" spans="1:23">
      <c r="A39"/>
      <c r="C39" s="396">
        <v>44562</v>
      </c>
      <c r="D39" s="396">
        <v>44593</v>
      </c>
      <c r="E39" s="396">
        <v>44621</v>
      </c>
      <c r="F39" s="396">
        <v>44652</v>
      </c>
      <c r="G39" s="396">
        <v>44682</v>
      </c>
      <c r="H39" s="396">
        <v>44713</v>
      </c>
      <c r="I39" s="396">
        <v>44743</v>
      </c>
      <c r="J39" s="396">
        <v>44774</v>
      </c>
      <c r="K39" s="396">
        <v>44805</v>
      </c>
      <c r="L39" s="396">
        <v>44835</v>
      </c>
      <c r="M39" s="396">
        <v>44866</v>
      </c>
      <c r="N39" s="396">
        <v>44896</v>
      </c>
      <c r="O39" s="383">
        <v>2022</v>
      </c>
      <c r="P39"/>
    </row>
    <row r="40" spans="1:23">
      <c r="A40"/>
      <c r="B40" s="3" t="s">
        <v>207</v>
      </c>
      <c r="C40" s="339">
        <v>66.100099999999998</v>
      </c>
      <c r="D40" s="339">
        <v>66</v>
      </c>
      <c r="E40" s="339">
        <v>65.7</v>
      </c>
      <c r="F40" s="339">
        <v>66</v>
      </c>
      <c r="G40" s="339">
        <v>65.900000000000006</v>
      </c>
      <c r="H40" s="339">
        <v>66.3</v>
      </c>
      <c r="I40" s="339">
        <v>65.32435000000001</v>
      </c>
      <c r="J40" s="339">
        <v>63.699999999999996</v>
      </c>
      <c r="K40" s="339">
        <v>63.966499999999996</v>
      </c>
      <c r="L40" s="339">
        <v>64.167999999999992</v>
      </c>
      <c r="M40" s="339">
        <v>63.758499999999998</v>
      </c>
      <c r="N40" s="339">
        <v>63.082500000000003</v>
      </c>
      <c r="O40" s="339">
        <v>64.999995833333344</v>
      </c>
      <c r="P40"/>
    </row>
    <row r="41" spans="1:23">
      <c r="A41"/>
      <c r="B41" s="3" t="s">
        <v>229</v>
      </c>
      <c r="C41" s="339">
        <v>32.1</v>
      </c>
      <c r="D41" s="339">
        <v>32.1</v>
      </c>
      <c r="E41" s="339">
        <v>32.1</v>
      </c>
      <c r="F41" s="339">
        <v>32.1</v>
      </c>
      <c r="G41" s="339">
        <v>32.1</v>
      </c>
      <c r="H41" s="339">
        <v>32.1</v>
      </c>
      <c r="I41" s="339">
        <v>32.1</v>
      </c>
      <c r="J41" s="339">
        <v>32.1</v>
      </c>
      <c r="K41" s="339">
        <v>32.1</v>
      </c>
      <c r="L41" s="339">
        <v>32.1</v>
      </c>
      <c r="M41" s="339">
        <v>32.1</v>
      </c>
      <c r="N41" s="339">
        <v>32.1</v>
      </c>
      <c r="O41" s="339">
        <v>32.100000000000009</v>
      </c>
      <c r="P41"/>
    </row>
    <row r="42" spans="1:23">
      <c r="A42"/>
      <c r="B42" s="3" t="s">
        <v>45</v>
      </c>
      <c r="C42" s="339">
        <v>342.31661173041778</v>
      </c>
      <c r="D42" s="339">
        <v>343.00918741605557</v>
      </c>
      <c r="E42" s="339">
        <v>342.93196790239961</v>
      </c>
      <c r="F42" s="339">
        <v>336.82259267620833</v>
      </c>
      <c r="G42" s="339">
        <v>331.10619982773278</v>
      </c>
      <c r="H42" s="339">
        <v>328.61666194260056</v>
      </c>
      <c r="I42" s="339">
        <v>322.73691245154203</v>
      </c>
      <c r="J42" s="339">
        <v>332.43618192431217</v>
      </c>
      <c r="K42" s="339">
        <v>327.63906438878257</v>
      </c>
      <c r="L42" s="339">
        <v>349.7552494272299</v>
      </c>
      <c r="M42" s="339">
        <v>349.75524942722996</v>
      </c>
      <c r="N42" s="339">
        <v>347.54027835140073</v>
      </c>
      <c r="O42" s="339">
        <v>337.88884645549268</v>
      </c>
      <c r="P42"/>
    </row>
    <row r="43" spans="1:23">
      <c r="A43"/>
      <c r="B43" s="3" t="s">
        <v>46</v>
      </c>
      <c r="C43" s="339">
        <v>378.80240711286302</v>
      </c>
      <c r="D43" s="339">
        <v>379.49498279850081</v>
      </c>
      <c r="E43" s="339">
        <v>379.41776328484485</v>
      </c>
      <c r="F43" s="339">
        <v>373.30838805865358</v>
      </c>
      <c r="G43" s="339">
        <v>367.59199521017803</v>
      </c>
      <c r="H43" s="339">
        <v>365.1024573250458</v>
      </c>
      <c r="I43" s="339">
        <v>359.22270783398727</v>
      </c>
      <c r="J43" s="339">
        <v>368.92197730675741</v>
      </c>
      <c r="K43" s="339">
        <v>364.12485977122782</v>
      </c>
      <c r="L43" s="339">
        <v>386.24104480967515</v>
      </c>
      <c r="M43" s="339">
        <v>386.2410448096752</v>
      </c>
      <c r="N43" s="339">
        <v>384.02607373384598</v>
      </c>
      <c r="O43" s="339">
        <v>374.37464183793787</v>
      </c>
      <c r="P43"/>
    </row>
    <row r="44" spans="1:23">
      <c r="A44"/>
      <c r="B44" s="3" t="s">
        <v>47</v>
      </c>
      <c r="C44" s="339">
        <v>411.53884932485505</v>
      </c>
      <c r="D44" s="339">
        <v>412.23142501049284</v>
      </c>
      <c r="E44" s="339">
        <v>412.15420549683688</v>
      </c>
      <c r="F44" s="339">
        <v>406.0448302706456</v>
      </c>
      <c r="G44" s="339">
        <v>400.32843742217005</v>
      </c>
      <c r="H44" s="339">
        <v>397.83889953703783</v>
      </c>
      <c r="I44" s="339">
        <v>391.9591500459793</v>
      </c>
      <c r="J44" s="339">
        <v>401.65841951874944</v>
      </c>
      <c r="K44" s="339">
        <v>396.86130198321985</v>
      </c>
      <c r="L44" s="339">
        <v>418.97748702166717</v>
      </c>
      <c r="M44" s="339">
        <v>418.97748702166723</v>
      </c>
      <c r="N44" s="339">
        <v>416.762515945838</v>
      </c>
      <c r="O44" s="339">
        <v>407.11108404992984</v>
      </c>
      <c r="P44"/>
    </row>
    <row r="45" spans="1:23">
      <c r="A45"/>
      <c r="B45" s="340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/>
    </row>
    <row r="46" spans="1:23">
      <c r="A46"/>
      <c r="B46" s="16" t="s">
        <v>266</v>
      </c>
      <c r="P46"/>
    </row>
    <row r="47" spans="1:23">
      <c r="A47"/>
      <c r="C47" s="396">
        <v>44562</v>
      </c>
      <c r="D47" s="396">
        <v>44593</v>
      </c>
      <c r="E47" s="396">
        <v>44621</v>
      </c>
      <c r="F47" s="396">
        <v>44652</v>
      </c>
      <c r="G47" s="396">
        <v>44682</v>
      </c>
      <c r="H47" s="396">
        <v>44713</v>
      </c>
      <c r="I47" s="396">
        <v>44743</v>
      </c>
      <c r="J47" s="396">
        <v>44774</v>
      </c>
      <c r="K47" s="396">
        <v>44805</v>
      </c>
      <c r="L47" s="396">
        <v>44835</v>
      </c>
      <c r="M47" s="396">
        <v>44866</v>
      </c>
      <c r="N47" s="396">
        <v>44896</v>
      </c>
      <c r="O47" s="383">
        <v>2022</v>
      </c>
      <c r="P47"/>
    </row>
    <row r="48" spans="1:23">
      <c r="A48"/>
      <c r="B48" s="3" t="s">
        <v>207</v>
      </c>
      <c r="C48" s="339">
        <v>66.100099999999998</v>
      </c>
      <c r="D48" s="339">
        <v>66</v>
      </c>
      <c r="E48" s="339">
        <v>65.7</v>
      </c>
      <c r="F48" s="339">
        <v>66</v>
      </c>
      <c r="G48" s="339">
        <v>65.900000000000006</v>
      </c>
      <c r="H48" s="339">
        <v>66.3</v>
      </c>
      <c r="I48" s="339">
        <v>65.32435000000001</v>
      </c>
      <c r="J48" s="339">
        <v>63.699999999999996</v>
      </c>
      <c r="K48" s="339">
        <v>63.966499999999996</v>
      </c>
      <c r="L48" s="339">
        <v>64.167999999999992</v>
      </c>
      <c r="M48" s="339">
        <v>63.758499999999998</v>
      </c>
      <c r="N48" s="339">
        <v>63.082500000000003</v>
      </c>
      <c r="O48" s="339">
        <v>64.999995833333344</v>
      </c>
      <c r="P48"/>
    </row>
    <row r="49" spans="1:16">
      <c r="A49"/>
      <c r="B49" s="3" t="s">
        <v>229</v>
      </c>
      <c r="C49" s="339">
        <v>32.1</v>
      </c>
      <c r="D49" s="339">
        <v>32.1</v>
      </c>
      <c r="E49" s="339">
        <v>32.1</v>
      </c>
      <c r="F49" s="339">
        <v>32.1</v>
      </c>
      <c r="G49" s="339">
        <v>32.1</v>
      </c>
      <c r="H49" s="339">
        <v>32.1</v>
      </c>
      <c r="I49" s="339">
        <v>32.1</v>
      </c>
      <c r="J49" s="339">
        <v>32.1</v>
      </c>
      <c r="K49" s="339">
        <v>32.1</v>
      </c>
      <c r="L49" s="339">
        <v>32.1</v>
      </c>
      <c r="M49" s="339">
        <v>32.1</v>
      </c>
      <c r="N49" s="339">
        <v>32.1</v>
      </c>
      <c r="O49" s="339">
        <v>32.100000000000009</v>
      </c>
      <c r="P49"/>
    </row>
    <row r="50" spans="1:16">
      <c r="A50"/>
      <c r="B50" s="3" t="s">
        <v>45</v>
      </c>
      <c r="C50" s="339">
        <v>342.31661173041778</v>
      </c>
      <c r="D50" s="339">
        <v>343.00918741605557</v>
      </c>
      <c r="E50" s="339">
        <v>342.93196790239961</v>
      </c>
      <c r="F50" s="339">
        <v>336.82259267620833</v>
      </c>
      <c r="G50" s="339">
        <v>331.10619982773278</v>
      </c>
      <c r="H50" s="339">
        <v>328.61666194260056</v>
      </c>
      <c r="I50" s="339">
        <v>322.73691245154203</v>
      </c>
      <c r="J50" s="339">
        <v>332.43618192431217</v>
      </c>
      <c r="K50" s="339">
        <v>327.63906438878257</v>
      </c>
      <c r="L50" s="339">
        <v>349.7552494272299</v>
      </c>
      <c r="M50" s="339">
        <v>349.75524942722996</v>
      </c>
      <c r="N50" s="339">
        <v>347.54027835140073</v>
      </c>
      <c r="O50" s="339">
        <v>337.88884645549268</v>
      </c>
      <c r="P50"/>
    </row>
    <row r="51" spans="1:16">
      <c r="A51"/>
      <c r="B51" s="3" t="s">
        <v>46</v>
      </c>
      <c r="C51" s="339">
        <v>378.80240711286302</v>
      </c>
      <c r="D51" s="339">
        <v>379.49498279850081</v>
      </c>
      <c r="E51" s="339">
        <v>379.41776328484485</v>
      </c>
      <c r="F51" s="339">
        <v>373.30838805865358</v>
      </c>
      <c r="G51" s="339">
        <v>367.59199521017803</v>
      </c>
      <c r="H51" s="339">
        <v>365.1024573250458</v>
      </c>
      <c r="I51" s="339">
        <v>359.22270783398727</v>
      </c>
      <c r="J51" s="339">
        <v>368.92197730675741</v>
      </c>
      <c r="K51" s="339">
        <v>364.12485977122782</v>
      </c>
      <c r="L51" s="339">
        <v>386.24104480967515</v>
      </c>
      <c r="M51" s="339">
        <v>386.2410448096752</v>
      </c>
      <c r="N51" s="339">
        <v>384.02607373384598</v>
      </c>
      <c r="O51" s="339">
        <v>374.37464183793787</v>
      </c>
      <c r="P51"/>
    </row>
    <row r="52" spans="1:16">
      <c r="A52"/>
      <c r="B52" s="3" t="s">
        <v>47</v>
      </c>
      <c r="C52" s="339">
        <v>450.80240711286302</v>
      </c>
      <c r="D52" s="339">
        <v>451.49498279850081</v>
      </c>
      <c r="E52" s="339">
        <v>451.41776328484485</v>
      </c>
      <c r="F52" s="339">
        <v>445.30838805865358</v>
      </c>
      <c r="G52" s="339">
        <v>439.59199521017803</v>
      </c>
      <c r="H52" s="339">
        <v>437.1024573250458</v>
      </c>
      <c r="I52" s="339">
        <v>431.22270783398727</v>
      </c>
      <c r="J52" s="339">
        <v>440.92197730675741</v>
      </c>
      <c r="K52" s="339">
        <v>436.12485977122782</v>
      </c>
      <c r="L52" s="339">
        <v>458.24104480967515</v>
      </c>
      <c r="M52" s="339">
        <v>458.2410448096752</v>
      </c>
      <c r="N52" s="339">
        <v>456.02607373384598</v>
      </c>
      <c r="O52" s="339">
        <v>446.37464183793787</v>
      </c>
      <c r="P52"/>
    </row>
    <row r="53" spans="1:16">
      <c r="A53"/>
      <c r="B53" s="340"/>
      <c r="P53"/>
    </row>
    <row r="54" spans="1:16">
      <c r="A54"/>
      <c r="B54" s="16" t="s">
        <v>32</v>
      </c>
      <c r="P54"/>
    </row>
    <row r="55" spans="1:16">
      <c r="A55"/>
      <c r="C55" s="396">
        <v>44562</v>
      </c>
      <c r="D55" s="396">
        <v>44593</v>
      </c>
      <c r="E55" s="396">
        <v>44621</v>
      </c>
      <c r="F55" s="396">
        <v>44652</v>
      </c>
      <c r="G55" s="396">
        <v>44682</v>
      </c>
      <c r="H55" s="396">
        <v>44713</v>
      </c>
      <c r="I55" s="396">
        <v>44743</v>
      </c>
      <c r="J55" s="396">
        <v>44774</v>
      </c>
      <c r="K55" s="396">
        <v>44805</v>
      </c>
      <c r="L55" s="396">
        <v>44835</v>
      </c>
      <c r="M55" s="396">
        <v>44866</v>
      </c>
      <c r="N55" s="396">
        <v>44896</v>
      </c>
      <c r="O55" s="383">
        <v>2022</v>
      </c>
      <c r="P55"/>
    </row>
    <row r="56" spans="1:16">
      <c r="A56"/>
      <c r="B56" s="3" t="s">
        <v>207</v>
      </c>
      <c r="C56" s="339">
        <v>66.100099999999998</v>
      </c>
      <c r="D56" s="339">
        <v>66</v>
      </c>
      <c r="E56" s="339">
        <v>65.7</v>
      </c>
      <c r="F56" s="339">
        <v>66</v>
      </c>
      <c r="G56" s="339">
        <v>65.900000000000006</v>
      </c>
      <c r="H56" s="339">
        <v>66.3</v>
      </c>
      <c r="I56" s="339">
        <v>65.32435000000001</v>
      </c>
      <c r="J56" s="339">
        <v>63.699999999999996</v>
      </c>
      <c r="K56" s="339">
        <v>63.966499999999996</v>
      </c>
      <c r="L56" s="339">
        <v>64.167999999999992</v>
      </c>
      <c r="M56" s="339">
        <v>63.758499999999998</v>
      </c>
      <c r="N56" s="339">
        <v>63.082500000000003</v>
      </c>
      <c r="O56" s="339">
        <v>64.999995833333344</v>
      </c>
      <c r="P56"/>
    </row>
    <row r="57" spans="1:16">
      <c r="A57"/>
      <c r="B57" s="3" t="s">
        <v>229</v>
      </c>
      <c r="C57" s="339">
        <v>32.1</v>
      </c>
      <c r="D57" s="339">
        <v>32.1</v>
      </c>
      <c r="E57" s="339">
        <v>32.1</v>
      </c>
      <c r="F57" s="339">
        <v>32.1</v>
      </c>
      <c r="G57" s="339">
        <v>32.1</v>
      </c>
      <c r="H57" s="339">
        <v>32.1</v>
      </c>
      <c r="I57" s="339">
        <v>32.1</v>
      </c>
      <c r="J57" s="339">
        <v>32.1</v>
      </c>
      <c r="K57" s="339">
        <v>32.1</v>
      </c>
      <c r="L57" s="339">
        <v>32.1</v>
      </c>
      <c r="M57" s="339">
        <v>32.1</v>
      </c>
      <c r="N57" s="339">
        <v>32.1</v>
      </c>
      <c r="O57" s="339">
        <v>32.100000000000009</v>
      </c>
      <c r="P57"/>
    </row>
    <row r="58" spans="1:16">
      <c r="A58"/>
      <c r="B58" s="3" t="s">
        <v>45</v>
      </c>
      <c r="C58" s="339">
        <v>327.74994740146383</v>
      </c>
      <c r="D58" s="339">
        <v>328.41305178132978</v>
      </c>
      <c r="E58" s="339">
        <v>328.33911820442523</v>
      </c>
      <c r="F58" s="339">
        <v>322.48971639211436</v>
      </c>
      <c r="G58" s="339">
        <v>317.01657430314833</v>
      </c>
      <c r="H58" s="339">
        <v>314.63297420036224</v>
      </c>
      <c r="I58" s="339">
        <v>309.00342681530623</v>
      </c>
      <c r="J58" s="339">
        <v>318.2899614168947</v>
      </c>
      <c r="K58" s="339">
        <v>313.69697654245135</v>
      </c>
      <c r="L58" s="339">
        <v>334.87204732394355</v>
      </c>
      <c r="M58" s="339">
        <v>334.8720473239436</v>
      </c>
      <c r="N58" s="339">
        <v>332.7513303364475</v>
      </c>
      <c r="O58" s="339">
        <v>323.51059767015255</v>
      </c>
      <c r="P58"/>
    </row>
    <row r="59" spans="1:16">
      <c r="A59"/>
      <c r="B59" s="3" t="s">
        <v>46</v>
      </c>
      <c r="C59" s="339">
        <v>356.59400181335769</v>
      </c>
      <c r="D59" s="339">
        <v>357.25710619322365</v>
      </c>
      <c r="E59" s="339">
        <v>357.1831726163191</v>
      </c>
      <c r="F59" s="339">
        <v>351.33377080400822</v>
      </c>
      <c r="G59" s="339">
        <v>345.8606287150422</v>
      </c>
      <c r="H59" s="339">
        <v>343.47702861225611</v>
      </c>
      <c r="I59" s="339">
        <v>337.84748122720009</v>
      </c>
      <c r="J59" s="339">
        <v>347.13401582878856</v>
      </c>
      <c r="K59" s="339">
        <v>342.54103095434522</v>
      </c>
      <c r="L59" s="339">
        <v>363.71610173583741</v>
      </c>
      <c r="M59" s="339">
        <v>363.71610173583747</v>
      </c>
      <c r="N59" s="339">
        <v>361.59538474834136</v>
      </c>
      <c r="O59" s="339">
        <v>352.35465208204647</v>
      </c>
      <c r="P59"/>
    </row>
    <row r="60" spans="1:16">
      <c r="A60"/>
      <c r="B60" s="3" t="s">
        <v>47</v>
      </c>
      <c r="C60" s="339">
        <v>380.60194992823205</v>
      </c>
      <c r="D60" s="339">
        <v>381.265054308098</v>
      </c>
      <c r="E60" s="339">
        <v>381.19112073119345</v>
      </c>
      <c r="F60" s="339">
        <v>375.34171891888258</v>
      </c>
      <c r="G60" s="339">
        <v>369.86857682991655</v>
      </c>
      <c r="H60" s="339">
        <v>367.48497672713046</v>
      </c>
      <c r="I60" s="339">
        <v>361.85542934207444</v>
      </c>
      <c r="J60" s="339">
        <v>371.14196394366292</v>
      </c>
      <c r="K60" s="339">
        <v>366.54897906921957</v>
      </c>
      <c r="L60" s="339">
        <v>387.72404985071176</v>
      </c>
      <c r="M60" s="339">
        <v>387.72404985071182</v>
      </c>
      <c r="N60" s="339">
        <v>385.60333286321571</v>
      </c>
      <c r="O60" s="339">
        <v>376.36260019692077</v>
      </c>
      <c r="P60"/>
    </row>
    <row r="61" spans="1:16">
      <c r="A61"/>
      <c r="B61" s="340" t="s">
        <v>51</v>
      </c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/>
    </row>
    <row r="62" spans="1:16">
      <c r="A62"/>
      <c r="P62"/>
    </row>
    <row r="63" spans="1:16">
      <c r="A63"/>
      <c r="B63" s="298" t="s">
        <v>231</v>
      </c>
      <c r="C63" s="397" t="s">
        <v>283</v>
      </c>
      <c r="P63"/>
    </row>
    <row r="64" spans="1:16">
      <c r="A64"/>
      <c r="B64" s="298"/>
      <c r="C64" s="397" t="s">
        <v>284</v>
      </c>
      <c r="P64"/>
    </row>
    <row r="65" spans="1:16">
      <c r="A65"/>
      <c r="B65" s="298" t="s">
        <v>232</v>
      </c>
      <c r="C65" s="398">
        <v>44505</v>
      </c>
      <c r="P65"/>
    </row>
    <row r="66" spans="1:16">
      <c r="A66"/>
      <c r="P66"/>
    </row>
    <row r="67" spans="1:16">
      <c r="A67"/>
      <c r="C67" s="385" t="s">
        <v>285</v>
      </c>
      <c r="P67"/>
    </row>
    <row r="68" spans="1:16">
      <c r="A68"/>
      <c r="C68" s="385" t="s">
        <v>286</v>
      </c>
      <c r="P68"/>
    </row>
    <row r="69" spans="1:16">
      <c r="A69"/>
      <c r="C69" s="385" t="s">
        <v>287</v>
      </c>
    </row>
    <row r="70" spans="1:16">
      <c r="A7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Q148"/>
  <sheetViews>
    <sheetView topLeftCell="A136" zoomScale="85" zoomScaleNormal="85" workbookViewId="0">
      <selection activeCell="G156" sqref="G156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453125" style="69" bestFit="1" customWidth="1"/>
    <col min="17" max="16384" width="8.6328125" style="69"/>
  </cols>
  <sheetData>
    <row r="1" spans="3:16">
      <c r="C1" s="447" t="s">
        <v>314</v>
      </c>
      <c r="D1" s="448" t="s">
        <v>235</v>
      </c>
      <c r="E1" s="450">
        <f>E22</f>
        <v>409.73527858613988</v>
      </c>
      <c r="F1" s="450">
        <f t="shared" ref="F1:P1" si="0">F22</f>
        <v>410.45732557754951</v>
      </c>
      <c r="G1" s="450">
        <f t="shared" si="0"/>
        <v>410.37682012714237</v>
      </c>
      <c r="H1" s="450">
        <f t="shared" si="0"/>
        <v>404.00747148707063</v>
      </c>
      <c r="I1" s="450">
        <f t="shared" si="0"/>
        <v>398.04782787908545</v>
      </c>
      <c r="J1" s="450">
        <f t="shared" si="0"/>
        <v>395.45235221160709</v>
      </c>
      <c r="K1" s="450">
        <f t="shared" si="0"/>
        <v>389.32240061454615</v>
      </c>
      <c r="L1" s="450">
        <f t="shared" si="0"/>
        <v>399.43440495849796</v>
      </c>
      <c r="M1" s="450">
        <f t="shared" si="0"/>
        <v>394.43315476188189</v>
      </c>
      <c r="N1" s="450">
        <f t="shared" si="0"/>
        <v>417.49045405728458</v>
      </c>
      <c r="O1" s="450">
        <f t="shared" si="0"/>
        <v>417.49045405728447</v>
      </c>
      <c r="P1" s="450">
        <f t="shared" si="0"/>
        <v>415.18122889312218</v>
      </c>
    </row>
    <row r="2" spans="3:16">
      <c r="C2" s="447" t="s">
        <v>314</v>
      </c>
      <c r="D2" s="448" t="s">
        <v>305</v>
      </c>
      <c r="E2" s="450">
        <f>E32</f>
        <v>409.73527858613994</v>
      </c>
      <c r="F2" s="450">
        <f t="shared" ref="F2:P2" si="1">F32</f>
        <v>410.45732557754945</v>
      </c>
      <c r="G2" s="450">
        <f t="shared" si="1"/>
        <v>410.37682012714242</v>
      </c>
      <c r="H2" s="450">
        <f t="shared" si="1"/>
        <v>404.00747148707063</v>
      </c>
      <c r="I2" s="450">
        <f t="shared" si="1"/>
        <v>398.04782787908539</v>
      </c>
      <c r="J2" s="450">
        <f t="shared" si="1"/>
        <v>395.45235221160715</v>
      </c>
      <c r="K2" s="450">
        <f t="shared" si="1"/>
        <v>389.3224006145461</v>
      </c>
      <c r="L2" s="450">
        <f t="shared" si="1"/>
        <v>399.43440495849796</v>
      </c>
      <c r="M2" s="450">
        <f t="shared" si="1"/>
        <v>394.43315476188189</v>
      </c>
      <c r="N2" s="450">
        <f t="shared" si="1"/>
        <v>417.49045405728458</v>
      </c>
      <c r="O2" s="450">
        <f t="shared" si="1"/>
        <v>417.49045405728452</v>
      </c>
      <c r="P2" s="450">
        <f t="shared" si="1"/>
        <v>415.18122889312218</v>
      </c>
    </row>
    <row r="3" spans="3:16">
      <c r="C3" s="447" t="s">
        <v>314</v>
      </c>
      <c r="D3" s="448" t="s">
        <v>4</v>
      </c>
      <c r="E3" s="451">
        <f>E55</f>
        <v>430.9736451728877</v>
      </c>
      <c r="F3" s="451">
        <f t="shared" ref="F3:P3" si="2">F55</f>
        <v>444.3460494662325</v>
      </c>
      <c r="G3" s="451">
        <f t="shared" si="2"/>
        <v>435.91507832032494</v>
      </c>
      <c r="H3" s="451">
        <f t="shared" si="2"/>
        <v>429.5736323117884</v>
      </c>
      <c r="I3" s="451">
        <f t="shared" si="2"/>
        <v>426.5032222769608</v>
      </c>
      <c r="J3" s="451">
        <f t="shared" si="2"/>
        <v>462.21792091600184</v>
      </c>
      <c r="K3" s="451">
        <f t="shared" si="2"/>
        <v>453.15713425181855</v>
      </c>
      <c r="L3" s="451">
        <f t="shared" si="2"/>
        <v>458.44408982910767</v>
      </c>
      <c r="M3" s="451">
        <f t="shared" si="2"/>
        <v>437.82177713305811</v>
      </c>
      <c r="N3" s="451">
        <f t="shared" si="2"/>
        <v>485.47401058635489</v>
      </c>
      <c r="O3" s="451">
        <f t="shared" si="2"/>
        <v>490.75933117503052</v>
      </c>
      <c r="P3" s="451">
        <f t="shared" si="2"/>
        <v>459.65880070524327</v>
      </c>
    </row>
    <row r="4" spans="3:16">
      <c r="C4" s="447" t="s">
        <v>314</v>
      </c>
      <c r="D4" s="448" t="s">
        <v>5</v>
      </c>
      <c r="E4" s="451">
        <f>E127</f>
        <v>480.62440586824192</v>
      </c>
      <c r="F4" s="451">
        <f t="shared" ref="F4:P4" si="3">F127</f>
        <v>467.38832163464929</v>
      </c>
      <c r="G4" s="451">
        <f t="shared" si="3"/>
        <v>481.00021408292156</v>
      </c>
      <c r="H4" s="451">
        <f t="shared" si="3"/>
        <v>481.43022771490524</v>
      </c>
      <c r="I4" s="451">
        <f t="shared" si="3"/>
        <v>473.49725580656326</v>
      </c>
      <c r="J4" s="451">
        <f t="shared" si="3"/>
        <v>463.87596050082891</v>
      </c>
      <c r="K4" s="451">
        <f t="shared" si="3"/>
        <v>451.27817045616479</v>
      </c>
      <c r="L4" s="451">
        <f t="shared" si="3"/>
        <v>455.56500163086696</v>
      </c>
      <c r="M4" s="451">
        <f t="shared" si="3"/>
        <v>455.00889030306388</v>
      </c>
      <c r="N4" s="451">
        <f t="shared" si="3"/>
        <v>483.88071974539673</v>
      </c>
      <c r="O4" s="451">
        <f t="shared" si="3"/>
        <v>489.8719807624214</v>
      </c>
      <c r="P4" s="451">
        <f t="shared" si="3"/>
        <v>487.23477249995483</v>
      </c>
    </row>
    <row r="5" spans="3:16">
      <c r="C5" s="447" t="s">
        <v>314</v>
      </c>
      <c r="D5" s="448" t="s">
        <v>6</v>
      </c>
      <c r="E5" s="451">
        <f>E136</f>
        <v>380.60194992823205</v>
      </c>
      <c r="F5" s="451">
        <f t="shared" ref="F5:P5" si="4">F136</f>
        <v>381.26505430809783</v>
      </c>
      <c r="G5" s="451">
        <f t="shared" si="4"/>
        <v>381.19112073119339</v>
      </c>
      <c r="H5" s="451">
        <f t="shared" si="4"/>
        <v>375.34171891888269</v>
      </c>
      <c r="I5" s="451">
        <f t="shared" si="4"/>
        <v>369.86857682991655</v>
      </c>
      <c r="J5" s="451">
        <f t="shared" si="4"/>
        <v>367.4849767271304</v>
      </c>
      <c r="K5" s="451">
        <f t="shared" si="4"/>
        <v>361.85542934207439</v>
      </c>
      <c r="L5" s="451">
        <f t="shared" si="4"/>
        <v>371.14196394366292</v>
      </c>
      <c r="M5" s="451">
        <f t="shared" si="4"/>
        <v>366.54897906921957</v>
      </c>
      <c r="N5" s="451">
        <f t="shared" si="4"/>
        <v>387.72404985071182</v>
      </c>
      <c r="O5" s="451">
        <f t="shared" si="4"/>
        <v>387.72404985071182</v>
      </c>
      <c r="P5" s="451">
        <f t="shared" si="4"/>
        <v>385.60333286321571</v>
      </c>
    </row>
    <row r="6" spans="3:16">
      <c r="C6" s="447" t="s">
        <v>314</v>
      </c>
      <c r="D6" s="448" t="s">
        <v>190</v>
      </c>
      <c r="E6" s="451">
        <f>E140</f>
        <v>380.60194992823205</v>
      </c>
      <c r="F6" s="451">
        <f t="shared" ref="F6:P6" si="5">F140</f>
        <v>381.265054308098</v>
      </c>
      <c r="G6" s="451">
        <f t="shared" si="5"/>
        <v>381.19112073119345</v>
      </c>
      <c r="H6" s="451">
        <f t="shared" si="5"/>
        <v>375.34171891888258</v>
      </c>
      <c r="I6" s="451">
        <f t="shared" si="5"/>
        <v>369.86857682991655</v>
      </c>
      <c r="J6" s="451">
        <f t="shared" si="5"/>
        <v>367.48497672713046</v>
      </c>
      <c r="K6" s="451">
        <f t="shared" si="5"/>
        <v>361.85542934207444</v>
      </c>
      <c r="L6" s="451">
        <f t="shared" si="5"/>
        <v>371.14196394366292</v>
      </c>
      <c r="M6" s="451">
        <f t="shared" si="5"/>
        <v>366.54897906921957</v>
      </c>
      <c r="N6" s="451">
        <f t="shared" si="5"/>
        <v>387.72404985071176</v>
      </c>
      <c r="O6" s="451">
        <f t="shared" si="5"/>
        <v>387.72404985071182</v>
      </c>
      <c r="P6" s="451">
        <f t="shared" si="5"/>
        <v>385.60333286321571</v>
      </c>
    </row>
    <row r="8" spans="3:16">
      <c r="D8" s="274" t="s">
        <v>198</v>
      </c>
      <c r="E8" s="275">
        <f>SUM(E58:E68)</f>
        <v>17782.587641573369</v>
      </c>
      <c r="F8" s="275">
        <f t="shared" ref="F8:P8" si="6">SUM(F58:F68)</f>
        <v>17022.031167541423</v>
      </c>
      <c r="G8" s="275">
        <f t="shared" si="6"/>
        <v>17810.278669312553</v>
      </c>
      <c r="H8" s="275">
        <f t="shared" si="6"/>
        <v>21508.478956823492</v>
      </c>
      <c r="I8" s="275">
        <f t="shared" si="6"/>
        <v>20733.742927143052</v>
      </c>
      <c r="J8" s="275">
        <f t="shared" si="6"/>
        <v>20321.039819837155</v>
      </c>
      <c r="K8" s="275">
        <f t="shared" si="6"/>
        <v>20017.633355495927</v>
      </c>
      <c r="L8" s="275">
        <f t="shared" si="6"/>
        <v>20777.225553889788</v>
      </c>
      <c r="M8" s="275">
        <f t="shared" si="6"/>
        <v>19700.588726207425</v>
      </c>
      <c r="N8" s="275">
        <f t="shared" si="6"/>
        <v>21883.196782769865</v>
      </c>
      <c r="O8" s="275">
        <f t="shared" si="6"/>
        <v>21403.970853211424</v>
      </c>
      <c r="P8" s="275">
        <f t="shared" si="6"/>
        <v>20516.833882156672</v>
      </c>
    </row>
    <row r="9" spans="3:16">
      <c r="D9" s="274" t="s">
        <v>197</v>
      </c>
      <c r="E9" s="275">
        <f>SUM(E69:E99)+E126</f>
        <v>102924.33157504223</v>
      </c>
      <c r="F9" s="275">
        <f t="shared" ref="F9:P9" si="7">SUM(F69:F99)+F126</f>
        <v>90088.262527518891</v>
      </c>
      <c r="G9" s="275">
        <f t="shared" si="7"/>
        <v>107189.82230266044</v>
      </c>
      <c r="H9" s="275">
        <f t="shared" si="7"/>
        <v>107309.88496286432</v>
      </c>
      <c r="I9" s="275">
        <f t="shared" si="7"/>
        <v>104580.29363539287</v>
      </c>
      <c r="J9" s="275">
        <f t="shared" si="7"/>
        <v>101321.58101221541</v>
      </c>
      <c r="K9" s="275">
        <f t="shared" si="7"/>
        <v>102095.86923613536</v>
      </c>
      <c r="L9" s="275">
        <f t="shared" si="7"/>
        <v>101062.14525765563</v>
      </c>
      <c r="M9" s="275">
        <f t="shared" si="7"/>
        <v>99760.183431421348</v>
      </c>
      <c r="N9" s="275">
        <f t="shared" si="7"/>
        <v>108536.96122846533</v>
      </c>
      <c r="O9" s="275">
        <f t="shared" si="7"/>
        <v>109117.64205062462</v>
      </c>
      <c r="P9" s="275">
        <f t="shared" si="7"/>
        <v>108789.53780212128</v>
      </c>
    </row>
    <row r="10" spans="3:16">
      <c r="C10" s="276" t="s">
        <v>197</v>
      </c>
      <c r="D10" s="355" t="s">
        <v>261</v>
      </c>
      <c r="E10" s="275">
        <f>SUM(E75:E99)+E126+E69</f>
        <v>62282.240315281961</v>
      </c>
      <c r="F10" s="275">
        <f t="shared" ref="F10:P10" si="8">SUM(F75:F99)+F126+F69</f>
        <v>58579.785727518894</v>
      </c>
      <c r="G10" s="275">
        <f t="shared" si="8"/>
        <v>57109.620902660405</v>
      </c>
      <c r="H10" s="275">
        <f t="shared" si="8"/>
        <v>48749.35796286432</v>
      </c>
      <c r="I10" s="275">
        <f t="shared" si="8"/>
        <v>48182.619835392885</v>
      </c>
      <c r="J10" s="275">
        <f t="shared" si="8"/>
        <v>46667.480612215426</v>
      </c>
      <c r="K10" s="275">
        <f t="shared" si="8"/>
        <v>43895.723036135387</v>
      </c>
      <c r="L10" s="275">
        <f t="shared" si="8"/>
        <v>42722.441161359384</v>
      </c>
      <c r="M10" s="275">
        <f t="shared" si="8"/>
        <v>47547.50963142133</v>
      </c>
      <c r="N10" s="275">
        <f t="shared" si="8"/>
        <v>50800.007628465355</v>
      </c>
      <c r="O10" s="275">
        <f t="shared" si="8"/>
        <v>49197.835250624652</v>
      </c>
      <c r="P10" s="275">
        <f t="shared" si="8"/>
        <v>44360.373733469904</v>
      </c>
    </row>
    <row r="11" spans="3:16">
      <c r="C11" s="449"/>
      <c r="D11" s="447" t="s">
        <v>312</v>
      </c>
      <c r="E11" s="452">
        <f>E8/'Volume (KT)'!E8</f>
        <v>395.16861425718599</v>
      </c>
      <c r="F11" s="452">
        <f>F8/'Volume (KT)'!F8</f>
        <v>395.86118994282378</v>
      </c>
      <c r="G11" s="452">
        <f>G8/'Volume (KT)'!G8</f>
        <v>395.78397042916782</v>
      </c>
      <c r="H11" s="452">
        <f>H8/'Volume (KT)'!H8</f>
        <v>389.67459520297655</v>
      </c>
      <c r="I11" s="452">
        <f>I8/'Volume (KT)'!I8</f>
        <v>383.95820235450094</v>
      </c>
      <c r="J11" s="452">
        <f>J8/'Volume (KT)'!J8</f>
        <v>381.46866446936878</v>
      </c>
      <c r="K11" s="452">
        <f>K8/'Volume (KT)'!K8</f>
        <v>375.58891497831019</v>
      </c>
      <c r="L11" s="452">
        <f>L8/'Volume (KT)'!L8</f>
        <v>385.28818445108044</v>
      </c>
      <c r="M11" s="452">
        <f>M8/'Volume (KT)'!M8</f>
        <v>380.49106691555085</v>
      </c>
      <c r="N11" s="452">
        <f>N8/'Volume (KT)'!N8</f>
        <v>402.60725195399812</v>
      </c>
      <c r="O11" s="452">
        <f>O8/'Volume (KT)'!O8</f>
        <v>402.60725195399817</v>
      </c>
      <c r="P11" s="452">
        <f>P8/'Volume (KT)'!P8</f>
        <v>400.39228087816889</v>
      </c>
    </row>
    <row r="12" spans="3:16">
      <c r="C12" s="449"/>
      <c r="D12" s="447" t="s">
        <v>313</v>
      </c>
      <c r="E12" s="452">
        <f>E9/'Volume (KT)'!E9</f>
        <v>488.99815457545719</v>
      </c>
      <c r="F12" s="452">
        <f>F9/'Volume (KT)'!F9</f>
        <v>473.5771464672182</v>
      </c>
      <c r="G12" s="452">
        <f>G9/'Volume (KT)'!G9</f>
        <v>492.24684977647456</v>
      </c>
      <c r="H12" s="452">
        <f>H9/'Volume (KT)'!H9</f>
        <v>498.53697692419541</v>
      </c>
      <c r="I12" s="452">
        <f>I9/'Volume (KT)'!I9</f>
        <v>489.78851246513045</v>
      </c>
      <c r="J12" s="452">
        <f>J9/'Volume (KT)'!J9</f>
        <v>479.12547680206848</v>
      </c>
      <c r="K12" s="452">
        <f>K9/'Volume (KT)'!K9</f>
        <v>465.78188633765222</v>
      </c>
      <c r="L12" s="452">
        <f>L9/'Volume (KT)'!L9</f>
        <v>468.85056341952748</v>
      </c>
      <c r="M12" s="452">
        <f>M9/'Volume (KT)'!M9</f>
        <v>468.30270358606435</v>
      </c>
      <c r="N12" s="452">
        <f>N9/'Volume (KT)'!N9</f>
        <v>499.11230216345689</v>
      </c>
      <c r="O12" s="452">
        <f>O9/'Volume (KT)'!O9</f>
        <v>506.0409305923929</v>
      </c>
      <c r="P12" s="452">
        <f>P9/'Volume (KT)'!P9</f>
        <v>502.15954700898914</v>
      </c>
    </row>
    <row r="13" spans="3:16">
      <c r="C13" s="449"/>
      <c r="D13" s="447" t="s">
        <v>315</v>
      </c>
      <c r="E13" s="452">
        <f>E10/'Volume (KT)'!E10</f>
        <v>411.15817477740933</v>
      </c>
      <c r="F13" s="452">
        <f>F10/'Volume (KT)'!F10</f>
        <v>411.86853919842827</v>
      </c>
      <c r="G13" s="452">
        <f>G10/'Volume (KT)'!G10</f>
        <v>411.58236644934823</v>
      </c>
      <c r="H13" s="452">
        <f>H10/'Volume (KT)'!H10</f>
        <v>405.40141410730723</v>
      </c>
      <c r="I13" s="452">
        <f>I10/'Volume (KT)'!I10</f>
        <v>399.78500588210687</v>
      </c>
      <c r="J13" s="452">
        <f>J10/'Volume (KT)'!J10</f>
        <v>397.26501026206694</v>
      </c>
      <c r="K13" s="452">
        <f>K10/'Volume (KT)'!K10</f>
        <v>391.25383264751747</v>
      </c>
      <c r="L13" s="452">
        <f>L10/'Volume (KT)'!L10</f>
        <v>400.95015030870991</v>
      </c>
      <c r="M13" s="452">
        <f>M10/'Volume (KT)'!M10</f>
        <v>396.14671636260221</v>
      </c>
      <c r="N13" s="452">
        <f>N10/'Volume (KT)'!N10</f>
        <v>418.24475241614817</v>
      </c>
      <c r="O13" s="452">
        <f>O10/'Volume (KT)'!O10</f>
        <v>418.2419904968113</v>
      </c>
      <c r="P13" s="452">
        <f>P10/'Volume (KT)'!P10</f>
        <v>415.96934426759816</v>
      </c>
    </row>
    <row r="15" spans="3:16">
      <c r="D15" s="72" t="s">
        <v>235</v>
      </c>
      <c r="E15" s="245">
        <f>SUM(E25:E30)</f>
        <v>70606.25697684128</v>
      </c>
      <c r="F15" s="245">
        <f t="shared" ref="F15:P15" si="9">SUM(F25:F30)</f>
        <v>63267.023029756885</v>
      </c>
      <c r="G15" s="245">
        <f t="shared" si="9"/>
        <v>70658.283182612373</v>
      </c>
      <c r="H15" s="245">
        <f t="shared" si="9"/>
        <v>67152.675403823872</v>
      </c>
      <c r="I15" s="245">
        <f t="shared" si="9"/>
        <v>49297.45192924163</v>
      </c>
      <c r="J15" s="245">
        <f t="shared" si="9"/>
        <v>59345.316013431031</v>
      </c>
      <c r="K15" s="245">
        <f t="shared" si="9"/>
        <v>60372.910816122188</v>
      </c>
      <c r="L15" s="245">
        <f t="shared" si="9"/>
        <v>58722.766922554831</v>
      </c>
      <c r="M15" s="245">
        <f t="shared" si="9"/>
        <v>64580.929886289654</v>
      </c>
      <c r="N15" s="245">
        <f t="shared" si="9"/>
        <v>70634.661741887321</v>
      </c>
      <c r="O15" s="245">
        <f t="shared" si="9"/>
        <v>68625.880493029777</v>
      </c>
      <c r="P15" s="245">
        <f t="shared" si="9"/>
        <v>64978.496803645583</v>
      </c>
    </row>
    <row r="16" spans="3:16">
      <c r="D16" s="72" t="s">
        <v>305</v>
      </c>
      <c r="E16" s="245">
        <f>SUM(E25:E31)</f>
        <v>74679.694879351358</v>
      </c>
      <c r="F16" s="245">
        <f t="shared" ref="F16:P16" si="10">SUM(F25:F31)</f>
        <v>66917.043589165929</v>
      </c>
      <c r="G16" s="245">
        <f t="shared" si="10"/>
        <v>74734.722596993859</v>
      </c>
      <c r="H16" s="245">
        <f t="shared" si="10"/>
        <v>71026.868215582945</v>
      </c>
      <c r="I16" s="245">
        <f t="shared" si="10"/>
        <v>52141.535694390186</v>
      </c>
      <c r="J16" s="245">
        <f t="shared" si="10"/>
        <v>62769.084244975129</v>
      </c>
      <c r="K16" s="245">
        <f t="shared" si="10"/>
        <v>63855.96336320616</v>
      </c>
      <c r="L16" s="245">
        <f t="shared" si="10"/>
        <v>62110.618860394534</v>
      </c>
      <c r="M16" s="245">
        <f t="shared" si="10"/>
        <v>68306.752764344827</v>
      </c>
      <c r="N16" s="245">
        <f t="shared" si="10"/>
        <v>74709.738380842362</v>
      </c>
      <c r="O16" s="245">
        <f t="shared" si="10"/>
        <v>72585.065906089192</v>
      </c>
      <c r="P16" s="245">
        <f t="shared" si="10"/>
        <v>68727.256234625136</v>
      </c>
    </row>
    <row r="17" spans="1:16">
      <c r="D17" s="72" t="s">
        <v>4</v>
      </c>
      <c r="E17" s="245">
        <f t="shared" ref="E17:P17" si="11">SUM(E35:E54)</f>
        <v>41435.099167856941</v>
      </c>
      <c r="F17" s="245">
        <f t="shared" si="11"/>
        <v>36560.79295008161</v>
      </c>
      <c r="G17" s="245">
        <f t="shared" si="11"/>
        <v>41512.192908444544</v>
      </c>
      <c r="H17" s="245">
        <f t="shared" si="11"/>
        <v>39426.267973575938</v>
      </c>
      <c r="I17" s="245">
        <f t="shared" si="11"/>
        <v>35392.715098022782</v>
      </c>
      <c r="J17" s="245">
        <f t="shared" si="11"/>
        <v>56432.182040581865</v>
      </c>
      <c r="K17" s="245">
        <f t="shared" si="11"/>
        <v>62387.227060678626</v>
      </c>
      <c r="L17" s="245">
        <f t="shared" si="11"/>
        <v>56531.410139597814</v>
      </c>
      <c r="M17" s="245">
        <f t="shared" si="11"/>
        <v>48384.662287789557</v>
      </c>
      <c r="N17" s="245">
        <f t="shared" si="11"/>
        <v>65193.582684633337</v>
      </c>
      <c r="O17" s="245">
        <f t="shared" si="11"/>
        <v>64219.878642203694</v>
      </c>
      <c r="P17" s="245">
        <f t="shared" si="11"/>
        <v>49734.180960913509</v>
      </c>
    </row>
    <row r="18" spans="1:16">
      <c r="D18" s="72" t="s">
        <v>5</v>
      </c>
      <c r="E18" s="245">
        <f t="shared" ref="E18:P18" si="12">SUM(E58:E126)</f>
        <v>128689.58779325114</v>
      </c>
      <c r="F18" s="245">
        <f t="shared" si="12"/>
        <v>114402.32559786407</v>
      </c>
      <c r="G18" s="245">
        <f t="shared" si="12"/>
        <v>131705.66922244025</v>
      </c>
      <c r="H18" s="245">
        <f t="shared" si="12"/>
        <v>136196.90037015511</v>
      </c>
      <c r="I18" s="245">
        <f t="shared" si="12"/>
        <v>132568.0230130032</v>
      </c>
      <c r="J18" s="245">
        <f t="shared" si="12"/>
        <v>128585.23228251986</v>
      </c>
      <c r="K18" s="245">
        <f t="shared" si="12"/>
        <v>128589.05154209856</v>
      </c>
      <c r="L18" s="245">
        <f t="shared" si="12"/>
        <v>128439.4697620127</v>
      </c>
      <c r="M18" s="245">
        <f t="shared" si="12"/>
        <v>126154.28360809606</v>
      </c>
      <c r="N18" s="245">
        <f t="shared" si="12"/>
        <v>137261.81832151554</v>
      </c>
      <c r="O18" s="245">
        <f t="shared" si="12"/>
        <v>137481.82321411642</v>
      </c>
      <c r="P18" s="245">
        <f t="shared" si="12"/>
        <v>136591.49563474525</v>
      </c>
    </row>
    <row r="19" spans="1:16">
      <c r="D19" s="72" t="s">
        <v>6</v>
      </c>
      <c r="E19" s="245">
        <f>SUM(E130:E135)</f>
        <v>17982.833170989081</v>
      </c>
      <c r="F19" s="245">
        <f t="shared" ref="F19:P19" si="13">SUM(F130:F135)</f>
        <v>17433.573367270365</v>
      </c>
      <c r="G19" s="245">
        <f t="shared" si="13"/>
        <v>18395.368627797638</v>
      </c>
      <c r="H19" s="245">
        <f t="shared" si="13"/>
        <v>17371.715571691297</v>
      </c>
      <c r="I19" s="245">
        <f t="shared" si="13"/>
        <v>16924.298391152588</v>
      </c>
      <c r="J19" s="245">
        <f t="shared" si="13"/>
        <v>15905.631756694351</v>
      </c>
      <c r="K19" s="245">
        <f t="shared" si="13"/>
        <v>16204.754578968514</v>
      </c>
      <c r="L19" s="245">
        <f t="shared" si="13"/>
        <v>15421.393972215927</v>
      </c>
      <c r="M19" s="245">
        <f t="shared" si="13"/>
        <v>16062.176262813202</v>
      </c>
      <c r="N19" s="245">
        <f t="shared" si="13"/>
        <v>17481.701959668892</v>
      </c>
      <c r="O19" s="245">
        <f t="shared" si="13"/>
        <v>17320.098575691118</v>
      </c>
      <c r="P19" s="245">
        <f t="shared" si="13"/>
        <v>16229.273073547021</v>
      </c>
    </row>
    <row r="20" spans="1:16">
      <c r="D20" s="72" t="s">
        <v>190</v>
      </c>
      <c r="E20" s="245">
        <f>SUM(E139)</f>
        <v>1699.007104479628</v>
      </c>
      <c r="F20" s="245">
        <f t="shared" ref="F20:P20" si="14">SUM(F139)</f>
        <v>1537.260698970251</v>
      </c>
      <c r="G20" s="245">
        <f t="shared" si="14"/>
        <v>1701.6371629440478</v>
      </c>
      <c r="H20" s="245">
        <f t="shared" si="14"/>
        <v>1621.4762257295729</v>
      </c>
      <c r="I20" s="245">
        <f t="shared" si="14"/>
        <v>1651.0933269687475</v>
      </c>
      <c r="J20" s="245">
        <f t="shared" si="14"/>
        <v>1587.5350994612036</v>
      </c>
      <c r="K20" s="245">
        <f t="shared" si="14"/>
        <v>1615.3226365830205</v>
      </c>
      <c r="L20" s="245">
        <f t="shared" si="14"/>
        <v>1656.7777270445115</v>
      </c>
      <c r="M20" s="245">
        <f t="shared" si="14"/>
        <v>1583.4915895790286</v>
      </c>
      <c r="N20" s="245">
        <f t="shared" si="14"/>
        <v>1730.8001585335776</v>
      </c>
      <c r="O20" s="245">
        <f t="shared" si="14"/>
        <v>1674.9678953550751</v>
      </c>
      <c r="P20" s="245">
        <f t="shared" si="14"/>
        <v>1721.3332779013951</v>
      </c>
    </row>
    <row r="21" spans="1:16" ht="23.5">
      <c r="A21" s="70" t="s">
        <v>189</v>
      </c>
    </row>
    <row r="22" spans="1:16" s="73" customFormat="1" ht="23.5">
      <c r="A22" s="71" t="s">
        <v>0</v>
      </c>
      <c r="B22" s="72"/>
      <c r="D22" s="446" t="s">
        <v>308</v>
      </c>
      <c r="E22" s="444">
        <f>E15/SUM('Volume (KT)'!E25:E30)</f>
        <v>409.73527858613988</v>
      </c>
      <c r="F22" s="444">
        <f>F15/SUM('Volume (KT)'!F25:F30)</f>
        <v>410.45732557754951</v>
      </c>
      <c r="G22" s="444">
        <f>G15/SUM('Volume (KT)'!G25:G30)</f>
        <v>410.37682012714237</v>
      </c>
      <c r="H22" s="444">
        <f>H15/SUM('Volume (KT)'!H25:H30)</f>
        <v>404.00747148707063</v>
      </c>
      <c r="I22" s="444">
        <f>I15/SUM('Volume (KT)'!I25:I30)</f>
        <v>398.04782787908545</v>
      </c>
      <c r="J22" s="444">
        <f>J15/SUM('Volume (KT)'!J25:J30)</f>
        <v>395.45235221160709</v>
      </c>
      <c r="K22" s="444">
        <f>K15/SUM('Volume (KT)'!K25:K30)</f>
        <v>389.32240061454615</v>
      </c>
      <c r="L22" s="444">
        <f>L15/SUM('Volume (KT)'!L25:L30)</f>
        <v>399.43440495849796</v>
      </c>
      <c r="M22" s="444">
        <f>M15/SUM('Volume (KT)'!M25:M30)</f>
        <v>394.43315476188189</v>
      </c>
      <c r="N22" s="444">
        <f>N15/SUM('Volume (KT)'!N25:N30)</f>
        <v>417.49045405728458</v>
      </c>
      <c r="O22" s="444">
        <f>O15/SUM('Volume (KT)'!O25:O30)</f>
        <v>417.49045405728447</v>
      </c>
      <c r="P22" s="444">
        <f>P15/SUM('Volume (KT)'!P25:P30)</f>
        <v>415.18122889312218</v>
      </c>
    </row>
    <row r="23" spans="1:16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71"/>
      <c r="C24" s="471"/>
      <c r="D24" s="471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'Full Cost'!E25*'Volume (KT)'!E25</f>
        <v>11805.816380308188</v>
      </c>
      <c r="F25" s="75">
        <f>'Full Cost'!F25*'Volume (KT)'!F25</f>
        <v>10777.521336845115</v>
      </c>
      <c r="G25" s="75">
        <f>'Full Cost'!G25*'Volume (KT)'!G25</f>
        <v>11538.565051514863</v>
      </c>
      <c r="H25" s="75">
        <f>'Full Cost'!H25*'Volume (KT)'!H25</f>
        <v>10993.04329916319</v>
      </c>
      <c r="I25" s="75">
        <f>'Full Cost'!I25*'Volume (KT)'!I25</f>
        <v>9479.1109731125398</v>
      </c>
      <c r="J25" s="75">
        <f>'Full Cost'!J25*'Volume (KT)'!J25</f>
        <v>11104.302050101927</v>
      </c>
      <c r="K25" s="75">
        <f>'Full Cost'!K25*'Volume (KT)'!K25</f>
        <v>11296.578776231669</v>
      </c>
      <c r="L25" s="75">
        <f>'Full Cost'!L25*'Volume (KT)'!L25</f>
        <v>10599.391369978704</v>
      </c>
      <c r="M25" s="75">
        <f>'Full Cost'!M25*'Volume (KT)'!M25</f>
        <v>10129.043414285126</v>
      </c>
      <c r="N25" s="75">
        <f>'Full Cost'!N25*'Volume (KT)'!N25</f>
        <v>11078.526688864102</v>
      </c>
      <c r="O25" s="75">
        <f>'Full Cost'!O25*'Volume (KT)'!O25</f>
        <v>10721.154860191067</v>
      </c>
      <c r="P25" s="75">
        <f>'Full Cost'!P25*'Volume (KT)'!P25</f>
        <v>13134.673357262811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'Full Cost'!E26*'Volume (KT)'!E26</f>
        <v>15614.342233553949</v>
      </c>
      <c r="F26" s="75">
        <f>'Full Cost'!F26*'Volume (KT)'!F26</f>
        <v>13783.375890948853</v>
      </c>
      <c r="G26" s="75">
        <f>'Full Cost'!G26*'Volume (KT)'!G26</f>
        <v>13716.367432344863</v>
      </c>
      <c r="H26" s="75">
        <f>'Full Cost'!H26*'Volume (KT)'!H26</f>
        <v>13729.387911381022</v>
      </c>
      <c r="I26" s="75">
        <f>'Full Cost'!I26*'Volume (KT)'!I26</f>
        <v>12465.659242311154</v>
      </c>
      <c r="J26" s="75">
        <f>'Full Cost'!J26*'Volume (KT)'!J26</f>
        <v>8063.4407858027125</v>
      </c>
      <c r="K26" s="75">
        <f>'Full Cost'!K26*'Volume (KT)'!K26</f>
        <v>8203.0634283280888</v>
      </c>
      <c r="L26" s="75">
        <f>'Full Cost'!L26*'Volume (KT)'!L26</f>
        <v>8268.7458868629383</v>
      </c>
      <c r="M26" s="75">
        <f>'Full Cost'!M26*'Volume (KT)'!M26</f>
        <v>14415.382012337863</v>
      </c>
      <c r="N26" s="75">
        <f>'Full Cost'!N26*'Volume (KT)'!N26</f>
        <v>15766.661057906787</v>
      </c>
      <c r="O26" s="75">
        <f>'Full Cost'!O26*'Volume (KT)'!O26</f>
        <v>15242.496229064938</v>
      </c>
      <c r="P26" s="75">
        <f>'Full Cost'!P26*'Volume (KT)'!P26</f>
        <v>12414.102643888697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'Full Cost'!E27*'Volume (KT)'!E27</f>
        <v>41966.726173906791</v>
      </c>
      <c r="F27" s="75">
        <f>'Full Cost'!F27*'Volume (KT)'!F27</f>
        <v>37602.816510810466</v>
      </c>
      <c r="G27" s="75">
        <f>'Full Cost'!G27*'Volume (KT)'!G27</f>
        <v>44182.069282054275</v>
      </c>
      <c r="H27" s="75">
        <f>'Full Cost'!H27*'Volume (KT)'!H27</f>
        <v>41266.702675396889</v>
      </c>
      <c r="I27" s="75">
        <f>'Full Cost'!I27*'Volume (KT)'!I27</f>
        <v>26168.091378049772</v>
      </c>
      <c r="J27" s="75">
        <f>'Full Cost'!J27*'Volume (KT)'!J27</f>
        <v>39038.670403156961</v>
      </c>
      <c r="K27" s="75">
        <f>'Full Cost'!K27*'Volume (KT)'!K27</f>
        <v>39714.64514733354</v>
      </c>
      <c r="L27" s="75">
        <f>'Full Cost'!L27*'Volume (KT)'!L27</f>
        <v>38665.9128765567</v>
      </c>
      <c r="M27" s="75">
        <f>'Full Cost'!M27*'Volume (KT)'!M27</f>
        <v>38900.536973952447</v>
      </c>
      <c r="N27" s="75">
        <f>'Full Cost'!N27*'Volume (KT)'!N27</f>
        <v>42547.022403841947</v>
      </c>
      <c r="O27" s="75">
        <f>'Full Cost'!O27*'Volume (KT)'!O27</f>
        <v>41459.856896088801</v>
      </c>
      <c r="P27" s="75">
        <f>'Full Cost'!P27*'Volume (KT)'!P27</f>
        <v>38194.141465308145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'Full Cost'!E28*'Volume (KT)'!E28</f>
        <v>0</v>
      </c>
      <c r="F28" s="75">
        <f>'Full Cost'!F28*'Volume (KT)'!F28</f>
        <v>0</v>
      </c>
      <c r="G28" s="75">
        <f>'Full Cost'!G28*'Volume (KT)'!G28</f>
        <v>0</v>
      </c>
      <c r="H28" s="75">
        <f>'Full Cost'!H28*'Volume (KT)'!H28</f>
        <v>0</v>
      </c>
      <c r="I28" s="75">
        <f>'Full Cost'!I28*'Volume (KT)'!I28</f>
        <v>0</v>
      </c>
      <c r="J28" s="75">
        <f>'Full Cost'!J28*'Volume (KT)'!J28</f>
        <v>0</v>
      </c>
      <c r="K28" s="75">
        <f>'Full Cost'!K28*'Volume (KT)'!K28</f>
        <v>0</v>
      </c>
      <c r="L28" s="75">
        <f>'Full Cost'!L28*'Volume (KT)'!L28</f>
        <v>0</v>
      </c>
      <c r="M28" s="75">
        <f>'Full Cost'!M28*'Volume (KT)'!M28</f>
        <v>0</v>
      </c>
      <c r="N28" s="75">
        <f>'Full Cost'!N28*'Volume (KT)'!N28</f>
        <v>0</v>
      </c>
      <c r="O28" s="75">
        <f>'Full Cost'!O28*'Volume (KT)'!O28</f>
        <v>0</v>
      </c>
      <c r="P28" s="75">
        <f>'Full Cost'!P28*'Volume (KT)'!P28</f>
        <v>0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'Full Cost'!E29*'Volume (KT)'!E29</f>
        <v>0</v>
      </c>
      <c r="F29" s="75">
        <f>'Full Cost'!F29*'Volume (KT)'!F29</f>
        <v>0</v>
      </c>
      <c r="G29" s="75">
        <f>'Full Cost'!G29*'Volume (KT)'!G29</f>
        <v>0</v>
      </c>
      <c r="H29" s="75">
        <f>'Full Cost'!H29*'Volume (KT)'!H29</f>
        <v>0</v>
      </c>
      <c r="I29" s="75">
        <f>'Full Cost'!I29*'Volume (KT)'!I29</f>
        <v>0</v>
      </c>
      <c r="J29" s="75">
        <f>'Full Cost'!J29*'Volume (KT)'!J29</f>
        <v>0</v>
      </c>
      <c r="K29" s="75">
        <f>'Full Cost'!K29*'Volume (KT)'!K29</f>
        <v>0</v>
      </c>
      <c r="L29" s="75">
        <f>'Full Cost'!L29*'Volume (KT)'!L29</f>
        <v>0</v>
      </c>
      <c r="M29" s="75">
        <f>'Full Cost'!M29*'Volume (KT)'!M29</f>
        <v>0</v>
      </c>
      <c r="N29" s="75">
        <f>'Full Cost'!N29*'Volume (KT)'!N29</f>
        <v>0</v>
      </c>
      <c r="O29" s="75">
        <f>'Full Cost'!O29*'Volume (KT)'!O29</f>
        <v>0</v>
      </c>
      <c r="P29" s="75">
        <f>'Full Cost'!P29*'Volume (KT)'!P29</f>
        <v>0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75">
        <f>'Full Cost'!E30*'Volume (KT)'!E30</f>
        <v>1219.3721890723525</v>
      </c>
      <c r="F30" s="75">
        <f>'Full Cost'!F30*'Volume (KT)'!F30</f>
        <v>1103.3092911524532</v>
      </c>
      <c r="G30" s="75">
        <f>'Full Cost'!G30*'Volume (KT)'!G30</f>
        <v>1221.2814166983758</v>
      </c>
      <c r="H30" s="75">
        <f>'Full Cost'!H30*'Volume (KT)'!H30</f>
        <v>1163.5415178827629</v>
      </c>
      <c r="I30" s="75">
        <f>'Full Cost'!I30*'Volume (KT)'!I30</f>
        <v>1184.5903357681582</v>
      </c>
      <c r="J30" s="75">
        <f>'Full Cost'!J30*'Volume (KT)'!J30</f>
        <v>1138.9027743694285</v>
      </c>
      <c r="K30" s="75">
        <f>'Full Cost'!K30*'Volume (KT)'!K30</f>
        <v>1158.6234642288891</v>
      </c>
      <c r="L30" s="75">
        <f>'Full Cost'!L30*'Volume (KT)'!L30</f>
        <v>1188.71678915649</v>
      </c>
      <c r="M30" s="75">
        <f>'Full Cost'!M30*'Volume (KT)'!M30</f>
        <v>1135.9674857142197</v>
      </c>
      <c r="N30" s="75">
        <f>'Full Cost'!N30*'Volume (KT)'!N30</f>
        <v>1242.4515912744785</v>
      </c>
      <c r="O30" s="75">
        <f>'Full Cost'!O30*'Volume (KT)'!O30</f>
        <v>1202.3725076849796</v>
      </c>
      <c r="P30" s="75">
        <f>'Full Cost'!P30*'Volume (KT)'!P30</f>
        <v>1235.5793371859315</v>
      </c>
    </row>
    <row r="31" spans="1:16">
      <c r="A31" s="93" t="s">
        <v>7</v>
      </c>
      <c r="B31" s="314" t="s">
        <v>95</v>
      </c>
      <c r="C31" s="314" t="s">
        <v>196</v>
      </c>
      <c r="D31" s="314" t="s">
        <v>95</v>
      </c>
      <c r="E31" s="75">
        <f>'Full Cost'!E31*'Volume (KT)'!E31</f>
        <v>4073.4379025100752</v>
      </c>
      <c r="F31" s="75">
        <f>'Full Cost'!F31*'Volume (KT)'!F31</f>
        <v>3650.0205594090512</v>
      </c>
      <c r="G31" s="75">
        <f>'Full Cost'!G31*'Volume (KT)'!G31</f>
        <v>4076.4394143814834</v>
      </c>
      <c r="H31" s="75">
        <f>'Full Cost'!H31*'Volume (KT)'!H31</f>
        <v>3874.1928117590692</v>
      </c>
      <c r="I31" s="75">
        <f>'Full Cost'!I31*'Volume (KT)'!I31</f>
        <v>2844.0837651485563</v>
      </c>
      <c r="J31" s="75">
        <f>'Full Cost'!J31*'Volume (KT)'!J31</f>
        <v>3423.7682315440993</v>
      </c>
      <c r="K31" s="75">
        <f>'Full Cost'!K31*'Volume (KT)'!K31</f>
        <v>3483.0525470839734</v>
      </c>
      <c r="L31" s="75">
        <f>'Full Cost'!L31*'Volume (KT)'!L31</f>
        <v>3387.8519378397023</v>
      </c>
      <c r="M31" s="75">
        <f>'Full Cost'!M31*'Volume (KT)'!M31</f>
        <v>3725.8228780551731</v>
      </c>
      <c r="N31" s="75">
        <f>'Full Cost'!N31*'Volume (KT)'!N31</f>
        <v>4075.0766389550386</v>
      </c>
      <c r="O31" s="75">
        <f>'Full Cost'!O31*'Volume (KT)'!O31</f>
        <v>3959.1854130594111</v>
      </c>
      <c r="P31" s="75">
        <f>'Full Cost'!P31*'Volume (KT)'!P31</f>
        <v>3748.7594309795536</v>
      </c>
    </row>
    <row r="32" spans="1:16" s="73" customFormat="1" ht="23.5">
      <c r="A32" s="71" t="s">
        <v>4</v>
      </c>
      <c r="B32" s="72"/>
      <c r="D32" s="446" t="s">
        <v>307</v>
      </c>
      <c r="E32" s="445">
        <f>E16/SUM('Volume (KT)'!E25:E31)</f>
        <v>409.73527858613994</v>
      </c>
      <c r="F32" s="445">
        <f>F16/SUM('Volume (KT)'!F25:F31)</f>
        <v>410.45732557754945</v>
      </c>
      <c r="G32" s="445">
        <f>G16/SUM('Volume (KT)'!G25:G31)</f>
        <v>410.37682012714242</v>
      </c>
      <c r="H32" s="445">
        <f>H16/SUM('Volume (KT)'!H25:H31)</f>
        <v>404.00747148707063</v>
      </c>
      <c r="I32" s="445">
        <f>I16/SUM('Volume (KT)'!I25:I31)</f>
        <v>398.04782787908539</v>
      </c>
      <c r="J32" s="445">
        <f>J16/SUM('Volume (KT)'!J25:J31)</f>
        <v>395.45235221160715</v>
      </c>
      <c r="K32" s="445">
        <f>K16/SUM('Volume (KT)'!K25:K31)</f>
        <v>389.3224006145461</v>
      </c>
      <c r="L32" s="445">
        <f>L16/SUM('Volume (KT)'!L25:L31)</f>
        <v>399.43440495849796</v>
      </c>
      <c r="M32" s="445">
        <f>M16/SUM('Volume (KT)'!M25:M31)</f>
        <v>394.43315476188189</v>
      </c>
      <c r="N32" s="445">
        <f>N16/SUM('Volume (KT)'!N25:N31)</f>
        <v>417.49045405728458</v>
      </c>
      <c r="O32" s="445">
        <f>O16/SUM('Volume (KT)'!O25:O31)</f>
        <v>417.49045405728452</v>
      </c>
      <c r="P32" s="445">
        <f>P16/SUM('Volume (KT)'!P25:P31)</f>
        <v>415.18122889312218</v>
      </c>
    </row>
    <row r="33" spans="1:16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6"/>
      <c r="B34" s="471"/>
      <c r="C34" s="467"/>
      <c r="D34" s="467"/>
      <c r="E34" s="302">
        <f>E24</f>
        <v>23743</v>
      </c>
      <c r="F34" s="302">
        <f t="shared" ref="F34:P34" si="15">F24</f>
        <v>23774</v>
      </c>
      <c r="G34" s="302">
        <f t="shared" si="15"/>
        <v>23802</v>
      </c>
      <c r="H34" s="302">
        <f t="shared" si="15"/>
        <v>23833</v>
      </c>
      <c r="I34" s="302">
        <f t="shared" si="15"/>
        <v>23863</v>
      </c>
      <c r="J34" s="302">
        <f t="shared" si="15"/>
        <v>23894</v>
      </c>
      <c r="K34" s="302">
        <f t="shared" si="15"/>
        <v>23924</v>
      </c>
      <c r="L34" s="302">
        <f t="shared" si="15"/>
        <v>23955</v>
      </c>
      <c r="M34" s="302">
        <f t="shared" si="15"/>
        <v>23986</v>
      </c>
      <c r="N34" s="302">
        <f t="shared" si="15"/>
        <v>24016</v>
      </c>
      <c r="O34" s="302">
        <f t="shared" si="15"/>
        <v>24047</v>
      </c>
      <c r="P34" s="302">
        <f t="shared" si="15"/>
        <v>24077</v>
      </c>
    </row>
    <row r="35" spans="1:16">
      <c r="A35" s="74"/>
      <c r="B35" s="76"/>
      <c r="C35" s="308" t="s">
        <v>62</v>
      </c>
      <c r="D35" s="76"/>
      <c r="E35" s="75">
        <f>'Full Cost'!E35*'Volume (KT)'!E35</f>
        <v>0</v>
      </c>
      <c r="F35" s="75">
        <f>'Full Cost'!F35*'Volume (KT)'!F35</f>
        <v>0</v>
      </c>
      <c r="G35" s="75">
        <f>'Full Cost'!G35*'Volume (KT)'!G35</f>
        <v>0</v>
      </c>
      <c r="H35" s="75">
        <f>'Full Cost'!H35*'Volume (KT)'!H35</f>
        <v>0</v>
      </c>
      <c r="I35" s="75">
        <f>'Full Cost'!I35*'Volume (KT)'!I35</f>
        <v>0</v>
      </c>
      <c r="J35" s="75">
        <f>'Full Cost'!J35*'Volume (KT)'!J35</f>
        <v>0</v>
      </c>
      <c r="K35" s="75">
        <f>'Full Cost'!K35*'Volume (KT)'!K35</f>
        <v>0</v>
      </c>
      <c r="L35" s="75">
        <f>'Full Cost'!L35*'Volume (KT)'!L35</f>
        <v>0</v>
      </c>
      <c r="M35" s="75">
        <f>'Full Cost'!M35*'Volume (KT)'!M35</f>
        <v>0</v>
      </c>
      <c r="N35" s="75">
        <f>'Full Cost'!N35*'Volume (KT)'!N35</f>
        <v>0</v>
      </c>
      <c r="O35" s="75">
        <f>'Full Cost'!O35*'Volume (KT)'!O35</f>
        <v>0</v>
      </c>
      <c r="P35" s="75">
        <f>'Full Cost'!P35*'Volume (KT)'!P35</f>
        <v>0</v>
      </c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'Full Cost'!E36*'Volume (KT)'!E36</f>
        <v>8982.7274441315185</v>
      </c>
      <c r="F36" s="75">
        <f>'Full Cost'!F36*'Volume (KT)'!F36</f>
        <v>8127.6906364453625</v>
      </c>
      <c r="G36" s="75">
        <f>'Full Cost'!G36*'Volume (KT)'!G36</f>
        <v>8996.754422608421</v>
      </c>
      <c r="H36" s="75">
        <f>'Full Cost'!H36*'Volume (KT)'!H36</f>
        <v>8571.7663202525091</v>
      </c>
      <c r="I36" s="75">
        <f>'Full Cost'!I36*'Volume (KT)'!I36</f>
        <v>8092.3778549389644</v>
      </c>
      <c r="J36" s="75">
        <f>'Full Cost'!J36*'Volume (KT)'!J36</f>
        <v>8390.7469801545412</v>
      </c>
      <c r="K36" s="75">
        <f>'Full Cost'!K36*'Volume (KT)'!K36</f>
        <v>8493.7285681166268</v>
      </c>
      <c r="L36" s="75">
        <f>'Full Cost'!L36*'Volume (KT)'!L36</f>
        <v>8713.716923573822</v>
      </c>
      <c r="M36" s="75">
        <f>'Full Cost'!M36*'Volume (KT)'!M36</f>
        <v>8327.3360170442866</v>
      </c>
      <c r="N36" s="75">
        <f>'Full Cost'!N36*'Volume (KT)'!N36</f>
        <v>9106.5293089514271</v>
      </c>
      <c r="O36" s="75">
        <f>'Full Cost'!O36*'Volume (KT)'!O36</f>
        <v>8813.5080892608439</v>
      </c>
      <c r="P36" s="75">
        <f>'Full Cost'!P36*'Volume (KT)'!P36</f>
        <v>9056.4086295440957</v>
      </c>
    </row>
    <row r="37" spans="1:16">
      <c r="A37" s="74" t="s">
        <v>7</v>
      </c>
      <c r="B37" s="123" t="s">
        <v>288</v>
      </c>
      <c r="C37" s="77" t="s">
        <v>2</v>
      </c>
      <c r="D37" s="76" t="s">
        <v>95</v>
      </c>
      <c r="E37" s="75">
        <f>'Full Cost'!E37*'Volume (KT)'!E37</f>
        <v>0</v>
      </c>
      <c r="F37" s="75">
        <f>'Full Cost'!F37*'Volume (KT)'!F37</f>
        <v>0</v>
      </c>
      <c r="G37" s="75">
        <f>'Full Cost'!G37*'Volume (KT)'!G37</f>
        <v>0</v>
      </c>
      <c r="H37" s="75">
        <f>'Full Cost'!H37*'Volume (KT)'!H37</f>
        <v>0</v>
      </c>
      <c r="I37" s="75">
        <f>'Full Cost'!I37*'Volume (KT)'!I37</f>
        <v>0</v>
      </c>
      <c r="J37" s="75">
        <f>'Full Cost'!J37*'Volume (KT)'!J37</f>
        <v>20095.268687992218</v>
      </c>
      <c r="K37" s="75">
        <f>'Full Cost'!K37*'Volume (KT)'!K37</f>
        <v>25852.070092965718</v>
      </c>
      <c r="L37" s="75">
        <f>'Full Cost'!L37*'Volume (KT)'!L37</f>
        <v>26329.550009317332</v>
      </c>
      <c r="M37" s="75">
        <f>'Full Cost'!M37*'Volume (KT)'!M37</f>
        <v>11068.460439286308</v>
      </c>
      <c r="N37" s="75">
        <f>'Full Cost'!N37*'Volume (KT)'!N37</f>
        <v>25971.503652939082</v>
      </c>
      <c r="O37" s="75">
        <f>'Full Cost'!O37*'Volume (KT)'!O37</f>
        <v>26065.549285677225</v>
      </c>
      <c r="P37" s="75">
        <f>'Full Cost'!P37*'Volume (KT)'!P37</f>
        <v>10584.824688646324</v>
      </c>
    </row>
    <row r="38" spans="1:16">
      <c r="A38" s="74"/>
      <c r="B38" s="78"/>
      <c r="C38" s="79" t="s">
        <v>63</v>
      </c>
      <c r="D38" s="78"/>
      <c r="E38" s="75">
        <f>'Full Cost'!E38*'Volume (KT)'!E38</f>
        <v>0</v>
      </c>
      <c r="F38" s="75">
        <f>'Full Cost'!F38*'Volume (KT)'!F38</f>
        <v>0</v>
      </c>
      <c r="G38" s="75">
        <f>'Full Cost'!G38*'Volume (KT)'!G38</f>
        <v>0</v>
      </c>
      <c r="H38" s="75">
        <f>'Full Cost'!H38*'Volume (KT)'!H38</f>
        <v>0</v>
      </c>
      <c r="I38" s="75">
        <f>'Full Cost'!I38*'Volume (KT)'!I38</f>
        <v>0</v>
      </c>
      <c r="J38" s="75">
        <f>'Full Cost'!J38*'Volume (KT)'!J38</f>
        <v>0</v>
      </c>
      <c r="K38" s="75">
        <f>'Full Cost'!K38*'Volume (KT)'!K38</f>
        <v>0</v>
      </c>
      <c r="L38" s="75">
        <f>'Full Cost'!L38*'Volume (KT)'!L38</f>
        <v>0</v>
      </c>
      <c r="M38" s="75">
        <f>'Full Cost'!M38*'Volume (KT)'!M38</f>
        <v>0</v>
      </c>
      <c r="N38" s="75">
        <f>'Full Cost'!N38*'Volume (KT)'!N38</f>
        <v>0</v>
      </c>
      <c r="O38" s="75">
        <f>'Full Cost'!O38*'Volume (KT)'!O38</f>
        <v>0</v>
      </c>
      <c r="P38" s="75">
        <f>'Full Cost'!P38*'Volume (KT)'!P38</f>
        <v>0</v>
      </c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'Full Cost'!E39*'Volume (KT)'!E39</f>
        <v>10854.128994992252</v>
      </c>
      <c r="F39" s="75">
        <f>'Full Cost'!F39*'Volume (KT)'!F39</f>
        <v>10159.613295556703</v>
      </c>
      <c r="G39" s="75">
        <f>'Full Cost'!G39*'Volume (KT)'!G39</f>
        <v>13120.266866303948</v>
      </c>
      <c r="H39" s="75">
        <f>'Full Cost'!H39*'Volume (KT)'!H39</f>
        <v>12500.492550368243</v>
      </c>
      <c r="I39" s="75">
        <f>'Full Cost'!I39*'Volume (KT)'!I39</f>
        <v>11860.687712692028</v>
      </c>
      <c r="J39" s="75">
        <f>'Full Cost'!J39*'Volume (KT)'!J39</f>
        <v>12236.506012725371</v>
      </c>
      <c r="K39" s="75">
        <f>'Full Cost'!K39*'Volume (KT)'!K39</f>
        <v>12448.931661273737</v>
      </c>
      <c r="L39" s="75">
        <f>'Full Cost'!L39*'Volume (KT)'!L39</f>
        <v>5355.7316727203724</v>
      </c>
      <c r="M39" s="75">
        <f>'Full Cost'!M39*'Volume (KT)'!M39</f>
        <v>12205.056491419566</v>
      </c>
      <c r="N39" s="75">
        <f>'Full Cost'!N39*'Volume (KT)'!N39</f>
        <v>13347.090165333624</v>
      </c>
      <c r="O39" s="75">
        <f>'Full Cost'!O39*'Volume (KT)'!O39</f>
        <v>12916.538869677704</v>
      </c>
      <c r="P39" s="75">
        <f>'Full Cost'!P39*'Volume (KT)'!P39</f>
        <v>13273.45887152776</v>
      </c>
    </row>
    <row r="40" spans="1:16">
      <c r="A40" s="74"/>
      <c r="B40" s="67"/>
      <c r="C40" s="81" t="s">
        <v>64</v>
      </c>
      <c r="D40" s="67"/>
      <c r="E40" s="75">
        <f>'Full Cost'!E40*'Volume (KT)'!E40</f>
        <v>0</v>
      </c>
      <c r="F40" s="75">
        <f>'Full Cost'!F40*'Volume (KT)'!F40</f>
        <v>0</v>
      </c>
      <c r="G40" s="75">
        <f>'Full Cost'!G40*'Volume (KT)'!G40</f>
        <v>0</v>
      </c>
      <c r="H40" s="75">
        <f>'Full Cost'!H40*'Volume (KT)'!H40</f>
        <v>0</v>
      </c>
      <c r="I40" s="75">
        <f>'Full Cost'!I40*'Volume (KT)'!I40</f>
        <v>0</v>
      </c>
      <c r="J40" s="75">
        <f>'Full Cost'!J40*'Volume (KT)'!J40</f>
        <v>0</v>
      </c>
      <c r="K40" s="75">
        <f>'Full Cost'!K40*'Volume (KT)'!K40</f>
        <v>0</v>
      </c>
      <c r="L40" s="75">
        <f>'Full Cost'!L40*'Volume (KT)'!L40</f>
        <v>0</v>
      </c>
      <c r="M40" s="75">
        <f>'Full Cost'!M40*'Volume (KT)'!M40</f>
        <v>0</v>
      </c>
      <c r="N40" s="75">
        <f>'Full Cost'!N40*'Volume (KT)'!N40</f>
        <v>0</v>
      </c>
      <c r="O40" s="75">
        <f>'Full Cost'!O40*'Volume (KT)'!O40</f>
        <v>0</v>
      </c>
      <c r="P40" s="75">
        <f>'Full Cost'!P40*'Volume (KT)'!P40</f>
        <v>0</v>
      </c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'Full Cost'!E41*'Volume (KT)'!E41</f>
        <v>9073.4620647793108</v>
      </c>
      <c r="F41" s="75">
        <f>'Full Cost'!F41*'Volume (KT)'!F41</f>
        <v>6954.4971963632188</v>
      </c>
      <c r="G41" s="75">
        <f>'Full Cost'!G41*'Volume (KT)'!G41</f>
        <v>7896.7113802220392</v>
      </c>
      <c r="H41" s="75">
        <f>'Full Cost'!H41*'Volume (KT)'!H41</f>
        <v>7175.7556714442608</v>
      </c>
      <c r="I41" s="75">
        <f>'Full Cost'!I41*'Volume (KT)'!I41</f>
        <v>6824.1756228333907</v>
      </c>
      <c r="J41" s="75">
        <f>'Full Cost'!J41*'Volume (KT)'!J41</f>
        <v>7024.2174110882752</v>
      </c>
      <c r="K41" s="75">
        <f>'Full Cost'!K41*'Volume (KT)'!K41</f>
        <v>7146.1577703332596</v>
      </c>
      <c r="L41" s="75">
        <f>'Full Cost'!L41*'Volume (KT)'!L41</f>
        <v>7331.2439174977044</v>
      </c>
      <c r="M41" s="75">
        <f>'Full Cost'!M41*'Volume (KT)'!M41</f>
        <v>7006.164195987747</v>
      </c>
      <c r="N41" s="75">
        <f>'Full Cost'!N41*'Volume (KT)'!N41</f>
        <v>7661.73473287253</v>
      </c>
      <c r="O41" s="75">
        <f>'Full Cost'!O41*'Volume (KT)'!O41</f>
        <v>7414.5819995540633</v>
      </c>
      <c r="P41" s="75">
        <f>'Full Cost'!P41*'Volume (KT)'!P41</f>
        <v>7619.4675844386356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'Full Cost'!E42*'Volume (KT)'!E42</f>
        <v>2903.5078607293799</v>
      </c>
      <c r="F42" s="75">
        <f>'Full Cost'!F42*'Volume (KT)'!F42</f>
        <v>2225.4391028362302</v>
      </c>
      <c r="G42" s="75">
        <f>'Full Cost'!G42*'Volume (KT)'!G42</f>
        <v>2526.9476416710522</v>
      </c>
      <c r="H42" s="75">
        <f>'Full Cost'!H42*'Volume (KT)'!H42</f>
        <v>2419.860514838409</v>
      </c>
      <c r="I42" s="75">
        <f>'Full Cost'!I42*'Volume (KT)'!I42</f>
        <v>0</v>
      </c>
      <c r="J42" s="75">
        <f>'Full Cost'!J42*'Volume (KT)'!J42</f>
        <v>971.15127085122003</v>
      </c>
      <c r="K42" s="75">
        <f>'Full Cost'!K42*'Volume (KT)'!K42</f>
        <v>956.1391444910704</v>
      </c>
      <c r="L42" s="75">
        <f>'Full Cost'!L42*'Volume (KT)'!L42</f>
        <v>2761.8580274882929</v>
      </c>
      <c r="M42" s="75">
        <f>'Full Cost'!M42*'Volume (KT)'!M42</f>
        <v>2324.7726650322979</v>
      </c>
      <c r="N42" s="75">
        <f>'Full Cost'!N42*'Volume (KT)'!N42</f>
        <v>2460.2931180338478</v>
      </c>
      <c r="O42" s="75">
        <f>'Full Cost'!O42*'Volume (KT)'!O42</f>
        <v>2255.2686915310278</v>
      </c>
      <c r="P42" s="75">
        <f>'Full Cost'!P42*'Volume (KT)'!P42</f>
        <v>2446.7205293138732</v>
      </c>
    </row>
    <row r="43" spans="1:16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'Full Cost'!E43*'Volume (KT)'!E43</f>
        <v>0</v>
      </c>
      <c r="F43" s="75">
        <f>'Full Cost'!F43*'Volume (KT)'!F43</f>
        <v>0</v>
      </c>
      <c r="G43" s="75">
        <f>'Full Cost'!G43*'Volume (KT)'!G43</f>
        <v>0</v>
      </c>
      <c r="H43" s="75">
        <f>'Full Cost'!H43*'Volume (KT)'!H43</f>
        <v>0</v>
      </c>
      <c r="I43" s="75">
        <f>'Full Cost'!I43*'Volume (KT)'!I43</f>
        <v>0</v>
      </c>
      <c r="J43" s="75">
        <f>'Full Cost'!J43*'Volume (KT)'!J43</f>
        <v>0</v>
      </c>
      <c r="K43" s="75">
        <f>'Full Cost'!K43*'Volume (KT)'!K43</f>
        <v>0</v>
      </c>
      <c r="L43" s="75">
        <f>'Full Cost'!L43*'Volume (KT)'!L43</f>
        <v>0</v>
      </c>
      <c r="M43" s="75">
        <f>'Full Cost'!M43*'Volume (KT)'!M43</f>
        <v>0</v>
      </c>
      <c r="N43" s="75">
        <f>'Full Cost'!N43*'Volume (KT)'!N43</f>
        <v>0</v>
      </c>
      <c r="O43" s="75">
        <f>'Full Cost'!O43*'Volume (KT)'!O43</f>
        <v>0</v>
      </c>
      <c r="P43" s="75">
        <f>'Full Cost'!P43*'Volume (KT)'!P43</f>
        <v>0</v>
      </c>
    </row>
    <row r="44" spans="1:16" ht="15" thickBot="1">
      <c r="A44" s="402"/>
      <c r="B44" s="405"/>
      <c r="C44" s="406" t="s">
        <v>178</v>
      </c>
      <c r="D44" s="405"/>
      <c r="E44" s="75">
        <f>'Full Cost'!E44*'Volume (KT)'!E44</f>
        <v>0</v>
      </c>
      <c r="F44" s="75">
        <f>'Full Cost'!F44*'Volume (KT)'!F44</f>
        <v>0</v>
      </c>
      <c r="G44" s="75">
        <f>'Full Cost'!G44*'Volume (KT)'!G44</f>
        <v>0</v>
      </c>
      <c r="H44" s="75">
        <f>'Full Cost'!H44*'Volume (KT)'!H44</f>
        <v>0</v>
      </c>
      <c r="I44" s="75">
        <f>'Full Cost'!I44*'Volume (KT)'!I44</f>
        <v>0</v>
      </c>
      <c r="J44" s="75">
        <f>'Full Cost'!J44*'Volume (KT)'!J44</f>
        <v>0</v>
      </c>
      <c r="K44" s="75">
        <f>'Full Cost'!K44*'Volume (KT)'!K44</f>
        <v>0</v>
      </c>
      <c r="L44" s="75">
        <f>'Full Cost'!L44*'Volume (KT)'!L44</f>
        <v>0</v>
      </c>
      <c r="M44" s="75">
        <f>'Full Cost'!M44*'Volume (KT)'!M44</f>
        <v>0</v>
      </c>
      <c r="N44" s="75">
        <f>'Full Cost'!N44*'Volume (KT)'!N44</f>
        <v>0</v>
      </c>
      <c r="O44" s="75">
        <f>'Full Cost'!O44*'Volume (KT)'!O44</f>
        <v>0</v>
      </c>
      <c r="P44" s="75">
        <f>'Full Cost'!P44*'Volume (KT)'!P44</f>
        <v>0</v>
      </c>
    </row>
    <row r="45" spans="1:16">
      <c r="A45" s="89" t="s">
        <v>7</v>
      </c>
      <c r="B45" s="419" t="s">
        <v>95</v>
      </c>
      <c r="C45" s="420" t="s">
        <v>290</v>
      </c>
      <c r="D45" s="421" t="s">
        <v>95</v>
      </c>
      <c r="E45" s="75">
        <f>'Full Cost'!E45*'Volume (KT)'!E45</f>
        <v>2730.2340045245619</v>
      </c>
      <c r="F45" s="75">
        <f>'Full Cost'!F45*'Volume (KT)'!F45</f>
        <v>0</v>
      </c>
      <c r="G45" s="75">
        <f>'Full Cost'!G45*'Volume (KT)'!G45</f>
        <v>0</v>
      </c>
      <c r="H45" s="75">
        <f>'Full Cost'!H45*'Volume (KT)'!H45</f>
        <v>0</v>
      </c>
      <c r="I45" s="75">
        <f>'Full Cost'!I45*'Volume (KT)'!I45</f>
        <v>0</v>
      </c>
      <c r="J45" s="75">
        <f>'Full Cost'!J45*'Volume (KT)'!J45</f>
        <v>0</v>
      </c>
      <c r="K45" s="75">
        <f>'Full Cost'!K45*'Volume (KT)'!K45</f>
        <v>0</v>
      </c>
      <c r="L45" s="75">
        <f>'Full Cost'!L45*'Volume (KT)'!L45</f>
        <v>3923.6129470478918</v>
      </c>
      <c r="M45" s="75">
        <f>'Full Cost'!M45*'Volume (KT)'!M45</f>
        <v>0</v>
      </c>
      <c r="N45" s="75">
        <f>'Full Cost'!N45*'Volume (KT)'!N45</f>
        <v>0</v>
      </c>
      <c r="O45" s="75">
        <f>'Full Cost'!O45*'Volume (KT)'!O45</f>
        <v>0</v>
      </c>
      <c r="P45" s="75">
        <f>'Full Cost'!P45*'Volume (KT)'!P45</f>
        <v>0</v>
      </c>
    </row>
    <row r="46" spans="1:16">
      <c r="A46" s="93" t="s">
        <v>7</v>
      </c>
      <c r="B46" s="310" t="s">
        <v>289</v>
      </c>
      <c r="C46" s="80" t="s">
        <v>290</v>
      </c>
      <c r="D46" s="422" t="s">
        <v>3</v>
      </c>
      <c r="E46" s="75">
        <f>'Full Cost'!E46*'Volume (KT)'!E46</f>
        <v>0</v>
      </c>
      <c r="F46" s="75">
        <f>'Full Cost'!F46*'Volume (KT)'!F46</f>
        <v>0</v>
      </c>
      <c r="G46" s="75">
        <f>'Full Cost'!G46*'Volume (KT)'!G46</f>
        <v>6264.2659999999996</v>
      </c>
      <c r="H46" s="75">
        <f>'Full Cost'!H46*'Volume (KT)'!H46</f>
        <v>0</v>
      </c>
      <c r="I46" s="75">
        <f>'Full Cost'!I46*'Volume (KT)'!I46</f>
        <v>0</v>
      </c>
      <c r="J46" s="75">
        <f>'Full Cost'!J46*'Volume (KT)'!J46</f>
        <v>0</v>
      </c>
      <c r="K46" s="75">
        <f>'Full Cost'!K46*'Volume (KT)'!K46</f>
        <v>0</v>
      </c>
      <c r="L46" s="75">
        <f>'Full Cost'!L46*'Volume (KT)'!L46</f>
        <v>0</v>
      </c>
      <c r="M46" s="75">
        <f>'Full Cost'!M46*'Volume (KT)'!M46</f>
        <v>0</v>
      </c>
      <c r="N46" s="75">
        <f>'Full Cost'!N46*'Volume (KT)'!N46</f>
        <v>0</v>
      </c>
      <c r="O46" s="75">
        <f>'Full Cost'!O46*'Volume (KT)'!O46</f>
        <v>0</v>
      </c>
      <c r="P46" s="75">
        <f>'Full Cost'!P46*'Volume (KT)'!P46</f>
        <v>0</v>
      </c>
    </row>
    <row r="47" spans="1:16">
      <c r="A47" s="93" t="s">
        <v>7</v>
      </c>
      <c r="B47" s="310" t="s">
        <v>288</v>
      </c>
      <c r="C47" s="80" t="s">
        <v>290</v>
      </c>
      <c r="D47" s="102" t="s">
        <v>95</v>
      </c>
      <c r="E47" s="75">
        <f>'Full Cost'!E47*'Volume (KT)'!E47</f>
        <v>0</v>
      </c>
      <c r="F47" s="75">
        <f>'Full Cost'!F47*'Volume (KT)'!F47</f>
        <v>0</v>
      </c>
      <c r="G47" s="75">
        <f>'Full Cost'!G47*'Volume (KT)'!G47</f>
        <v>0</v>
      </c>
      <c r="H47" s="75">
        <f>'Full Cost'!H47*'Volume (KT)'!H47</f>
        <v>6114.2659999999996</v>
      </c>
      <c r="I47" s="75">
        <f>'Full Cost'!I47*'Volume (KT)'!I47</f>
        <v>6014.2659999999996</v>
      </c>
      <c r="J47" s="75">
        <f>'Full Cost'!J47*'Volume (KT)'!J47</f>
        <v>7520.0614236000001</v>
      </c>
      <c r="K47" s="75">
        <f>'Full Cost'!K47*'Volume (KT)'!K47</f>
        <v>7298.9719946000005</v>
      </c>
      <c r="L47" s="75">
        <f>'Full Cost'!L47*'Volume (KT)'!L47</f>
        <v>1919.5159945999999</v>
      </c>
      <c r="M47" s="75">
        <f>'Full Cost'!M47*'Volume (KT)'!M47</f>
        <v>7259.1414236000001</v>
      </c>
      <c r="N47" s="75">
        <f>'Full Cost'!N47*'Volume (KT)'!N47</f>
        <v>6441.4072800000004</v>
      </c>
      <c r="O47" s="75">
        <f>'Full Cost'!O47*'Volume (KT)'!O47</f>
        <v>6549.4072800000004</v>
      </c>
      <c r="P47" s="75">
        <f>'Full Cost'!P47*'Volume (KT)'!P47</f>
        <v>6549.4072800000004</v>
      </c>
    </row>
    <row r="48" spans="1:16">
      <c r="A48" s="93" t="s">
        <v>7</v>
      </c>
      <c r="B48" s="78" t="s">
        <v>95</v>
      </c>
      <c r="C48" s="80" t="s">
        <v>291</v>
      </c>
      <c r="D48" s="102" t="s">
        <v>95</v>
      </c>
      <c r="E48" s="75">
        <f>'Full Cost'!E48*'Volume (KT)'!E48</f>
        <v>0</v>
      </c>
      <c r="F48" s="75">
        <f>'Full Cost'!F48*'Volume (KT)'!F48</f>
        <v>0</v>
      </c>
      <c r="G48" s="75">
        <f>'Full Cost'!G48*'Volume (KT)'!G48</f>
        <v>0</v>
      </c>
      <c r="H48" s="75">
        <f>'Full Cost'!H48*'Volume (KT)'!H48</f>
        <v>0</v>
      </c>
      <c r="I48" s="75">
        <f>'Full Cost'!I48*'Volume (KT)'!I48</f>
        <v>0</v>
      </c>
      <c r="J48" s="75">
        <f>'Full Cost'!J48*'Volume (KT)'!J48</f>
        <v>0</v>
      </c>
      <c r="K48" s="75">
        <f>'Full Cost'!K48*'Volume (KT)'!K48</f>
        <v>0</v>
      </c>
      <c r="L48" s="75">
        <f>'Full Cost'!L48*'Volume (KT)'!L48</f>
        <v>0</v>
      </c>
      <c r="M48" s="75">
        <f>'Full Cost'!M48*'Volume (KT)'!M48</f>
        <v>0</v>
      </c>
      <c r="N48" s="75">
        <f>'Full Cost'!N48*'Volume (KT)'!N48</f>
        <v>0</v>
      </c>
      <c r="O48" s="75">
        <f>'Full Cost'!O48*'Volume (KT)'!O48</f>
        <v>0</v>
      </c>
      <c r="P48" s="75">
        <f>'Full Cost'!P48*'Volume (KT)'!P48</f>
        <v>0</v>
      </c>
    </row>
    <row r="49" spans="1:16">
      <c r="A49" s="93" t="s">
        <v>7</v>
      </c>
      <c r="B49" s="310" t="s">
        <v>289</v>
      </c>
      <c r="C49" s="80" t="s">
        <v>291</v>
      </c>
      <c r="D49" s="422" t="s">
        <v>3</v>
      </c>
      <c r="E49" s="75">
        <f>'Full Cost'!E49*'Volume (KT)'!E49</f>
        <v>0</v>
      </c>
      <c r="F49" s="75">
        <f>'Full Cost'!F49*'Volume (KT)'!F49</f>
        <v>0</v>
      </c>
      <c r="G49" s="75">
        <f>'Full Cost'!G49*'Volume (KT)'!G49</f>
        <v>0</v>
      </c>
      <c r="H49" s="75">
        <f>'Full Cost'!H49*'Volume (KT)'!H49</f>
        <v>0</v>
      </c>
      <c r="I49" s="75">
        <f>'Full Cost'!I49*'Volume (KT)'!I49</f>
        <v>0</v>
      </c>
      <c r="J49" s="75">
        <f>'Full Cost'!J49*'Volume (KT)'!J49</f>
        <v>0</v>
      </c>
      <c r="K49" s="75">
        <f>'Full Cost'!K49*'Volume (KT)'!K49</f>
        <v>0</v>
      </c>
      <c r="L49" s="75">
        <f>'Full Cost'!L49*'Volume (KT)'!L49</f>
        <v>0</v>
      </c>
      <c r="M49" s="75">
        <f>'Full Cost'!M49*'Volume (KT)'!M49</f>
        <v>0</v>
      </c>
      <c r="N49" s="75">
        <f>'Full Cost'!N49*'Volume (KT)'!N49</f>
        <v>0</v>
      </c>
      <c r="O49" s="75">
        <f>'Full Cost'!O49*'Volume (KT)'!O49</f>
        <v>0</v>
      </c>
      <c r="P49" s="75">
        <f>'Full Cost'!P49*'Volume (KT)'!P49</f>
        <v>0</v>
      </c>
    </row>
    <row r="50" spans="1:16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75">
        <f>'Full Cost'!E50*'Volume (KT)'!E50</f>
        <v>0</v>
      </c>
      <c r="F50" s="75">
        <f>'Full Cost'!F50*'Volume (KT)'!F50</f>
        <v>0</v>
      </c>
      <c r="G50" s="75">
        <f>'Full Cost'!G50*'Volume (KT)'!G50</f>
        <v>0</v>
      </c>
      <c r="H50" s="75">
        <f>'Full Cost'!H50*'Volume (KT)'!H50</f>
        <v>0</v>
      </c>
      <c r="I50" s="75">
        <f>'Full Cost'!I50*'Volume (KT)'!I50</f>
        <v>0</v>
      </c>
      <c r="J50" s="75">
        <f>'Full Cost'!J50*'Volume (KT)'!J50</f>
        <v>0</v>
      </c>
      <c r="K50" s="75">
        <f>'Full Cost'!K50*'Volume (KT)'!K50</f>
        <v>0</v>
      </c>
      <c r="L50" s="75">
        <f>'Full Cost'!L50*'Volume (KT)'!L50</f>
        <v>0</v>
      </c>
      <c r="M50" s="75">
        <f>'Full Cost'!M50*'Volume (KT)'!M50</f>
        <v>0</v>
      </c>
      <c r="N50" s="75">
        <f>'Full Cost'!N50*'Volume (KT)'!N50</f>
        <v>0</v>
      </c>
      <c r="O50" s="75">
        <f>'Full Cost'!O50*'Volume (KT)'!O50</f>
        <v>0</v>
      </c>
      <c r="P50" s="75">
        <f>'Full Cost'!P50*'Volume (KT)'!P50</f>
        <v>0</v>
      </c>
    </row>
    <row r="51" spans="1:16">
      <c r="A51" s="430" t="s">
        <v>7</v>
      </c>
      <c r="B51" s="409" t="s">
        <v>95</v>
      </c>
      <c r="C51" s="410" t="s">
        <v>298</v>
      </c>
      <c r="D51" s="431" t="s">
        <v>95</v>
      </c>
      <c r="E51" s="75">
        <f>'Full Cost'!E51*'Volume (KT)'!E51</f>
        <v>0</v>
      </c>
      <c r="F51" s="75">
        <f>'Full Cost'!F51*'Volume (KT)'!F51</f>
        <v>0</v>
      </c>
      <c r="G51" s="75">
        <f>'Full Cost'!G51*'Volume (KT)'!G51</f>
        <v>0</v>
      </c>
      <c r="H51" s="75">
        <f>'Full Cost'!H51*'Volume (KT)'!H51</f>
        <v>0</v>
      </c>
      <c r="I51" s="75">
        <f>'Full Cost'!I51*'Volume (KT)'!I51</f>
        <v>0</v>
      </c>
      <c r="J51" s="75">
        <f>'Full Cost'!J51*'Volume (KT)'!J51</f>
        <v>0</v>
      </c>
      <c r="K51" s="75">
        <f>'Full Cost'!K51*'Volume (KT)'!K51</f>
        <v>0</v>
      </c>
      <c r="L51" s="75">
        <f>'Full Cost'!L51*'Volume (KT)'!L51</f>
        <v>0</v>
      </c>
      <c r="M51" s="75">
        <f>'Full Cost'!M51*'Volume (KT)'!M51</f>
        <v>0</v>
      </c>
      <c r="N51" s="75">
        <f>'Full Cost'!N51*'Volume (KT)'!N51</f>
        <v>0</v>
      </c>
      <c r="O51" s="75">
        <f>'Full Cost'!O51*'Volume (KT)'!O51</f>
        <v>0</v>
      </c>
      <c r="P51" s="75">
        <f>'Full Cost'!P51*'Volume (KT)'!P51</f>
        <v>0</v>
      </c>
    </row>
    <row r="52" spans="1:16">
      <c r="A52" s="93" t="s">
        <v>7</v>
      </c>
      <c r="B52" s="310" t="s">
        <v>289</v>
      </c>
      <c r="C52" s="80" t="s">
        <v>298</v>
      </c>
      <c r="D52" s="422" t="s">
        <v>3</v>
      </c>
      <c r="E52" s="75">
        <f>'Full Cost'!E52*'Volume (KT)'!E52</f>
        <v>6629.4450335258352</v>
      </c>
      <c r="F52" s="75">
        <f>'Full Cost'!F52*'Volume (KT)'!F52</f>
        <v>8891.9730899999995</v>
      </c>
      <c r="G52" s="75">
        <f>'Full Cost'!G52*'Volume (KT)'!G52</f>
        <v>2505.7064</v>
      </c>
      <c r="H52" s="75">
        <f>'Full Cost'!H52*'Volume (KT)'!H52</f>
        <v>0</v>
      </c>
      <c r="I52" s="75">
        <f>'Full Cost'!I52*'Volume (KT)'!I52</f>
        <v>0</v>
      </c>
      <c r="J52" s="75">
        <f>'Full Cost'!J52*'Volume (KT)'!J52</f>
        <v>0</v>
      </c>
      <c r="K52" s="75">
        <f>'Full Cost'!K52*'Volume (KT)'!K52</f>
        <v>0</v>
      </c>
      <c r="L52" s="75">
        <f>'Full Cost'!L52*'Volume (KT)'!L52</f>
        <v>0</v>
      </c>
      <c r="M52" s="75">
        <f>'Full Cost'!M52*'Volume (KT)'!M52</f>
        <v>0</v>
      </c>
      <c r="N52" s="75">
        <f>'Full Cost'!N52*'Volume (KT)'!N52</f>
        <v>0</v>
      </c>
      <c r="O52" s="75">
        <f>'Full Cost'!O52*'Volume (KT)'!O52</f>
        <v>0</v>
      </c>
      <c r="P52" s="75">
        <f>'Full Cost'!P52*'Volume (KT)'!P52</f>
        <v>0</v>
      </c>
    </row>
    <row r="53" spans="1:16" ht="1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75">
        <f>'Full Cost'!E53*'Volume (KT)'!E53</f>
        <v>0</v>
      </c>
      <c r="F53" s="75">
        <f>'Full Cost'!F53*'Volume (KT)'!F53</f>
        <v>0</v>
      </c>
      <c r="G53" s="75">
        <f>'Full Cost'!G53*'Volume (KT)'!G53</f>
        <v>0</v>
      </c>
      <c r="H53" s="75">
        <f>'Full Cost'!H53*'Volume (KT)'!H53</f>
        <v>2445.7064</v>
      </c>
      <c r="I53" s="75">
        <f>'Full Cost'!I53*'Volume (KT)'!I53</f>
        <v>2405.7064</v>
      </c>
      <c r="J53" s="75">
        <f>'Full Cost'!J53*'Volume (KT)'!J53</f>
        <v>0</v>
      </c>
      <c r="K53" s="75">
        <f>'Full Cost'!K53*'Volume (KT)'!K53</f>
        <v>0</v>
      </c>
      <c r="L53" s="75">
        <f>'Full Cost'!L53*'Volume (KT)'!L53</f>
        <v>0</v>
      </c>
      <c r="M53" s="75">
        <f>'Full Cost'!M53*'Volume (KT)'!M53</f>
        <v>0</v>
      </c>
      <c r="N53" s="75">
        <f>'Full Cost'!N53*'Volume (KT)'!N53</f>
        <v>0</v>
      </c>
      <c r="O53" s="75">
        <f>'Full Cost'!O53*'Volume (KT)'!O53</f>
        <v>0</v>
      </c>
      <c r="P53" s="75">
        <f>'Full Cost'!P53*'Volume (KT)'!P53</f>
        <v>0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'Full Cost'!E54*'Volume (KT)'!E54</f>
        <v>261.593765174081</v>
      </c>
      <c r="F54" s="75">
        <f>'Full Cost'!F54*'Volume (KT)'!F54</f>
        <v>201.57962888009331</v>
      </c>
      <c r="G54" s="75">
        <f>'Full Cost'!G54*'Volume (KT)'!G54</f>
        <v>201.54019763907755</v>
      </c>
      <c r="H54" s="75">
        <f>'Full Cost'!H54*'Volume (KT)'!H54</f>
        <v>198.42051667251178</v>
      </c>
      <c r="I54" s="75">
        <f>'Full Cost'!I54*'Volume (KT)'!I54</f>
        <v>195.50150755839658</v>
      </c>
      <c r="J54" s="75">
        <f>'Full Cost'!J54*'Volume (KT)'!J54</f>
        <v>194.230254170244</v>
      </c>
      <c r="K54" s="75">
        <f>'Full Cost'!K54*'Volume (KT)'!K54</f>
        <v>191.22782889821409</v>
      </c>
      <c r="L54" s="75">
        <f>'Full Cost'!L54*'Volume (KT)'!L54</f>
        <v>196.1806473523946</v>
      </c>
      <c r="M54" s="75">
        <f>'Full Cost'!M54*'Volume (KT)'!M54</f>
        <v>193.73105541935817</v>
      </c>
      <c r="N54" s="75">
        <f>'Full Cost'!N54*'Volume (KT)'!N54</f>
        <v>205.02442650282066</v>
      </c>
      <c r="O54" s="75">
        <f>'Full Cost'!O54*'Volume (KT)'!O54</f>
        <v>205.02442650282072</v>
      </c>
      <c r="P54" s="75">
        <f>'Full Cost'!P54*'Volume (KT)'!P54</f>
        <v>203.89337744282275</v>
      </c>
    </row>
    <row r="55" spans="1:16" s="73" customFormat="1" ht="23.5">
      <c r="A55" s="71" t="s">
        <v>5</v>
      </c>
      <c r="B55" s="72"/>
      <c r="D55" s="446" t="s">
        <v>306</v>
      </c>
      <c r="E55" s="443">
        <f>E17/'Volume (KT)'!E55</f>
        <v>430.9736451728877</v>
      </c>
      <c r="F55" s="443">
        <f>F17/'Volume (KT)'!F55</f>
        <v>444.3460494662325</v>
      </c>
      <c r="G55" s="443">
        <f>G17/'Volume (KT)'!G55</f>
        <v>435.91507832032494</v>
      </c>
      <c r="H55" s="443">
        <f>H17/'Volume (KT)'!H55</f>
        <v>429.5736323117884</v>
      </c>
      <c r="I55" s="443">
        <f>I17/'Volume (KT)'!I55</f>
        <v>426.5032222769608</v>
      </c>
      <c r="J55" s="443">
        <f>J17/'Volume (KT)'!J55</f>
        <v>462.21792091600184</v>
      </c>
      <c r="K55" s="443">
        <f>K17/'Volume (KT)'!K55</f>
        <v>453.15713425181855</v>
      </c>
      <c r="L55" s="443">
        <f>L17/'Volume (KT)'!L55</f>
        <v>458.44408982910767</v>
      </c>
      <c r="M55" s="443">
        <f>M17/'Volume (KT)'!M55</f>
        <v>437.82177713305811</v>
      </c>
      <c r="N55" s="443">
        <f>N17/'Volume (KT)'!N55</f>
        <v>485.47401058635489</v>
      </c>
      <c r="O55" s="443">
        <f>O17/'Volume (KT)'!O55</f>
        <v>490.75933117503052</v>
      </c>
      <c r="P55" s="443">
        <f>P17/'Volume (KT)'!P55</f>
        <v>459.65880070524327</v>
      </c>
    </row>
    <row r="56" spans="1:16">
      <c r="A56" s="464" t="s">
        <v>1</v>
      </c>
      <c r="B56" s="466" t="s">
        <v>98</v>
      </c>
      <c r="C56" s="466" t="s">
        <v>99</v>
      </c>
      <c r="D56" s="466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 ht="15" thickBot="1">
      <c r="A57" s="465"/>
      <c r="B57" s="467"/>
      <c r="C57" s="467"/>
      <c r="D57" s="467"/>
      <c r="E57" s="302">
        <f>E24</f>
        <v>23743</v>
      </c>
      <c r="F57" s="302">
        <f t="shared" ref="F57:P57" si="16">F24</f>
        <v>23774</v>
      </c>
      <c r="G57" s="302">
        <f t="shared" si="16"/>
        <v>23802</v>
      </c>
      <c r="H57" s="302">
        <f t="shared" si="16"/>
        <v>23833</v>
      </c>
      <c r="I57" s="302">
        <f t="shared" si="16"/>
        <v>23863</v>
      </c>
      <c r="J57" s="302">
        <f t="shared" si="16"/>
        <v>23894</v>
      </c>
      <c r="K57" s="302">
        <f t="shared" si="16"/>
        <v>23924</v>
      </c>
      <c r="L57" s="302">
        <f t="shared" si="16"/>
        <v>23955</v>
      </c>
      <c r="M57" s="302">
        <f t="shared" si="16"/>
        <v>23986</v>
      </c>
      <c r="N57" s="302">
        <f t="shared" si="16"/>
        <v>24016</v>
      </c>
      <c r="O57" s="302">
        <f t="shared" si="16"/>
        <v>24047</v>
      </c>
      <c r="P57" s="302">
        <f t="shared" si="16"/>
        <v>24077</v>
      </c>
    </row>
    <row r="58" spans="1:16">
      <c r="A58" s="89"/>
      <c r="B58" s="76"/>
      <c r="C58" s="308" t="s">
        <v>65</v>
      </c>
      <c r="D58" s="308"/>
      <c r="E58" s="75">
        <f>'Full Cost'!E58*'Volume (KT)'!E58</f>
        <v>0</v>
      </c>
      <c r="F58" s="75">
        <f>'Full Cost'!F58*'Volume (KT)'!F58</f>
        <v>0</v>
      </c>
      <c r="G58" s="75">
        <f>'Full Cost'!G58*'Volume (KT)'!G58</f>
        <v>0</v>
      </c>
      <c r="H58" s="75">
        <f>'Full Cost'!H58*'Volume (KT)'!H58</f>
        <v>0</v>
      </c>
      <c r="I58" s="75">
        <f>'Full Cost'!I58*'Volume (KT)'!I58</f>
        <v>0</v>
      </c>
      <c r="J58" s="75">
        <f>'Full Cost'!J58*'Volume (KT)'!J58</f>
        <v>0</v>
      </c>
      <c r="K58" s="75">
        <f>'Full Cost'!K58*'Volume (KT)'!K58</f>
        <v>0</v>
      </c>
      <c r="L58" s="75">
        <f>'Full Cost'!L58*'Volume (KT)'!L58</f>
        <v>0</v>
      </c>
      <c r="M58" s="75">
        <f>'Full Cost'!M58*'Volume (KT)'!M58</f>
        <v>0</v>
      </c>
      <c r="N58" s="75">
        <f>'Full Cost'!N58*'Volume (KT)'!N58</f>
        <v>0</v>
      </c>
      <c r="O58" s="75">
        <f>'Full Cost'!O58*'Volume (KT)'!O58</f>
        <v>0</v>
      </c>
      <c r="P58" s="75">
        <f>'Full Cost'!P58*'Volume (KT)'!P58</f>
        <v>0</v>
      </c>
    </row>
    <row r="59" spans="1:16">
      <c r="A59" s="93" t="s">
        <v>7</v>
      </c>
      <c r="B59" s="76" t="s">
        <v>95</v>
      </c>
      <c r="C59" s="76" t="s">
        <v>2</v>
      </c>
      <c r="D59" s="76" t="s">
        <v>95</v>
      </c>
      <c r="E59" s="75">
        <f>'Full Cost'!E59*'Volume (KT)'!E59</f>
        <v>9879.2153564296495</v>
      </c>
      <c r="F59" s="75">
        <f>'Full Cost'!F59*'Volume (KT)'!F59</f>
        <v>9104.8073686849475</v>
      </c>
      <c r="G59" s="75">
        <f>'Full Cost'!G59*'Volume (KT)'!G59</f>
        <v>9894.5992607291955</v>
      </c>
      <c r="H59" s="75">
        <f>'Full Cost'!H59*'Volume (KT)'!H59</f>
        <v>21508.478956823492</v>
      </c>
      <c r="I59" s="75">
        <f>'Full Cost'!I59*'Volume (KT)'!I59</f>
        <v>18792.450256038697</v>
      </c>
      <c r="J59" s="75">
        <f>'Full Cost'!J59*'Volume (KT)'!J59</f>
        <v>10402.854543633566</v>
      </c>
      <c r="K59" s="75">
        <f>'Full Cost'!K59*'Volume (KT)'!K59</f>
        <v>10252.321566059863</v>
      </c>
      <c r="L59" s="75">
        <f>'Full Cost'!L59*'Volume (KT)'!L59</f>
        <v>10374.444573710616</v>
      </c>
      <c r="M59" s="75">
        <f>'Full Cost'!M59*'Volume (KT)'!M59</f>
        <v>8666.3477856564496</v>
      </c>
      <c r="N59" s="75">
        <f>'Full Cost'!N59*'Volume (KT)'!N59</f>
        <v>13025.837239781906</v>
      </c>
      <c r="O59" s="75">
        <f>'Full Cost'!O59*'Volume (KT)'!O59</f>
        <v>12546.611310223463</v>
      </c>
      <c r="P59" s="75">
        <f>'Full Cost'!P59*'Volume (KT)'!P59</f>
        <v>8905.4577366897738</v>
      </c>
    </row>
    <row r="60" spans="1:16">
      <c r="A60" s="93" t="s">
        <v>7</v>
      </c>
      <c r="B60" s="123" t="s">
        <v>293</v>
      </c>
      <c r="C60" s="429" t="s">
        <v>2</v>
      </c>
      <c r="D60" s="429" t="s">
        <v>95</v>
      </c>
      <c r="E60" s="75">
        <f>'Full Cost'!E60*'Volume (KT)'!E60</f>
        <v>0</v>
      </c>
      <c r="F60" s="75">
        <f>'Full Cost'!F60*'Volume (KT)'!F60</f>
        <v>0</v>
      </c>
      <c r="G60" s="75">
        <f>'Full Cost'!G60*'Volume (KT)'!G60</f>
        <v>0</v>
      </c>
      <c r="H60" s="75">
        <f>'Full Cost'!H60*'Volume (KT)'!H60</f>
        <v>0</v>
      </c>
      <c r="I60" s="75">
        <f>'Full Cost'!I60*'Volume (KT)'!I60</f>
        <v>0</v>
      </c>
      <c r="J60" s="75">
        <f>'Full Cost'!J60*'Volume (KT)'!J60</f>
        <v>0</v>
      </c>
      <c r="K60" s="75">
        <f>'Full Cost'!K60*'Volume (KT)'!K60</f>
        <v>0</v>
      </c>
      <c r="L60" s="75">
        <f>'Full Cost'!L60*'Volume (KT)'!L60</f>
        <v>0</v>
      </c>
      <c r="M60" s="75">
        <f>'Full Cost'!M60*'Volume (KT)'!M60</f>
        <v>0</v>
      </c>
      <c r="N60" s="75">
        <f>'Full Cost'!N60*'Volume (KT)'!N60</f>
        <v>0</v>
      </c>
      <c r="O60" s="75">
        <f>'Full Cost'!O60*'Volume (KT)'!O60</f>
        <v>0</v>
      </c>
      <c r="P60" s="75">
        <f>'Full Cost'!P60*'Volume (KT)'!P60</f>
        <v>0</v>
      </c>
    </row>
    <row r="61" spans="1:16">
      <c r="A61" s="93"/>
      <c r="B61" s="310"/>
      <c r="C61" s="311" t="s">
        <v>223</v>
      </c>
      <c r="D61" s="312"/>
      <c r="E61" s="75">
        <f>'Full Cost'!E61*'Volume (KT)'!E61</f>
        <v>0</v>
      </c>
      <c r="F61" s="75">
        <f>'Full Cost'!F61*'Volume (KT)'!F61</f>
        <v>0</v>
      </c>
      <c r="G61" s="75">
        <f>'Full Cost'!G61*'Volume (KT)'!G61</f>
        <v>0</v>
      </c>
      <c r="H61" s="75">
        <f>'Full Cost'!H61*'Volume (KT)'!H61</f>
        <v>0</v>
      </c>
      <c r="I61" s="75">
        <f>'Full Cost'!I61*'Volume (KT)'!I61</f>
        <v>0</v>
      </c>
      <c r="J61" s="75">
        <f>'Full Cost'!J61*'Volume (KT)'!J61</f>
        <v>0</v>
      </c>
      <c r="K61" s="75">
        <f>'Full Cost'!K61*'Volume (KT)'!K61</f>
        <v>0</v>
      </c>
      <c r="L61" s="75">
        <f>'Full Cost'!L61*'Volume (KT)'!L61</f>
        <v>0</v>
      </c>
      <c r="M61" s="75">
        <f>'Full Cost'!M61*'Volume (KT)'!M61</f>
        <v>0</v>
      </c>
      <c r="N61" s="75">
        <f>'Full Cost'!N61*'Volume (KT)'!N61</f>
        <v>0</v>
      </c>
      <c r="O61" s="75">
        <f>'Full Cost'!O61*'Volume (KT)'!O61</f>
        <v>0</v>
      </c>
      <c r="P61" s="75">
        <f>'Full Cost'!P61*'Volume (KT)'!P61</f>
        <v>0</v>
      </c>
    </row>
    <row r="62" spans="1:16">
      <c r="A62" s="93" t="s">
        <v>7</v>
      </c>
      <c r="B62" s="312" t="s">
        <v>95</v>
      </c>
      <c r="C62" s="313" t="s">
        <v>295</v>
      </c>
      <c r="D62" s="312" t="s">
        <v>95</v>
      </c>
      <c r="E62" s="75">
        <f>'Full Cost'!E62*'Volume (KT)'!E62</f>
        <v>7903.3722851437196</v>
      </c>
      <c r="F62" s="75">
        <f>'Full Cost'!F62*'Volume (KT)'!F62</f>
        <v>7917.2237988564757</v>
      </c>
      <c r="G62" s="75">
        <f>'Full Cost'!G62*'Volume (KT)'!G62</f>
        <v>7915.6794085833562</v>
      </c>
      <c r="H62" s="75">
        <f>'Full Cost'!H62*'Volume (KT)'!H62</f>
        <v>0</v>
      </c>
      <c r="I62" s="75">
        <f>'Full Cost'!I62*'Volume (KT)'!I62</f>
        <v>1941.292671104356</v>
      </c>
      <c r="J62" s="75">
        <f>'Full Cost'!J62*'Volume (KT)'!J62</f>
        <v>9918.1852762035887</v>
      </c>
      <c r="K62" s="75">
        <f>'Full Cost'!K62*'Volume (KT)'!K62</f>
        <v>9765.3117894360657</v>
      </c>
      <c r="L62" s="75">
        <f>'Full Cost'!L62*'Volume (KT)'!L62</f>
        <v>10402.78098017917</v>
      </c>
      <c r="M62" s="75">
        <f>'Full Cost'!M62*'Volume (KT)'!M62</f>
        <v>11034.240940550973</v>
      </c>
      <c r="N62" s="75">
        <f>'Full Cost'!N62*'Volume (KT)'!N62</f>
        <v>8857.3595429879588</v>
      </c>
      <c r="O62" s="75">
        <f>'Full Cost'!O62*'Volume (KT)'!O62</f>
        <v>8857.3595429879606</v>
      </c>
      <c r="P62" s="75">
        <f>'Full Cost'!P62*'Volume (KT)'!P62</f>
        <v>11611.3761454669</v>
      </c>
    </row>
    <row r="63" spans="1:16">
      <c r="A63" s="93" t="s">
        <v>7</v>
      </c>
      <c r="B63" s="312" t="s">
        <v>95</v>
      </c>
      <c r="C63" s="313" t="s">
        <v>294</v>
      </c>
      <c r="D63" s="312" t="s">
        <v>95</v>
      </c>
      <c r="E63" s="75">
        <f>'Full Cost'!E63*'Volume (KT)'!E63</f>
        <v>0</v>
      </c>
      <c r="F63" s="75">
        <f>'Full Cost'!F63*'Volume (KT)'!F63</f>
        <v>0</v>
      </c>
      <c r="G63" s="75">
        <f>'Full Cost'!G63*'Volume (KT)'!G63</f>
        <v>0</v>
      </c>
      <c r="H63" s="75">
        <f>'Full Cost'!H63*'Volume (KT)'!H63</f>
        <v>0</v>
      </c>
      <c r="I63" s="75">
        <f>'Full Cost'!I63*'Volume (KT)'!I63</f>
        <v>0</v>
      </c>
      <c r="J63" s="75">
        <f>'Full Cost'!J63*'Volume (KT)'!J63</f>
        <v>0</v>
      </c>
      <c r="K63" s="75">
        <f>'Full Cost'!K63*'Volume (KT)'!K63</f>
        <v>0</v>
      </c>
      <c r="L63" s="75">
        <f>'Full Cost'!L63*'Volume (KT)'!L63</f>
        <v>0</v>
      </c>
      <c r="M63" s="75">
        <f>'Full Cost'!M63*'Volume (KT)'!M63</f>
        <v>0</v>
      </c>
      <c r="N63" s="75">
        <f>'Full Cost'!N63*'Volume (KT)'!N63</f>
        <v>0</v>
      </c>
      <c r="O63" s="75">
        <f>'Full Cost'!O63*'Volume (KT)'!O63</f>
        <v>0</v>
      </c>
      <c r="P63" s="75">
        <f>'Full Cost'!P63*'Volume (KT)'!P63</f>
        <v>0</v>
      </c>
    </row>
    <row r="64" spans="1:16">
      <c r="A64" s="93" t="s">
        <v>7</v>
      </c>
      <c r="B64" s="312" t="s">
        <v>95</v>
      </c>
      <c r="C64" s="313" t="s">
        <v>296</v>
      </c>
      <c r="D64" s="312" t="s">
        <v>95</v>
      </c>
      <c r="E64" s="75">
        <f>'Full Cost'!E64*'Volume (KT)'!E64</f>
        <v>0</v>
      </c>
      <c r="F64" s="75">
        <f>'Full Cost'!F64*'Volume (KT)'!F64</f>
        <v>0</v>
      </c>
      <c r="G64" s="75">
        <f>'Full Cost'!G64*'Volume (KT)'!G64</f>
        <v>0</v>
      </c>
      <c r="H64" s="75">
        <f>'Full Cost'!H64*'Volume (KT)'!H64</f>
        <v>0</v>
      </c>
      <c r="I64" s="75">
        <f>'Full Cost'!I64*'Volume (KT)'!I64</f>
        <v>0</v>
      </c>
      <c r="J64" s="75">
        <f>'Full Cost'!J64*'Volume (KT)'!J64</f>
        <v>0</v>
      </c>
      <c r="K64" s="75">
        <f>'Full Cost'!K64*'Volume (KT)'!K64</f>
        <v>0</v>
      </c>
      <c r="L64" s="75">
        <f>'Full Cost'!L64*'Volume (KT)'!L64</f>
        <v>0</v>
      </c>
      <c r="M64" s="75">
        <f>'Full Cost'!M64*'Volume (KT)'!M64</f>
        <v>0</v>
      </c>
      <c r="N64" s="75">
        <f>'Full Cost'!N64*'Volume (KT)'!N64</f>
        <v>0</v>
      </c>
      <c r="O64" s="75">
        <f>'Full Cost'!O64*'Volume (KT)'!O64</f>
        <v>0</v>
      </c>
      <c r="P64" s="75">
        <f>'Full Cost'!P64*'Volume (KT)'!P64</f>
        <v>0</v>
      </c>
    </row>
    <row r="65" spans="1:16">
      <c r="A65" s="93" t="s">
        <v>7</v>
      </c>
      <c r="B65" s="310" t="s">
        <v>293</v>
      </c>
      <c r="C65" s="427" t="s">
        <v>295</v>
      </c>
      <c r="D65" s="428" t="s">
        <v>95</v>
      </c>
      <c r="E65" s="75">
        <f>'Full Cost'!E65*'Volume (KT)'!E65</f>
        <v>0</v>
      </c>
      <c r="F65" s="75">
        <f>'Full Cost'!F65*'Volume (KT)'!F65</f>
        <v>0</v>
      </c>
      <c r="G65" s="75">
        <f>'Full Cost'!G65*'Volume (KT)'!G65</f>
        <v>0</v>
      </c>
      <c r="H65" s="75">
        <f>'Full Cost'!H65*'Volume (KT)'!H65</f>
        <v>0</v>
      </c>
      <c r="I65" s="75">
        <f>'Full Cost'!I65*'Volume (KT)'!I65</f>
        <v>0</v>
      </c>
      <c r="J65" s="75">
        <f>'Full Cost'!J65*'Volume (KT)'!J65</f>
        <v>0</v>
      </c>
      <c r="K65" s="75">
        <f>'Full Cost'!K65*'Volume (KT)'!K65</f>
        <v>0</v>
      </c>
      <c r="L65" s="75">
        <f>'Full Cost'!L65*'Volume (KT)'!L65</f>
        <v>0</v>
      </c>
      <c r="M65" s="75">
        <f>'Full Cost'!M65*'Volume (KT)'!M65</f>
        <v>0</v>
      </c>
      <c r="N65" s="75">
        <f>'Full Cost'!N65*'Volume (KT)'!N65</f>
        <v>0</v>
      </c>
      <c r="O65" s="75">
        <f>'Full Cost'!O65*'Volume (KT)'!O65</f>
        <v>0</v>
      </c>
      <c r="P65" s="75">
        <f>'Full Cost'!P65*'Volume (KT)'!P65</f>
        <v>0</v>
      </c>
    </row>
    <row r="66" spans="1:16">
      <c r="A66" s="93" t="s">
        <v>7</v>
      </c>
      <c r="B66" s="310" t="s">
        <v>293</v>
      </c>
      <c r="C66" s="427" t="s">
        <v>294</v>
      </c>
      <c r="D66" s="428" t="s">
        <v>95</v>
      </c>
      <c r="E66" s="75">
        <f>'Full Cost'!E66*'Volume (KT)'!E66</f>
        <v>0</v>
      </c>
      <c r="F66" s="75">
        <f>'Full Cost'!F66*'Volume (KT)'!F66</f>
        <v>0</v>
      </c>
      <c r="G66" s="75">
        <f>'Full Cost'!G66*'Volume (KT)'!G66</f>
        <v>0</v>
      </c>
      <c r="H66" s="75">
        <f>'Full Cost'!H66*'Volume (KT)'!H66</f>
        <v>0</v>
      </c>
      <c r="I66" s="75">
        <f>'Full Cost'!I66*'Volume (KT)'!I66</f>
        <v>0</v>
      </c>
      <c r="J66" s="75">
        <f>'Full Cost'!J66*'Volume (KT)'!J66</f>
        <v>0</v>
      </c>
      <c r="K66" s="75">
        <f>'Full Cost'!K66*'Volume (KT)'!K66</f>
        <v>0</v>
      </c>
      <c r="L66" s="75">
        <f>'Full Cost'!L66*'Volume (KT)'!L66</f>
        <v>0</v>
      </c>
      <c r="M66" s="75">
        <f>'Full Cost'!M66*'Volume (KT)'!M66</f>
        <v>0</v>
      </c>
      <c r="N66" s="75">
        <f>'Full Cost'!N66*'Volume (KT)'!N66</f>
        <v>0</v>
      </c>
      <c r="O66" s="75">
        <f>'Full Cost'!O66*'Volume (KT)'!O66</f>
        <v>0</v>
      </c>
      <c r="P66" s="75">
        <f>'Full Cost'!P66*'Volume (KT)'!P66</f>
        <v>0</v>
      </c>
    </row>
    <row r="67" spans="1:16">
      <c r="A67" s="93" t="s">
        <v>7</v>
      </c>
      <c r="B67" s="310" t="s">
        <v>293</v>
      </c>
      <c r="C67" s="427" t="s">
        <v>296</v>
      </c>
      <c r="D67" s="428" t="s">
        <v>95</v>
      </c>
      <c r="E67" s="75">
        <f>'Full Cost'!E67*'Volume (KT)'!E67</f>
        <v>0</v>
      </c>
      <c r="F67" s="75">
        <f>'Full Cost'!F67*'Volume (KT)'!F67</f>
        <v>0</v>
      </c>
      <c r="G67" s="75">
        <f>'Full Cost'!G67*'Volume (KT)'!G67</f>
        <v>0</v>
      </c>
      <c r="H67" s="75">
        <f>'Full Cost'!H67*'Volume (KT)'!H67</f>
        <v>0</v>
      </c>
      <c r="I67" s="75">
        <f>'Full Cost'!I67*'Volume (KT)'!I67</f>
        <v>0</v>
      </c>
      <c r="J67" s="75">
        <f>'Full Cost'!J67*'Volume (KT)'!J67</f>
        <v>0</v>
      </c>
      <c r="K67" s="75">
        <f>'Full Cost'!K67*'Volume (KT)'!K67</f>
        <v>0</v>
      </c>
      <c r="L67" s="75">
        <f>'Full Cost'!L67*'Volume (KT)'!L67</f>
        <v>0</v>
      </c>
      <c r="M67" s="75">
        <f>'Full Cost'!M67*'Volume (KT)'!M67</f>
        <v>0</v>
      </c>
      <c r="N67" s="75">
        <f>'Full Cost'!N67*'Volume (KT)'!N67</f>
        <v>0</v>
      </c>
      <c r="O67" s="75">
        <f>'Full Cost'!O67*'Volume (KT)'!O67</f>
        <v>0</v>
      </c>
      <c r="P67" s="75">
        <f>'Full Cost'!P67*'Volume (KT)'!P67</f>
        <v>0</v>
      </c>
    </row>
    <row r="68" spans="1:16">
      <c r="A68" s="93" t="s">
        <v>7</v>
      </c>
      <c r="B68" s="310" t="s">
        <v>293</v>
      </c>
      <c r="C68" s="313" t="s">
        <v>297</v>
      </c>
      <c r="D68" s="312" t="s">
        <v>95</v>
      </c>
      <c r="E68" s="75">
        <f>'Full Cost'!E68*'Volume (KT)'!E68</f>
        <v>0</v>
      </c>
      <c r="F68" s="75">
        <f>'Full Cost'!F68*'Volume (KT)'!F68</f>
        <v>0</v>
      </c>
      <c r="G68" s="75">
        <f>'Full Cost'!G68*'Volume (KT)'!G68</f>
        <v>0</v>
      </c>
      <c r="H68" s="75">
        <f>'Full Cost'!H68*'Volume (KT)'!H68</f>
        <v>0</v>
      </c>
      <c r="I68" s="75">
        <f>'Full Cost'!I68*'Volume (KT)'!I68</f>
        <v>0</v>
      </c>
      <c r="J68" s="75">
        <f>'Full Cost'!J68*'Volume (KT)'!J68</f>
        <v>0</v>
      </c>
      <c r="K68" s="75">
        <f>'Full Cost'!K68*'Volume (KT)'!K68</f>
        <v>0</v>
      </c>
      <c r="L68" s="75">
        <f>'Full Cost'!L68*'Volume (KT)'!L68</f>
        <v>0</v>
      </c>
      <c r="M68" s="75">
        <f>'Full Cost'!M68*'Volume (KT)'!M68</f>
        <v>0</v>
      </c>
      <c r="N68" s="75">
        <f>'Full Cost'!N68*'Volume (KT)'!N68</f>
        <v>0</v>
      </c>
      <c r="O68" s="75">
        <f>'Full Cost'!O68*'Volume (KT)'!O68</f>
        <v>0</v>
      </c>
      <c r="P68" s="75">
        <f>'Full Cost'!P68*'Volume (KT)'!P68</f>
        <v>0</v>
      </c>
    </row>
    <row r="69" spans="1:16">
      <c r="A69" s="87" t="s">
        <v>7</v>
      </c>
      <c r="B69" s="88" t="s">
        <v>95</v>
      </c>
      <c r="C69" s="88" t="s">
        <v>105</v>
      </c>
      <c r="D69" s="88" t="s">
        <v>95</v>
      </c>
      <c r="E69" s="75">
        <f>'Full Cost'!E69*'Volume (KT)'!E69</f>
        <v>198.05334525208531</v>
      </c>
      <c r="F69" s="75">
        <f>'Full Cost'!F69*'Volume (KT)'!F69</f>
        <v>184.51270027619495</v>
      </c>
      <c r="G69" s="75">
        <f>'Full Cost'!G69*'Volume (KT)'!G69</f>
        <v>184.48181247073256</v>
      </c>
      <c r="H69" s="75">
        <f>'Full Cost'!H69*'Volume (KT)'!H69</f>
        <v>204.79282017778806</v>
      </c>
      <c r="I69" s="75">
        <f>'Full Cost'!I69*'Volume (KT)'!I69</f>
        <v>202.22044339597406</v>
      </c>
      <c r="J69" s="75">
        <f>'Full Cost'!J69*'Volume (KT)'!J69</f>
        <v>178.75569008681293</v>
      </c>
      <c r="K69" s="75">
        <f>'Full Cost'!K69*'Volume (KT)'!K69</f>
        <v>264.60568543558429</v>
      </c>
      <c r="L69" s="75">
        <f>'Full Cost'!L69*'Volume (KT)'!L69</f>
        <v>270.42524711924636</v>
      </c>
      <c r="M69" s="75">
        <f>'Full Cost'!M69*'Volume (KT)'!M69</f>
        <v>267.54697659792862</v>
      </c>
      <c r="N69" s="75">
        <f>'Full Cost'!N69*'Volume (KT)'!N69</f>
        <v>280.81668762099702</v>
      </c>
      <c r="O69" s="75">
        <f>'Full Cost'!O69*'Volume (KT)'!O69</f>
        <v>280.81668762099702</v>
      </c>
      <c r="P69" s="75">
        <f>'Full Cost'!P69*'Volume (KT)'!P69</f>
        <v>279.48770497549947</v>
      </c>
    </row>
    <row r="70" spans="1:16">
      <c r="A70" s="74" t="s">
        <v>7</v>
      </c>
      <c r="B70" s="246" t="s">
        <v>42</v>
      </c>
      <c r="C70" s="247" t="s">
        <v>180</v>
      </c>
      <c r="D70" s="247" t="s">
        <v>107</v>
      </c>
      <c r="E70" s="75">
        <f>'Full Cost'!E70*'Volume (KT)'!E70</f>
        <v>0</v>
      </c>
      <c r="F70" s="75">
        <f>'Full Cost'!F70*'Volume (KT)'!F70</f>
        <v>0</v>
      </c>
      <c r="G70" s="75">
        <f>'Full Cost'!G70*'Volume (KT)'!G70</f>
        <v>0</v>
      </c>
      <c r="H70" s="75">
        <f>'Full Cost'!H70*'Volume (KT)'!H70</f>
        <v>0</v>
      </c>
      <c r="I70" s="75">
        <f>'Full Cost'!I70*'Volume (KT)'!I70</f>
        <v>0</v>
      </c>
      <c r="J70" s="75">
        <f>'Full Cost'!J70*'Volume (KT)'!J70</f>
        <v>0</v>
      </c>
      <c r="K70" s="75">
        <f>'Full Cost'!K70*'Volume (KT)'!K70</f>
        <v>0</v>
      </c>
      <c r="L70" s="75">
        <f>'Full Cost'!L70*'Volume (KT)'!L70</f>
        <v>0</v>
      </c>
      <c r="M70" s="75">
        <f>'Full Cost'!M70*'Volume (KT)'!M70</f>
        <v>0</v>
      </c>
      <c r="N70" s="75">
        <f>'Full Cost'!N70*'Volume (KT)'!N70</f>
        <v>0</v>
      </c>
      <c r="O70" s="75">
        <f>'Full Cost'!O70*'Volume (KT)'!O70</f>
        <v>0</v>
      </c>
      <c r="P70" s="75">
        <f>'Full Cost'!P70*'Volume (KT)'!P70</f>
        <v>0</v>
      </c>
    </row>
    <row r="71" spans="1:16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>'Full Cost'!E71*'Volume (KT)'!E71</f>
        <v>39801.695474388944</v>
      </c>
      <c r="F71" s="75">
        <f>'Full Cost'!F71*'Volume (KT)'!F71</f>
        <v>31508.4768</v>
      </c>
      <c r="G71" s="75">
        <f>'Full Cost'!G71*'Volume (KT)'!G71</f>
        <v>39517.106737249524</v>
      </c>
      <c r="H71" s="75">
        <f>'Full Cost'!H71*'Volume (KT)'!H71</f>
        <v>37619.492925034312</v>
      </c>
      <c r="I71" s="75">
        <f>'Full Cost'!I71*'Volume (KT)'!I71</f>
        <v>35503.678140050026</v>
      </c>
      <c r="J71" s="75">
        <f>'Full Cost'!J71*'Volume (KT)'!J71</f>
        <v>35314.205799023512</v>
      </c>
      <c r="K71" s="75">
        <f>'Full Cost'!K71*'Volume (KT)'!K71</f>
        <v>34415.22274100213</v>
      </c>
      <c r="L71" s="75">
        <f>'Full Cost'!L71*'Volume (KT)'!L71</f>
        <v>33966.933696296262</v>
      </c>
      <c r="M71" s="75">
        <f>'Full Cost'!M71*'Volume (KT)'!M71</f>
        <v>33612.610542000002</v>
      </c>
      <c r="N71" s="75">
        <f>'Full Cost'!N71*'Volume (KT)'!N71</f>
        <v>37721.476351999998</v>
      </c>
      <c r="O71" s="75">
        <f>'Full Cost'!O71*'Volume (KT)'!O71</f>
        <v>36672.464183026757</v>
      </c>
      <c r="P71" s="75">
        <f>'Full Cost'!P71*'Volume (KT)'!P71</f>
        <v>37636.393668651377</v>
      </c>
    </row>
    <row r="72" spans="1:16">
      <c r="A72" s="74" t="s">
        <v>7</v>
      </c>
      <c r="B72" s="86" t="s">
        <v>293</v>
      </c>
      <c r="C72" s="86" t="s">
        <v>106</v>
      </c>
      <c r="D72" s="86" t="s">
        <v>108</v>
      </c>
      <c r="E72" s="75">
        <f>'Full Cost'!E72*'Volume (KT)'!E72</f>
        <v>0</v>
      </c>
      <c r="F72" s="75">
        <f>'Full Cost'!F72*'Volume (KT)'!F72</f>
        <v>0</v>
      </c>
      <c r="G72" s="75">
        <f>'Full Cost'!G72*'Volume (KT)'!G72</f>
        <v>0</v>
      </c>
      <c r="H72" s="75">
        <f>'Full Cost'!H72*'Volume (KT)'!H72</f>
        <v>0</v>
      </c>
      <c r="I72" s="75">
        <f>'Full Cost'!I72*'Volume (KT)'!I72</f>
        <v>0</v>
      </c>
      <c r="J72" s="75">
        <f>'Full Cost'!J72*'Volume (KT)'!J72</f>
        <v>0</v>
      </c>
      <c r="K72" s="75">
        <f>'Full Cost'!K72*'Volume (KT)'!K72</f>
        <v>0</v>
      </c>
      <c r="L72" s="75">
        <f>'Full Cost'!L72*'Volume (KT)'!L72</f>
        <v>0</v>
      </c>
      <c r="M72" s="75">
        <f>'Full Cost'!M72*'Volume (KT)'!M72</f>
        <v>0</v>
      </c>
      <c r="N72" s="75">
        <f>'Full Cost'!N72*'Volume (KT)'!N72</f>
        <v>0</v>
      </c>
      <c r="O72" s="75">
        <f>'Full Cost'!O72*'Volume (KT)'!O72</f>
        <v>0</v>
      </c>
      <c r="P72" s="75">
        <f>'Full Cost'!P72*'Volume (KT)'!P72</f>
        <v>0</v>
      </c>
    </row>
    <row r="73" spans="1:16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>'Full Cost'!E73*'Volume (KT)'!E73</f>
        <v>840.39578537131297</v>
      </c>
      <c r="F73" s="75">
        <f>'Full Cost'!F73*'Volume (KT)'!F73</f>
        <v>0</v>
      </c>
      <c r="G73" s="75">
        <f>'Full Cost'!G73*'Volume (KT)'!G73</f>
        <v>8874.9724000000006</v>
      </c>
      <c r="H73" s="75">
        <f>'Full Cost'!H73*'Volume (KT)'!H73</f>
        <v>8629.9724000000006</v>
      </c>
      <c r="I73" s="75">
        <f>'Full Cost'!I73*'Volume (KT)'!I73</f>
        <v>8489.9724000000006</v>
      </c>
      <c r="J73" s="75">
        <f>'Full Cost'!J73*'Volume (KT)'!J73</f>
        <v>8139.9724000000006</v>
      </c>
      <c r="K73" s="75">
        <f>'Full Cost'!K73*'Volume (KT)'!K73</f>
        <v>7614.9724000000006</v>
      </c>
      <c r="L73" s="75">
        <f>'Full Cost'!L73*'Volume (KT)'!L73</f>
        <v>7754.9724000000006</v>
      </c>
      <c r="M73" s="75">
        <f>'Full Cost'!M73*'Volume (KT)'!M73</f>
        <v>7859.9724000000006</v>
      </c>
      <c r="N73" s="75">
        <f>'Full Cost'!N73*'Volume (KT)'!N73</f>
        <v>8419.9724000000006</v>
      </c>
      <c r="O73" s="75">
        <f>'Full Cost'!O73*'Volume (KT)'!O73</f>
        <v>8559.9724000000006</v>
      </c>
      <c r="P73" s="75">
        <f>'Full Cost'!P73*'Volume (KT)'!P73</f>
        <v>8524.9724000000006</v>
      </c>
    </row>
    <row r="74" spans="1:16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>'Full Cost'!E74*'Volume (KT)'!E74</f>
        <v>0</v>
      </c>
      <c r="F74" s="75">
        <f>'Full Cost'!F74*'Volume (KT)'!F74</f>
        <v>0</v>
      </c>
      <c r="G74" s="75">
        <f>'Full Cost'!G74*'Volume (KT)'!G74</f>
        <v>1688.1222627504801</v>
      </c>
      <c r="H74" s="75">
        <f>'Full Cost'!H74*'Volume (KT)'!H74</f>
        <v>12311.061674965686</v>
      </c>
      <c r="I74" s="75">
        <f>'Full Cost'!I74*'Volume (KT)'!I74</f>
        <v>12404.023259949976</v>
      </c>
      <c r="J74" s="75">
        <f>'Full Cost'!J74*'Volume (KT)'!J74</f>
        <v>11199.922200976487</v>
      </c>
      <c r="K74" s="75">
        <f>'Full Cost'!K74*'Volume (KT)'!K74</f>
        <v>16169.951058997874</v>
      </c>
      <c r="L74" s="75">
        <f>'Full Cost'!L74*'Volume (KT)'!L74</f>
        <v>16617.797999999999</v>
      </c>
      <c r="M74" s="75">
        <f>'Full Cost'!M74*'Volume (KT)'!M74</f>
        <v>10740.090857999998</v>
      </c>
      <c r="N74" s="75">
        <f>'Full Cost'!N74*'Volume (KT)'!N74</f>
        <v>11595.504848</v>
      </c>
      <c r="O74" s="75">
        <f>'Full Cost'!O74*'Volume (KT)'!O74</f>
        <v>14687.370216973239</v>
      </c>
      <c r="P74" s="75">
        <f>'Full Cost'!P74*'Volume (KT)'!P74</f>
        <v>18267.797999999999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'Full Cost'!E75*'Volume (KT)'!E75</f>
        <v>0</v>
      </c>
      <c r="F75" s="75">
        <f>'Full Cost'!F75*'Volume (KT)'!F75</f>
        <v>3417.7249923809691</v>
      </c>
      <c r="G75" s="75">
        <f>'Full Cost'!G75*'Volume (KT)'!G75</f>
        <v>0</v>
      </c>
      <c r="H75" s="75">
        <f>'Full Cost'!H75*'Volume (KT)'!H75</f>
        <v>0</v>
      </c>
      <c r="I75" s="75">
        <f>'Full Cost'!I75*'Volume (KT)'!I75</f>
        <v>0</v>
      </c>
      <c r="J75" s="75">
        <f>'Full Cost'!J75*'Volume (KT)'!J75</f>
        <v>0</v>
      </c>
      <c r="K75" s="75">
        <f>'Full Cost'!K75*'Volume (KT)'!K75</f>
        <v>0</v>
      </c>
      <c r="L75" s="75">
        <f>'Full Cost'!L75*'Volume (KT)'!L75</f>
        <v>0</v>
      </c>
      <c r="M75" s="75">
        <f>'Full Cost'!M75*'Volume (KT)'!M75</f>
        <v>0</v>
      </c>
      <c r="N75" s="75">
        <f>'Full Cost'!N75*'Volume (KT)'!N75</f>
        <v>0</v>
      </c>
      <c r="O75" s="75">
        <f>'Full Cost'!O75*'Volume (KT)'!O75</f>
        <v>0</v>
      </c>
      <c r="P75" s="75">
        <f>'Full Cost'!P75*'Volume (KT)'!P75</f>
        <v>0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'Full Cost'!E76*'Volume (KT)'!E76</f>
        <v>25116.215974295905</v>
      </c>
      <c r="F76" s="75">
        <f>'Full Cost'!F76*'Volume (KT)'!F76</f>
        <v>22461.887023397368</v>
      </c>
      <c r="G76" s="75">
        <f>'Full Cost'!G76*'Volume (KT)'!G76</f>
        <v>24934.999696829604</v>
      </c>
      <c r="H76" s="75">
        <f>'Full Cost'!H76*'Volume (KT)'!H76</f>
        <v>23701.347912734411</v>
      </c>
      <c r="I76" s="75">
        <f>'Full Cost'!I76*'Volume (KT)'!I76</f>
        <v>22856.998044368054</v>
      </c>
      <c r="J76" s="75">
        <f>'Full Cost'!J76*'Volume (KT)'!J76</f>
        <v>22630.963750508276</v>
      </c>
      <c r="K76" s="75">
        <f>'Full Cost'!K76*'Volume (KT)'!K76</f>
        <v>23382.569301213403</v>
      </c>
      <c r="L76" s="75">
        <f>'Full Cost'!L76*'Volume (KT)'!L76</f>
        <v>22044.218833601732</v>
      </c>
      <c r="M76" s="75">
        <f>'Full Cost'!M76*'Volume (KT)'!M76</f>
        <v>22684.592021360844</v>
      </c>
      <c r="N76" s="75">
        <f>'Full Cost'!N76*'Volume (KT)'!N76</f>
        <v>24330.022671348212</v>
      </c>
      <c r="O76" s="75">
        <f>'Full Cost'!O76*'Volume (KT)'!O76</f>
        <v>23985.885813054141</v>
      </c>
      <c r="P76" s="75">
        <f>'Full Cost'!P76*'Volume (KT)'!P76</f>
        <v>23025.450729180473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'Full Cost'!E77*'Volume (KT)'!E77</f>
        <v>7781.8196521949449</v>
      </c>
      <c r="F77" s="75">
        <f>'Full Cost'!F77*'Volume (KT)'!F77</f>
        <v>6153.9304659647869</v>
      </c>
      <c r="G77" s="75">
        <f>'Full Cost'!G77*'Volume (KT)'!G77</f>
        <v>8683.61246052754</v>
      </c>
      <c r="H77" s="75">
        <f>'Full Cost'!H77*'Volume (KT)'!H77</f>
        <v>8364.3615319165674</v>
      </c>
      <c r="I77" s="75">
        <f>'Full Cost'!I77*'Volume (KT)'!I77</f>
        <v>5975.3856521399448</v>
      </c>
      <c r="J77" s="75">
        <f>'Full Cost'!J77*'Volume (KT)'!J77</f>
        <v>5938.0425838629617</v>
      </c>
      <c r="K77" s="75">
        <f>'Full Cost'!K77*'Volume (KT)'!K77</f>
        <v>9773.1432878611267</v>
      </c>
      <c r="L77" s="75">
        <f>'Full Cost'!L77*'Volume (KT)'!L77</f>
        <v>9512.5988086273028</v>
      </c>
      <c r="M77" s="75">
        <f>'Full Cost'!M77*'Volume (KT)'!M77</f>
        <v>11333.397760663223</v>
      </c>
      <c r="N77" s="75">
        <f>'Full Cost'!N77*'Volume (KT)'!N77</f>
        <v>11538.613935398904</v>
      </c>
      <c r="O77" s="75">
        <f>'Full Cost'!O77*'Volume (KT)'!O77</f>
        <v>11125.775923254167</v>
      </c>
      <c r="P77" s="75">
        <f>'Full Cost'!P77*'Volume (KT)'!P77</f>
        <v>11904.562601390364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'Full Cost'!E78*'Volume (KT)'!E78</f>
        <v>322.3654210007644</v>
      </c>
      <c r="F78" s="75">
        <f>'Full Cost'!F78*'Volume (KT)'!F78</f>
        <v>322.91948154927462</v>
      </c>
      <c r="G78" s="75">
        <f>'Full Cost'!G78*'Volume (KT)'!G78</f>
        <v>302.67909931720294</v>
      </c>
      <c r="H78" s="75">
        <f>'Full Cost'!H78*'Volume (KT)'!H78</f>
        <v>278.2239300377222</v>
      </c>
      <c r="I78" s="75">
        <f>'Full Cost'!I78*'Volume (KT)'!I78</f>
        <v>274.2224550437893</v>
      </c>
      <c r="J78" s="75">
        <f>'Full Cost'!J78*'Volume (KT)'!J78</f>
        <v>272.47977852419672</v>
      </c>
      <c r="K78" s="75">
        <f>'Full Cost'!K78*'Volume (KT)'!K78</f>
        <v>268.36395388045577</v>
      </c>
      <c r="L78" s="75">
        <f>'Full Cost'!L78*'Volume (KT)'!L78</f>
        <v>275.15344251139487</v>
      </c>
      <c r="M78" s="75">
        <f>'Full Cost'!M78*'Volume (KT)'!M78</f>
        <v>271.79546023652415</v>
      </c>
      <c r="N78" s="75">
        <f>'Full Cost'!N78*'Volume (KT)'!N78</f>
        <v>287.27678976343725</v>
      </c>
      <c r="O78" s="75">
        <f>'Full Cost'!O78*'Volume (KT)'!O78</f>
        <v>287.27678976343731</v>
      </c>
      <c r="P78" s="75">
        <f>'Full Cost'!P78*'Volume (KT)'!P78</f>
        <v>285.72631001035688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'Full Cost'!E79*'Volume (KT)'!E79</f>
        <v>5259.466494371648</v>
      </c>
      <c r="F79" s="75">
        <f>'Full Cost'!F79*'Volume (KT)'!F79</f>
        <v>4740.6613876206675</v>
      </c>
      <c r="G79" s="75">
        <f>'Full Cost'!G79*'Volume (KT)'!G79</f>
        <v>0</v>
      </c>
      <c r="H79" s="75">
        <f>'Full Cost'!H79*'Volume (KT)'!H79</f>
        <v>0</v>
      </c>
      <c r="I79" s="75">
        <f>'Full Cost'!I79*'Volume (KT)'!I79</f>
        <v>0</v>
      </c>
      <c r="J79" s="75">
        <f>'Full Cost'!J79*'Volume (KT)'!J79</f>
        <v>0</v>
      </c>
      <c r="K79" s="75">
        <f>'Full Cost'!K79*'Volume (KT)'!K79</f>
        <v>0</v>
      </c>
      <c r="L79" s="75">
        <f>'Full Cost'!L79*'Volume (KT)'!L79</f>
        <v>0</v>
      </c>
      <c r="M79" s="75">
        <f>'Full Cost'!M79*'Volume (KT)'!M79</f>
        <v>0</v>
      </c>
      <c r="N79" s="75">
        <f>'Full Cost'!N79*'Volume (KT)'!N79</f>
        <v>0</v>
      </c>
      <c r="O79" s="75">
        <f>'Full Cost'!O79*'Volume (KT)'!O79</f>
        <v>0</v>
      </c>
      <c r="P79" s="75">
        <f>'Full Cost'!P79*'Volume (KT)'!P79</f>
        <v>0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'Full Cost'!E80*'Volume (KT)'!E80</f>
        <v>12346.165479745652</v>
      </c>
      <c r="F80" s="75">
        <f>'Full Cost'!F80*'Volume (KT)'!F80</f>
        <v>10511.901337767567</v>
      </c>
      <c r="G80" s="75">
        <f>'Full Cost'!G80*'Volume (KT)'!G80</f>
        <v>11267.075297051562</v>
      </c>
      <c r="H80" s="75">
        <f>'Full Cost'!H80*'Volume (KT)'!H80</f>
        <v>4071.9561369941571</v>
      </c>
      <c r="I80" s="75">
        <f>'Full Cost'!I80*'Volume (KT)'!I80</f>
        <v>3821.4206736201127</v>
      </c>
      <c r="J80" s="75">
        <f>'Full Cost'!J80*'Volume (KT)'!J80</f>
        <v>4271.663590606141</v>
      </c>
      <c r="K80" s="75">
        <f>'Full Cost'!K80*'Volume (KT)'!K80</f>
        <v>106.54003928488024</v>
      </c>
      <c r="L80" s="75">
        <f>'Full Cost'!L80*'Volume (KT)'!L80</f>
        <v>0</v>
      </c>
      <c r="M80" s="75">
        <f>'Full Cost'!M80*'Volume (KT)'!M80</f>
        <v>4313.8823525576017</v>
      </c>
      <c r="N80" s="75">
        <f>'Full Cost'!N80*'Volume (KT)'!N80</f>
        <v>4491.4386608722716</v>
      </c>
      <c r="O80" s="75">
        <f>'Full Cost'!O80*'Volume (KT)'!O80</f>
        <v>2504.8664001888947</v>
      </c>
      <c r="P80" s="75">
        <f>'Full Cost'!P80*'Volume (KT)'!P80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'Full Cost'!E81*'Volume (KT)'!E81</f>
        <v>0</v>
      </c>
      <c r="F81" s="75">
        <f>'Full Cost'!F81*'Volume (KT)'!F81</f>
        <v>0</v>
      </c>
      <c r="G81" s="75">
        <f>'Full Cost'!G81*'Volume (KT)'!G81</f>
        <v>0</v>
      </c>
      <c r="H81" s="75">
        <f>'Full Cost'!H81*'Volume (KT)'!H81</f>
        <v>0</v>
      </c>
      <c r="I81" s="75">
        <f>'Full Cost'!I81*'Volume (KT)'!I81</f>
        <v>0</v>
      </c>
      <c r="J81" s="75">
        <f>'Full Cost'!J81*'Volume (KT)'!J81</f>
        <v>0</v>
      </c>
      <c r="K81" s="75">
        <f>'Full Cost'!K81*'Volume (KT)'!K81</f>
        <v>0</v>
      </c>
      <c r="L81" s="75">
        <f>'Full Cost'!L81*'Volume (KT)'!L81</f>
        <v>0</v>
      </c>
      <c r="M81" s="75">
        <f>'Full Cost'!M81*'Volume (KT)'!M81</f>
        <v>0</v>
      </c>
      <c r="N81" s="75">
        <f>'Full Cost'!N81*'Volume (KT)'!N81</f>
        <v>0</v>
      </c>
      <c r="O81" s="75">
        <f>'Full Cost'!O81*'Volume (KT)'!O81</f>
        <v>0</v>
      </c>
      <c r="P81" s="75">
        <f>'Full Cost'!P81*'Volume (KT)'!P81</f>
        <v>0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'Full Cost'!E82*'Volume (KT)'!E82</f>
        <v>0</v>
      </c>
      <c r="F82" s="75">
        <f>'Full Cost'!F82*'Volume (KT)'!F82</f>
        <v>0</v>
      </c>
      <c r="G82" s="75">
        <f>'Full Cost'!G82*'Volume (KT)'!G82</f>
        <v>0</v>
      </c>
      <c r="H82" s="75">
        <f>'Full Cost'!H82*'Volume (KT)'!H82</f>
        <v>0</v>
      </c>
      <c r="I82" s="75">
        <f>'Full Cost'!I82*'Volume (KT)'!I82</f>
        <v>0</v>
      </c>
      <c r="J82" s="75">
        <f>'Full Cost'!J82*'Volume (KT)'!J82</f>
        <v>0</v>
      </c>
      <c r="K82" s="75">
        <f>'Full Cost'!K82*'Volume (KT)'!K82</f>
        <v>0</v>
      </c>
      <c r="L82" s="75">
        <f>'Full Cost'!L82*'Volume (KT)'!L82</f>
        <v>0</v>
      </c>
      <c r="M82" s="75">
        <f>'Full Cost'!M82*'Volume (KT)'!M82</f>
        <v>0</v>
      </c>
      <c r="N82" s="75">
        <f>'Full Cost'!N82*'Volume (KT)'!N82</f>
        <v>0</v>
      </c>
      <c r="O82" s="75">
        <f>'Full Cost'!O82*'Volume (KT)'!O82</f>
        <v>0</v>
      </c>
      <c r="P82" s="75">
        <f>'Full Cost'!P82*'Volume (KT)'!P82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'Full Cost'!E83*'Volume (KT)'!E83</f>
        <v>0</v>
      </c>
      <c r="F83" s="75">
        <f>'Full Cost'!F83*'Volume (KT)'!F83</f>
        <v>0</v>
      </c>
      <c r="G83" s="75">
        <f>'Full Cost'!G83*'Volume (KT)'!G83</f>
        <v>0</v>
      </c>
      <c r="H83" s="75">
        <f>'Full Cost'!H83*'Volume (KT)'!H83</f>
        <v>0</v>
      </c>
      <c r="I83" s="75">
        <f>'Full Cost'!I83*'Volume (KT)'!I83</f>
        <v>0</v>
      </c>
      <c r="J83" s="75">
        <f>'Full Cost'!J83*'Volume (KT)'!J83</f>
        <v>0</v>
      </c>
      <c r="K83" s="75">
        <f>'Full Cost'!K83*'Volume (KT)'!K83</f>
        <v>0</v>
      </c>
      <c r="L83" s="75">
        <f>'Full Cost'!L83*'Volume (KT)'!L83</f>
        <v>0</v>
      </c>
      <c r="M83" s="75">
        <f>'Full Cost'!M83*'Volume (KT)'!M83</f>
        <v>0</v>
      </c>
      <c r="N83" s="75">
        <f>'Full Cost'!N83*'Volume (KT)'!N83</f>
        <v>0</v>
      </c>
      <c r="O83" s="75">
        <f>'Full Cost'!O83*'Volume (KT)'!O83</f>
        <v>0</v>
      </c>
      <c r="P83" s="75">
        <f>'Full Cost'!P83*'Volume (KT)'!P83</f>
        <v>0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'Full Cost'!E84*'Volume (KT)'!E84</f>
        <v>0</v>
      </c>
      <c r="F84" s="75">
        <f>'Full Cost'!F84*'Volume (KT)'!F84</f>
        <v>0</v>
      </c>
      <c r="G84" s="75">
        <f>'Full Cost'!G84*'Volume (KT)'!G84</f>
        <v>0</v>
      </c>
      <c r="H84" s="75">
        <f>'Full Cost'!H84*'Volume (KT)'!H84</f>
        <v>0</v>
      </c>
      <c r="I84" s="75">
        <f>'Full Cost'!I84*'Volume (KT)'!I84</f>
        <v>0</v>
      </c>
      <c r="J84" s="75">
        <f>'Full Cost'!J84*'Volume (KT)'!J84</f>
        <v>0</v>
      </c>
      <c r="K84" s="75">
        <f>'Full Cost'!K84*'Volume (KT)'!K84</f>
        <v>0</v>
      </c>
      <c r="L84" s="75">
        <f>'Full Cost'!L84*'Volume (KT)'!L84</f>
        <v>0</v>
      </c>
      <c r="M84" s="75">
        <f>'Full Cost'!M84*'Volume (KT)'!M84</f>
        <v>0</v>
      </c>
      <c r="N84" s="75">
        <f>'Full Cost'!N84*'Volume (KT)'!N84</f>
        <v>0</v>
      </c>
      <c r="O84" s="75">
        <f>'Full Cost'!O84*'Volume (KT)'!O84</f>
        <v>0</v>
      </c>
      <c r="P84" s="75">
        <f>'Full Cost'!P84*'Volume (KT)'!P84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'Full Cost'!E85*'Volume (KT)'!E85</f>
        <v>0</v>
      </c>
      <c r="F85" s="75">
        <f>'Full Cost'!F85*'Volume (KT)'!F85</f>
        <v>0</v>
      </c>
      <c r="G85" s="75">
        <f>'Full Cost'!G85*'Volume (KT)'!G85</f>
        <v>0</v>
      </c>
      <c r="H85" s="75">
        <f>'Full Cost'!H85*'Volume (KT)'!H85</f>
        <v>0</v>
      </c>
      <c r="I85" s="75">
        <f>'Full Cost'!I85*'Volume (KT)'!I85</f>
        <v>0</v>
      </c>
      <c r="J85" s="75">
        <f>'Full Cost'!J85*'Volume (KT)'!J85</f>
        <v>0</v>
      </c>
      <c r="K85" s="75">
        <f>'Full Cost'!K85*'Volume (KT)'!K85</f>
        <v>0</v>
      </c>
      <c r="L85" s="75">
        <f>'Full Cost'!L85*'Volume (KT)'!L85</f>
        <v>0</v>
      </c>
      <c r="M85" s="75">
        <f>'Full Cost'!M85*'Volume (KT)'!M85</f>
        <v>0</v>
      </c>
      <c r="N85" s="75">
        <f>'Full Cost'!N85*'Volume (KT)'!N85</f>
        <v>0</v>
      </c>
      <c r="O85" s="75">
        <f>'Full Cost'!O85*'Volume (KT)'!O85</f>
        <v>0</v>
      </c>
      <c r="P85" s="75">
        <f>'Full Cost'!P85*'Volume (KT)'!P85</f>
        <v>0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'Full Cost'!E86*'Volume (KT)'!E86</f>
        <v>491.48334645441753</v>
      </c>
      <c r="F86" s="75">
        <f>'Full Cost'!F86*'Volume (KT)'!F86</f>
        <v>492.31443727718289</v>
      </c>
      <c r="G86" s="75">
        <f>'Full Cost'!G86*'Volume (KT)'!G86</f>
        <v>492.22177386079574</v>
      </c>
      <c r="H86" s="75">
        <f>'Full Cost'!H86*'Volume (KT)'!H86</f>
        <v>969.78104717873248</v>
      </c>
      <c r="I86" s="75">
        <f>'Full Cost'!I86*'Volume (KT)'!I86</f>
        <v>717.04627825679336</v>
      </c>
      <c r="J86" s="75">
        <f>'Full Cost'!J86*'Volume (KT)'!J86</f>
        <v>712.56511006355538</v>
      </c>
      <c r="K86" s="75">
        <f>'Full Cost'!K86*'Volume (KT)'!K86</f>
        <v>935.97541463953326</v>
      </c>
      <c r="L86" s="75">
        <f>'Full Cost'!L86*'Volume (KT)'!L86</f>
        <v>719.44024603063633</v>
      </c>
      <c r="M86" s="75">
        <f>'Full Cost'!M86*'Volume (KT)'!M86</f>
        <v>947.74057928891057</v>
      </c>
      <c r="N86" s="75">
        <f>'Full Cost'!N86*'Volume (KT)'!N86</f>
        <v>1751.4339909170726</v>
      </c>
      <c r="O86" s="75">
        <f>'Full Cost'!O86*'Volume (KT)'!O86</f>
        <v>1751.4339909170728</v>
      </c>
      <c r="P86" s="75">
        <f>'Full Cost'!P86*'Volume (KT)'!P86</f>
        <v>746.62761959939564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'Full Cost'!E87*'Volume (KT)'!E87</f>
        <v>725.32219725171979</v>
      </c>
      <c r="F87" s="75">
        <f>'Full Cost'!F87*'Volume (KT)'!F87</f>
        <v>726.5688334858678</v>
      </c>
      <c r="G87" s="75">
        <f>'Full Cost'!G87*'Volume (KT)'!G87</f>
        <v>726.42983836128712</v>
      </c>
      <c r="H87" s="75">
        <f>'Full Cost'!H87*'Volume (KT)'!H87</f>
        <v>715.43296295414279</v>
      </c>
      <c r="I87" s="75">
        <f>'Full Cost'!I87*'Volume (KT)'!I87</f>
        <v>705.14345582688679</v>
      </c>
      <c r="J87" s="75">
        <f>'Full Cost'!J87*'Volume (KT)'!J87</f>
        <v>700.66228763364882</v>
      </c>
      <c r="K87" s="75">
        <f>'Full Cost'!K87*'Volume (KT)'!K87</f>
        <v>690.07873854974343</v>
      </c>
      <c r="L87" s="75">
        <f>'Full Cost'!L87*'Volume (KT)'!L87</f>
        <v>707.53742360072977</v>
      </c>
      <c r="M87" s="75">
        <f>'Full Cost'!M87*'Volume (KT)'!M87</f>
        <v>698.90261203677642</v>
      </c>
      <c r="N87" s="75">
        <f>'Full Cost'!N87*'Volume (KT)'!N87</f>
        <v>738.71174510598166</v>
      </c>
      <c r="O87" s="75">
        <f>'Full Cost'!O87*'Volume (KT)'!O87</f>
        <v>738.71174510598178</v>
      </c>
      <c r="P87" s="75">
        <f>'Full Cost'!P87*'Volume (KT)'!P87</f>
        <v>734.72479716948908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'Full Cost'!E88*'Volume (KT)'!E88</f>
        <v>0</v>
      </c>
      <c r="F88" s="75">
        <f>'Full Cost'!F88*'Volume (KT)'!F88</f>
        <v>0</v>
      </c>
      <c r="G88" s="75">
        <f>'Full Cost'!G88*'Volume (KT)'!G88</f>
        <v>0</v>
      </c>
      <c r="H88" s="75">
        <f>'Full Cost'!H88*'Volume (KT)'!H88</f>
        <v>0</v>
      </c>
      <c r="I88" s="75">
        <f>'Full Cost'!I88*'Volume (KT)'!I88</f>
        <v>0</v>
      </c>
      <c r="J88" s="75">
        <f>'Full Cost'!J88*'Volume (KT)'!J88</f>
        <v>0</v>
      </c>
      <c r="K88" s="75">
        <f>'Full Cost'!K88*'Volume (KT)'!K88</f>
        <v>0</v>
      </c>
      <c r="L88" s="75">
        <f>'Full Cost'!L88*'Volume (KT)'!L88</f>
        <v>0</v>
      </c>
      <c r="M88" s="75">
        <f>'Full Cost'!M88*'Volume (KT)'!M88</f>
        <v>0</v>
      </c>
      <c r="N88" s="75">
        <f>'Full Cost'!N88*'Volume (KT)'!N88</f>
        <v>0</v>
      </c>
      <c r="O88" s="75">
        <f>'Full Cost'!O88*'Volume (KT)'!O88</f>
        <v>0</v>
      </c>
      <c r="P88" s="75">
        <f>'Full Cost'!P88*'Volume (KT)'!P88</f>
        <v>0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'Full Cost'!E89*'Volume (KT)'!E89</f>
        <v>3464.9575925036443</v>
      </c>
      <c r="F89" s="75">
        <f>'Full Cost'!F89*'Volume (KT)'!F89</f>
        <v>3544.6639483957174</v>
      </c>
      <c r="G89" s="75">
        <f>'Full Cost'!G89*'Volume (KT)'!G89</f>
        <v>3396.3302396394906</v>
      </c>
      <c r="H89" s="75">
        <f>'Full Cost'!H89*'Volume (KT)'!H89</f>
        <v>3345.7446127666267</v>
      </c>
      <c r="I89" s="75">
        <f>'Full Cost'!I89*'Volume (KT)'!I89</f>
        <v>3298.4128799812493</v>
      </c>
      <c r="J89" s="75">
        <f>'Full Cost'!J89*'Volume (KT)'!J89</f>
        <v>3277.7995062923546</v>
      </c>
      <c r="K89" s="75">
        <f>'Full Cost'!K89*'Volume (KT)'!K89</f>
        <v>3229.1151805063896</v>
      </c>
      <c r="L89" s="75">
        <f>'Full Cost'!L89*'Volume (KT)'!L89</f>
        <v>3309.4251317409266</v>
      </c>
      <c r="M89" s="75">
        <f>'Full Cost'!M89*'Volume (KT)'!M89</f>
        <v>3269.7049985467415</v>
      </c>
      <c r="N89" s="75">
        <f>'Full Cost'!N89*'Volume (KT)'!N89</f>
        <v>3703.0318665103819</v>
      </c>
      <c r="O89" s="75">
        <f>'Full Cost'!O89*'Volume (KT)'!O89</f>
        <v>3703.0318665103823</v>
      </c>
      <c r="P89" s="75">
        <f>'Full Cost'!P89*'Volume (KT)'!P89</f>
        <v>3434.48705015722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'Full Cost'!E90*'Volume (KT)'!E90</f>
        <v>0</v>
      </c>
      <c r="F90" s="75">
        <f>'Full Cost'!F90*'Volume (KT)'!F90</f>
        <v>0</v>
      </c>
      <c r="G90" s="75">
        <f>'Full Cost'!G90*'Volume (KT)'!G90</f>
        <v>0</v>
      </c>
      <c r="H90" s="75">
        <f>'Full Cost'!H90*'Volume (KT)'!H90</f>
        <v>0</v>
      </c>
      <c r="I90" s="75">
        <f>'Full Cost'!I90*'Volume (KT)'!I90</f>
        <v>0</v>
      </c>
      <c r="J90" s="75">
        <f>'Full Cost'!J90*'Volume (KT)'!J90</f>
        <v>0</v>
      </c>
      <c r="K90" s="75">
        <f>'Full Cost'!K90*'Volume (KT)'!K90</f>
        <v>0</v>
      </c>
      <c r="L90" s="75">
        <f>'Full Cost'!L90*'Volume (KT)'!L90</f>
        <v>0</v>
      </c>
      <c r="M90" s="75">
        <f>'Full Cost'!M90*'Volume (KT)'!M90</f>
        <v>0</v>
      </c>
      <c r="N90" s="75">
        <f>'Full Cost'!N90*'Volume (KT)'!N90</f>
        <v>0</v>
      </c>
      <c r="O90" s="75">
        <f>'Full Cost'!O90*'Volume (KT)'!O90</f>
        <v>0</v>
      </c>
      <c r="P90" s="75">
        <f>'Full Cost'!P90*'Volume (KT)'!P90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'Full Cost'!E91*'Volume (KT)'!E91</f>
        <v>0</v>
      </c>
      <c r="F91" s="75">
        <f>'Full Cost'!F91*'Volume (KT)'!F91</f>
        <v>0</v>
      </c>
      <c r="G91" s="75">
        <f>'Full Cost'!G91*'Volume (KT)'!G91</f>
        <v>0</v>
      </c>
      <c r="H91" s="75">
        <f>'Full Cost'!H91*'Volume (KT)'!H91</f>
        <v>0</v>
      </c>
      <c r="I91" s="75">
        <f>'Full Cost'!I91*'Volume (KT)'!I91</f>
        <v>0</v>
      </c>
      <c r="J91" s="75">
        <f>'Full Cost'!J91*'Volume (KT)'!J91</f>
        <v>0</v>
      </c>
      <c r="K91" s="75">
        <f>'Full Cost'!K91*'Volume (KT)'!K91</f>
        <v>0</v>
      </c>
      <c r="L91" s="75">
        <f>'Full Cost'!L91*'Volume (KT)'!L91</f>
        <v>0</v>
      </c>
      <c r="M91" s="75">
        <f>'Full Cost'!M91*'Volume (KT)'!M91</f>
        <v>0</v>
      </c>
      <c r="N91" s="75">
        <f>'Full Cost'!N91*'Volume (KT)'!N91</f>
        <v>0</v>
      </c>
      <c r="O91" s="75">
        <f>'Full Cost'!O91*'Volume (KT)'!O91</f>
        <v>0</v>
      </c>
      <c r="P91" s="75">
        <f>'Full Cost'!P91*'Volume (KT)'!P91</f>
        <v>0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'Full Cost'!E92*'Volume (KT)'!E92</f>
        <v>0</v>
      </c>
      <c r="F92" s="75">
        <f>'Full Cost'!F92*'Volume (KT)'!F92</f>
        <v>0</v>
      </c>
      <c r="G92" s="75">
        <f>'Full Cost'!G92*'Volume (KT)'!G92</f>
        <v>0</v>
      </c>
      <c r="H92" s="75">
        <f>'Full Cost'!H92*'Volume (KT)'!H92</f>
        <v>0</v>
      </c>
      <c r="I92" s="75">
        <f>'Full Cost'!I92*'Volume (KT)'!I92</f>
        <v>0</v>
      </c>
      <c r="J92" s="75">
        <f>'Full Cost'!J92*'Volume (KT)'!J92</f>
        <v>0</v>
      </c>
      <c r="K92" s="75">
        <f>'Full Cost'!K92*'Volume (KT)'!K92</f>
        <v>0</v>
      </c>
      <c r="L92" s="75">
        <f>'Full Cost'!L92*'Volume (KT)'!L92</f>
        <v>0</v>
      </c>
      <c r="M92" s="75">
        <f>'Full Cost'!M92*'Volume (KT)'!M92</f>
        <v>0</v>
      </c>
      <c r="N92" s="75">
        <f>'Full Cost'!N92*'Volume (KT)'!N92</f>
        <v>0</v>
      </c>
      <c r="O92" s="75">
        <f>'Full Cost'!O92*'Volume (KT)'!O92</f>
        <v>0</v>
      </c>
      <c r="P92" s="75">
        <f>'Full Cost'!P92*'Volume (KT)'!P92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'Full Cost'!E93*'Volume (KT)'!E93</f>
        <v>0</v>
      </c>
      <c r="F93" s="75">
        <f>'Full Cost'!F93*'Volume (KT)'!F93</f>
        <v>0</v>
      </c>
      <c r="G93" s="75">
        <f>'Full Cost'!G93*'Volume (KT)'!G93</f>
        <v>0</v>
      </c>
      <c r="H93" s="75">
        <f>'Full Cost'!H93*'Volume (KT)'!H93</f>
        <v>0</v>
      </c>
      <c r="I93" s="75">
        <f>'Full Cost'!I93*'Volume (KT)'!I93</f>
        <v>0</v>
      </c>
      <c r="J93" s="75">
        <f>'Full Cost'!J93*'Volume (KT)'!J93</f>
        <v>0</v>
      </c>
      <c r="K93" s="75">
        <f>'Full Cost'!K93*'Volume (KT)'!K93</f>
        <v>0</v>
      </c>
      <c r="L93" s="75">
        <f>'Full Cost'!L93*'Volume (KT)'!L93</f>
        <v>0</v>
      </c>
      <c r="M93" s="75">
        <f>'Full Cost'!M93*'Volume (KT)'!M93</f>
        <v>0</v>
      </c>
      <c r="N93" s="75">
        <f>'Full Cost'!N93*'Volume (KT)'!N93</f>
        <v>0</v>
      </c>
      <c r="O93" s="75">
        <f>'Full Cost'!O93*'Volume (KT)'!O93</f>
        <v>0</v>
      </c>
      <c r="P93" s="75">
        <f>'Full Cost'!P93*'Volume (KT)'!P93</f>
        <v>0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'Full Cost'!E94*'Volume (KT)'!E94</f>
        <v>0</v>
      </c>
      <c r="F94" s="75">
        <f>'Full Cost'!F94*'Volume (KT)'!F94</f>
        <v>0</v>
      </c>
      <c r="G94" s="75">
        <f>'Full Cost'!G94*'Volume (KT)'!G94</f>
        <v>3482.46905006513</v>
      </c>
      <c r="H94" s="75">
        <f>'Full Cost'!H94*'Volume (KT)'!H94</f>
        <v>3321.5000865871589</v>
      </c>
      <c r="I94" s="75">
        <f>'Full Cost'!I94*'Volume (KT)'!I94</f>
        <v>3382.068279111209</v>
      </c>
      <c r="J94" s="75">
        <f>'Full Cost'!J94*'Volume (KT)'!J94</f>
        <v>3254.0473359569032</v>
      </c>
      <c r="K94" s="75">
        <f>'Full Cost'!K94*'Volume (KT)'!K94</f>
        <v>3311.0130292873491</v>
      </c>
      <c r="L94" s="75">
        <f>'Full Cost'!L94*'Volume (KT)'!L94</f>
        <v>3393.3598271111678</v>
      </c>
      <c r="M94" s="75">
        <f>'Full Cost'!M94*'Volume (KT)'!M94</f>
        <v>3246.0114840645192</v>
      </c>
      <c r="N94" s="75">
        <f>'Full Cost'!N94*'Volume (KT)'!N94</f>
        <v>3540.3987102109395</v>
      </c>
      <c r="O94" s="75">
        <f>'Full Cost'!O94*'Volume (KT)'!O94</f>
        <v>3427.8065250805566</v>
      </c>
      <c r="P94" s="75">
        <f>'Full Cost'!P94*'Volume (KT)'!P94</f>
        <v>3409.5994628372405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'Full Cost'!E95*'Volume (KT)'!E95</f>
        <v>0</v>
      </c>
      <c r="F95" s="75">
        <f>'Full Cost'!F95*'Volume (KT)'!F95</f>
        <v>0</v>
      </c>
      <c r="G95" s="75">
        <f>'Full Cost'!G95*'Volume (KT)'!G95</f>
        <v>0</v>
      </c>
      <c r="H95" s="75">
        <f>'Full Cost'!H95*'Volume (KT)'!H95</f>
        <v>0</v>
      </c>
      <c r="I95" s="75">
        <f>'Full Cost'!I95*'Volume (KT)'!I95</f>
        <v>0</v>
      </c>
      <c r="J95" s="75">
        <f>'Full Cost'!J95*'Volume (KT)'!J95</f>
        <v>0</v>
      </c>
      <c r="K95" s="75">
        <f>'Full Cost'!K95*'Volume (KT)'!K95</f>
        <v>0</v>
      </c>
      <c r="L95" s="75">
        <f>'Full Cost'!L95*'Volume (KT)'!L95</f>
        <v>0</v>
      </c>
      <c r="M95" s="75">
        <f>'Full Cost'!M95*'Volume (KT)'!M95</f>
        <v>0</v>
      </c>
      <c r="N95" s="75">
        <f>'Full Cost'!N95*'Volume (KT)'!N95</f>
        <v>0</v>
      </c>
      <c r="O95" s="75">
        <f>'Full Cost'!O95*'Volume (KT)'!O95</f>
        <v>0</v>
      </c>
      <c r="P95" s="75">
        <f>'Full Cost'!P95*'Volume (KT)'!P95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'Full Cost'!E96*'Volume (KT)'!E96</f>
        <v>0</v>
      </c>
      <c r="F96" s="75">
        <f>'Full Cost'!F96*'Volume (KT)'!F96</f>
        <v>0</v>
      </c>
      <c r="G96" s="75">
        <f>'Full Cost'!G96*'Volume (KT)'!G96</f>
        <v>0</v>
      </c>
      <c r="H96" s="75">
        <f>'Full Cost'!H96*'Volume (KT)'!H96</f>
        <v>0</v>
      </c>
      <c r="I96" s="75">
        <f>'Full Cost'!I96*'Volume (KT)'!I96</f>
        <v>0</v>
      </c>
      <c r="J96" s="75">
        <f>'Full Cost'!J96*'Volume (KT)'!J96</f>
        <v>0</v>
      </c>
      <c r="K96" s="75">
        <f>'Full Cost'!K96*'Volume (KT)'!K96</f>
        <v>0</v>
      </c>
      <c r="L96" s="75">
        <f>'Full Cost'!L96*'Volume (KT)'!L96</f>
        <v>0</v>
      </c>
      <c r="M96" s="75">
        <f>'Full Cost'!M96*'Volume (KT)'!M96</f>
        <v>0</v>
      </c>
      <c r="N96" s="75">
        <f>'Full Cost'!N96*'Volume (KT)'!N96</f>
        <v>0</v>
      </c>
      <c r="O96" s="75">
        <f>'Full Cost'!O96*'Volume (KT)'!O96</f>
        <v>0</v>
      </c>
      <c r="P96" s="75">
        <f>'Full Cost'!P96*'Volume (KT)'!P96</f>
        <v>0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'Full Cost'!E97*'Volume (KT)'!E97</f>
        <v>0</v>
      </c>
      <c r="F97" s="75">
        <f>'Full Cost'!F97*'Volume (KT)'!F97</f>
        <v>0</v>
      </c>
      <c r="G97" s="75">
        <f>'Full Cost'!G97*'Volume (KT)'!G97</f>
        <v>0</v>
      </c>
      <c r="H97" s="75">
        <f>'Full Cost'!H97*'Volume (KT)'!H97</f>
        <v>0</v>
      </c>
      <c r="I97" s="75">
        <f>'Full Cost'!I97*'Volume (KT)'!I97</f>
        <v>0</v>
      </c>
      <c r="J97" s="75">
        <f>'Full Cost'!J97*'Volume (KT)'!J97</f>
        <v>0</v>
      </c>
      <c r="K97" s="75">
        <f>'Full Cost'!K97*'Volume (KT)'!K97</f>
        <v>0</v>
      </c>
      <c r="L97" s="75">
        <f>'Full Cost'!L97*'Volume (KT)'!L97</f>
        <v>0</v>
      </c>
      <c r="M97" s="75">
        <f>'Full Cost'!M97*'Volume (KT)'!M97</f>
        <v>0</v>
      </c>
      <c r="N97" s="75">
        <f>'Full Cost'!N97*'Volume (KT)'!N97</f>
        <v>0</v>
      </c>
      <c r="O97" s="75">
        <f>'Full Cost'!O97*'Volume (KT)'!O97</f>
        <v>0</v>
      </c>
      <c r="P97" s="75">
        <f>'Full Cost'!P97*'Volume (KT)'!P97</f>
        <v>0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'Full Cost'!E98*'Volume (KT)'!E98</f>
        <v>0</v>
      </c>
      <c r="F98" s="75">
        <f>'Full Cost'!F98*'Volume (KT)'!F98</f>
        <v>0</v>
      </c>
      <c r="G98" s="75">
        <f>'Full Cost'!G98*'Volume (KT)'!G98</f>
        <v>0</v>
      </c>
      <c r="H98" s="75">
        <f>'Full Cost'!H98*'Volume (KT)'!H98</f>
        <v>0</v>
      </c>
      <c r="I98" s="75">
        <f>'Full Cost'!I98*'Volume (KT)'!I98</f>
        <v>0</v>
      </c>
      <c r="J98" s="75">
        <f>'Full Cost'!J98*'Volume (KT)'!J98</f>
        <v>0</v>
      </c>
      <c r="K98" s="75">
        <f>'Full Cost'!K98*'Volume (KT)'!K98</f>
        <v>0</v>
      </c>
      <c r="L98" s="75">
        <f>'Full Cost'!L98*'Volume (KT)'!L98</f>
        <v>0</v>
      </c>
      <c r="M98" s="75">
        <f>'Full Cost'!M98*'Volume (KT)'!M98</f>
        <v>0</v>
      </c>
      <c r="N98" s="75">
        <f>'Full Cost'!N98*'Volume (KT)'!N98</f>
        <v>0</v>
      </c>
      <c r="O98" s="75">
        <f>'Full Cost'!O98*'Volume (KT)'!O98</f>
        <v>0</v>
      </c>
      <c r="P98" s="75">
        <f>'Full Cost'!P98*'Volume (KT)'!P98</f>
        <v>0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'Full Cost'!E99*'Volume (KT)'!E99</f>
        <v>0</v>
      </c>
      <c r="F99" s="75">
        <f>'Full Cost'!F99*'Volume (KT)'!F99</f>
        <v>0</v>
      </c>
      <c r="G99" s="75">
        <f>'Full Cost'!G99*'Volume (KT)'!G99</f>
        <v>0</v>
      </c>
      <c r="H99" s="75">
        <f>'Full Cost'!H99*'Volume (KT)'!H99</f>
        <v>0</v>
      </c>
      <c r="I99" s="75">
        <f>'Full Cost'!I99*'Volume (KT)'!I99</f>
        <v>0</v>
      </c>
      <c r="J99" s="75">
        <f>'Full Cost'!J99*'Volume (KT)'!J99</f>
        <v>0</v>
      </c>
      <c r="K99" s="75">
        <f>'Full Cost'!K99*'Volume (KT)'!K99</f>
        <v>0</v>
      </c>
      <c r="L99" s="75">
        <f>'Full Cost'!L99*'Volume (KT)'!L99</f>
        <v>0</v>
      </c>
      <c r="M99" s="75">
        <f>'Full Cost'!M99*'Volume (KT)'!M99</f>
        <v>0</v>
      </c>
      <c r="N99" s="75">
        <f>'Full Cost'!N99*'Volume (KT)'!N99</f>
        <v>0</v>
      </c>
      <c r="O99" s="75">
        <f>'Full Cost'!O99*'Volume (KT)'!O99</f>
        <v>0</v>
      </c>
      <c r="P99" s="75">
        <f>'Full Cost'!P99*'Volume (KT)'!P99</f>
        <v>0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'Full Cost'!E100*'Volume (KT)'!E100</f>
        <v>0</v>
      </c>
      <c r="F100" s="75">
        <f>'Full Cost'!F100*'Volume (KT)'!F100</f>
        <v>0</v>
      </c>
      <c r="G100" s="75">
        <f>'Full Cost'!G100*'Volume (KT)'!G100</f>
        <v>0</v>
      </c>
      <c r="H100" s="75">
        <f>'Full Cost'!H100*'Volume (KT)'!H100</f>
        <v>0</v>
      </c>
      <c r="I100" s="75">
        <f>'Full Cost'!I100*'Volume (KT)'!I100</f>
        <v>0</v>
      </c>
      <c r="J100" s="75">
        <f>'Full Cost'!J100*'Volume (KT)'!J100</f>
        <v>0</v>
      </c>
      <c r="K100" s="75">
        <f>'Full Cost'!K100*'Volume (KT)'!K100</f>
        <v>0</v>
      </c>
      <c r="L100" s="75">
        <f>'Full Cost'!L100*'Volume (KT)'!L100</f>
        <v>0</v>
      </c>
      <c r="M100" s="75">
        <f>'Full Cost'!M100*'Volume (KT)'!M100</f>
        <v>0</v>
      </c>
      <c r="N100" s="75">
        <f>'Full Cost'!N100*'Volume (KT)'!N100</f>
        <v>0</v>
      </c>
      <c r="O100" s="75">
        <f>'Full Cost'!O100*'Volume (KT)'!O100</f>
        <v>0</v>
      </c>
      <c r="P100" s="75">
        <f>'Full Cost'!P100*'Volume (KT)'!P100</f>
        <v>0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'Full Cost'!E101*'Volume (KT)'!E101</f>
        <v>393.55114018691586</v>
      </c>
      <c r="F101" s="75">
        <f>'Full Cost'!F101*'Volume (KT)'!F101</f>
        <v>383.05114018691586</v>
      </c>
      <c r="G101" s="75">
        <f>'Full Cost'!G101*'Volume (KT)'!G101</f>
        <v>369.55114018691586</v>
      </c>
      <c r="H101" s="75">
        <f>'Full Cost'!H101*'Volume (KT)'!H101</f>
        <v>359.05114018691586</v>
      </c>
      <c r="I101" s="75">
        <f>'Full Cost'!I101*'Volume (KT)'!I101</f>
        <v>353.05114018691586</v>
      </c>
      <c r="J101" s="75">
        <f>'Full Cost'!J101*'Volume (KT)'!J101</f>
        <v>338.05114018691586</v>
      </c>
      <c r="K101" s="75">
        <f>'Full Cost'!K101*'Volume (KT)'!K101</f>
        <v>315.55114018691586</v>
      </c>
      <c r="L101" s="75">
        <f>'Full Cost'!L101*'Volume (KT)'!L101</f>
        <v>321.55114018691586</v>
      </c>
      <c r="M101" s="75">
        <f>'Full Cost'!M101*'Volume (KT)'!M101</f>
        <v>326.05114018691586</v>
      </c>
      <c r="N101" s="75">
        <f>'Full Cost'!N101*'Volume (KT)'!N101</f>
        <v>0</v>
      </c>
      <c r="O101" s="75">
        <f>'Full Cost'!O101*'Volume (KT)'!O101</f>
        <v>0</v>
      </c>
      <c r="P101" s="75">
        <f>'Full Cost'!P101*'Volume (KT)'!P101</f>
        <v>354.55114018691586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'Full Cost'!E102*'Volume (KT)'!E102</f>
        <v>0</v>
      </c>
      <c r="F102" s="75">
        <f>'Full Cost'!F102*'Volume (KT)'!F102</f>
        <v>0</v>
      </c>
      <c r="G102" s="75">
        <f>'Full Cost'!G102*'Volume (KT)'!G102</f>
        <v>0</v>
      </c>
      <c r="H102" s="75">
        <f>'Full Cost'!H102*'Volume (KT)'!H102</f>
        <v>0</v>
      </c>
      <c r="I102" s="75">
        <f>'Full Cost'!I102*'Volume (KT)'!I102</f>
        <v>0</v>
      </c>
      <c r="J102" s="75">
        <f>'Full Cost'!J102*'Volume (KT)'!J102</f>
        <v>0</v>
      </c>
      <c r="K102" s="75">
        <f>'Full Cost'!K102*'Volume (KT)'!K102</f>
        <v>0</v>
      </c>
      <c r="L102" s="75">
        <f>'Full Cost'!L102*'Volume (KT)'!L102</f>
        <v>0</v>
      </c>
      <c r="M102" s="75">
        <f>'Full Cost'!M102*'Volume (KT)'!M102</f>
        <v>0</v>
      </c>
      <c r="N102" s="75">
        <f>'Full Cost'!N102*'Volume (KT)'!N102</f>
        <v>0</v>
      </c>
      <c r="O102" s="75">
        <f>'Full Cost'!O102*'Volume (KT)'!O102</f>
        <v>0</v>
      </c>
      <c r="P102" s="75">
        <f>'Full Cost'!P102*'Volume (KT)'!P102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'Full Cost'!E103*'Volume (KT)'!E103</f>
        <v>0</v>
      </c>
      <c r="F103" s="75">
        <f>'Full Cost'!F103*'Volume (KT)'!F103</f>
        <v>0</v>
      </c>
      <c r="G103" s="75">
        <f>'Full Cost'!G103*'Volume (KT)'!G103</f>
        <v>0</v>
      </c>
      <c r="H103" s="75">
        <f>'Full Cost'!H103*'Volume (KT)'!H103</f>
        <v>0</v>
      </c>
      <c r="I103" s="75">
        <f>'Full Cost'!I103*'Volume (KT)'!I103</f>
        <v>0</v>
      </c>
      <c r="J103" s="75">
        <f>'Full Cost'!J103*'Volume (KT)'!J103</f>
        <v>0</v>
      </c>
      <c r="K103" s="75">
        <f>'Full Cost'!K103*'Volume (KT)'!K103</f>
        <v>0</v>
      </c>
      <c r="L103" s="75">
        <f>'Full Cost'!L103*'Volume (KT)'!L103</f>
        <v>0</v>
      </c>
      <c r="M103" s="75">
        <f>'Full Cost'!M103*'Volume (KT)'!M103</f>
        <v>0</v>
      </c>
      <c r="N103" s="75">
        <f>'Full Cost'!N103*'Volume (KT)'!N103</f>
        <v>0</v>
      </c>
      <c r="O103" s="75">
        <f>'Full Cost'!O103*'Volume (KT)'!O103</f>
        <v>0</v>
      </c>
      <c r="P103" s="75">
        <f>'Full Cost'!P103*'Volume (KT)'!P103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'Full Cost'!E104*'Volume (KT)'!E104</f>
        <v>0</v>
      </c>
      <c r="F104" s="75">
        <f>'Full Cost'!F104*'Volume (KT)'!F104</f>
        <v>0</v>
      </c>
      <c r="G104" s="75">
        <f>'Full Cost'!G104*'Volume (KT)'!G104</f>
        <v>0</v>
      </c>
      <c r="H104" s="75">
        <f>'Full Cost'!H104*'Volume (KT)'!H104</f>
        <v>0</v>
      </c>
      <c r="I104" s="75">
        <f>'Full Cost'!I104*'Volume (KT)'!I104</f>
        <v>0</v>
      </c>
      <c r="J104" s="75">
        <f>'Full Cost'!J104*'Volume (KT)'!J104</f>
        <v>0</v>
      </c>
      <c r="K104" s="75">
        <f>'Full Cost'!K104*'Volume (KT)'!K104</f>
        <v>0</v>
      </c>
      <c r="L104" s="75">
        <f>'Full Cost'!L104*'Volume (KT)'!L104</f>
        <v>0</v>
      </c>
      <c r="M104" s="75">
        <f>'Full Cost'!M104*'Volume (KT)'!M104</f>
        <v>0</v>
      </c>
      <c r="N104" s="75">
        <f>'Full Cost'!N104*'Volume (KT)'!N104</f>
        <v>0</v>
      </c>
      <c r="O104" s="75">
        <f>'Full Cost'!O104*'Volume (KT)'!O104</f>
        <v>0</v>
      </c>
      <c r="P104" s="75">
        <f>'Full Cost'!P104*'Volume (KT)'!P104</f>
        <v>0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'Full Cost'!E105*'Volume (KT)'!E105</f>
        <v>0</v>
      </c>
      <c r="F105" s="75">
        <f>'Full Cost'!F105*'Volume (KT)'!F105</f>
        <v>0</v>
      </c>
      <c r="G105" s="75">
        <f>'Full Cost'!G105*'Volume (KT)'!G105</f>
        <v>0</v>
      </c>
      <c r="H105" s="75">
        <f>'Full Cost'!H105*'Volume (KT)'!H105</f>
        <v>0</v>
      </c>
      <c r="I105" s="75">
        <f>'Full Cost'!I105*'Volume (KT)'!I105</f>
        <v>0</v>
      </c>
      <c r="J105" s="75">
        <f>'Full Cost'!J105*'Volume (KT)'!J105</f>
        <v>0</v>
      </c>
      <c r="K105" s="75">
        <f>'Full Cost'!K105*'Volume (KT)'!K105</f>
        <v>0</v>
      </c>
      <c r="L105" s="75">
        <f>'Full Cost'!L105*'Volume (KT)'!L105</f>
        <v>0</v>
      </c>
      <c r="M105" s="75">
        <f>'Full Cost'!M105*'Volume (KT)'!M105</f>
        <v>0</v>
      </c>
      <c r="N105" s="75">
        <f>'Full Cost'!N105*'Volume (KT)'!N105</f>
        <v>0</v>
      </c>
      <c r="O105" s="75">
        <f>'Full Cost'!O105*'Volume (KT)'!O105</f>
        <v>0</v>
      </c>
      <c r="P105" s="75">
        <f>'Full Cost'!P105*'Volume (KT)'!P105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'Full Cost'!E106*'Volume (KT)'!E106</f>
        <v>0</v>
      </c>
      <c r="F106" s="75">
        <f>'Full Cost'!F106*'Volume (KT)'!F106</f>
        <v>0</v>
      </c>
      <c r="G106" s="75">
        <f>'Full Cost'!G106*'Volume (KT)'!G106</f>
        <v>0</v>
      </c>
      <c r="H106" s="75">
        <f>'Full Cost'!H106*'Volume (KT)'!H106</f>
        <v>0</v>
      </c>
      <c r="I106" s="75">
        <f>'Full Cost'!I106*'Volume (KT)'!I106</f>
        <v>0</v>
      </c>
      <c r="J106" s="75">
        <f>'Full Cost'!J106*'Volume (KT)'!J106</f>
        <v>0</v>
      </c>
      <c r="K106" s="75">
        <f>'Full Cost'!K106*'Volume (KT)'!K106</f>
        <v>0</v>
      </c>
      <c r="L106" s="75">
        <f>'Full Cost'!L106*'Volume (KT)'!L106</f>
        <v>0</v>
      </c>
      <c r="M106" s="75">
        <f>'Full Cost'!M106*'Volume (KT)'!M106</f>
        <v>0</v>
      </c>
      <c r="N106" s="75">
        <f>'Full Cost'!N106*'Volume (KT)'!N106</f>
        <v>0</v>
      </c>
      <c r="O106" s="75">
        <f>'Full Cost'!O106*'Volume (KT)'!O106</f>
        <v>0</v>
      </c>
      <c r="P106" s="75">
        <f>'Full Cost'!P106*'Volume (KT)'!P106</f>
        <v>0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'Full Cost'!E107*'Volume (KT)'!E107</f>
        <v>0</v>
      </c>
      <c r="F107" s="75">
        <f>'Full Cost'!F107*'Volume (KT)'!F107</f>
        <v>0</v>
      </c>
      <c r="G107" s="75">
        <f>'Full Cost'!G107*'Volume (KT)'!G107</f>
        <v>0</v>
      </c>
      <c r="H107" s="75">
        <f>'Full Cost'!H107*'Volume (KT)'!H107</f>
        <v>0</v>
      </c>
      <c r="I107" s="75">
        <f>'Full Cost'!I107*'Volume (KT)'!I107</f>
        <v>0</v>
      </c>
      <c r="J107" s="75">
        <f>'Full Cost'!J107*'Volume (KT)'!J107</f>
        <v>0</v>
      </c>
      <c r="K107" s="75">
        <f>'Full Cost'!K107*'Volume (KT)'!K107</f>
        <v>0</v>
      </c>
      <c r="L107" s="75">
        <f>'Full Cost'!L107*'Volume (KT)'!L107</f>
        <v>0</v>
      </c>
      <c r="M107" s="75">
        <f>'Full Cost'!M107*'Volume (KT)'!M107</f>
        <v>0</v>
      </c>
      <c r="N107" s="75">
        <f>'Full Cost'!N107*'Volume (KT)'!N107</f>
        <v>0</v>
      </c>
      <c r="O107" s="75">
        <f>'Full Cost'!O107*'Volume (KT)'!O107</f>
        <v>0</v>
      </c>
      <c r="P107" s="75">
        <f>'Full Cost'!P107*'Volume (KT)'!P107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'Full Cost'!E108*'Volume (KT)'!E108</f>
        <v>0</v>
      </c>
      <c r="F108" s="75">
        <f>'Full Cost'!F108*'Volume (KT)'!F108</f>
        <v>0</v>
      </c>
      <c r="G108" s="75">
        <f>'Full Cost'!G108*'Volume (KT)'!G108</f>
        <v>0</v>
      </c>
      <c r="H108" s="75">
        <f>'Full Cost'!H108*'Volume (KT)'!H108</f>
        <v>0</v>
      </c>
      <c r="I108" s="75">
        <f>'Full Cost'!I108*'Volume (KT)'!I108</f>
        <v>0</v>
      </c>
      <c r="J108" s="75">
        <f>'Full Cost'!J108*'Volume (KT)'!J108</f>
        <v>0</v>
      </c>
      <c r="K108" s="75">
        <f>'Full Cost'!K108*'Volume (KT)'!K108</f>
        <v>0</v>
      </c>
      <c r="L108" s="75">
        <f>'Full Cost'!L108*'Volume (KT)'!L108</f>
        <v>0</v>
      </c>
      <c r="M108" s="75">
        <f>'Full Cost'!M108*'Volume (KT)'!M108</f>
        <v>0</v>
      </c>
      <c r="N108" s="75">
        <f>'Full Cost'!N108*'Volume (KT)'!N108</f>
        <v>0</v>
      </c>
      <c r="O108" s="75">
        <f>'Full Cost'!O108*'Volume (KT)'!O108</f>
        <v>0</v>
      </c>
      <c r="P108" s="75">
        <f>'Full Cost'!P108*'Volume (KT)'!P108</f>
        <v>0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'Full Cost'!E109*'Volume (KT)'!E109</f>
        <v>0</v>
      </c>
      <c r="F109" s="75">
        <f>'Full Cost'!F109*'Volume (KT)'!F109</f>
        <v>0</v>
      </c>
      <c r="G109" s="75">
        <f>'Full Cost'!G109*'Volume (KT)'!G109</f>
        <v>0</v>
      </c>
      <c r="H109" s="75">
        <f>'Full Cost'!H109*'Volume (KT)'!H109</f>
        <v>0</v>
      </c>
      <c r="I109" s="75">
        <f>'Full Cost'!I109*'Volume (KT)'!I109</f>
        <v>0</v>
      </c>
      <c r="J109" s="75">
        <f>'Full Cost'!J109*'Volume (KT)'!J109</f>
        <v>0</v>
      </c>
      <c r="K109" s="75">
        <f>'Full Cost'!K109*'Volume (KT)'!K109</f>
        <v>0</v>
      </c>
      <c r="L109" s="75">
        <f>'Full Cost'!L109*'Volume (KT)'!L109</f>
        <v>0</v>
      </c>
      <c r="M109" s="75">
        <f>'Full Cost'!M109*'Volume (KT)'!M109</f>
        <v>0</v>
      </c>
      <c r="N109" s="75">
        <f>'Full Cost'!N109*'Volume (KT)'!N109</f>
        <v>0</v>
      </c>
      <c r="O109" s="75">
        <f>'Full Cost'!O109*'Volume (KT)'!O109</f>
        <v>0</v>
      </c>
      <c r="P109" s="75">
        <f>'Full Cost'!P109*'Volume (KT)'!P109</f>
        <v>0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'Full Cost'!E110*'Volume (KT)'!E110</f>
        <v>0</v>
      </c>
      <c r="F110" s="75">
        <f>'Full Cost'!F110*'Volume (KT)'!F110</f>
        <v>0</v>
      </c>
      <c r="G110" s="75">
        <f>'Full Cost'!G110*'Volume (KT)'!G110</f>
        <v>0</v>
      </c>
      <c r="H110" s="75">
        <f>'Full Cost'!H110*'Volume (KT)'!H110</f>
        <v>0</v>
      </c>
      <c r="I110" s="75">
        <f>'Full Cost'!I110*'Volume (KT)'!I110</f>
        <v>0</v>
      </c>
      <c r="J110" s="75">
        <f>'Full Cost'!J110*'Volume (KT)'!J110</f>
        <v>0</v>
      </c>
      <c r="K110" s="75">
        <f>'Full Cost'!K110*'Volume (KT)'!K110</f>
        <v>0</v>
      </c>
      <c r="L110" s="75">
        <f>'Full Cost'!L110*'Volume (KT)'!L110</f>
        <v>0</v>
      </c>
      <c r="M110" s="75">
        <f>'Full Cost'!M110*'Volume (KT)'!M110</f>
        <v>0</v>
      </c>
      <c r="N110" s="75">
        <f>'Full Cost'!N110*'Volume (KT)'!N110</f>
        <v>0</v>
      </c>
      <c r="O110" s="75">
        <f>'Full Cost'!O110*'Volume (KT)'!O110</f>
        <v>0</v>
      </c>
      <c r="P110" s="75">
        <f>'Full Cost'!P110*'Volume (KT)'!P110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'Full Cost'!E111*'Volume (KT)'!E111</f>
        <v>0</v>
      </c>
      <c r="F111" s="75">
        <f>'Full Cost'!F111*'Volume (KT)'!F111</f>
        <v>0</v>
      </c>
      <c r="G111" s="75">
        <f>'Full Cost'!G111*'Volume (KT)'!G111</f>
        <v>0</v>
      </c>
      <c r="H111" s="75">
        <f>'Full Cost'!H111*'Volume (KT)'!H111</f>
        <v>0</v>
      </c>
      <c r="I111" s="75">
        <f>'Full Cost'!I111*'Volume (KT)'!I111</f>
        <v>0</v>
      </c>
      <c r="J111" s="75">
        <f>'Full Cost'!J111*'Volume (KT)'!J111</f>
        <v>0</v>
      </c>
      <c r="K111" s="75">
        <f>'Full Cost'!K111*'Volume (KT)'!K111</f>
        <v>0</v>
      </c>
      <c r="L111" s="75">
        <f>'Full Cost'!L111*'Volume (KT)'!L111</f>
        <v>0</v>
      </c>
      <c r="M111" s="75">
        <f>'Full Cost'!M111*'Volume (KT)'!M111</f>
        <v>0</v>
      </c>
      <c r="N111" s="75">
        <f>'Full Cost'!N111*'Volume (KT)'!N111</f>
        <v>0</v>
      </c>
      <c r="O111" s="75">
        <f>'Full Cost'!O111*'Volume (KT)'!O111</f>
        <v>0</v>
      </c>
      <c r="P111" s="75">
        <f>'Full Cost'!P111*'Volume (KT)'!P111</f>
        <v>0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'Full Cost'!E112*'Volume (KT)'!E112</f>
        <v>0</v>
      </c>
      <c r="F112" s="75">
        <f>'Full Cost'!F112*'Volume (KT)'!F112</f>
        <v>0</v>
      </c>
      <c r="G112" s="75">
        <f>'Full Cost'!G112*'Volume (KT)'!G112</f>
        <v>0</v>
      </c>
      <c r="H112" s="75">
        <f>'Full Cost'!H112*'Volume (KT)'!H112</f>
        <v>0</v>
      </c>
      <c r="I112" s="75">
        <f>'Full Cost'!I112*'Volume (KT)'!I112</f>
        <v>0</v>
      </c>
      <c r="J112" s="75">
        <f>'Full Cost'!J112*'Volume (KT)'!J112</f>
        <v>0</v>
      </c>
      <c r="K112" s="75">
        <f>'Full Cost'!K112*'Volume (KT)'!K112</f>
        <v>0</v>
      </c>
      <c r="L112" s="75">
        <f>'Full Cost'!L112*'Volume (KT)'!L112</f>
        <v>0</v>
      </c>
      <c r="M112" s="75">
        <f>'Full Cost'!M112*'Volume (KT)'!M112</f>
        <v>0</v>
      </c>
      <c r="N112" s="75">
        <f>'Full Cost'!N112*'Volume (KT)'!N112</f>
        <v>0</v>
      </c>
      <c r="O112" s="75">
        <f>'Full Cost'!O112*'Volume (KT)'!O112</f>
        <v>0</v>
      </c>
      <c r="P112" s="75">
        <f>'Full Cost'!P112*'Volume (KT)'!P112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'Full Cost'!E113*'Volume (KT)'!E113</f>
        <v>0</v>
      </c>
      <c r="F113" s="75">
        <f>'Full Cost'!F113*'Volume (KT)'!F113</f>
        <v>0</v>
      </c>
      <c r="G113" s="75">
        <f>'Full Cost'!G113*'Volume (KT)'!G113</f>
        <v>0</v>
      </c>
      <c r="H113" s="75">
        <f>'Full Cost'!H113*'Volume (KT)'!H113</f>
        <v>0</v>
      </c>
      <c r="I113" s="75">
        <f>'Full Cost'!I113*'Volume (KT)'!I113</f>
        <v>0</v>
      </c>
      <c r="J113" s="75">
        <f>'Full Cost'!J113*'Volume (KT)'!J113</f>
        <v>0</v>
      </c>
      <c r="K113" s="75">
        <f>'Full Cost'!K113*'Volume (KT)'!K113</f>
        <v>0</v>
      </c>
      <c r="L113" s="75">
        <f>'Full Cost'!L113*'Volume (KT)'!L113</f>
        <v>0</v>
      </c>
      <c r="M113" s="75">
        <f>'Full Cost'!M113*'Volume (KT)'!M113</f>
        <v>0</v>
      </c>
      <c r="N113" s="75">
        <f>'Full Cost'!N113*'Volume (KT)'!N113</f>
        <v>0</v>
      </c>
      <c r="O113" s="75">
        <f>'Full Cost'!O113*'Volume (KT)'!O113</f>
        <v>0</v>
      </c>
      <c r="P113" s="75">
        <f>'Full Cost'!P113*'Volume (KT)'!P113</f>
        <v>0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'Full Cost'!E114*'Volume (KT)'!E114</f>
        <v>0</v>
      </c>
      <c r="F114" s="75">
        <f>'Full Cost'!F114*'Volume (KT)'!F114</f>
        <v>0</v>
      </c>
      <c r="G114" s="75">
        <f>'Full Cost'!G114*'Volume (KT)'!G114</f>
        <v>0</v>
      </c>
      <c r="H114" s="75">
        <f>'Full Cost'!H114*'Volume (KT)'!H114</f>
        <v>0</v>
      </c>
      <c r="I114" s="75">
        <f>'Full Cost'!I114*'Volume (KT)'!I114</f>
        <v>0</v>
      </c>
      <c r="J114" s="75">
        <f>'Full Cost'!J114*'Volume (KT)'!J114</f>
        <v>0</v>
      </c>
      <c r="K114" s="75">
        <f>'Full Cost'!K114*'Volume (KT)'!K114</f>
        <v>0</v>
      </c>
      <c r="L114" s="75">
        <f>'Full Cost'!L114*'Volume (KT)'!L114</f>
        <v>0</v>
      </c>
      <c r="M114" s="75">
        <f>'Full Cost'!M114*'Volume (KT)'!M114</f>
        <v>0</v>
      </c>
      <c r="N114" s="75">
        <f>'Full Cost'!N114*'Volume (KT)'!N114</f>
        <v>0</v>
      </c>
      <c r="O114" s="75">
        <f>'Full Cost'!O114*'Volume (KT)'!O114</f>
        <v>0</v>
      </c>
      <c r="P114" s="75">
        <f>'Full Cost'!P114*'Volume (KT)'!P114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'Full Cost'!E115*'Volume (KT)'!E115</f>
        <v>0</v>
      </c>
      <c r="F115" s="75">
        <f>'Full Cost'!F115*'Volume (KT)'!F115</f>
        <v>0</v>
      </c>
      <c r="G115" s="75">
        <f>'Full Cost'!G115*'Volume (KT)'!G115</f>
        <v>0</v>
      </c>
      <c r="H115" s="75">
        <f>'Full Cost'!H115*'Volume (KT)'!H115</f>
        <v>0</v>
      </c>
      <c r="I115" s="75">
        <f>'Full Cost'!I115*'Volume (KT)'!I115</f>
        <v>0</v>
      </c>
      <c r="J115" s="75">
        <f>'Full Cost'!J115*'Volume (KT)'!J115</f>
        <v>0</v>
      </c>
      <c r="K115" s="75">
        <f>'Full Cost'!K115*'Volume (KT)'!K115</f>
        <v>0</v>
      </c>
      <c r="L115" s="75">
        <f>'Full Cost'!L115*'Volume (KT)'!L115</f>
        <v>0</v>
      </c>
      <c r="M115" s="75">
        <f>'Full Cost'!M115*'Volume (KT)'!M115</f>
        <v>0</v>
      </c>
      <c r="N115" s="75">
        <f>'Full Cost'!N115*'Volume (KT)'!N115</f>
        <v>0</v>
      </c>
      <c r="O115" s="75">
        <f>'Full Cost'!O115*'Volume (KT)'!O115</f>
        <v>0</v>
      </c>
      <c r="P115" s="75">
        <f>'Full Cost'!P115*'Volume (KT)'!P115</f>
        <v>0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'Full Cost'!E116*'Volume (KT)'!E116</f>
        <v>0</v>
      </c>
      <c r="F116" s="75">
        <f>'Full Cost'!F116*'Volume (KT)'!F116</f>
        <v>0</v>
      </c>
      <c r="G116" s="75">
        <f>'Full Cost'!G116*'Volume (KT)'!G116</f>
        <v>0</v>
      </c>
      <c r="H116" s="75">
        <f>'Full Cost'!H116*'Volume (KT)'!H116</f>
        <v>0</v>
      </c>
      <c r="I116" s="75">
        <f>'Full Cost'!I116*'Volume (KT)'!I116</f>
        <v>0</v>
      </c>
      <c r="J116" s="75">
        <f>'Full Cost'!J116*'Volume (KT)'!J116</f>
        <v>0</v>
      </c>
      <c r="K116" s="75">
        <f>'Full Cost'!K116*'Volume (KT)'!K116</f>
        <v>0</v>
      </c>
      <c r="L116" s="75">
        <f>'Full Cost'!L116*'Volume (KT)'!L116</f>
        <v>0</v>
      </c>
      <c r="M116" s="75">
        <f>'Full Cost'!M116*'Volume (KT)'!M116</f>
        <v>0</v>
      </c>
      <c r="N116" s="75">
        <f>'Full Cost'!N116*'Volume (KT)'!N116</f>
        <v>0</v>
      </c>
      <c r="O116" s="75">
        <f>'Full Cost'!O116*'Volume (KT)'!O116</f>
        <v>0</v>
      </c>
      <c r="P116" s="75">
        <f>'Full Cost'!P116*'Volume (KT)'!P116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'Full Cost'!E117*'Volume (KT)'!E117</f>
        <v>0</v>
      </c>
      <c r="F117" s="75">
        <f>'Full Cost'!F117*'Volume (KT)'!F117</f>
        <v>0</v>
      </c>
      <c r="G117" s="75">
        <f>'Full Cost'!G117*'Volume (KT)'!G117</f>
        <v>0</v>
      </c>
      <c r="H117" s="75">
        <f>'Full Cost'!H117*'Volume (KT)'!H117</f>
        <v>0</v>
      </c>
      <c r="I117" s="75">
        <f>'Full Cost'!I117*'Volume (KT)'!I117</f>
        <v>0</v>
      </c>
      <c r="J117" s="75">
        <f>'Full Cost'!J117*'Volume (KT)'!J117</f>
        <v>0</v>
      </c>
      <c r="K117" s="75">
        <f>'Full Cost'!K117*'Volume (KT)'!K117</f>
        <v>0</v>
      </c>
      <c r="L117" s="75">
        <f>'Full Cost'!L117*'Volume (KT)'!L117</f>
        <v>0</v>
      </c>
      <c r="M117" s="75">
        <f>'Full Cost'!M117*'Volume (KT)'!M117</f>
        <v>0</v>
      </c>
      <c r="N117" s="75">
        <f>'Full Cost'!N117*'Volume (KT)'!N117</f>
        <v>0</v>
      </c>
      <c r="O117" s="75">
        <f>'Full Cost'!O117*'Volume (KT)'!O117</f>
        <v>0</v>
      </c>
      <c r="P117" s="75">
        <f>'Full Cost'!P117*'Volume (KT)'!P117</f>
        <v>0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'Full Cost'!E118*'Volume (KT)'!E118</f>
        <v>0</v>
      </c>
      <c r="F118" s="75">
        <f>'Full Cost'!F118*'Volume (KT)'!F118</f>
        <v>0</v>
      </c>
      <c r="G118" s="75">
        <f>'Full Cost'!G118*'Volume (KT)'!G118</f>
        <v>0</v>
      </c>
      <c r="H118" s="75">
        <f>'Full Cost'!H118*'Volume (KT)'!H118</f>
        <v>0</v>
      </c>
      <c r="I118" s="75">
        <f>'Full Cost'!I118*'Volume (KT)'!I118</f>
        <v>0</v>
      </c>
      <c r="J118" s="75">
        <f>'Full Cost'!J118*'Volume (KT)'!J118</f>
        <v>0</v>
      </c>
      <c r="K118" s="75">
        <f>'Full Cost'!K118*'Volume (KT)'!K118</f>
        <v>0</v>
      </c>
      <c r="L118" s="75">
        <f>'Full Cost'!L118*'Volume (KT)'!L118</f>
        <v>0</v>
      </c>
      <c r="M118" s="75">
        <f>'Full Cost'!M118*'Volume (KT)'!M118</f>
        <v>0</v>
      </c>
      <c r="N118" s="75">
        <f>'Full Cost'!N118*'Volume (KT)'!N118</f>
        <v>0</v>
      </c>
      <c r="O118" s="75">
        <f>'Full Cost'!O118*'Volume (KT)'!O118</f>
        <v>0</v>
      </c>
      <c r="P118" s="75">
        <f>'Full Cost'!P118*'Volume (KT)'!P118</f>
        <v>0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'Full Cost'!E119*'Volume (KT)'!E119</f>
        <v>0</v>
      </c>
      <c r="F119" s="75">
        <f>'Full Cost'!F119*'Volume (KT)'!F119</f>
        <v>0</v>
      </c>
      <c r="G119" s="75">
        <f>'Full Cost'!G119*'Volume (KT)'!G119</f>
        <v>0</v>
      </c>
      <c r="H119" s="75">
        <f>'Full Cost'!H119*'Volume (KT)'!H119</f>
        <v>0</v>
      </c>
      <c r="I119" s="75">
        <f>'Full Cost'!I119*'Volume (KT)'!I119</f>
        <v>0</v>
      </c>
      <c r="J119" s="75">
        <f>'Full Cost'!J119*'Volume (KT)'!J119</f>
        <v>0</v>
      </c>
      <c r="K119" s="75">
        <f>'Full Cost'!K119*'Volume (KT)'!K119</f>
        <v>0</v>
      </c>
      <c r="L119" s="75">
        <f>'Full Cost'!L119*'Volume (KT)'!L119</f>
        <v>0</v>
      </c>
      <c r="M119" s="75">
        <f>'Full Cost'!M119*'Volume (KT)'!M119</f>
        <v>0</v>
      </c>
      <c r="N119" s="75">
        <f>'Full Cost'!N119*'Volume (KT)'!N119</f>
        <v>0</v>
      </c>
      <c r="O119" s="75">
        <f>'Full Cost'!O119*'Volume (KT)'!O119</f>
        <v>0</v>
      </c>
      <c r="P119" s="75">
        <f>'Full Cost'!P119*'Volume (KT)'!P119</f>
        <v>0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'Full Cost'!E120*'Volume (KT)'!E120</f>
        <v>0</v>
      </c>
      <c r="F120" s="75">
        <f>'Full Cost'!F120*'Volume (KT)'!F120</f>
        <v>0</v>
      </c>
      <c r="G120" s="75">
        <f>'Full Cost'!G120*'Volume (KT)'!G120</f>
        <v>0</v>
      </c>
      <c r="H120" s="75">
        <f>'Full Cost'!H120*'Volume (KT)'!H120</f>
        <v>0</v>
      </c>
      <c r="I120" s="75">
        <f>'Full Cost'!I120*'Volume (KT)'!I120</f>
        <v>0</v>
      </c>
      <c r="J120" s="75">
        <f>'Full Cost'!J120*'Volume (KT)'!J120</f>
        <v>0</v>
      </c>
      <c r="K120" s="75">
        <f>'Full Cost'!K120*'Volume (KT)'!K120</f>
        <v>0</v>
      </c>
      <c r="L120" s="75">
        <f>'Full Cost'!L120*'Volume (KT)'!L120</f>
        <v>0</v>
      </c>
      <c r="M120" s="75">
        <f>'Full Cost'!M120*'Volume (KT)'!M120</f>
        <v>0</v>
      </c>
      <c r="N120" s="75">
        <f>'Full Cost'!N120*'Volume (KT)'!N120</f>
        <v>0</v>
      </c>
      <c r="O120" s="75">
        <f>'Full Cost'!O120*'Volume (KT)'!O120</f>
        <v>0</v>
      </c>
      <c r="P120" s="75">
        <f>'Full Cost'!P120*'Volume (KT)'!P120</f>
        <v>0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'Full Cost'!E121*'Volume (KT)'!E121</f>
        <v>1244.7819314641747</v>
      </c>
      <c r="F121" s="75">
        <f>'Full Cost'!F121*'Volume (KT)'!F121</f>
        <v>1209.7819314641745</v>
      </c>
      <c r="G121" s="75">
        <f>'Full Cost'!G121*'Volume (KT)'!G121</f>
        <v>1164.7819314641745</v>
      </c>
      <c r="H121" s="75">
        <f>'Full Cost'!H121*'Volume (KT)'!H121</f>
        <v>1129.7819314641745</v>
      </c>
      <c r="I121" s="75">
        <f>'Full Cost'!I121*'Volume (KT)'!I121</f>
        <v>1109.7819314641745</v>
      </c>
      <c r="J121" s="75">
        <f>'Full Cost'!J121*'Volume (KT)'!J121</f>
        <v>1059.7819314641745</v>
      </c>
      <c r="K121" s="75">
        <f>'Full Cost'!K121*'Volume (KT)'!K121</f>
        <v>984.78193146417448</v>
      </c>
      <c r="L121" s="75">
        <f>'Full Cost'!L121*'Volume (KT)'!L121</f>
        <v>1004.7819314641745</v>
      </c>
      <c r="M121" s="75">
        <f>'Full Cost'!M121*'Volume (KT)'!M121</f>
        <v>1019.7819314641745</v>
      </c>
      <c r="N121" s="75">
        <f>'Full Cost'!N121*'Volume (KT)'!N121</f>
        <v>1099.7819314641745</v>
      </c>
      <c r="O121" s="75">
        <f>'Full Cost'!O121*'Volume (KT)'!O121</f>
        <v>1119.7819314641745</v>
      </c>
      <c r="P121" s="75">
        <f>'Full Cost'!P121*'Volume (KT)'!P121</f>
        <v>1114.7819314641745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'Full Cost'!E122*'Volume (KT)'!E122</f>
        <v>0</v>
      </c>
      <c r="F122" s="75">
        <f>'Full Cost'!F122*'Volume (KT)'!F122</f>
        <v>0</v>
      </c>
      <c r="G122" s="75">
        <f>'Full Cost'!G122*'Volume (KT)'!G122</f>
        <v>0</v>
      </c>
      <c r="H122" s="75">
        <f>'Full Cost'!H122*'Volume (KT)'!H122</f>
        <v>0</v>
      </c>
      <c r="I122" s="75">
        <f>'Full Cost'!I122*'Volume (KT)'!I122</f>
        <v>0</v>
      </c>
      <c r="J122" s="75">
        <f>'Full Cost'!J122*'Volume (KT)'!J122</f>
        <v>0</v>
      </c>
      <c r="K122" s="75">
        <f>'Full Cost'!K122*'Volume (KT)'!K122</f>
        <v>0</v>
      </c>
      <c r="L122" s="75">
        <f>'Full Cost'!L122*'Volume (KT)'!L122</f>
        <v>0</v>
      </c>
      <c r="M122" s="75">
        <f>'Full Cost'!M122*'Volume (KT)'!M122</f>
        <v>0</v>
      </c>
      <c r="N122" s="75">
        <f>'Full Cost'!N122*'Volume (KT)'!N122</f>
        <v>0</v>
      </c>
      <c r="O122" s="75">
        <f>'Full Cost'!O122*'Volume (KT)'!O122</f>
        <v>0</v>
      </c>
      <c r="P122" s="75">
        <f>'Full Cost'!P122*'Volume (KT)'!P122</f>
        <v>0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'Full Cost'!E123*'Volume (KT)'!E123</f>
        <v>2452.2204049844236</v>
      </c>
      <c r="F123" s="75">
        <f>'Full Cost'!F123*'Volume (KT)'!F123</f>
        <v>2274.3900311526477</v>
      </c>
      <c r="G123" s="75">
        <f>'Full Cost'!G123*'Volume (KT)'!G123</f>
        <v>2399.4507788161995</v>
      </c>
      <c r="H123" s="75">
        <f>'Full Cost'!H123*'Volume (KT)'!H123</f>
        <v>2327.3507788161996</v>
      </c>
      <c r="I123" s="75">
        <f>'Full Cost'!I123*'Volume (KT)'!I123</f>
        <v>2286.1507788161994</v>
      </c>
      <c r="J123" s="75">
        <f>'Full Cost'!J123*'Volume (KT)'!J123</f>
        <v>2183.1507788161994</v>
      </c>
      <c r="K123" s="75">
        <f>'Full Cost'!K123*'Volume (KT)'!K123</f>
        <v>2028.6507788161994</v>
      </c>
      <c r="L123" s="75">
        <f>'Full Cost'!L123*'Volume (KT)'!L123</f>
        <v>2069.8507788161996</v>
      </c>
      <c r="M123" s="75">
        <f>'Full Cost'!M123*'Volume (KT)'!M123</f>
        <v>2100.7507788161993</v>
      </c>
      <c r="N123" s="75">
        <f>'Full Cost'!N123*'Volume (KT)'!N123</f>
        <v>2265.5507788161995</v>
      </c>
      <c r="O123" s="75">
        <f>'Full Cost'!O123*'Volume (KT)'!O123</f>
        <v>2306.7507788161993</v>
      </c>
      <c r="P123" s="75">
        <f>'Full Cost'!P123*'Volume (KT)'!P123</f>
        <v>2296.4507788161995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'Full Cost'!E124*'Volume (KT)'!E124</f>
        <v>0</v>
      </c>
      <c r="F124" s="75">
        <f>'Full Cost'!F124*'Volume (KT)'!F124</f>
        <v>0</v>
      </c>
      <c r="G124" s="75">
        <f>'Full Cost'!G124*'Volume (KT)'!G124</f>
        <v>0</v>
      </c>
      <c r="H124" s="75">
        <f>'Full Cost'!H124*'Volume (KT)'!H124</f>
        <v>0</v>
      </c>
      <c r="I124" s="75">
        <f>'Full Cost'!I124*'Volume (KT)'!I124</f>
        <v>0</v>
      </c>
      <c r="J124" s="75">
        <f>'Full Cost'!J124*'Volume (KT)'!J124</f>
        <v>0</v>
      </c>
      <c r="K124" s="75">
        <f>'Full Cost'!K124*'Volume (KT)'!K124</f>
        <v>0</v>
      </c>
      <c r="L124" s="75">
        <f>'Full Cost'!L124*'Volume (KT)'!L124</f>
        <v>0</v>
      </c>
      <c r="M124" s="75">
        <f>'Full Cost'!M124*'Volume (KT)'!M124</f>
        <v>0</v>
      </c>
      <c r="N124" s="75">
        <f>'Full Cost'!N124*'Volume (KT)'!N124</f>
        <v>0</v>
      </c>
      <c r="O124" s="75">
        <f>'Full Cost'!O124*'Volume (KT)'!O124</f>
        <v>0</v>
      </c>
      <c r="P124" s="75">
        <f>'Full Cost'!P124*'Volume (KT)'!P124</f>
        <v>0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'Full Cost'!E125*'Volume (KT)'!E125</f>
        <v>3892.1151</v>
      </c>
      <c r="F125" s="75">
        <f>'Full Cost'!F125*'Volume (KT)'!F125</f>
        <v>3424.8087999999998</v>
      </c>
      <c r="G125" s="75">
        <f>'Full Cost'!G125*'Volume (KT)'!G125</f>
        <v>2771.7843999999996</v>
      </c>
      <c r="H125" s="75">
        <f>'Full Cost'!H125*'Volume (KT)'!H125</f>
        <v>3562.3526000000002</v>
      </c>
      <c r="I125" s="75">
        <f>'Full Cost'!I125*'Volume (KT)'!I125</f>
        <v>3505.0025999999998</v>
      </c>
      <c r="J125" s="75">
        <f>'Full Cost'!J125*'Volume (KT)'!J125</f>
        <v>3361.6275999999998</v>
      </c>
      <c r="K125" s="75">
        <f>'Full Cost'!K125*'Volume (KT)'!K125</f>
        <v>3146.5650999999998</v>
      </c>
      <c r="L125" s="75">
        <f>'Full Cost'!L125*'Volume (KT)'!L125</f>
        <v>3203.9151000000002</v>
      </c>
      <c r="M125" s="75">
        <f>'Full Cost'!M125*'Volume (KT)'!M125</f>
        <v>3246.9276</v>
      </c>
      <c r="N125" s="75">
        <f>'Full Cost'!N125*'Volume (KT)'!N125</f>
        <v>3476.3276000000001</v>
      </c>
      <c r="O125" s="75">
        <f>'Full Cost'!O125*'Volume (KT)'!O125</f>
        <v>3533.6776</v>
      </c>
      <c r="P125" s="75">
        <f>'Full Cost'!P125*'Volume (KT)'!P125</f>
        <v>3519.3400999999999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'Full Cost'!E126*'Volume (KT)'!E126</f>
        <v>6576.3908122111843</v>
      </c>
      <c r="F126" s="75">
        <f>'Full Cost'!F126*'Volume (KT)'!F126</f>
        <v>6022.7011194033003</v>
      </c>
      <c r="G126" s="75">
        <f>'Full Cost'!G126*'Volume (KT)'!G126</f>
        <v>3639.3216345370697</v>
      </c>
      <c r="H126" s="75">
        <f>'Full Cost'!H126*'Volume (KT)'!H126</f>
        <v>3776.2169215170043</v>
      </c>
      <c r="I126" s="75">
        <f>'Full Cost'!I126*'Volume (KT)'!I126</f>
        <v>6949.7016736488722</v>
      </c>
      <c r="J126" s="75">
        <f>'Full Cost'!J126*'Volume (KT)'!J126</f>
        <v>5430.5009786805667</v>
      </c>
      <c r="K126" s="75">
        <f>'Full Cost'!K126*'Volume (KT)'!K126</f>
        <v>1934.3184054769076</v>
      </c>
      <c r="L126" s="75">
        <f>'Full Cost'!L126*'Volume (KT)'!L126</f>
        <v>2490.2822010162467</v>
      </c>
      <c r="M126" s="75">
        <f>'Full Cost'!M126*'Volume (KT)'!M126</f>
        <v>513.93538606826962</v>
      </c>
      <c r="N126" s="75">
        <f>'Full Cost'!N126*'Volume (KT)'!N126</f>
        <v>138.26257071715017</v>
      </c>
      <c r="O126" s="75">
        <f>'Full Cost'!O126*'Volume (KT)'!O126</f>
        <v>1392.2295091290123</v>
      </c>
      <c r="P126" s="75">
        <f>'Full Cost'!P126*'Volume (KT)'!P126</f>
        <v>539.70745814986014</v>
      </c>
    </row>
    <row r="127" spans="1:16" s="73" customFormat="1" ht="23.5">
      <c r="A127" s="71" t="s">
        <v>6</v>
      </c>
      <c r="B127" s="72"/>
      <c r="D127" s="446" t="s">
        <v>309</v>
      </c>
      <c r="E127" s="443">
        <f>E18/'Volume (KT)'!E127</f>
        <v>480.62440586824192</v>
      </c>
      <c r="F127" s="443">
        <f>F18/'Volume (KT)'!F127</f>
        <v>467.38832163464929</v>
      </c>
      <c r="G127" s="443">
        <f>G18/'Volume (KT)'!G127</f>
        <v>481.00021408292156</v>
      </c>
      <c r="H127" s="443">
        <f>H18/'Volume (KT)'!H127</f>
        <v>481.43022771490524</v>
      </c>
      <c r="I127" s="443">
        <f>I18/'Volume (KT)'!I127</f>
        <v>473.49725580656326</v>
      </c>
      <c r="J127" s="443">
        <f>J18/'Volume (KT)'!J127</f>
        <v>463.87596050082891</v>
      </c>
      <c r="K127" s="443">
        <f>K18/'Volume (KT)'!K127</f>
        <v>451.27817045616479</v>
      </c>
      <c r="L127" s="443">
        <f>L18/'Volume (KT)'!L127</f>
        <v>455.56500163086696</v>
      </c>
      <c r="M127" s="443">
        <f>M18/'Volume (KT)'!M127</f>
        <v>455.00889030306388</v>
      </c>
      <c r="N127" s="443">
        <f>N18/'Volume (KT)'!N127</f>
        <v>483.88071974539673</v>
      </c>
      <c r="O127" s="443">
        <f>O18/'Volume (KT)'!O127</f>
        <v>489.8719807624214</v>
      </c>
      <c r="P127" s="443">
        <f>P18/'Volume (KT)'!P127</f>
        <v>487.23477249995483</v>
      </c>
    </row>
    <row r="128" spans="1:16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9">
        <f>E24</f>
        <v>23743</v>
      </c>
      <c r="F129" s="309">
        <f t="shared" ref="F129:P129" si="17">F24</f>
        <v>23774</v>
      </c>
      <c r="G129" s="309">
        <f t="shared" si="17"/>
        <v>23802</v>
      </c>
      <c r="H129" s="309">
        <f t="shared" si="17"/>
        <v>23833</v>
      </c>
      <c r="I129" s="309">
        <f t="shared" si="17"/>
        <v>23863</v>
      </c>
      <c r="J129" s="309">
        <f t="shared" si="17"/>
        <v>23894</v>
      </c>
      <c r="K129" s="309">
        <f t="shared" si="17"/>
        <v>23924</v>
      </c>
      <c r="L129" s="309">
        <f t="shared" si="17"/>
        <v>23955</v>
      </c>
      <c r="M129" s="309">
        <f t="shared" si="17"/>
        <v>23986</v>
      </c>
      <c r="N129" s="309">
        <f t="shared" si="17"/>
        <v>24016</v>
      </c>
      <c r="O129" s="309">
        <f t="shared" si="17"/>
        <v>24047</v>
      </c>
      <c r="P129" s="309">
        <f t="shared" si="17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'Full Cost'!E130*'Volume (KT)'!E130</f>
        <v>7612.0389985646407</v>
      </c>
      <c r="F130" s="75">
        <f>'Full Cost'!F130*'Volume (KT)'!F130</f>
        <v>7625.3010861619605</v>
      </c>
      <c r="G130" s="75">
        <f>'Full Cost'!G130*'Volume (KT)'!G130</f>
        <v>8195.6090957206598</v>
      </c>
      <c r="H130" s="75">
        <f>'Full Cost'!H130*'Volume (KT)'!H130</f>
        <v>8069.846956755975</v>
      </c>
      <c r="I130" s="75">
        <f>'Full Cost'!I130*'Volume (KT)'!I130</f>
        <v>7027.5029597684143</v>
      </c>
      <c r="J130" s="75">
        <f>'Full Cost'!J130*'Volume (KT)'!J130</f>
        <v>6798.4720694519137</v>
      </c>
      <c r="K130" s="75">
        <f>'Full Cost'!K130*'Volume (KT)'!K130</f>
        <v>7237.1085868414884</v>
      </c>
      <c r="L130" s="75">
        <f>'Full Cost'!L130*'Volume (KT)'!L130</f>
        <v>6680.5553509859328</v>
      </c>
      <c r="M130" s="75">
        <f>'Full Cost'!M130*'Volume (KT)'!M130</f>
        <v>7880.8030499882207</v>
      </c>
      <c r="N130" s="75">
        <f>'Full Cost'!N130*'Volume (KT)'!N130</f>
        <v>9693.1012462677936</v>
      </c>
      <c r="O130" s="75">
        <f>'Full Cost'!O130*'Volume (KT)'!O130</f>
        <v>9305.3771964170846</v>
      </c>
      <c r="P130" s="75">
        <f>'Full Cost'!P130*'Volume (KT)'!P130</f>
        <v>8483.2733229907462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'Full Cost'!E131*'Volume (KT)'!E131</f>
        <v>9433.5999309211602</v>
      </c>
      <c r="F131" s="75">
        <f>'Full Cost'!F131*'Volume (KT)'!F131</f>
        <v>7942.5136113462995</v>
      </c>
      <c r="G131" s="75">
        <f>'Full Cost'!G131*'Volume (KT)'!G131</f>
        <v>8791.7920085442438</v>
      </c>
      <c r="H131" s="75">
        <f>'Full Cost'!H131*'Volume (KT)'!H131</f>
        <v>8377.6271662694598</v>
      </c>
      <c r="I131" s="75">
        <f>'Full Cost'!I131*'Volume (KT)'!I131</f>
        <v>8530.6488560051948</v>
      </c>
      <c r="J131" s="75">
        <f>'Full Cost'!J131*'Volume (KT)'!J131</f>
        <v>8202.2646805495515</v>
      </c>
      <c r="K131" s="75">
        <f>'Full Cost'!K131*'Volume (KT)'!K131</f>
        <v>8076.6131829151018</v>
      </c>
      <c r="L131" s="75">
        <f>'Full Cost'!L131*'Volume (KT)'!L131</f>
        <v>8283.8886352225563</v>
      </c>
      <c r="M131" s="75">
        <f>'Full Cost'!M131*'Volume (KT)'!M131</f>
        <v>8181.3732128249812</v>
      </c>
      <c r="N131" s="75">
        <f>'Full Cost'!N131*'Volume (KT)'!N131</f>
        <v>7788.600713401097</v>
      </c>
      <c r="O131" s="75">
        <f>'Full Cost'!O131*'Volume (KT)'!O131</f>
        <v>7537.3555290978384</v>
      </c>
      <c r="P131" s="75">
        <f>'Full Cost'!P131*'Volume (KT)'!P131</f>
        <v>7745.999750556276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'Full Cost'!E132*'Volume (KT)'!E132</f>
        <v>0</v>
      </c>
      <c r="F132" s="75">
        <f>'Full Cost'!F132*'Volume (KT)'!F132</f>
        <v>457.5180651697176</v>
      </c>
      <c r="G132" s="75">
        <f>'Full Cost'!G132*'Volume (KT)'!G132</f>
        <v>0</v>
      </c>
      <c r="H132" s="75">
        <f>'Full Cost'!H132*'Volume (KT)'!H132</f>
        <v>0</v>
      </c>
      <c r="I132" s="75">
        <f>'Full Cost'!I132*'Volume (KT)'!I132</f>
        <v>0</v>
      </c>
      <c r="J132" s="75">
        <f>'Full Cost'!J132*'Volume (KT)'!J132</f>
        <v>0</v>
      </c>
      <c r="K132" s="75">
        <f>'Full Cost'!K132*'Volume (KT)'!K132</f>
        <v>0</v>
      </c>
      <c r="L132" s="75">
        <f>'Full Cost'!L132*'Volume (KT)'!L132</f>
        <v>0</v>
      </c>
      <c r="M132" s="75">
        <f>'Full Cost'!M132*'Volume (KT)'!M132</f>
        <v>0</v>
      </c>
      <c r="N132" s="75">
        <f>'Full Cost'!N132*'Volume (KT)'!N132</f>
        <v>0</v>
      </c>
      <c r="O132" s="75">
        <f>'Full Cost'!O132*'Volume (KT)'!O132</f>
        <v>0</v>
      </c>
      <c r="P132" s="75">
        <f>'Full Cost'!P132*'Volume (KT)'!P132</f>
        <v>0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'Full Cost'!E133*'Volume (KT)'!E133</f>
        <v>0</v>
      </c>
      <c r="F133" s="75">
        <f>'Full Cost'!F133*'Volume (KT)'!F133</f>
        <v>0</v>
      </c>
      <c r="G133" s="75">
        <f>'Full Cost'!G133*'Volume (KT)'!G133</f>
        <v>0</v>
      </c>
      <c r="H133" s="75">
        <f>'Full Cost'!H133*'Volume (KT)'!H133</f>
        <v>0</v>
      </c>
      <c r="I133" s="75">
        <f>'Full Cost'!I133*'Volume (KT)'!I133</f>
        <v>0</v>
      </c>
      <c r="J133" s="75">
        <f>'Full Cost'!J133*'Volume (KT)'!J133</f>
        <v>0</v>
      </c>
      <c r="K133" s="75">
        <f>'Full Cost'!K133*'Volume (KT)'!K133</f>
        <v>0</v>
      </c>
      <c r="L133" s="75">
        <f>'Full Cost'!L133*'Volume (KT)'!L133</f>
        <v>0</v>
      </c>
      <c r="M133" s="75">
        <f>'Full Cost'!M133*'Volume (KT)'!M133</f>
        <v>0</v>
      </c>
      <c r="N133" s="75">
        <f>'Full Cost'!N133*'Volume (KT)'!N133</f>
        <v>0</v>
      </c>
      <c r="O133" s="75">
        <f>'Full Cost'!O133*'Volume (KT)'!O133</f>
        <v>0</v>
      </c>
      <c r="P133" s="75">
        <f>'Full Cost'!P133*'Volume (KT)'!P133</f>
        <v>0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'Full Cost'!E134*'Volume (KT)'!E134</f>
        <v>937.19424150327859</v>
      </c>
      <c r="F134" s="75">
        <f>'Full Cost'!F134*'Volume (KT)'!F134</f>
        <v>938.82706972826054</v>
      </c>
      <c r="G134" s="75">
        <f>'Full Cost'!G134*'Volume (KT)'!G134</f>
        <v>938.64501568849084</v>
      </c>
      <c r="H134" s="75">
        <f>'Full Cost'!H134*'Volume (KT)'!H134</f>
        <v>462.12072433292826</v>
      </c>
      <c r="I134" s="75">
        <f>'Full Cost'!I134*'Volume (KT)'!I134</f>
        <v>910.76438358598659</v>
      </c>
      <c r="J134" s="75">
        <f>'Full Cost'!J134*'Volume (KT)'!J134</f>
        <v>452.44750334644306</v>
      </c>
      <c r="K134" s="75">
        <f>'Full Cost'!K134*'Volume (KT)'!K134</f>
        <v>445.51640460596207</v>
      </c>
      <c r="L134" s="75">
        <f>'Full Cost'!L134*'Volume (KT)'!L134</f>
        <v>456.94998600743781</v>
      </c>
      <c r="M134" s="75">
        <f>'Full Cost'!M134*'Volume (KT)'!M134</f>
        <v>0</v>
      </c>
      <c r="N134" s="75">
        <f>'Full Cost'!N134*'Volume (KT)'!N134</f>
        <v>0</v>
      </c>
      <c r="O134" s="75">
        <f>'Full Cost'!O134*'Volume (KT)'!O134</f>
        <v>477.36585017619643</v>
      </c>
      <c r="P134" s="75">
        <f>'Full Cost'!P134*'Volume (KT)'!P134</f>
        <v>0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'Full Cost'!E135*'Volume (KT)'!E135</f>
        <v>0</v>
      </c>
      <c r="F135" s="75">
        <f>'Full Cost'!F135*'Volume (KT)'!F135</f>
        <v>469.41353486413027</v>
      </c>
      <c r="G135" s="75">
        <f>'Full Cost'!G135*'Volume (KT)'!G135</f>
        <v>469.32250784424542</v>
      </c>
      <c r="H135" s="75">
        <f>'Full Cost'!H135*'Volume (KT)'!H135</f>
        <v>462.12072433292826</v>
      </c>
      <c r="I135" s="75">
        <f>'Full Cost'!I135*'Volume (KT)'!I135</f>
        <v>455.3821917929933</v>
      </c>
      <c r="J135" s="75">
        <f>'Full Cost'!J135*'Volume (KT)'!J135</f>
        <v>452.44750334644306</v>
      </c>
      <c r="K135" s="75">
        <f>'Full Cost'!K135*'Volume (KT)'!K135</f>
        <v>445.51640460596207</v>
      </c>
      <c r="L135" s="75">
        <f>'Full Cost'!L135*'Volume (KT)'!L135</f>
        <v>0</v>
      </c>
      <c r="M135" s="75">
        <f>'Full Cost'!M135*'Volume (KT)'!M135</f>
        <v>0</v>
      </c>
      <c r="N135" s="75">
        <f>'Full Cost'!N135*'Volume (KT)'!N135</f>
        <v>0</v>
      </c>
      <c r="O135" s="75">
        <f>'Full Cost'!O135*'Volume (KT)'!O135</f>
        <v>0</v>
      </c>
      <c r="P135" s="75">
        <f>'Full Cost'!P135*'Volume (KT)'!P135</f>
        <v>0</v>
      </c>
    </row>
    <row r="136" spans="1:16" s="73" customFormat="1" ht="23.5">
      <c r="A136" s="71" t="s">
        <v>94</v>
      </c>
      <c r="B136" s="72"/>
      <c r="D136" s="446" t="s">
        <v>310</v>
      </c>
      <c r="E136" s="443">
        <f>E19/'Volume (KT)'!E136</f>
        <v>380.60194992823205</v>
      </c>
      <c r="F136" s="443">
        <f>F19/'Volume (KT)'!F136</f>
        <v>381.26505430809783</v>
      </c>
      <c r="G136" s="443">
        <f>G19/'Volume (KT)'!G136</f>
        <v>381.19112073119339</v>
      </c>
      <c r="H136" s="443">
        <f>H19/'Volume (KT)'!H136</f>
        <v>375.34171891888269</v>
      </c>
      <c r="I136" s="443">
        <f>I19/'Volume (KT)'!I136</f>
        <v>369.86857682991655</v>
      </c>
      <c r="J136" s="443">
        <f>J19/'Volume (KT)'!J136</f>
        <v>367.4849767271304</v>
      </c>
      <c r="K136" s="443">
        <f>K19/'Volume (KT)'!K136</f>
        <v>361.85542934207439</v>
      </c>
      <c r="L136" s="443">
        <f>L19/'Volume (KT)'!L136</f>
        <v>371.14196394366292</v>
      </c>
      <c r="M136" s="443">
        <f>M19/'Volume (KT)'!M136</f>
        <v>366.54897906921957</v>
      </c>
      <c r="N136" s="443">
        <f>N19/'Volume (KT)'!N136</f>
        <v>387.72404985071182</v>
      </c>
      <c r="O136" s="443">
        <f>O19/'Volume (KT)'!O136</f>
        <v>387.72404985071182</v>
      </c>
      <c r="P136" s="443">
        <f>P19/'Volume (KT)'!P136</f>
        <v>385.60333286321571</v>
      </c>
    </row>
    <row r="137" spans="1:16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5"/>
      <c r="B138" s="467"/>
      <c r="C138" s="467"/>
      <c r="D138" s="467"/>
      <c r="E138" s="309">
        <f>E24</f>
        <v>23743</v>
      </c>
      <c r="F138" s="309">
        <f t="shared" ref="F138:P138" si="18">F24</f>
        <v>23774</v>
      </c>
      <c r="G138" s="309">
        <f t="shared" si="18"/>
        <v>23802</v>
      </c>
      <c r="H138" s="309">
        <f t="shared" si="18"/>
        <v>23833</v>
      </c>
      <c r="I138" s="309">
        <f t="shared" si="18"/>
        <v>23863</v>
      </c>
      <c r="J138" s="309">
        <f t="shared" si="18"/>
        <v>23894</v>
      </c>
      <c r="K138" s="309">
        <f t="shared" si="18"/>
        <v>23924</v>
      </c>
      <c r="L138" s="309">
        <f t="shared" si="18"/>
        <v>23955</v>
      </c>
      <c r="M138" s="309">
        <f t="shared" si="18"/>
        <v>23986</v>
      </c>
      <c r="N138" s="309">
        <f t="shared" si="18"/>
        <v>24016</v>
      </c>
      <c r="O138" s="309">
        <f t="shared" si="18"/>
        <v>24047</v>
      </c>
      <c r="P138" s="309">
        <f t="shared" si="18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'Full Cost'!E139*'Volume (KT)'!E139</f>
        <v>1699.007104479628</v>
      </c>
      <c r="F139" s="75">
        <f>'Full Cost'!F139*'Volume (KT)'!F139</f>
        <v>1537.260698970251</v>
      </c>
      <c r="G139" s="75">
        <f>'Full Cost'!G139*'Volume (KT)'!G139</f>
        <v>1701.6371629440478</v>
      </c>
      <c r="H139" s="75">
        <f>'Full Cost'!H139*'Volume (KT)'!H139</f>
        <v>1621.4762257295729</v>
      </c>
      <c r="I139" s="75">
        <f>'Full Cost'!I139*'Volume (KT)'!I139</f>
        <v>1651.0933269687475</v>
      </c>
      <c r="J139" s="75">
        <f>'Full Cost'!J139*'Volume (KT)'!J139</f>
        <v>1587.5350994612036</v>
      </c>
      <c r="K139" s="75">
        <f>'Full Cost'!K139*'Volume (KT)'!K139</f>
        <v>1615.3226365830205</v>
      </c>
      <c r="L139" s="75">
        <f>'Full Cost'!L139*'Volume (KT)'!L139</f>
        <v>1656.7777270445115</v>
      </c>
      <c r="M139" s="75">
        <f>'Full Cost'!M139*'Volume (KT)'!M139</f>
        <v>1583.4915895790286</v>
      </c>
      <c r="N139" s="75">
        <f>'Full Cost'!N139*'Volume (KT)'!N139</f>
        <v>1730.8001585335776</v>
      </c>
      <c r="O139" s="75">
        <f>'Full Cost'!O139*'Volume (KT)'!O139</f>
        <v>1674.9678953550751</v>
      </c>
      <c r="P139" s="75">
        <f>'Full Cost'!P139*'Volume (KT)'!P139</f>
        <v>1721.3332779013951</v>
      </c>
    </row>
    <row r="140" spans="1:16" s="73" customFormat="1" ht="23.5">
      <c r="A140" s="71" t="s">
        <v>155</v>
      </c>
      <c r="B140" s="72"/>
      <c r="D140" s="446" t="s">
        <v>311</v>
      </c>
      <c r="E140" s="443">
        <f>E20/'Volume (KT)'!E140</f>
        <v>380.60194992823205</v>
      </c>
      <c r="F140" s="443">
        <f>F20/'Volume (KT)'!F140</f>
        <v>381.265054308098</v>
      </c>
      <c r="G140" s="443">
        <f>G20/'Volume (KT)'!G140</f>
        <v>381.19112073119345</v>
      </c>
      <c r="H140" s="443">
        <f>H20/'Volume (KT)'!H140</f>
        <v>375.34171891888258</v>
      </c>
      <c r="I140" s="443">
        <f>I20/'Volume (KT)'!I140</f>
        <v>369.86857682991655</v>
      </c>
      <c r="J140" s="443">
        <f>J20/'Volume (KT)'!J140</f>
        <v>367.48497672713046</v>
      </c>
      <c r="K140" s="443">
        <f>K20/'Volume (KT)'!K140</f>
        <v>361.85542934207444</v>
      </c>
      <c r="L140" s="443">
        <f>L20/'Volume (KT)'!L140</f>
        <v>371.14196394366292</v>
      </c>
      <c r="M140" s="443">
        <f>M20/'Volume (KT)'!M140</f>
        <v>366.54897906921957</v>
      </c>
      <c r="N140" s="443">
        <f>N20/'Volume (KT)'!N140</f>
        <v>387.72404985071176</v>
      </c>
      <c r="O140" s="443">
        <f>O20/'Volume (KT)'!O140</f>
        <v>387.72404985071182</v>
      </c>
      <c r="P140" s="443">
        <f>P20/'Volume (KT)'!P140</f>
        <v>385.60333286321571</v>
      </c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19">F24</f>
        <v>23774</v>
      </c>
      <c r="G142" s="309">
        <f t="shared" si="19"/>
        <v>23802</v>
      </c>
      <c r="H142" s="309">
        <f t="shared" si="19"/>
        <v>23833</v>
      </c>
      <c r="I142" s="309">
        <f t="shared" si="19"/>
        <v>23863</v>
      </c>
      <c r="J142" s="309">
        <f t="shared" si="19"/>
        <v>23894</v>
      </c>
      <c r="K142" s="309">
        <f t="shared" si="19"/>
        <v>23924</v>
      </c>
      <c r="L142" s="309">
        <f t="shared" si="19"/>
        <v>23955</v>
      </c>
      <c r="M142" s="309">
        <f t="shared" si="19"/>
        <v>23986</v>
      </c>
      <c r="N142" s="309">
        <f t="shared" si="19"/>
        <v>24016</v>
      </c>
      <c r="O142" s="309">
        <f t="shared" si="19"/>
        <v>24047</v>
      </c>
      <c r="P142" s="309">
        <f t="shared" si="19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'Full Cost'!E143*'Volume (KT)'!E143</f>
        <v>0</v>
      </c>
      <c r="F143" s="75">
        <f>'Full Cost'!F143*'Volume (KT)'!F143</f>
        <v>0</v>
      </c>
      <c r="G143" s="75">
        <f>'Full Cost'!G143*'Volume (KT)'!G143</f>
        <v>0</v>
      </c>
      <c r="H143" s="75">
        <f>'Full Cost'!H143*'Volume (KT)'!H143</f>
        <v>0</v>
      </c>
      <c r="I143" s="75">
        <f>'Full Cost'!I143*'Volume (KT)'!I143</f>
        <v>0</v>
      </c>
      <c r="J143" s="75">
        <f>'Full Cost'!J143*'Volume (KT)'!J143</f>
        <v>0</v>
      </c>
      <c r="K143" s="75">
        <f>'Full Cost'!K143*'Volume (KT)'!K143</f>
        <v>0</v>
      </c>
      <c r="L143" s="75">
        <f>'Full Cost'!L143*'Volume (KT)'!L143</f>
        <v>0</v>
      </c>
      <c r="M143" s="75">
        <f>'Full Cost'!M143*'Volume (KT)'!M143</f>
        <v>0</v>
      </c>
      <c r="N143" s="75">
        <f>'Full Cost'!N143*'Volume (KT)'!N143</f>
        <v>0</v>
      </c>
      <c r="O143" s="75">
        <f>'Full Cost'!O143*'Volume (KT)'!O143</f>
        <v>0</v>
      </c>
      <c r="P143" s="75">
        <f>'Full Cost'!P143*'Volume (KT)'!P143</f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'Full Cost'!E144*'Volume (KT)'!E144</f>
        <v>0</v>
      </c>
      <c r="F144" s="75">
        <f>'Full Cost'!F144*'Volume (KT)'!F144</f>
        <v>0</v>
      </c>
      <c r="G144" s="75">
        <f>'Full Cost'!G144*'Volume (KT)'!G144</f>
        <v>0</v>
      </c>
      <c r="H144" s="75">
        <f>'Full Cost'!H144*'Volume (KT)'!H144</f>
        <v>0</v>
      </c>
      <c r="I144" s="75">
        <f>'Full Cost'!I144*'Volume (KT)'!I144</f>
        <v>0</v>
      </c>
      <c r="J144" s="75">
        <f>'Full Cost'!J144*'Volume (KT)'!J144</f>
        <v>0</v>
      </c>
      <c r="K144" s="75">
        <f>'Full Cost'!K144*'Volume (KT)'!K144</f>
        <v>0</v>
      </c>
      <c r="L144" s="75">
        <f>'Full Cost'!L144*'Volume (KT)'!L144</f>
        <v>0</v>
      </c>
      <c r="M144" s="75">
        <f>'Full Cost'!M144*'Volume (KT)'!M144</f>
        <v>0</v>
      </c>
      <c r="N144" s="75">
        <f>'Full Cost'!N144*'Volume (KT)'!N144</f>
        <v>0</v>
      </c>
      <c r="O144" s="75">
        <f>'Full Cost'!O144*'Volume (KT)'!O144</f>
        <v>0</v>
      </c>
      <c r="P144" s="75">
        <f>'Full Cost'!P144*'Volume (KT)'!P144</f>
        <v>0</v>
      </c>
    </row>
    <row r="147" spans="5:17">
      <c r="E147" s="214">
        <f>SUM(E25:E31,E35:E54,E58:E126,E130:E135,E139,E143:E144)</f>
        <v>264486.22211592813</v>
      </c>
      <c r="F147" s="214">
        <f t="shared" ref="F147:P147" si="20">SUM(F25:F31,F35:F54,F58:F126,F130:F135,F139,F143:F144)</f>
        <v>236850.99620335223</v>
      </c>
      <c r="G147" s="214">
        <f t="shared" si="20"/>
        <v>268049.59051862045</v>
      </c>
      <c r="H147" s="214">
        <f t="shared" si="20"/>
        <v>265643.22835673485</v>
      </c>
      <c r="I147" s="214">
        <f t="shared" si="20"/>
        <v>238677.66552353755</v>
      </c>
      <c r="J147" s="214">
        <f t="shared" si="20"/>
        <v>265279.66542423237</v>
      </c>
      <c r="K147" s="214">
        <f t="shared" si="20"/>
        <v>272652.31918153487</v>
      </c>
      <c r="L147" s="214">
        <f t="shared" si="20"/>
        <v>264159.6704612656</v>
      </c>
      <c r="M147" s="214">
        <f t="shared" si="20"/>
        <v>260491.36651262274</v>
      </c>
      <c r="N147" s="214">
        <f t="shared" si="20"/>
        <v>296377.64150519378</v>
      </c>
      <c r="O147" s="214">
        <f t="shared" si="20"/>
        <v>293281.83423345548</v>
      </c>
      <c r="P147" s="214">
        <f t="shared" si="20"/>
        <v>273003.53918173234</v>
      </c>
    </row>
    <row r="148" spans="5:17">
      <c r="E148" s="455">
        <f>E147/'Volume (KT)'!E146</f>
        <v>405.11086774540001</v>
      </c>
      <c r="F148" s="455">
        <f>F147/'Volume (KT)'!F146</f>
        <v>398.17772677761832</v>
      </c>
      <c r="G148" s="455">
        <f>G147/'Volume (KT)'!G146</f>
        <v>406.82594514723547</v>
      </c>
      <c r="H148" s="455">
        <f>H147/'Volume (KT)'!H146</f>
        <v>404.88911984158511</v>
      </c>
      <c r="I148" s="455">
        <f>I147/'Volume (KT)'!I146</f>
        <v>398.3441411934553</v>
      </c>
      <c r="J148" s="455">
        <f>J147/'Volume (KT)'!J146</f>
        <v>401.56340123919978</v>
      </c>
      <c r="K148" s="455">
        <f>K147/'Volume (KT)'!K146</f>
        <v>394.64434390186341</v>
      </c>
      <c r="L148" s="455">
        <f>L147/'Volume (KT)'!L146</f>
        <v>399.1789411484379</v>
      </c>
      <c r="M148" s="455">
        <f>M147/'Volume (KT)'!M146</f>
        <v>392.25548050018</v>
      </c>
      <c r="N148" s="455">
        <f>N147/'Volume (KT)'!N146</f>
        <v>422.51611162961319</v>
      </c>
      <c r="O148" s="455">
        <f>O147/'Volume (KT)'!O146</f>
        <v>425.44180674849127</v>
      </c>
      <c r="P148" s="455">
        <f>P147/'Volume (KT)'!P146</f>
        <v>416.40145754356479</v>
      </c>
      <c r="Q148" s="362"/>
    </row>
  </sheetData>
  <mergeCells count="24"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41:A142"/>
    <mergeCell ref="B141:B142"/>
    <mergeCell ref="C141:C142"/>
    <mergeCell ref="D141:D142"/>
    <mergeCell ref="A128:A129"/>
    <mergeCell ref="B128:B129"/>
    <mergeCell ref="C128:C129"/>
    <mergeCell ref="D128:D129"/>
    <mergeCell ref="A137:A138"/>
    <mergeCell ref="B137:B138"/>
    <mergeCell ref="C137:C138"/>
    <mergeCell ref="D137:D138"/>
  </mergeCells>
  <conditionalFormatting sqref="E25:P31 E35:P54 E58:P126">
    <cfRule type="cellIs" dxfId="25" priority="7" operator="greaterThan">
      <formula>0</formula>
    </cfRule>
  </conditionalFormatting>
  <conditionalFormatting sqref="E130:P135">
    <cfRule type="cellIs" dxfId="24" priority="4" operator="greaterThan">
      <formula>0</formula>
    </cfRule>
  </conditionalFormatting>
  <conditionalFormatting sqref="E139:P139">
    <cfRule type="cellIs" dxfId="23" priority="3" operator="greaterThan">
      <formula>0</formula>
    </cfRule>
  </conditionalFormatting>
  <conditionalFormatting sqref="E143:P14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1:AC148"/>
  <sheetViews>
    <sheetView topLeftCell="A125" zoomScale="85" zoomScaleNormal="85" workbookViewId="0">
      <selection activeCell="E147" sqref="E147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1796875" style="69" bestFit="1" customWidth="1"/>
    <col min="17" max="16384" width="8.6328125" style="69"/>
  </cols>
  <sheetData>
    <row r="1" spans="3:16">
      <c r="C1" s="447" t="s">
        <v>316</v>
      </c>
      <c r="D1" s="448" t="s">
        <v>235</v>
      </c>
      <c r="E1" s="450">
        <f>E22</f>
        <v>420.50529002071585</v>
      </c>
      <c r="F1" s="450">
        <f t="shared" ref="F1:P1" si="0">F22</f>
        <v>413.17665349020029</v>
      </c>
      <c r="G1" s="450">
        <f t="shared" si="0"/>
        <v>425.19191664702385</v>
      </c>
      <c r="H1" s="450">
        <f t="shared" si="0"/>
        <v>434.51121789985814</v>
      </c>
      <c r="I1" s="450">
        <f t="shared" si="0"/>
        <v>429.99056827976807</v>
      </c>
      <c r="J1" s="450">
        <f t="shared" si="0"/>
        <v>418.73814602631143</v>
      </c>
      <c r="K1" s="450">
        <f t="shared" si="0"/>
        <v>417.82822487643398</v>
      </c>
      <c r="L1" s="450">
        <f t="shared" si="0"/>
        <v>411.64597304744285</v>
      </c>
      <c r="M1" s="450">
        <f t="shared" si="0"/>
        <v>407.24508219858154</v>
      </c>
      <c r="N1" s="450">
        <f t="shared" si="0"/>
        <v>412.520252204288</v>
      </c>
      <c r="O1" s="450">
        <f t="shared" si="0"/>
        <v>417.52227112423731</v>
      </c>
      <c r="P1" s="450">
        <f t="shared" si="0"/>
        <v>414.62385395429277</v>
      </c>
    </row>
    <row r="2" spans="3:16">
      <c r="C2" s="447" t="s">
        <v>316</v>
      </c>
      <c r="D2" s="448" t="s">
        <v>305</v>
      </c>
      <c r="E2" s="450">
        <f>E32</f>
        <v>425.95192147413132</v>
      </c>
      <c r="F2" s="450">
        <f t="shared" ref="F2:P2" si="1">F32</f>
        <v>418.93859239073481</v>
      </c>
      <c r="G2" s="450">
        <f t="shared" si="1"/>
        <v>430.15071392082262</v>
      </c>
      <c r="H2" s="450">
        <f t="shared" si="1"/>
        <v>438.98279874168406</v>
      </c>
      <c r="I2" s="450">
        <f t="shared" si="1"/>
        <v>434.59896273723524</v>
      </c>
      <c r="J2" s="450">
        <f t="shared" si="1"/>
        <v>424.08696351578533</v>
      </c>
      <c r="K2" s="450">
        <f t="shared" si="1"/>
        <v>422.94353988317391</v>
      </c>
      <c r="L2" s="450">
        <f t="shared" si="1"/>
        <v>416.49716542667318</v>
      </c>
      <c r="M2" s="450">
        <f t="shared" si="1"/>
        <v>412.48049771502252</v>
      </c>
      <c r="N2" s="450">
        <f t="shared" si="1"/>
        <v>417.56355481132687</v>
      </c>
      <c r="O2" s="450">
        <f t="shared" si="1"/>
        <v>422.10296724473341</v>
      </c>
      <c r="P2" s="450">
        <f t="shared" si="1"/>
        <v>419.05403282951312</v>
      </c>
    </row>
    <row r="3" spans="3:16">
      <c r="C3" s="447" t="s">
        <v>316</v>
      </c>
      <c r="D3" s="448" t="s">
        <v>4</v>
      </c>
      <c r="E3" s="451">
        <f>E55</f>
        <v>643.57698592972304</v>
      </c>
      <c r="F3" s="451">
        <f t="shared" ref="F3:P3" si="2">F55</f>
        <v>619.42491151607328</v>
      </c>
      <c r="G3" s="451">
        <f t="shared" si="2"/>
        <v>600.78203291072089</v>
      </c>
      <c r="H3" s="451">
        <f t="shared" si="2"/>
        <v>592.65118211231788</v>
      </c>
      <c r="I3" s="451">
        <f t="shared" si="2"/>
        <v>581.67796810201673</v>
      </c>
      <c r="J3" s="451">
        <f t="shared" si="2"/>
        <v>570.04854847612762</v>
      </c>
      <c r="K3" s="451">
        <f t="shared" si="2"/>
        <v>541.46396273811479</v>
      </c>
      <c r="L3" s="451">
        <f t="shared" si="2"/>
        <v>545.66103306467687</v>
      </c>
      <c r="M3" s="451">
        <f t="shared" si="2"/>
        <v>549.35582721165508</v>
      </c>
      <c r="N3" s="451">
        <f t="shared" si="2"/>
        <v>586.7748162489637</v>
      </c>
      <c r="O3" s="451">
        <f t="shared" si="2"/>
        <v>595.72902724399785</v>
      </c>
      <c r="P3" s="451">
        <f t="shared" si="2"/>
        <v>589.9674551703323</v>
      </c>
    </row>
    <row r="4" spans="3:16">
      <c r="C4" s="447" t="s">
        <v>316</v>
      </c>
      <c r="D4" s="448" t="s">
        <v>5</v>
      </c>
      <c r="E4" s="451">
        <f>E127</f>
        <v>518.58237837562831</v>
      </c>
      <c r="F4" s="451">
        <f t="shared" ref="F4:P4" si="3">F127</f>
        <v>519.90900819781552</v>
      </c>
      <c r="G4" s="451">
        <f t="shared" si="3"/>
        <v>520.42772172096761</v>
      </c>
      <c r="H4" s="451">
        <f t="shared" si="3"/>
        <v>535.92561735384425</v>
      </c>
      <c r="I4" s="451">
        <f t="shared" si="3"/>
        <v>521.71296802101278</v>
      </c>
      <c r="J4" s="451">
        <f t="shared" si="3"/>
        <v>503.48154109534966</v>
      </c>
      <c r="K4" s="451">
        <f t="shared" si="3"/>
        <v>488.11566653039051</v>
      </c>
      <c r="L4" s="451">
        <f t="shared" si="3"/>
        <v>490.40144256110483</v>
      </c>
      <c r="M4" s="451">
        <f t="shared" si="3"/>
        <v>494.25357136436321</v>
      </c>
      <c r="N4" s="451">
        <f t="shared" si="3"/>
        <v>516.7544147861812</v>
      </c>
      <c r="O4" s="451">
        <f t="shared" si="3"/>
        <v>527.74945589595745</v>
      </c>
      <c r="P4" s="451">
        <f t="shared" si="3"/>
        <v>519.80234729572965</v>
      </c>
    </row>
    <row r="5" spans="3:16">
      <c r="C5" s="447" t="s">
        <v>316</v>
      </c>
      <c r="D5" s="448" t="s">
        <v>6</v>
      </c>
      <c r="E5" s="451">
        <f>E136</f>
        <v>591.78997358640709</v>
      </c>
      <c r="F5" s="451">
        <f t="shared" ref="F5:P5" si="4">F136</f>
        <v>587.15363199824571</v>
      </c>
      <c r="G5" s="451">
        <f t="shared" si="4"/>
        <v>586.20061735353613</v>
      </c>
      <c r="H5" s="451">
        <f t="shared" si="4"/>
        <v>587.1140426598447</v>
      </c>
      <c r="I5" s="451">
        <f t="shared" si="4"/>
        <v>584.23306834274536</v>
      </c>
      <c r="J5" s="451">
        <f t="shared" si="4"/>
        <v>587.40778311738723</v>
      </c>
      <c r="K5" s="451">
        <f t="shared" si="4"/>
        <v>581.40617258029943</v>
      </c>
      <c r="L5" s="451">
        <f t="shared" si="4"/>
        <v>569.25096603708198</v>
      </c>
      <c r="M5" s="451">
        <f t="shared" si="4"/>
        <v>572.90317822911902</v>
      </c>
      <c r="N5" s="451">
        <f t="shared" si="4"/>
        <v>574.90976437189488</v>
      </c>
      <c r="O5" s="451">
        <f t="shared" si="4"/>
        <v>570.30786221995379</v>
      </c>
      <c r="P5" s="451">
        <f t="shared" si="4"/>
        <v>564.30114284356591</v>
      </c>
    </row>
    <row r="6" spans="3:16">
      <c r="C6" s="447" t="s">
        <v>316</v>
      </c>
      <c r="D6" s="448" t="s">
        <v>190</v>
      </c>
      <c r="E6" s="451">
        <f>E140</f>
        <v>505.06999999999988</v>
      </c>
      <c r="F6" s="451">
        <f t="shared" ref="F6:P6" si="5">F140</f>
        <v>503.27</v>
      </c>
      <c r="G6" s="451">
        <f t="shared" si="5"/>
        <v>500.12000000000018</v>
      </c>
      <c r="H6" s="451">
        <f t="shared" si="5"/>
        <v>500.57000000000005</v>
      </c>
      <c r="I6" s="451">
        <f t="shared" si="5"/>
        <v>498.23</v>
      </c>
      <c r="J6" s="451">
        <f t="shared" si="5"/>
        <v>500.93</v>
      </c>
      <c r="K6" s="451">
        <f t="shared" si="5"/>
        <v>494.89415000000002</v>
      </c>
      <c r="L6" s="451">
        <f t="shared" si="5"/>
        <v>482.07499999999993</v>
      </c>
      <c r="M6" s="451">
        <f t="shared" si="5"/>
        <v>485.14849999999984</v>
      </c>
      <c r="N6" s="451">
        <f t="shared" si="5"/>
        <v>487.18699999999984</v>
      </c>
      <c r="O6" s="451">
        <f t="shared" si="5"/>
        <v>483.14149999999995</v>
      </c>
      <c r="P6" s="451">
        <f t="shared" si="5"/>
        <v>476.56249999999994</v>
      </c>
    </row>
    <row r="8" spans="3:16">
      <c r="D8" s="274" t="s">
        <v>198</v>
      </c>
      <c r="E8" s="275">
        <f>SUM(E58:E68)</f>
        <v>28064.436847534354</v>
      </c>
      <c r="F8" s="275">
        <f t="shared" ref="F8:P8" si="6">SUM(F58:F68)</f>
        <v>27433.079999999998</v>
      </c>
      <c r="G8" s="275">
        <f t="shared" si="6"/>
        <v>26543.9</v>
      </c>
      <c r="H8" s="275">
        <f t="shared" si="6"/>
        <v>34671.91936</v>
      </c>
      <c r="I8" s="275">
        <f t="shared" si="6"/>
        <v>32875.393920000002</v>
      </c>
      <c r="J8" s="275">
        <f t="shared" si="6"/>
        <v>29719.970506108973</v>
      </c>
      <c r="K8" s="275">
        <f t="shared" si="6"/>
        <v>28554.908004467688</v>
      </c>
      <c r="L8" s="275">
        <f t="shared" si="6"/>
        <v>28787.242967210339</v>
      </c>
      <c r="M8" s="275">
        <f t="shared" si="6"/>
        <v>27704.025332411671</v>
      </c>
      <c r="N8" s="275">
        <f t="shared" si="6"/>
        <v>30996.113249097623</v>
      </c>
      <c r="O8" s="275">
        <f t="shared" si="6"/>
        <v>30488.898078715371</v>
      </c>
      <c r="P8" s="275">
        <f t="shared" si="6"/>
        <v>28204.92778062202</v>
      </c>
    </row>
    <row r="9" spans="3:16">
      <c r="D9" s="274" t="s">
        <v>197</v>
      </c>
      <c r="E9" s="275">
        <f>SUM(E69:E99)+E126</f>
        <v>102580.81830589622</v>
      </c>
      <c r="F9" s="275">
        <f t="shared" ref="F9:P9" si="7">SUM(F69:F99)+F126</f>
        <v>92315.94664400036</v>
      </c>
      <c r="G9" s="275">
        <f t="shared" si="7"/>
        <v>109024.6858092281</v>
      </c>
      <c r="H9" s="275">
        <f t="shared" si="7"/>
        <v>109331.47021357705</v>
      </c>
      <c r="I9" s="275">
        <f t="shared" si="7"/>
        <v>105706.14791913415</v>
      </c>
      <c r="J9" s="275">
        <f t="shared" si="7"/>
        <v>102669.46339735601</v>
      </c>
      <c r="K9" s="275">
        <f t="shared" si="7"/>
        <v>103823.46892172015</v>
      </c>
      <c r="L9" s="275">
        <f t="shared" si="7"/>
        <v>102641.9679968342</v>
      </c>
      <c r="M9" s="275">
        <f t="shared" si="7"/>
        <v>102405.84654956378</v>
      </c>
      <c r="N9" s="275">
        <f t="shared" si="7"/>
        <v>108519.58663508743</v>
      </c>
      <c r="O9" s="275">
        <f t="shared" si="7"/>
        <v>110433.27366287557</v>
      </c>
      <c r="P9" s="275">
        <f t="shared" si="7"/>
        <v>109999.69169090217</v>
      </c>
    </row>
    <row r="10" spans="3:16">
      <c r="C10" s="276" t="s">
        <v>197</v>
      </c>
      <c r="D10" s="355" t="s">
        <v>261</v>
      </c>
      <c r="E10" s="275">
        <f>SUM(E69,E75:E99)+E126</f>
        <v>63549.261483466311</v>
      </c>
      <c r="F10" s="275">
        <f t="shared" ref="F10:P10" si="8">SUM(F69,F75:F99)+F126</f>
        <v>61402.696550542387</v>
      </c>
      <c r="G10" s="275">
        <f t="shared" si="8"/>
        <v>59903.364548530306</v>
      </c>
      <c r="H10" s="275">
        <f t="shared" si="8"/>
        <v>51906.663785277997</v>
      </c>
      <c r="I10" s="275">
        <f t="shared" si="8"/>
        <v>50418.792173040711</v>
      </c>
      <c r="J10" s="275">
        <f t="shared" si="8"/>
        <v>49139.566287362235</v>
      </c>
      <c r="K10" s="275">
        <f t="shared" si="8"/>
        <v>46895.692303826057</v>
      </c>
      <c r="L10" s="275">
        <f t="shared" si="8"/>
        <v>45553.465299329451</v>
      </c>
      <c r="M10" s="275">
        <f t="shared" si="8"/>
        <v>51305.141004392441</v>
      </c>
      <c r="N10" s="275">
        <f t="shared" si="8"/>
        <v>51931.616043187132</v>
      </c>
      <c r="O10" s="275">
        <f t="shared" si="8"/>
        <v>51681.342600769669</v>
      </c>
      <c r="P10" s="275">
        <f t="shared" si="8"/>
        <v>46827.774147814147</v>
      </c>
    </row>
    <row r="11" spans="3:16">
      <c r="C11" s="449"/>
      <c r="D11" s="447" t="s">
        <v>317</v>
      </c>
      <c r="E11" s="452">
        <f>E8/'Volume (KT)'!E8</f>
        <v>623.65415216743008</v>
      </c>
      <c r="F11" s="452">
        <f>F8/'Volume (KT)'!F8</f>
        <v>637.97860465116275</v>
      </c>
      <c r="G11" s="452">
        <f>G8/'Volume (KT)'!G8</f>
        <v>589.86444444444453</v>
      </c>
      <c r="H11" s="452">
        <f>H8/'Volume (KT)'!H8</f>
        <v>628.16</v>
      </c>
      <c r="I11" s="452">
        <f>I8/'Volume (KT)'!I8</f>
        <v>608.80359111111113</v>
      </c>
      <c r="J11" s="452">
        <f>J8/'Volume (KT)'!J8</f>
        <v>557.90636490791894</v>
      </c>
      <c r="K11" s="452">
        <f>K8/'Volume (KT)'!K8</f>
        <v>535.77297197118037</v>
      </c>
      <c r="L11" s="452">
        <f>L8/'Volume (KT)'!L8</f>
        <v>533.82414073625637</v>
      </c>
      <c r="M11" s="452">
        <f>M8/'Volume (KT)'!M8</f>
        <v>535.06696185997919</v>
      </c>
      <c r="N11" s="452">
        <f>N8/'Volume (KT)'!N8</f>
        <v>570.26677136586727</v>
      </c>
      <c r="O11" s="452">
        <f>O8/'Volume (KT)'!O8</f>
        <v>573.49412194398485</v>
      </c>
      <c r="P11" s="452">
        <f>P8/'Volume (KT)'!P8</f>
        <v>550.42778193514278</v>
      </c>
    </row>
    <row r="12" spans="3:16">
      <c r="C12" s="449"/>
      <c r="D12" s="447" t="s">
        <v>318</v>
      </c>
      <c r="E12" s="452">
        <f>E9/'Volume (KT)'!E9</f>
        <v>487.36610749665624</v>
      </c>
      <c r="F12" s="452">
        <f>F9/'Volume (KT)'!F9</f>
        <v>485.28766521311343</v>
      </c>
      <c r="G12" s="452">
        <f>G9/'Volume (KT)'!G9</f>
        <v>500.67307683306456</v>
      </c>
      <c r="H12" s="452">
        <f>H9/'Volume (KT)'!H9</f>
        <v>507.92879576580202</v>
      </c>
      <c r="I12" s="452">
        <f>I9/'Volume (KT)'!I9</f>
        <v>495.0613079002689</v>
      </c>
      <c r="J12" s="452">
        <f>J9/'Volume (KT)'!J9</f>
        <v>485.49928960682269</v>
      </c>
      <c r="K12" s="452">
        <f>K9/'Volume (KT)'!K9</f>
        <v>473.66354351348645</v>
      </c>
      <c r="L12" s="452">
        <f>L9/'Volume (KT)'!L9</f>
        <v>476.17972489218823</v>
      </c>
      <c r="M12" s="452">
        <f>M9/'Volume (KT)'!M9</f>
        <v>480.7221995050524</v>
      </c>
      <c r="N12" s="452">
        <f>N9/'Volume (KT)'!N9</f>
        <v>499.03240428164924</v>
      </c>
      <c r="O12" s="452">
        <f>O9/'Volume (KT)'!O9</f>
        <v>512.14226702955091</v>
      </c>
      <c r="P12" s="452">
        <f>P9/'Volume (KT)'!P9</f>
        <v>507.7454732007771</v>
      </c>
    </row>
    <row r="13" spans="3:16">
      <c r="C13" s="449"/>
      <c r="D13" s="447" t="s">
        <v>319</v>
      </c>
      <c r="E13" s="453">
        <f>E10/'Volume (KT)'!E10</f>
        <v>419.52245500043779</v>
      </c>
      <c r="F13" s="453">
        <f>F10/'Volume (KT)'!F10</f>
        <v>431.7161392284832</v>
      </c>
      <c r="G13" s="453">
        <f>G10/'Volume (KT)'!G10</f>
        <v>431.71655054732736</v>
      </c>
      <c r="H13" s="453">
        <f>H10/'Volume (KT)'!H10</f>
        <v>431.65768288013464</v>
      </c>
      <c r="I13" s="453">
        <f>I10/'Volume (KT)'!I10</f>
        <v>418.33916865312449</v>
      </c>
      <c r="J13" s="453">
        <f>J10/'Volume (KT)'!J10</f>
        <v>418.30906767040369</v>
      </c>
      <c r="K13" s="453">
        <f>K10/'Volume (KT)'!K10</f>
        <v>417.99332781069086</v>
      </c>
      <c r="L13" s="453">
        <f>L10/'Volume (KT)'!L10</f>
        <v>427.51931449479889</v>
      </c>
      <c r="M13" s="453">
        <f>M10/'Volume (KT)'!M10</f>
        <v>427.45378883059726</v>
      </c>
      <c r="N13" s="453">
        <f>N10/'Volume (KT)'!N10</f>
        <v>427.56146915187827</v>
      </c>
      <c r="O13" s="453">
        <f>O10/'Volume (KT)'!O10</f>
        <v>439.35485150475421</v>
      </c>
      <c r="P13" s="453">
        <f>P10/'Volume (KT)'!P10</f>
        <v>439.10627585809971</v>
      </c>
    </row>
    <row r="15" spans="3:16">
      <c r="D15" s="72" t="s">
        <v>235</v>
      </c>
      <c r="E15" s="245">
        <f>SUM(E25:E30)</f>
        <v>72462.163057511658</v>
      </c>
      <c r="F15" s="245">
        <f t="shared" ref="F15:P15" si="9">SUM(F25:F30)</f>
        <v>63686.174476093132</v>
      </c>
      <c r="G15" s="245">
        <f t="shared" si="9"/>
        <v>73209.132143709154</v>
      </c>
      <c r="H15" s="245">
        <f t="shared" si="9"/>
        <v>72222.8989170641</v>
      </c>
      <c r="I15" s="245">
        <f t="shared" si="9"/>
        <v>53253.498411849847</v>
      </c>
      <c r="J15" s="245">
        <f t="shared" si="9"/>
        <v>62839.802226065229</v>
      </c>
      <c r="K15" s="245">
        <f t="shared" si="9"/>
        <v>64793.359223885105</v>
      </c>
      <c r="L15" s="245">
        <f t="shared" si="9"/>
        <v>60518.048094492253</v>
      </c>
      <c r="M15" s="245">
        <f t="shared" si="9"/>
        <v>66678.63941579721</v>
      </c>
      <c r="N15" s="245">
        <f t="shared" si="9"/>
        <v>69793.759816433609</v>
      </c>
      <c r="O15" s="245">
        <f t="shared" si="9"/>
        <v>68631.110491016851</v>
      </c>
      <c r="P15" s="245">
        <f t="shared" si="9"/>
        <v>64891.264088964053</v>
      </c>
    </row>
    <row r="16" spans="3:16">
      <c r="D16" s="72" t="s">
        <v>236</v>
      </c>
      <c r="E16" s="245">
        <f>SUM(E25:E31)</f>
        <v>77635.39336599753</v>
      </c>
      <c r="F16" s="245">
        <f t="shared" ref="F16:P16" si="10">SUM(F25:F31)</f>
        <v>68299.748356904427</v>
      </c>
      <c r="G16" s="245">
        <f t="shared" si="10"/>
        <v>78335.794574878135</v>
      </c>
      <c r="H16" s="245">
        <f t="shared" si="10"/>
        <v>77175.734598094423</v>
      </c>
      <c r="I16" s="245">
        <f t="shared" si="10"/>
        <v>56929.48369810501</v>
      </c>
      <c r="J16" s="245">
        <f t="shared" si="10"/>
        <v>67314.178791061699</v>
      </c>
      <c r="K16" s="245">
        <f t="shared" si="10"/>
        <v>69370.442452973017</v>
      </c>
      <c r="L16" s="245">
        <f t="shared" si="10"/>
        <v>64763.816980008574</v>
      </c>
      <c r="M16" s="245">
        <f t="shared" si="10"/>
        <v>71432.137581190982</v>
      </c>
      <c r="N16" s="245">
        <f t="shared" si="10"/>
        <v>74722.819729545939</v>
      </c>
      <c r="O16" s="245">
        <f t="shared" si="10"/>
        <v>73386.999388519776</v>
      </c>
      <c r="P16" s="245">
        <f t="shared" si="10"/>
        <v>69368.342993755388</v>
      </c>
    </row>
    <row r="17" spans="1:17">
      <c r="D17" s="72" t="s">
        <v>4</v>
      </c>
      <c r="E17" s="245">
        <f>SUM(E35:E54)</f>
        <v>61875.422158241359</v>
      </c>
      <c r="F17" s="245">
        <f t="shared" ref="F17:P17" si="11">SUM(F35:F54)</f>
        <v>50966.281719542509</v>
      </c>
      <c r="G17" s="245">
        <f t="shared" si="11"/>
        <v>57212.472994087948</v>
      </c>
      <c r="H17" s="245">
        <f t="shared" si="11"/>
        <v>54393.525494268535</v>
      </c>
      <c r="I17" s="245">
        <f t="shared" si="11"/>
        <v>48269.653143353418</v>
      </c>
      <c r="J17" s="245">
        <f t="shared" si="11"/>
        <v>69597.222443956969</v>
      </c>
      <c r="K17" s="245">
        <f t="shared" si="11"/>
        <v>74544.639453355441</v>
      </c>
      <c r="L17" s="245">
        <f t="shared" si="11"/>
        <v>67286.258764672049</v>
      </c>
      <c r="M17" s="245">
        <f t="shared" si="11"/>
        <v>60710.53922789952</v>
      </c>
      <c r="N17" s="245">
        <f t="shared" si="11"/>
        <v>78797.117180761692</v>
      </c>
      <c r="O17" s="245">
        <f t="shared" si="11"/>
        <v>77956.023254100728</v>
      </c>
      <c r="P17" s="245">
        <f t="shared" si="11"/>
        <v>63833.321871511893</v>
      </c>
    </row>
    <row r="18" spans="1:17">
      <c r="D18" s="72" t="s">
        <v>5</v>
      </c>
      <c r="E18" s="245">
        <f t="shared" ref="E18:P18" si="12">SUM(E58:E126)</f>
        <v>138853.02472196639</v>
      </c>
      <c r="F18" s="245">
        <f t="shared" si="12"/>
        <v>127257.77877608759</v>
      </c>
      <c r="G18" s="245">
        <f t="shared" si="12"/>
        <v>142501.56104785742</v>
      </c>
      <c r="H18" s="245">
        <f t="shared" si="12"/>
        <v>151613.67880659888</v>
      </c>
      <c r="I18" s="245">
        <f t="shared" si="12"/>
        <v>146067.28107215601</v>
      </c>
      <c r="J18" s="245">
        <f t="shared" si="12"/>
        <v>139563.79813648679</v>
      </c>
      <c r="K18" s="245">
        <f t="shared" si="12"/>
        <v>139085.67865920966</v>
      </c>
      <c r="L18" s="245">
        <f t="shared" si="12"/>
        <v>138261.06269706634</v>
      </c>
      <c r="M18" s="245">
        <f t="shared" si="12"/>
        <v>137035.13611499727</v>
      </c>
      <c r="N18" s="245">
        <f t="shared" si="12"/>
        <v>146587.05690225359</v>
      </c>
      <c r="O18" s="245">
        <f t="shared" si="12"/>
        <v>148112.07875965949</v>
      </c>
      <c r="P18" s="245">
        <f t="shared" si="12"/>
        <v>145721.49620454598</v>
      </c>
    </row>
    <row r="19" spans="1:17">
      <c r="D19" s="72" t="s">
        <v>6</v>
      </c>
      <c r="E19" s="245">
        <f>SUM(E130:E135)</f>
        <v>27961.129388000001</v>
      </c>
      <c r="F19" s="245">
        <f t="shared" ref="F19:P19" si="13">SUM(F130:F135)</f>
        <v>26847.952115298995</v>
      </c>
      <c r="G19" s="245">
        <f t="shared" si="13"/>
        <v>28288.634912000005</v>
      </c>
      <c r="H19" s="245">
        <f t="shared" si="13"/>
        <v>27173.046967999999</v>
      </c>
      <c r="I19" s="245">
        <f t="shared" si="13"/>
        <v>26733.103048000001</v>
      </c>
      <c r="J19" s="245">
        <f t="shared" si="13"/>
        <v>25424.418632000001</v>
      </c>
      <c r="K19" s="245">
        <f t="shared" si="13"/>
        <v>26036.763782960003</v>
      </c>
      <c r="L19" s="245">
        <f t="shared" si="13"/>
        <v>23653.060740000001</v>
      </c>
      <c r="M19" s="245">
        <f t="shared" si="13"/>
        <v>25104.617269999995</v>
      </c>
      <c r="N19" s="245">
        <f t="shared" si="13"/>
        <v>25921.531455999993</v>
      </c>
      <c r="O19" s="245">
        <f t="shared" si="13"/>
        <v>25476.3365748</v>
      </c>
      <c r="P19" s="245">
        <f t="shared" si="13"/>
        <v>23750.306499999999</v>
      </c>
    </row>
    <row r="20" spans="1:17">
      <c r="D20" s="72" t="s">
        <v>190</v>
      </c>
      <c r="E20" s="245">
        <f>SUM(E139)</f>
        <v>2254.6324799999998</v>
      </c>
      <c r="F20" s="245">
        <f t="shared" ref="F20:P20" si="14">SUM(F139)</f>
        <v>2029.1846399999999</v>
      </c>
      <c r="G20" s="245">
        <f t="shared" si="14"/>
        <v>2232.5356800000009</v>
      </c>
      <c r="H20" s="245">
        <f t="shared" si="14"/>
        <v>2162.4624000000003</v>
      </c>
      <c r="I20" s="245">
        <f t="shared" si="14"/>
        <v>2224.0987200000004</v>
      </c>
      <c r="J20" s="245">
        <f t="shared" si="14"/>
        <v>2164.0176000000001</v>
      </c>
      <c r="K20" s="245">
        <f t="shared" si="14"/>
        <v>2209.2074856000004</v>
      </c>
      <c r="L20" s="245">
        <f t="shared" si="14"/>
        <v>2151.9827999999998</v>
      </c>
      <c r="M20" s="245">
        <f t="shared" si="14"/>
        <v>2095.8415199999995</v>
      </c>
      <c r="N20" s="245">
        <f t="shared" si="14"/>
        <v>2174.8027679999996</v>
      </c>
      <c r="O20" s="245">
        <f t="shared" si="14"/>
        <v>2087.17128</v>
      </c>
      <c r="P20" s="245">
        <f t="shared" si="14"/>
        <v>2127.375</v>
      </c>
    </row>
    <row r="21" spans="1:17" ht="23.5">
      <c r="A21" s="70" t="s">
        <v>189</v>
      </c>
      <c r="E21" s="362">
        <f>E32-E22</f>
        <v>5.4466314534154776</v>
      </c>
      <c r="F21" s="362">
        <f t="shared" ref="F21:P21" si="15">F32-F22</f>
        <v>5.761938900534517</v>
      </c>
      <c r="G21" s="362">
        <f t="shared" si="15"/>
        <v>4.9587972737987798</v>
      </c>
      <c r="H21" s="362">
        <f t="shared" si="15"/>
        <v>4.4715808418259257</v>
      </c>
      <c r="I21" s="362">
        <f t="shared" si="15"/>
        <v>4.6083944574671705</v>
      </c>
      <c r="J21" s="362">
        <f t="shared" si="15"/>
        <v>5.3488174894739018</v>
      </c>
      <c r="K21" s="362">
        <f t="shared" si="15"/>
        <v>5.1153150067399338</v>
      </c>
      <c r="L21" s="362">
        <f t="shared" si="15"/>
        <v>4.8511923792303264</v>
      </c>
      <c r="M21" s="362">
        <f t="shared" si="15"/>
        <v>5.2354155164409804</v>
      </c>
      <c r="N21" s="362">
        <f t="shared" si="15"/>
        <v>5.0433026070388678</v>
      </c>
      <c r="O21" s="362">
        <f t="shared" si="15"/>
        <v>4.5806961204960999</v>
      </c>
      <c r="P21" s="362">
        <f t="shared" si="15"/>
        <v>4.4301788752203493</v>
      </c>
    </row>
    <row r="22" spans="1:17" s="73" customFormat="1" ht="23.5">
      <c r="A22" s="71" t="s">
        <v>0</v>
      </c>
      <c r="B22" s="72"/>
      <c r="D22" s="454" t="s">
        <v>320</v>
      </c>
      <c r="E22" s="444">
        <f>E15/SUM('Volume (KT)'!E25:E30)</f>
        <v>420.50529002071585</v>
      </c>
      <c r="F22" s="444">
        <f>F15/SUM('Volume (KT)'!F25:F30)</f>
        <v>413.17665349020029</v>
      </c>
      <c r="G22" s="444">
        <f>G15/SUM('Volume (KT)'!G25:G30)</f>
        <v>425.19191664702385</v>
      </c>
      <c r="H22" s="444">
        <f>H15/SUM('Volume (KT)'!H25:H30)</f>
        <v>434.51121789985814</v>
      </c>
      <c r="I22" s="444">
        <f>I15/SUM('Volume (KT)'!I25:I30)</f>
        <v>429.99056827976807</v>
      </c>
      <c r="J22" s="444">
        <f>J15/SUM('Volume (KT)'!J25:J30)</f>
        <v>418.73814602631143</v>
      </c>
      <c r="K22" s="444">
        <f>K15/SUM('Volume (KT)'!K25:K30)</f>
        <v>417.82822487643398</v>
      </c>
      <c r="L22" s="444">
        <f>L15/SUM('Volume (KT)'!L25:L30)</f>
        <v>411.64597304744285</v>
      </c>
      <c r="M22" s="444">
        <f>M15/SUM('Volume (KT)'!M25:M30)</f>
        <v>407.24508219858154</v>
      </c>
      <c r="N22" s="444">
        <f>N15/SUM('Volume (KT)'!N25:N30)</f>
        <v>412.520252204288</v>
      </c>
      <c r="O22" s="444">
        <f>O15/SUM('Volume (KT)'!O25:O30)</f>
        <v>417.52227112423731</v>
      </c>
      <c r="P22" s="444">
        <f>P15/SUM('Volume (KT)'!P25:P30)</f>
        <v>414.62385395429277</v>
      </c>
    </row>
    <row r="23" spans="1:17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7">
      <c r="A24" s="466"/>
      <c r="B24" s="471"/>
      <c r="C24" s="471"/>
      <c r="D24" s="471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7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'Selling Price'!E25*'Volume (KT)'!E25</f>
        <v>11801.23856747937</v>
      </c>
      <c r="F25" s="75">
        <f>'Selling Price'!F25*'Volume (KT)'!F25</f>
        <v>10566.881584083398</v>
      </c>
      <c r="G25" s="75">
        <f>'Selling Price'!G25*'Volume (KT)'!G25</f>
        <v>11653.9172898</v>
      </c>
      <c r="H25" s="75">
        <f>'Selling Price'!H25*'Volume (KT)'!H25</f>
        <v>11523.29895</v>
      </c>
      <c r="I25" s="75">
        <f>'Selling Price'!I25*'Volume (KT)'!I25</f>
        <v>9954.8235359999999</v>
      </c>
      <c r="J25" s="75">
        <f>'Selling Price'!J25*'Volume (KT)'!J25</f>
        <v>11480.73264</v>
      </c>
      <c r="K25" s="75">
        <f>'Selling Price'!K25*'Volume (KT)'!K25</f>
        <v>11837.4428016</v>
      </c>
      <c r="L25" s="75">
        <f>'Selling Price'!L25*'Volume (KT)'!L25</f>
        <v>10658.667355200001</v>
      </c>
      <c r="M25" s="75">
        <f>'Selling Price'!M25*'Volume (KT)'!M25</f>
        <v>10180.527839999999</v>
      </c>
      <c r="N25" s="75">
        <f>'Selling Price'!N25*'Volume (KT)'!N25</f>
        <v>10657.149496</v>
      </c>
      <c r="O25" s="75">
        <f>'Selling Price'!O25*'Volume (KT)'!O25</f>
        <v>10439.731488000001</v>
      </c>
      <c r="P25" s="75">
        <f>'Selling Price'!P25*'Volume (KT)'!P25</f>
        <v>12789.431938799999</v>
      </c>
    </row>
    <row r="26" spans="1:17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'Selling Price'!E26*'Volume (KT)'!E26</f>
        <v>16382.458696592308</v>
      </c>
      <c r="F26" s="75">
        <f>'Selling Price'!F26*'Volume (KT)'!F26</f>
        <v>14184.282472169731</v>
      </c>
      <c r="G26" s="75">
        <f>'Selling Price'!G26*'Volume (KT)'!G26</f>
        <v>14540.624561028049</v>
      </c>
      <c r="H26" s="75">
        <f>'Selling Price'!H26*'Volume (KT)'!H26</f>
        <v>15105.45767109338</v>
      </c>
      <c r="I26" s="75">
        <f>'Selling Price'!I26*'Volume (KT)'!I26</f>
        <v>13740.5789332157</v>
      </c>
      <c r="J26" s="75">
        <f>'Selling Price'!J26*'Volume (KT)'!J26</f>
        <v>8750.2922821940047</v>
      </c>
      <c r="K26" s="75">
        <f>'Selling Price'!K26*'Volume (KT)'!K26</f>
        <v>9022.166758492991</v>
      </c>
      <c r="L26" s="75">
        <f>'Selling Price'!L26*'Volume (KT)'!L26</f>
        <v>8727.4113853984963</v>
      </c>
      <c r="M26" s="75">
        <f>'Selling Price'!M26*'Volume (KT)'!M26</f>
        <v>15207.29046333087</v>
      </c>
      <c r="N26" s="75">
        <f>'Selling Price'!N26*'Volume (KT)'!N26</f>
        <v>15919.25000784755</v>
      </c>
      <c r="O26" s="75">
        <f>'Selling Price'!O26*'Volume (KT)'!O26</f>
        <v>15578.573146372139</v>
      </c>
      <c r="P26" s="75">
        <f>'Selling Price'!P26*'Volume (KT)'!P26</f>
        <v>12687.356177538455</v>
      </c>
    </row>
    <row r="27" spans="1:17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'Selling Price'!E27*'Volume (KT)'!E27</f>
        <v>42744.901835910394</v>
      </c>
      <c r="F27" s="75">
        <f>'Selling Price'!F27*'Volume (KT)'!F27</f>
        <v>37569.320160793599</v>
      </c>
      <c r="G27" s="75">
        <f>'Selling Price'!G27*'Volume (KT)'!G27</f>
        <v>45466.230728759503</v>
      </c>
      <c r="H27" s="75">
        <f>'Selling Price'!H27*'Volume (KT)'!H27</f>
        <v>44069.401377570721</v>
      </c>
      <c r="I27" s="75">
        <f>'Selling Price'!I27*'Volume (KT)'!I27</f>
        <v>27999.039966698147</v>
      </c>
      <c r="J27" s="75">
        <f>'Selling Price'!J27*'Volume (KT)'!J27</f>
        <v>41126.781109311225</v>
      </c>
      <c r="K27" s="75">
        <f>'Selling Price'!K27*'Volume (KT)'!K27</f>
        <v>42405.055612425713</v>
      </c>
      <c r="L27" s="75">
        <f>'Selling Price'!L27*'Volume (KT)'!L27</f>
        <v>39622.269686808955</v>
      </c>
      <c r="M27" s="75">
        <f>'Selling Price'!M27*'Volume (KT)'!M27</f>
        <v>39845.095292306345</v>
      </c>
      <c r="N27" s="75">
        <f>'Selling Price'!N27*'Volume (KT)'!N27</f>
        <v>41707.833255882055</v>
      </c>
      <c r="O27" s="75">
        <f>'Selling Price'!O27*'Volume (KT)'!O27</f>
        <v>41137.603494532712</v>
      </c>
      <c r="P27" s="75">
        <f>'Selling Price'!P27*'Volume (KT)'!P27</f>
        <v>37896.930077374403</v>
      </c>
    </row>
    <row r="28" spans="1:17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'Selling Price'!E28*'Volume (KT)'!E28</f>
        <v>0</v>
      </c>
      <c r="F28" s="75">
        <f>'Selling Price'!F28*'Volume (KT)'!F28</f>
        <v>0</v>
      </c>
      <c r="G28" s="75">
        <f>'Selling Price'!G28*'Volume (KT)'!G28</f>
        <v>0</v>
      </c>
      <c r="H28" s="75">
        <f>'Selling Price'!H28*'Volume (KT)'!H28</f>
        <v>0</v>
      </c>
      <c r="I28" s="75">
        <f>'Selling Price'!I28*'Volume (KT)'!I28</f>
        <v>0</v>
      </c>
      <c r="J28" s="75">
        <f>'Selling Price'!J28*'Volume (KT)'!J28</f>
        <v>0</v>
      </c>
      <c r="K28" s="75">
        <f>'Selling Price'!K28*'Volume (KT)'!K28</f>
        <v>0</v>
      </c>
      <c r="L28" s="75">
        <f>'Selling Price'!L28*'Volume (KT)'!L28</f>
        <v>0</v>
      </c>
      <c r="M28" s="75">
        <f>'Selling Price'!M28*'Volume (KT)'!M28</f>
        <v>0</v>
      </c>
      <c r="N28" s="75">
        <f>'Selling Price'!N28*'Volume (KT)'!N28</f>
        <v>0</v>
      </c>
      <c r="O28" s="75">
        <f>'Selling Price'!O28*'Volume (KT)'!O28</f>
        <v>0</v>
      </c>
      <c r="P28" s="75">
        <f>'Selling Price'!P28*'Volume (KT)'!P28</f>
        <v>0</v>
      </c>
    </row>
    <row r="29" spans="1:17">
      <c r="A29" s="93" t="s">
        <v>7</v>
      </c>
      <c r="B29" s="314" t="s">
        <v>95</v>
      </c>
      <c r="C29" s="314" t="s">
        <v>245</v>
      </c>
      <c r="D29" s="314" t="s">
        <v>95</v>
      </c>
      <c r="E29" s="75">
        <f>'Selling Price'!E29*'Volume (KT)'!E29</f>
        <v>0</v>
      </c>
      <c r="F29" s="75">
        <f>'Selling Price'!F29*'Volume (KT)'!F29</f>
        <v>0</v>
      </c>
      <c r="G29" s="75">
        <f>'Selling Price'!G29*'Volume (KT)'!G29</f>
        <v>0</v>
      </c>
      <c r="H29" s="75">
        <f>'Selling Price'!H29*'Volume (KT)'!H29</f>
        <v>0</v>
      </c>
      <c r="I29" s="75">
        <f>'Selling Price'!I29*'Volume (KT)'!I29</f>
        <v>0</v>
      </c>
      <c r="J29" s="75">
        <f>'Selling Price'!J29*'Volume (KT)'!J29</f>
        <v>0</v>
      </c>
      <c r="K29" s="75">
        <f>'Selling Price'!K29*'Volume (KT)'!K29</f>
        <v>0</v>
      </c>
      <c r="L29" s="75">
        <f>'Selling Price'!L29*'Volume (KT)'!L29</f>
        <v>0</v>
      </c>
      <c r="M29" s="75">
        <f>'Selling Price'!M29*'Volume (KT)'!M29</f>
        <v>0</v>
      </c>
      <c r="N29" s="75">
        <f>'Selling Price'!N29*'Volume (KT)'!N29</f>
        <v>0</v>
      </c>
      <c r="O29" s="75">
        <f>'Selling Price'!O29*'Volume (KT)'!O29</f>
        <v>0</v>
      </c>
      <c r="P29" s="75">
        <f>'Selling Price'!P29*'Volume (KT)'!P29</f>
        <v>0</v>
      </c>
    </row>
    <row r="30" spans="1:17">
      <c r="A30" s="93" t="s">
        <v>7</v>
      </c>
      <c r="B30" s="314" t="s">
        <v>95</v>
      </c>
      <c r="C30" s="314" t="s">
        <v>246</v>
      </c>
      <c r="D30" s="314" t="s">
        <v>95</v>
      </c>
      <c r="E30" s="75">
        <f>'Selling Price'!E30*'Volume (KT)'!E30</f>
        <v>1533.5639575296</v>
      </c>
      <c r="F30" s="75">
        <f>'Selling Price'!F30*'Volume (KT)'!F30</f>
        <v>1365.6902590464001</v>
      </c>
      <c r="G30" s="75">
        <f>'Selling Price'!G30*'Volume (KT)'!G30</f>
        <v>1548.3595641216</v>
      </c>
      <c r="H30" s="75">
        <f>'Selling Price'!H30*'Volume (KT)'!H30</f>
        <v>1524.7409183999998</v>
      </c>
      <c r="I30" s="75">
        <f>'Selling Price'!I30*'Volume (KT)'!I30</f>
        <v>1559.0559759360001</v>
      </c>
      <c r="J30" s="75">
        <f>'Selling Price'!J30*'Volume (KT)'!J30</f>
        <v>1481.9961945600003</v>
      </c>
      <c r="K30" s="75">
        <f>'Selling Price'!K30*'Volume (KT)'!K30</f>
        <v>1528.6940513663999</v>
      </c>
      <c r="L30" s="75">
        <f>'Selling Price'!L30*'Volume (KT)'!L30</f>
        <v>1509.6996670848</v>
      </c>
      <c r="M30" s="75">
        <f>'Selling Price'!M30*'Volume (KT)'!M30</f>
        <v>1445.72582016</v>
      </c>
      <c r="N30" s="75">
        <f>'Selling Price'!N30*'Volume (KT)'!N30</f>
        <v>1509.527056704</v>
      </c>
      <c r="O30" s="75">
        <f>'Selling Price'!O30*'Volume (KT)'!O30</f>
        <v>1475.2023621120002</v>
      </c>
      <c r="P30" s="75">
        <f>'Selling Price'!P30*'Volume (KT)'!P30</f>
        <v>1517.5458952512001</v>
      </c>
    </row>
    <row r="31" spans="1:17">
      <c r="A31" s="93" t="s">
        <v>7</v>
      </c>
      <c r="B31" s="314" t="s">
        <v>95</v>
      </c>
      <c r="C31" s="314" t="s">
        <v>196</v>
      </c>
      <c r="D31" s="314" t="s">
        <v>95</v>
      </c>
      <c r="E31" s="75">
        <f>'Selling Price'!E31*'Volume (KT)'!E31</f>
        <v>5173.2303084858759</v>
      </c>
      <c r="F31" s="75">
        <f>'Selling Price'!F31*'Volume (KT)'!F31</f>
        <v>4613.5738808112947</v>
      </c>
      <c r="G31" s="75">
        <f>'Selling Price'!G31*'Volume (KT)'!G31</f>
        <v>5126.6624311689766</v>
      </c>
      <c r="H31" s="75">
        <f>'Selling Price'!H31*'Volume (KT)'!H31</f>
        <v>4952.835681030323</v>
      </c>
      <c r="I31" s="75">
        <f>'Selling Price'!I31*'Volume (KT)'!I31</f>
        <v>3675.9852862551643</v>
      </c>
      <c r="J31" s="75">
        <f>'Selling Price'!J31*'Volume (KT)'!J31</f>
        <v>4474.3765649964689</v>
      </c>
      <c r="K31" s="75">
        <f>'Selling Price'!K31*'Volume (KT)'!K31</f>
        <v>4577.0832290879125</v>
      </c>
      <c r="L31" s="75">
        <f>'Selling Price'!L31*'Volume (KT)'!L31</f>
        <v>4245.7688855163242</v>
      </c>
      <c r="M31" s="75">
        <f>'Selling Price'!M31*'Volume (KT)'!M31</f>
        <v>4753.4981653937775</v>
      </c>
      <c r="N31" s="75">
        <f>'Selling Price'!N31*'Volume (KT)'!N31</f>
        <v>4929.0599131123317</v>
      </c>
      <c r="O31" s="75">
        <f>'Selling Price'!O31*'Volume (KT)'!O31</f>
        <v>4755.8888975029304</v>
      </c>
      <c r="P31" s="75">
        <f>'Selling Price'!P31*'Volume (KT)'!P31</f>
        <v>4477.078904791334</v>
      </c>
    </row>
    <row r="32" spans="1:17" s="73" customFormat="1" ht="23.5">
      <c r="A32" s="71" t="s">
        <v>4</v>
      </c>
      <c r="B32" s="72"/>
      <c r="D32" s="454" t="s">
        <v>321</v>
      </c>
      <c r="E32" s="445">
        <f>E16/SUM('Volume (KT)'!E25:E31)</f>
        <v>425.95192147413132</v>
      </c>
      <c r="F32" s="445">
        <f>F16/SUM('Volume (KT)'!F25:F31)</f>
        <v>418.93859239073481</v>
      </c>
      <c r="G32" s="445">
        <f>G16/SUM('Volume (KT)'!G25:G31)</f>
        <v>430.15071392082262</v>
      </c>
      <c r="H32" s="445">
        <f>H16/SUM('Volume (KT)'!H25:H31)</f>
        <v>438.98279874168406</v>
      </c>
      <c r="I32" s="445">
        <f>I16/SUM('Volume (KT)'!I25:I31)</f>
        <v>434.59896273723524</v>
      </c>
      <c r="J32" s="445">
        <f>J16/SUM('Volume (KT)'!J25:J31)</f>
        <v>424.08696351578533</v>
      </c>
      <c r="K32" s="445">
        <f>K16/SUM('Volume (KT)'!K25:K31)</f>
        <v>422.94353988317391</v>
      </c>
      <c r="L32" s="445">
        <f>L16/SUM('Volume (KT)'!L25:L31)</f>
        <v>416.49716542667318</v>
      </c>
      <c r="M32" s="445">
        <f>M16/SUM('Volume (KT)'!M25:M31)</f>
        <v>412.48049771502252</v>
      </c>
      <c r="N32" s="445">
        <f>N16/SUM('Volume (KT)'!N25:N31)</f>
        <v>417.56355481132687</v>
      </c>
      <c r="O32" s="445">
        <f>O16/SUM('Volume (KT)'!O25:O31)</f>
        <v>422.10296724473341</v>
      </c>
      <c r="P32" s="445">
        <f>P16/SUM('Volume (KT)'!P25:P31)</f>
        <v>419.05403282951312</v>
      </c>
      <c r="Q32" s="337"/>
    </row>
    <row r="33" spans="1:29">
      <c r="A33" s="466" t="s">
        <v>1</v>
      </c>
      <c r="B33" s="466" t="s">
        <v>98</v>
      </c>
      <c r="C33" s="466" t="s">
        <v>99</v>
      </c>
      <c r="D33" s="466" t="s">
        <v>100</v>
      </c>
      <c r="E33" s="331">
        <f>E32-'Full cost W.avg.'!E32</f>
        <v>16.216642887991384</v>
      </c>
      <c r="F33" s="331">
        <f>F32-'Full cost W.avg.'!F32</f>
        <v>8.481266813185357</v>
      </c>
      <c r="G33" s="331">
        <f>G32-'Full cost W.avg.'!G32</f>
        <v>19.773893793680202</v>
      </c>
      <c r="H33" s="331">
        <f>H32-'Full cost W.avg.'!H32</f>
        <v>34.975327254613433</v>
      </c>
      <c r="I33" s="331">
        <f>I32-'Full cost W.avg.'!I32</f>
        <v>36.551134858149851</v>
      </c>
      <c r="J33" s="331">
        <f>J32-'Full cost W.avg.'!J32</f>
        <v>28.634611304178179</v>
      </c>
      <c r="K33" s="331">
        <f>K32-'Full cost W.avg.'!K32</f>
        <v>33.621139268627815</v>
      </c>
      <c r="L33" s="331">
        <f>L32-'Full cost W.avg.'!L32</f>
        <v>17.062760468175213</v>
      </c>
      <c r="M33" s="331">
        <f>M32-'Full cost W.avg.'!M32</f>
        <v>18.047342953140628</v>
      </c>
      <c r="N33" s="331">
        <f>N32-'Full cost W.avg.'!N32</f>
        <v>7.3100754042286553E-2</v>
      </c>
      <c r="O33" s="331">
        <f>O32-'Full cost W.avg.'!O32</f>
        <v>4.6125131874488829</v>
      </c>
      <c r="P33" s="331">
        <f>P32-'Full cost W.avg.'!P32</f>
        <v>3.8728039363909375</v>
      </c>
      <c r="Q33" s="221"/>
      <c r="R33" s="338"/>
      <c r="S33" s="338"/>
      <c r="T33" s="338"/>
      <c r="U33" s="338"/>
      <c r="V33" s="338"/>
      <c r="W33" s="338"/>
      <c r="X33" s="338"/>
      <c r="Y33" s="338"/>
      <c r="Z33" s="338"/>
      <c r="AA33" s="338"/>
      <c r="AB33" s="338"/>
      <c r="AC33" s="338"/>
    </row>
    <row r="34" spans="1:29">
      <c r="A34" s="466"/>
      <c r="B34" s="471"/>
      <c r="C34" s="467"/>
      <c r="D34" s="467"/>
      <c r="E34" s="302">
        <f>E24</f>
        <v>23743</v>
      </c>
      <c r="F34" s="302">
        <f t="shared" ref="F34:P34" si="16">F24</f>
        <v>23774</v>
      </c>
      <c r="G34" s="302">
        <f t="shared" si="16"/>
        <v>23802</v>
      </c>
      <c r="H34" s="302">
        <f t="shared" si="16"/>
        <v>23833</v>
      </c>
      <c r="I34" s="302">
        <f t="shared" si="16"/>
        <v>23863</v>
      </c>
      <c r="J34" s="302">
        <f t="shared" si="16"/>
        <v>23894</v>
      </c>
      <c r="K34" s="302">
        <f t="shared" si="16"/>
        <v>23924</v>
      </c>
      <c r="L34" s="302">
        <f t="shared" si="16"/>
        <v>23955</v>
      </c>
      <c r="M34" s="302">
        <f t="shared" si="16"/>
        <v>23986</v>
      </c>
      <c r="N34" s="302">
        <f t="shared" si="16"/>
        <v>24016</v>
      </c>
      <c r="O34" s="302">
        <f t="shared" si="16"/>
        <v>24047</v>
      </c>
      <c r="P34" s="302">
        <f t="shared" si="16"/>
        <v>24077</v>
      </c>
    </row>
    <row r="35" spans="1:29">
      <c r="A35" s="74"/>
      <c r="B35" s="76"/>
      <c r="C35" s="308" t="s">
        <v>62</v>
      </c>
      <c r="D35" s="76"/>
      <c r="E35" s="75">
        <f>'Selling Price'!E35*'Volume (KT)'!E35</f>
        <v>0</v>
      </c>
      <c r="F35" s="75">
        <f>'Selling Price'!F35*'Volume (KT)'!F35</f>
        <v>0</v>
      </c>
      <c r="G35" s="75">
        <f>'Selling Price'!G35*'Volume (KT)'!G35</f>
        <v>0</v>
      </c>
      <c r="H35" s="75">
        <f>'Selling Price'!H35*'Volume (KT)'!H35</f>
        <v>0</v>
      </c>
      <c r="I35" s="75">
        <f>'Selling Price'!I35*'Volume (KT)'!I35</f>
        <v>0</v>
      </c>
      <c r="J35" s="75">
        <f>'Selling Price'!J35*'Volume (KT)'!J35</f>
        <v>0</v>
      </c>
      <c r="K35" s="75">
        <f>'Selling Price'!K35*'Volume (KT)'!K35</f>
        <v>0</v>
      </c>
      <c r="L35" s="75">
        <f>'Selling Price'!L35*'Volume (KT)'!L35</f>
        <v>0</v>
      </c>
      <c r="M35" s="75">
        <f>'Selling Price'!M35*'Volume (KT)'!M35</f>
        <v>0</v>
      </c>
      <c r="N35" s="75">
        <f>'Selling Price'!N35*'Volume (KT)'!N35</f>
        <v>0</v>
      </c>
      <c r="O35" s="75">
        <f>'Selling Price'!O35*'Volume (KT)'!O35</f>
        <v>0</v>
      </c>
      <c r="P35" s="75">
        <f>'Selling Price'!P35*'Volume (KT)'!P35</f>
        <v>0</v>
      </c>
    </row>
    <row r="36" spans="1:29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Price'!E36*'Volume (KT)'!E36</f>
        <v>15736.079297478675</v>
      </c>
      <c r="F36" s="75">
        <f>'Selling Price'!F36*'Volume (KT)'!F36</f>
        <v>13470.105599999999</v>
      </c>
      <c r="G36" s="75">
        <f>'Selling Price'!G36*'Volume (KT)'!G36</f>
        <v>14355.331199999999</v>
      </c>
      <c r="H36" s="75">
        <f>'Selling Price'!H36*'Volume (KT)'!H36</f>
        <v>13568.255999999999</v>
      </c>
      <c r="I36" s="75">
        <f>'Selling Price'!I36*'Volume (KT)'!I36</f>
        <v>12793.723069666996</v>
      </c>
      <c r="J36" s="75">
        <f>'Selling Price'!J36*'Volume (KT)'!J36</f>
        <v>12812.255999999999</v>
      </c>
      <c r="K36" s="75">
        <f>'Selling Price'!K36*'Volume (KT)'!K36</f>
        <v>12395.84103656644</v>
      </c>
      <c r="L36" s="75">
        <f>'Selling Price'!L36*'Volume (KT)'!L36</f>
        <v>12617.925045391265</v>
      </c>
      <c r="M36" s="75">
        <f>'Selling Price'!M36*'Volume (KT)'!M36</f>
        <v>12318.355209487445</v>
      </c>
      <c r="N36" s="75">
        <f>'Selling Price'!N36*'Volume (KT)'!N36</f>
        <v>13617.303085102978</v>
      </c>
      <c r="O36" s="75">
        <f>'Selling Price'!O36*'Volume (KT)'!O36</f>
        <v>13394.07648782821</v>
      </c>
      <c r="P36" s="75">
        <f>'Selling Price'!P36*'Volume (KT)'!P36</f>
        <v>13839.565738640322</v>
      </c>
    </row>
    <row r="37" spans="1:29">
      <c r="A37" s="74" t="s">
        <v>7</v>
      </c>
      <c r="B37" s="123" t="s">
        <v>288</v>
      </c>
      <c r="C37" s="77" t="s">
        <v>2</v>
      </c>
      <c r="D37" s="76" t="s">
        <v>95</v>
      </c>
      <c r="E37" s="75">
        <f>'Selling Price'!E37*'Volume (KT)'!E37</f>
        <v>0</v>
      </c>
      <c r="F37" s="75">
        <f>'Selling Price'!F37*'Volume (KT)'!F37</f>
        <v>0</v>
      </c>
      <c r="G37" s="75">
        <f>'Selling Price'!G37*'Volume (KT)'!G37</f>
        <v>0</v>
      </c>
      <c r="H37" s="75">
        <f>'Selling Price'!H37*'Volume (KT)'!H37</f>
        <v>0</v>
      </c>
      <c r="I37" s="75">
        <f>'Selling Price'!I37*'Volume (KT)'!I37</f>
        <v>0</v>
      </c>
      <c r="J37" s="75">
        <f>'Selling Price'!J37*'Volume (KT)'!J37</f>
        <v>20678.625127586864</v>
      </c>
      <c r="K37" s="75">
        <f>'Selling Price'!K37*'Volume (KT)'!K37</f>
        <v>26651.057489768224</v>
      </c>
      <c r="L37" s="75">
        <f>'Selling Price'!L37*'Volume (KT)'!L37</f>
        <v>27128.537385200016</v>
      </c>
      <c r="M37" s="75">
        <f>'Selling Price'!M37*'Volume (KT)'!M37</f>
        <v>11401.321909091585</v>
      </c>
      <c r="N37" s="75">
        <f>'Selling Price'!N37*'Volume (KT)'!N37</f>
        <v>26700.162567927262</v>
      </c>
      <c r="O37" s="75">
        <f>'Selling Price'!O37*'Volume (KT)'!O37</f>
        <v>26784.787627822756</v>
      </c>
      <c r="P37" s="75">
        <f>'Selling Price'!P37*'Volume (KT)'!P37</f>
        <v>10876.896483394434</v>
      </c>
    </row>
    <row r="38" spans="1:29">
      <c r="A38" s="74"/>
      <c r="B38" s="78"/>
      <c r="C38" s="79" t="s">
        <v>63</v>
      </c>
      <c r="D38" s="78"/>
      <c r="E38" s="75">
        <f>'Selling Price'!E38*'Volume (KT)'!E38</f>
        <v>0</v>
      </c>
      <c r="F38" s="75">
        <f>'Selling Price'!F38*'Volume (KT)'!F38</f>
        <v>0</v>
      </c>
      <c r="G38" s="75">
        <f>'Selling Price'!G38*'Volume (KT)'!G38</f>
        <v>0</v>
      </c>
      <c r="H38" s="75">
        <f>'Selling Price'!H38*'Volume (KT)'!H38</f>
        <v>0</v>
      </c>
      <c r="I38" s="75">
        <f>'Selling Price'!I38*'Volume (KT)'!I38</f>
        <v>0</v>
      </c>
      <c r="J38" s="75">
        <f>'Selling Price'!J38*'Volume (KT)'!J38</f>
        <v>0</v>
      </c>
      <c r="K38" s="75">
        <f>'Selling Price'!K38*'Volume (KT)'!K38</f>
        <v>0</v>
      </c>
      <c r="L38" s="75">
        <f>'Selling Price'!L38*'Volume (KT)'!L38</f>
        <v>0</v>
      </c>
      <c r="M38" s="75">
        <f>'Selling Price'!M38*'Volume (KT)'!M38</f>
        <v>0</v>
      </c>
      <c r="N38" s="75">
        <f>'Selling Price'!N38*'Volume (KT)'!N38</f>
        <v>0</v>
      </c>
      <c r="O38" s="75">
        <f>'Selling Price'!O38*'Volume (KT)'!O38</f>
        <v>0</v>
      </c>
      <c r="P38" s="75">
        <f>'Selling Price'!P38*'Volume (KT)'!P38</f>
        <v>0</v>
      </c>
    </row>
    <row r="39" spans="1:29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Price'!E39*'Volume (KT)'!E39</f>
        <v>19360.231103999999</v>
      </c>
      <c r="F39" s="75">
        <f>'Selling Price'!F39*'Volume (KT)'!F39</f>
        <v>17160.738840000002</v>
      </c>
      <c r="G39" s="75">
        <f>'Selling Price'!G39*'Volume (KT)'!G39</f>
        <v>21352.204334999999</v>
      </c>
      <c r="H39" s="75">
        <f>'Selling Price'!H39*'Volume (KT)'!H39</f>
        <v>20190.923550000003</v>
      </c>
      <c r="I39" s="75">
        <f>'Selling Price'!I39*'Volume (KT)'!I39</f>
        <v>19140.202522193042</v>
      </c>
      <c r="J39" s="75">
        <f>'Selling Price'!J39*'Volume (KT)'!J39</f>
        <v>19088.423550000003</v>
      </c>
      <c r="K39" s="75">
        <f>'Selling Price'!K39*'Volume (KT)'!K39</f>
        <v>18585.454334999999</v>
      </c>
      <c r="L39" s="75">
        <f>'Selling Price'!L39*'Volume (KT)'!L39</f>
        <v>7930.4002050000008</v>
      </c>
      <c r="M39" s="75">
        <f>'Selling Price'!M39*'Volume (KT)'!M39</f>
        <v>18458.423550000003</v>
      </c>
      <c r="N39" s="75">
        <f>'Selling Price'!N39*'Volume (KT)'!N39</f>
        <v>20375.704334999999</v>
      </c>
      <c r="O39" s="75">
        <f>'Selling Price'!O39*'Volume (KT)'!O39</f>
        <v>20033.423550000003</v>
      </c>
      <c r="P39" s="75">
        <f>'Selling Price'!P39*'Volume (KT)'!P39</f>
        <v>20701.204334999999</v>
      </c>
    </row>
    <row r="40" spans="1:29">
      <c r="A40" s="74"/>
      <c r="B40" s="67"/>
      <c r="C40" s="81" t="s">
        <v>64</v>
      </c>
      <c r="D40" s="67"/>
      <c r="E40" s="75">
        <f>'Selling Price'!E40*'Volume (KT)'!E40</f>
        <v>0</v>
      </c>
      <c r="F40" s="75">
        <f>'Selling Price'!F40*'Volume (KT)'!F40</f>
        <v>0</v>
      </c>
      <c r="G40" s="75">
        <f>'Selling Price'!G40*'Volume (KT)'!G40</f>
        <v>0</v>
      </c>
      <c r="H40" s="75">
        <f>'Selling Price'!H40*'Volume (KT)'!H40</f>
        <v>0</v>
      </c>
      <c r="I40" s="75">
        <f>'Selling Price'!I40*'Volume (KT)'!I40</f>
        <v>0</v>
      </c>
      <c r="J40" s="75">
        <f>'Selling Price'!J40*'Volume (KT)'!J40</f>
        <v>0</v>
      </c>
      <c r="K40" s="75">
        <f>'Selling Price'!K40*'Volume (KT)'!K40</f>
        <v>0</v>
      </c>
      <c r="L40" s="75">
        <f>'Selling Price'!L40*'Volume (KT)'!L40</f>
        <v>0</v>
      </c>
      <c r="M40" s="75">
        <f>'Selling Price'!M40*'Volume (KT)'!M40</f>
        <v>0</v>
      </c>
      <c r="N40" s="75">
        <f>'Selling Price'!N40*'Volume (KT)'!N40</f>
        <v>0</v>
      </c>
      <c r="O40" s="75">
        <f>'Selling Price'!O40*'Volume (KT)'!O40</f>
        <v>0</v>
      </c>
      <c r="P40" s="75">
        <f>'Selling Price'!P40*'Volume (KT)'!P40</f>
        <v>0</v>
      </c>
    </row>
    <row r="41" spans="1:29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Price'!E41*'Volume (KT)'!E41</f>
        <v>9970.1636363636353</v>
      </c>
      <c r="F41" s="75">
        <f>'Selling Price'!F41*'Volume (KT)'!F41</f>
        <v>7450.2749999999996</v>
      </c>
      <c r="G41" s="75">
        <f>'Selling Price'!G41*'Volume (KT)'!G41</f>
        <v>8391.9618181818187</v>
      </c>
      <c r="H41" s="75">
        <f>'Selling Price'!H41*'Volume (KT)'!H41</f>
        <v>7836.3698630136978</v>
      </c>
      <c r="I41" s="75">
        <f>'Selling Price'!I41*'Volume (KT)'!I41</f>
        <v>7563.6938749999999</v>
      </c>
      <c r="J41" s="75">
        <f>'Selling Price'!J41*'Volume (KT)'!J41</f>
        <v>7649.6712328767107</v>
      </c>
      <c r="K41" s="75">
        <f>'Selling Price'!K41*'Volume (KT)'!K41</f>
        <v>7849.5397260273958</v>
      </c>
      <c r="L41" s="75">
        <f>'Selling Price'!L41*'Volume (KT)'!L41</f>
        <v>7766.8589041095875</v>
      </c>
      <c r="M41" s="75">
        <f>'Selling Price'!M41*'Volume (KT)'!M41</f>
        <v>7436.301369863013</v>
      </c>
      <c r="N41" s="75">
        <f>'Selling Price'!N41*'Volume (KT)'!N41</f>
        <v>7601.4972602739717</v>
      </c>
      <c r="O41" s="75">
        <f>'Selling Price'!O41*'Volume (KT)'!O41</f>
        <v>7382.9589041095869</v>
      </c>
      <c r="P41" s="75">
        <f>'Selling Price'!P41*'Volume (KT)'!P41</f>
        <v>7739.2986301369856</v>
      </c>
    </row>
    <row r="42" spans="1:29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Price'!E42*'Volume (KT)'!E42</f>
        <v>5144.1258335284601</v>
      </c>
      <c r="F42" s="75">
        <f>'Selling Price'!F42*'Volume (KT)'!F42</f>
        <v>3732.4031999999997</v>
      </c>
      <c r="G42" s="75">
        <f>'Selling Price'!G42*'Volume (KT)'!G42</f>
        <v>4082.1812363636359</v>
      </c>
      <c r="H42" s="75">
        <f>'Selling Price'!H42*'Volume (KT)'!H42</f>
        <v>3879.18167671233</v>
      </c>
      <c r="I42" s="75">
        <f>'Selling Price'!I42*'Volume (KT)'!I42</f>
        <v>0</v>
      </c>
      <c r="J42" s="75">
        <f>'Selling Price'!J42*'Volume (KT)'!J42</f>
        <v>1502.8999999999999</v>
      </c>
      <c r="K42" s="75">
        <f>'Selling Price'!K42*'Volume (KT)'!K42</f>
        <v>1415.3999999999999</v>
      </c>
      <c r="L42" s="75">
        <f>'Selling Price'!L42*'Volume (KT)'!L42</f>
        <v>4055.6297030136993</v>
      </c>
      <c r="M42" s="75">
        <f>'Selling Price'!M42*'Volume (KT)'!M42</f>
        <v>3486.96</v>
      </c>
      <c r="N42" s="75">
        <f>'Selling Price'!N42*'Volume (KT)'!N42</f>
        <v>3726.96</v>
      </c>
      <c r="O42" s="75">
        <f>'Selling Price'!O42*'Volume (KT)'!O42</f>
        <v>3471.3799999999997</v>
      </c>
      <c r="P42" s="75">
        <f>'Selling Price'!P42*'Volume (KT)'!P42</f>
        <v>3786.96</v>
      </c>
    </row>
    <row r="43" spans="1:29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'Selling Price'!E43*'Volume (KT)'!E43</f>
        <v>0</v>
      </c>
      <c r="F43" s="75">
        <f>'Selling Price'!F43*'Volume (KT)'!F43</f>
        <v>0</v>
      </c>
      <c r="G43" s="75">
        <f>'Selling Price'!G43*'Volume (KT)'!G43</f>
        <v>0</v>
      </c>
      <c r="H43" s="75">
        <f>'Selling Price'!H43*'Volume (KT)'!H43</f>
        <v>0</v>
      </c>
      <c r="I43" s="75">
        <f>'Selling Price'!I43*'Volume (KT)'!I43</f>
        <v>0</v>
      </c>
      <c r="J43" s="75">
        <f>'Selling Price'!J43*'Volume (KT)'!J43</f>
        <v>0</v>
      </c>
      <c r="K43" s="75">
        <f>'Selling Price'!K43*'Volume (KT)'!K43</f>
        <v>0</v>
      </c>
      <c r="L43" s="75">
        <f>'Selling Price'!L43*'Volume (KT)'!L43</f>
        <v>0</v>
      </c>
      <c r="M43" s="75">
        <f>'Selling Price'!M43*'Volume (KT)'!M43</f>
        <v>0</v>
      </c>
      <c r="N43" s="75">
        <f>'Selling Price'!N43*'Volume (KT)'!N43</f>
        <v>0</v>
      </c>
      <c r="O43" s="75">
        <f>'Selling Price'!O43*'Volume (KT)'!O43</f>
        <v>0</v>
      </c>
      <c r="P43" s="75">
        <f>'Selling Price'!P43*'Volume (KT)'!P43</f>
        <v>0</v>
      </c>
    </row>
    <row r="44" spans="1:29" ht="15" thickBot="1">
      <c r="A44" s="402"/>
      <c r="B44" s="405"/>
      <c r="C44" s="406" t="s">
        <v>178</v>
      </c>
      <c r="D44" s="405"/>
      <c r="E44" s="75">
        <f>'Selling Price'!E44*'Volume (KT)'!E44</f>
        <v>0</v>
      </c>
      <c r="F44" s="75">
        <f>'Selling Price'!F44*'Volume (KT)'!F44</f>
        <v>0</v>
      </c>
      <c r="G44" s="75">
        <f>'Selling Price'!G44*'Volume (KT)'!G44</f>
        <v>0</v>
      </c>
      <c r="H44" s="75">
        <f>'Selling Price'!H44*'Volume (KT)'!H44</f>
        <v>0</v>
      </c>
      <c r="I44" s="75">
        <f>'Selling Price'!I44*'Volume (KT)'!I44</f>
        <v>0</v>
      </c>
      <c r="J44" s="75">
        <f>'Selling Price'!J44*'Volume (KT)'!J44</f>
        <v>0</v>
      </c>
      <c r="K44" s="75">
        <f>'Selling Price'!K44*'Volume (KT)'!K44</f>
        <v>0</v>
      </c>
      <c r="L44" s="75">
        <f>'Selling Price'!L44*'Volume (KT)'!L44</f>
        <v>0</v>
      </c>
      <c r="M44" s="75">
        <f>'Selling Price'!M44*'Volume (KT)'!M44</f>
        <v>0</v>
      </c>
      <c r="N44" s="75">
        <f>'Selling Price'!N44*'Volume (KT)'!N44</f>
        <v>0</v>
      </c>
      <c r="O44" s="75">
        <f>'Selling Price'!O44*'Volume (KT)'!O44</f>
        <v>0</v>
      </c>
      <c r="P44" s="75">
        <f>'Selling Price'!P44*'Volume (KT)'!P44</f>
        <v>0</v>
      </c>
    </row>
    <row r="45" spans="1:29">
      <c r="A45" s="89" t="s">
        <v>7</v>
      </c>
      <c r="B45" s="419" t="s">
        <v>95</v>
      </c>
      <c r="C45" s="420" t="s">
        <v>290</v>
      </c>
      <c r="D45" s="421" t="s">
        <v>95</v>
      </c>
      <c r="E45" s="291">
        <f>'Selling Price'!E45*'Volume (KT)'!E45</f>
        <v>4704.6636900653948</v>
      </c>
      <c r="F45" s="75">
        <f>'Selling Price'!F45*'Volume (KT)'!F45</f>
        <v>0</v>
      </c>
      <c r="G45" s="75">
        <f>'Selling Price'!G45*'Volume (KT)'!G45</f>
        <v>0</v>
      </c>
      <c r="H45" s="75">
        <f>'Selling Price'!H45*'Volume (KT)'!H45</f>
        <v>0</v>
      </c>
      <c r="I45" s="75">
        <f>'Selling Price'!I45*'Volume (KT)'!I45</f>
        <v>0</v>
      </c>
      <c r="J45" s="75">
        <f>'Selling Price'!J45*'Volume (KT)'!J45</f>
        <v>0</v>
      </c>
      <c r="K45" s="75">
        <f>'Selling Price'!K45*'Volume (KT)'!K45</f>
        <v>0</v>
      </c>
      <c r="L45" s="75">
        <f>'Selling Price'!L45*'Volume (KT)'!L45</f>
        <v>5585.2950000000001</v>
      </c>
      <c r="M45" s="75">
        <f>'Selling Price'!M45*'Volume (KT)'!M45</f>
        <v>0</v>
      </c>
      <c r="N45" s="75">
        <f>'Selling Price'!N45*'Volume (KT)'!N45</f>
        <v>0</v>
      </c>
      <c r="O45" s="75">
        <f>'Selling Price'!O45*'Volume (KT)'!O45</f>
        <v>0</v>
      </c>
      <c r="P45" s="75">
        <f>'Selling Price'!P45*'Volume (KT)'!P45</f>
        <v>0</v>
      </c>
    </row>
    <row r="46" spans="1:29">
      <c r="A46" s="93" t="s">
        <v>7</v>
      </c>
      <c r="B46" s="310" t="s">
        <v>289</v>
      </c>
      <c r="C46" s="80" t="s">
        <v>290</v>
      </c>
      <c r="D46" s="422" t="s">
        <v>3</v>
      </c>
      <c r="E46" s="291">
        <f>'Selling Price'!E46*'Volume (KT)'!E46</f>
        <v>0</v>
      </c>
      <c r="F46" s="75">
        <f>'Selling Price'!F46*'Volume (KT)'!F46</f>
        <v>0</v>
      </c>
      <c r="G46" s="75">
        <f>'Selling Price'!G46*'Volume (KT)'!G46</f>
        <v>6265.2950000000001</v>
      </c>
      <c r="H46" s="75">
        <f>'Selling Price'!H46*'Volume (KT)'!H46</f>
        <v>0</v>
      </c>
      <c r="I46" s="75">
        <f>'Selling Price'!I46*'Volume (KT)'!I46</f>
        <v>0</v>
      </c>
      <c r="J46" s="75">
        <f>'Selling Price'!J46*'Volume (KT)'!J46</f>
        <v>0</v>
      </c>
      <c r="K46" s="75">
        <f>'Selling Price'!K46*'Volume (KT)'!K46</f>
        <v>0</v>
      </c>
      <c r="L46" s="75">
        <f>'Selling Price'!L46*'Volume (KT)'!L46</f>
        <v>0</v>
      </c>
      <c r="M46" s="75">
        <f>'Selling Price'!M46*'Volume (KT)'!M46</f>
        <v>0</v>
      </c>
      <c r="N46" s="75">
        <f>'Selling Price'!N46*'Volume (KT)'!N46</f>
        <v>0</v>
      </c>
      <c r="O46" s="75">
        <f>'Selling Price'!O46*'Volume (KT)'!O46</f>
        <v>0</v>
      </c>
      <c r="P46" s="75">
        <f>'Selling Price'!P46*'Volume (KT)'!P46</f>
        <v>0</v>
      </c>
    </row>
    <row r="47" spans="1:29">
      <c r="A47" s="93" t="s">
        <v>7</v>
      </c>
      <c r="B47" s="310" t="s">
        <v>288</v>
      </c>
      <c r="C47" s="80" t="s">
        <v>290</v>
      </c>
      <c r="D47" s="102" t="s">
        <v>95</v>
      </c>
      <c r="E47" s="291">
        <f>'Selling Price'!E47*'Volume (KT)'!E47</f>
        <v>0</v>
      </c>
      <c r="F47" s="75">
        <f>'Selling Price'!F47*'Volume (KT)'!F47</f>
        <v>0</v>
      </c>
      <c r="G47" s="75">
        <f>'Selling Price'!G47*'Volume (KT)'!G47</f>
        <v>0</v>
      </c>
      <c r="H47" s="75">
        <f>'Selling Price'!H47*'Volume (KT)'!H47</f>
        <v>6185.2950000000001</v>
      </c>
      <c r="I47" s="75">
        <f>'Selling Price'!I47*'Volume (KT)'!I47</f>
        <v>6085.2950000000001</v>
      </c>
      <c r="J47" s="75">
        <f>'Selling Price'!J47*'Volume (KT)'!J47</f>
        <v>7612.7258569999995</v>
      </c>
      <c r="K47" s="75">
        <f>'Selling Price'!K47*'Volume (KT)'!K47</f>
        <v>7394.7261895000001</v>
      </c>
      <c r="L47" s="75">
        <f>'Selling Price'!L47*'Volume (KT)'!L47</f>
        <v>1944.2411894999998</v>
      </c>
      <c r="M47" s="75">
        <f>'Selling Price'!M47*'Volume (KT)'!M47</f>
        <v>7351.8058569999994</v>
      </c>
      <c r="N47" s="75">
        <f>'Selling Price'!N47*'Volume (KT)'!N47</f>
        <v>6518.1186000000007</v>
      </c>
      <c r="O47" s="75">
        <f>'Selling Price'!O47*'Volume (KT)'!O47</f>
        <v>6626.1186000000007</v>
      </c>
      <c r="P47" s="75">
        <f>'Selling Price'!P47*'Volume (KT)'!P47</f>
        <v>6626.1186000000007</v>
      </c>
    </row>
    <row r="48" spans="1:29">
      <c r="A48" s="93" t="s">
        <v>7</v>
      </c>
      <c r="B48" s="78" t="s">
        <v>95</v>
      </c>
      <c r="C48" s="80" t="s">
        <v>291</v>
      </c>
      <c r="D48" s="102" t="s">
        <v>95</v>
      </c>
      <c r="E48" s="291">
        <f>'Selling Price'!E48*'Volume (KT)'!E48</f>
        <v>0</v>
      </c>
      <c r="F48" s="75">
        <f>'Selling Price'!F48*'Volume (KT)'!F48</f>
        <v>0</v>
      </c>
      <c r="G48" s="75">
        <f>'Selling Price'!G48*'Volume (KT)'!G48</f>
        <v>0</v>
      </c>
      <c r="H48" s="75">
        <f>'Selling Price'!H48*'Volume (KT)'!H48</f>
        <v>0</v>
      </c>
      <c r="I48" s="75">
        <f>'Selling Price'!I48*'Volume (KT)'!I48</f>
        <v>0</v>
      </c>
      <c r="J48" s="75">
        <f>'Selling Price'!J48*'Volume (KT)'!J48</f>
        <v>0</v>
      </c>
      <c r="K48" s="75">
        <f>'Selling Price'!K48*'Volume (KT)'!K48</f>
        <v>0</v>
      </c>
      <c r="L48" s="75">
        <f>'Selling Price'!L48*'Volume (KT)'!L48</f>
        <v>0</v>
      </c>
      <c r="M48" s="75">
        <f>'Selling Price'!M48*'Volume (KT)'!M48</f>
        <v>0</v>
      </c>
      <c r="N48" s="75">
        <f>'Selling Price'!N48*'Volume (KT)'!N48</f>
        <v>0</v>
      </c>
      <c r="O48" s="75">
        <f>'Selling Price'!O48*'Volume (KT)'!O48</f>
        <v>0</v>
      </c>
      <c r="P48" s="75">
        <f>'Selling Price'!P48*'Volume (KT)'!P48</f>
        <v>0</v>
      </c>
    </row>
    <row r="49" spans="1:17">
      <c r="A49" s="93" t="s">
        <v>7</v>
      </c>
      <c r="B49" s="310" t="s">
        <v>289</v>
      </c>
      <c r="C49" s="80" t="s">
        <v>291</v>
      </c>
      <c r="D49" s="422" t="s">
        <v>3</v>
      </c>
      <c r="E49" s="291">
        <f>'Selling Price'!E49*'Volume (KT)'!E49</f>
        <v>0</v>
      </c>
      <c r="F49" s="75">
        <f>'Selling Price'!F49*'Volume (KT)'!F49</f>
        <v>0</v>
      </c>
      <c r="G49" s="75">
        <f>'Selling Price'!G49*'Volume (KT)'!G49</f>
        <v>0</v>
      </c>
      <c r="H49" s="75">
        <f>'Selling Price'!H49*'Volume (KT)'!H49</f>
        <v>0</v>
      </c>
      <c r="I49" s="75">
        <f>'Selling Price'!I49*'Volume (KT)'!I49</f>
        <v>0</v>
      </c>
      <c r="J49" s="75">
        <f>'Selling Price'!J49*'Volume (KT)'!J49</f>
        <v>0</v>
      </c>
      <c r="K49" s="75">
        <f>'Selling Price'!K49*'Volume (KT)'!K49</f>
        <v>0</v>
      </c>
      <c r="L49" s="75">
        <f>'Selling Price'!L49*'Volume (KT)'!L49</f>
        <v>0</v>
      </c>
      <c r="M49" s="75">
        <f>'Selling Price'!M49*'Volume (KT)'!M49</f>
        <v>0</v>
      </c>
      <c r="N49" s="75">
        <f>'Selling Price'!N49*'Volume (KT)'!N49</f>
        <v>0</v>
      </c>
      <c r="O49" s="75">
        <f>'Selling Price'!O49*'Volume (KT)'!O49</f>
        <v>0</v>
      </c>
      <c r="P49" s="75">
        <f>'Selling Price'!P49*'Volume (KT)'!P49</f>
        <v>0</v>
      </c>
    </row>
    <row r="50" spans="1:17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291">
        <f>'Selling Price'!E50*'Volume (KT)'!E50</f>
        <v>0</v>
      </c>
      <c r="F50" s="75">
        <f>'Selling Price'!F50*'Volume (KT)'!F50</f>
        <v>0</v>
      </c>
      <c r="G50" s="75">
        <f>'Selling Price'!G50*'Volume (KT)'!G50</f>
        <v>0</v>
      </c>
      <c r="H50" s="75">
        <f>'Selling Price'!H50*'Volume (KT)'!H50</f>
        <v>0</v>
      </c>
      <c r="I50" s="75">
        <f>'Selling Price'!I50*'Volume (KT)'!I50</f>
        <v>0</v>
      </c>
      <c r="J50" s="75">
        <f>'Selling Price'!J50*'Volume (KT)'!J50</f>
        <v>0</v>
      </c>
      <c r="K50" s="75">
        <f>'Selling Price'!K50*'Volume (KT)'!K50</f>
        <v>0</v>
      </c>
      <c r="L50" s="75">
        <f>'Selling Price'!L50*'Volume (KT)'!L50</f>
        <v>0</v>
      </c>
      <c r="M50" s="75">
        <f>'Selling Price'!M50*'Volume (KT)'!M50</f>
        <v>0</v>
      </c>
      <c r="N50" s="75">
        <f>'Selling Price'!N50*'Volume (KT)'!N50</f>
        <v>0</v>
      </c>
      <c r="O50" s="75">
        <f>'Selling Price'!O50*'Volume (KT)'!O50</f>
        <v>0</v>
      </c>
      <c r="P50" s="75">
        <f>'Selling Price'!P50*'Volume (KT)'!P50</f>
        <v>0</v>
      </c>
    </row>
    <row r="51" spans="1:17">
      <c r="A51" s="430" t="s">
        <v>7</v>
      </c>
      <c r="B51" s="409" t="s">
        <v>95</v>
      </c>
      <c r="C51" s="410" t="s">
        <v>298</v>
      </c>
      <c r="D51" s="431" t="s">
        <v>95</v>
      </c>
      <c r="E51" s="291">
        <f>'Selling Price'!E51*'Volume (KT)'!E51</f>
        <v>0</v>
      </c>
      <c r="F51" s="75">
        <f>'Selling Price'!F51*'Volume (KT)'!F51</f>
        <v>0</v>
      </c>
      <c r="G51" s="75">
        <f>'Selling Price'!G51*'Volume (KT)'!G51</f>
        <v>0</v>
      </c>
      <c r="H51" s="75">
        <f>'Selling Price'!H51*'Volume (KT)'!H51</f>
        <v>0</v>
      </c>
      <c r="I51" s="75">
        <f>'Selling Price'!I51*'Volume (KT)'!I51</f>
        <v>0</v>
      </c>
      <c r="J51" s="75">
        <f>'Selling Price'!J51*'Volume (KT)'!J51</f>
        <v>0</v>
      </c>
      <c r="K51" s="75">
        <f>'Selling Price'!K51*'Volume (KT)'!K51</f>
        <v>0</v>
      </c>
      <c r="L51" s="75">
        <f>'Selling Price'!L51*'Volume (KT)'!L51</f>
        <v>0</v>
      </c>
      <c r="M51" s="75">
        <f>'Selling Price'!M51*'Volume (KT)'!M51</f>
        <v>0</v>
      </c>
      <c r="N51" s="75">
        <f>'Selling Price'!N51*'Volume (KT)'!N51</f>
        <v>0</v>
      </c>
      <c r="O51" s="75">
        <f>'Selling Price'!O51*'Volume (KT)'!O51</f>
        <v>0</v>
      </c>
      <c r="P51" s="75">
        <f>'Selling Price'!P51*'Volume (KT)'!P51</f>
        <v>0</v>
      </c>
    </row>
    <row r="52" spans="1:17">
      <c r="A52" s="93" t="s">
        <v>7</v>
      </c>
      <c r="B52" s="310" t="s">
        <v>289</v>
      </c>
      <c r="C52" s="80" t="s">
        <v>298</v>
      </c>
      <c r="D52" s="422" t="s">
        <v>3</v>
      </c>
      <c r="E52" s="291">
        <f>'Selling Price'!E52*'Volume (KT)'!E52</f>
        <v>6630.8461070668691</v>
      </c>
      <c r="F52" s="75">
        <f>'Selling Price'!F52*'Volume (KT)'!F52</f>
        <v>8893.3776749999997</v>
      </c>
      <c r="G52" s="75">
        <f>'Selling Price'!G52*'Volume (KT)'!G52</f>
        <v>2506.1179999999999</v>
      </c>
      <c r="H52" s="75">
        <f>'Selling Price'!H52*'Volume (KT)'!H52</f>
        <v>0</v>
      </c>
      <c r="I52" s="75">
        <f>'Selling Price'!I52*'Volume (KT)'!I52</f>
        <v>0</v>
      </c>
      <c r="J52" s="75">
        <f>'Selling Price'!J52*'Volume (KT)'!J52</f>
        <v>0</v>
      </c>
      <c r="K52" s="75">
        <f>'Selling Price'!K52*'Volume (KT)'!K52</f>
        <v>0</v>
      </c>
      <c r="L52" s="75">
        <f>'Selling Price'!L52*'Volume (KT)'!L52</f>
        <v>0</v>
      </c>
      <c r="M52" s="75">
        <f>'Selling Price'!M52*'Volume (KT)'!M52</f>
        <v>0</v>
      </c>
      <c r="N52" s="75">
        <f>'Selling Price'!N52*'Volume (KT)'!N52</f>
        <v>0</v>
      </c>
      <c r="O52" s="75">
        <f>'Selling Price'!O52*'Volume (KT)'!O52</f>
        <v>0</v>
      </c>
      <c r="P52" s="75">
        <f>'Selling Price'!P52*'Volume (KT)'!P52</f>
        <v>0</v>
      </c>
    </row>
    <row r="53" spans="1:17" ht="1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291">
        <f>'Selling Price'!E53*'Volume (KT)'!E53</f>
        <v>0</v>
      </c>
      <c r="F53" s="75">
        <f>'Selling Price'!F53*'Volume (KT)'!F53</f>
        <v>0</v>
      </c>
      <c r="G53" s="75">
        <f>'Selling Price'!G53*'Volume (KT)'!G53</f>
        <v>0</v>
      </c>
      <c r="H53" s="75">
        <f>'Selling Price'!H53*'Volume (KT)'!H53</f>
        <v>2474.1179999999999</v>
      </c>
      <c r="I53" s="75">
        <f>'Selling Price'!I53*'Volume (KT)'!I53</f>
        <v>2434.1179999999999</v>
      </c>
      <c r="J53" s="75">
        <f>'Selling Price'!J53*'Volume (KT)'!J53</f>
        <v>0</v>
      </c>
      <c r="K53" s="75">
        <f>'Selling Price'!K53*'Volume (KT)'!K53</f>
        <v>0</v>
      </c>
      <c r="L53" s="75">
        <f>'Selling Price'!L53*'Volume (KT)'!L53</f>
        <v>0</v>
      </c>
      <c r="M53" s="75">
        <f>'Selling Price'!M53*'Volume (KT)'!M53</f>
        <v>0</v>
      </c>
      <c r="N53" s="75">
        <f>'Selling Price'!N53*'Volume (KT)'!N53</f>
        <v>0</v>
      </c>
      <c r="O53" s="75">
        <f>'Selling Price'!O53*'Volume (KT)'!O53</f>
        <v>0</v>
      </c>
      <c r="P53" s="75">
        <f>'Selling Price'!P53*'Volume (KT)'!P53</f>
        <v>0</v>
      </c>
    </row>
    <row r="54" spans="1:17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Price'!E54*'Volume (KT)'!E54</f>
        <v>329.31248973832527</v>
      </c>
      <c r="F54" s="75">
        <f>'Selling Price'!F54*'Volume (KT)'!F54</f>
        <v>259.38140454250396</v>
      </c>
      <c r="G54" s="75">
        <f>'Selling Price'!G54*'Volume (KT)'!G54</f>
        <v>259.38140454250396</v>
      </c>
      <c r="H54" s="75">
        <f>'Selling Price'!H54*'Volume (KT)'!H54</f>
        <v>259.38140454250396</v>
      </c>
      <c r="I54" s="75">
        <f>'Selling Price'!I54*'Volume (KT)'!I54</f>
        <v>252.62067649338212</v>
      </c>
      <c r="J54" s="75">
        <f>'Selling Price'!J54*'Volume (KT)'!J54</f>
        <v>252.62067649338212</v>
      </c>
      <c r="K54" s="75">
        <f>'Selling Price'!K54*'Volume (KT)'!K54</f>
        <v>252.62067649338212</v>
      </c>
      <c r="L54" s="75">
        <f>'Selling Price'!L54*'Volume (KT)'!L54</f>
        <v>257.37133245747702</v>
      </c>
      <c r="M54" s="75">
        <f>'Selling Price'!M54*'Volume (KT)'!M54</f>
        <v>257.37133245747702</v>
      </c>
      <c r="N54" s="75">
        <f>'Selling Price'!N54*'Volume (KT)'!N54</f>
        <v>257.37133245747702</v>
      </c>
      <c r="O54" s="75">
        <f>'Selling Price'!O54*'Volume (KT)'!O54</f>
        <v>263.2780843401589</v>
      </c>
      <c r="P54" s="75">
        <f>'Selling Price'!P54*'Volume (KT)'!P54</f>
        <v>263.2780843401589</v>
      </c>
    </row>
    <row r="55" spans="1:17" s="73" customFormat="1" ht="23.5">
      <c r="A55" s="71" t="s">
        <v>5</v>
      </c>
      <c r="B55" s="72"/>
      <c r="D55" s="454" t="s">
        <v>322</v>
      </c>
      <c r="E55" s="443">
        <f>E17/'Volume (KT)'!E55</f>
        <v>643.57698592972304</v>
      </c>
      <c r="F55" s="443">
        <f>F17/'Volume (KT)'!F55</f>
        <v>619.42491151607328</v>
      </c>
      <c r="G55" s="443">
        <f>G17/'Volume (KT)'!G55</f>
        <v>600.78203291072089</v>
      </c>
      <c r="H55" s="443">
        <f>H17/'Volume (KT)'!H55</f>
        <v>592.65118211231788</v>
      </c>
      <c r="I55" s="443">
        <f>I17/'Volume (KT)'!I55</f>
        <v>581.67796810201673</v>
      </c>
      <c r="J55" s="443">
        <f>J17/'Volume (KT)'!J55</f>
        <v>570.04854847612762</v>
      </c>
      <c r="K55" s="443">
        <f>K17/'Volume (KT)'!K55</f>
        <v>541.46396273811479</v>
      </c>
      <c r="L55" s="443">
        <f>L17/'Volume (KT)'!L55</f>
        <v>545.66103306467687</v>
      </c>
      <c r="M55" s="443">
        <f>M17/'Volume (KT)'!M55</f>
        <v>549.35582721165508</v>
      </c>
      <c r="N55" s="443">
        <f>N17/'Volume (KT)'!N55</f>
        <v>586.7748162489637</v>
      </c>
      <c r="O55" s="443">
        <f>O17/'Volume (KT)'!O55</f>
        <v>595.72902724399785</v>
      </c>
      <c r="P55" s="443">
        <f>P17/'Volume (KT)'!P55</f>
        <v>589.9674551703323</v>
      </c>
      <c r="Q55" s="337"/>
    </row>
    <row r="56" spans="1:17">
      <c r="A56" s="464" t="s">
        <v>1</v>
      </c>
      <c r="B56" s="466" t="s">
        <v>98</v>
      </c>
      <c r="C56" s="466" t="s">
        <v>99</v>
      </c>
      <c r="D56" s="466" t="s">
        <v>100</v>
      </c>
      <c r="E56" s="331">
        <f>E55-'Full cost W.avg.'!E55</f>
        <v>212.60334075683534</v>
      </c>
      <c r="F56" s="331">
        <f>F55-'Full cost W.avg.'!F55</f>
        <v>175.07886204984078</v>
      </c>
      <c r="G56" s="331">
        <f>G55-'Full cost W.avg.'!G55</f>
        <v>164.86695459039595</v>
      </c>
      <c r="H56" s="331">
        <f>H55-'Full cost W.avg.'!H55</f>
        <v>163.07754980052948</v>
      </c>
      <c r="I56" s="331">
        <f>I55-'Full cost W.avg.'!I55</f>
        <v>155.17474582505594</v>
      </c>
      <c r="J56" s="331">
        <f>J55-'Full cost W.avg.'!J55</f>
        <v>107.83062756012578</v>
      </c>
      <c r="K56" s="331">
        <f>K55-'Full cost W.avg.'!K55</f>
        <v>88.30682848629624</v>
      </c>
      <c r="L56" s="331">
        <f>L55-'Full cost W.avg.'!L55</f>
        <v>87.216943235569204</v>
      </c>
      <c r="M56" s="331">
        <f>M55-'Full cost W.avg.'!M55</f>
        <v>111.53405007859698</v>
      </c>
      <c r="N56" s="331">
        <f>N55-'Full cost W.avg.'!N55</f>
        <v>101.30080566260881</v>
      </c>
      <c r="O56" s="331">
        <f>O55-'Full cost W.avg.'!O55</f>
        <v>104.96969606896732</v>
      </c>
      <c r="P56" s="331">
        <f>P55-'Full cost W.avg.'!P55</f>
        <v>130.30865446508903</v>
      </c>
      <c r="Q56" s="221"/>
    </row>
    <row r="57" spans="1:17">
      <c r="A57" s="464"/>
      <c r="B57" s="471"/>
      <c r="C57" s="467"/>
      <c r="D57" s="467"/>
      <c r="E57" s="302">
        <f>E24</f>
        <v>23743</v>
      </c>
      <c r="F57" s="302">
        <f t="shared" ref="F57:P57" si="17">F24</f>
        <v>23774</v>
      </c>
      <c r="G57" s="302">
        <f t="shared" si="17"/>
        <v>23802</v>
      </c>
      <c r="H57" s="302">
        <f t="shared" si="17"/>
        <v>23833</v>
      </c>
      <c r="I57" s="302">
        <f t="shared" si="17"/>
        <v>23863</v>
      </c>
      <c r="J57" s="302">
        <f t="shared" si="17"/>
        <v>23894</v>
      </c>
      <c r="K57" s="302">
        <f t="shared" si="17"/>
        <v>23924</v>
      </c>
      <c r="L57" s="302">
        <f t="shared" si="17"/>
        <v>23955</v>
      </c>
      <c r="M57" s="302">
        <f t="shared" si="17"/>
        <v>23986</v>
      </c>
      <c r="N57" s="302">
        <f t="shared" si="17"/>
        <v>24016</v>
      </c>
      <c r="O57" s="302">
        <f t="shared" si="17"/>
        <v>24047</v>
      </c>
      <c r="P57" s="302">
        <f t="shared" si="17"/>
        <v>24077</v>
      </c>
    </row>
    <row r="58" spans="1:17">
      <c r="A58" s="74"/>
      <c r="B58" s="76"/>
      <c r="C58" s="308" t="s">
        <v>65</v>
      </c>
      <c r="D58" s="308"/>
      <c r="E58" s="75">
        <f>'Selling Price'!E58*'Volume (KT)'!E58</f>
        <v>0</v>
      </c>
      <c r="F58" s="75">
        <f>'Selling Price'!F58*'Volume (KT)'!F58</f>
        <v>0</v>
      </c>
      <c r="G58" s="75">
        <f>'Selling Price'!G58*'Volume (KT)'!G58</f>
        <v>0</v>
      </c>
      <c r="H58" s="75">
        <f>'Selling Price'!H58*'Volume (KT)'!H58</f>
        <v>0</v>
      </c>
      <c r="I58" s="75">
        <f>'Selling Price'!I58*'Volume (KT)'!I58</f>
        <v>0</v>
      </c>
      <c r="J58" s="75">
        <f>'Selling Price'!J58*'Volume (KT)'!J58</f>
        <v>0</v>
      </c>
      <c r="K58" s="75">
        <f>'Selling Price'!K58*'Volume (KT)'!K58</f>
        <v>0</v>
      </c>
      <c r="L58" s="75">
        <f>'Selling Price'!L58*'Volume (KT)'!L58</f>
        <v>0</v>
      </c>
      <c r="M58" s="75">
        <f>'Selling Price'!M58*'Volume (KT)'!M58</f>
        <v>0</v>
      </c>
      <c r="N58" s="75">
        <f>'Selling Price'!N58*'Volume (KT)'!N58</f>
        <v>0</v>
      </c>
      <c r="O58" s="75">
        <f>'Selling Price'!O58*'Volume (KT)'!O58</f>
        <v>0</v>
      </c>
      <c r="P58" s="75">
        <f>'Selling Price'!P58*'Volume (KT)'!P58</f>
        <v>0</v>
      </c>
    </row>
    <row r="59" spans="1:17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Price'!E59*'Volume (KT)'!E59</f>
        <v>17563.036847534357</v>
      </c>
      <c r="F59" s="75">
        <f>'Selling Price'!F59*'Volume (KT)'!F59</f>
        <v>15367.679999999998</v>
      </c>
      <c r="G59" s="75">
        <f>'Selling Price'!G59*'Volume (KT)'!G59</f>
        <v>16141.5</v>
      </c>
      <c r="H59" s="75">
        <f>'Selling Price'!H59*'Volume (KT)'!H59</f>
        <v>34671.91936</v>
      </c>
      <c r="I59" s="75">
        <f>'Selling Price'!I59*'Volume (KT)'!I59</f>
        <v>30255.223040000001</v>
      </c>
      <c r="J59" s="75">
        <f>'Selling Price'!J59*'Volume (KT)'!J59</f>
        <v>16175.790506108975</v>
      </c>
      <c r="K59" s="75">
        <f>'Selling Price'!K59*'Volume (KT)'!K59</f>
        <v>15167.660104467688</v>
      </c>
      <c r="L59" s="75">
        <f>'Selling Price'!L59*'Volume (KT)'!L59</f>
        <v>15231.217967210339</v>
      </c>
      <c r="M59" s="75">
        <f>'Selling Price'!M59*'Volume (KT)'!M59</f>
        <v>13054.718832411672</v>
      </c>
      <c r="N59" s="75">
        <f>'Selling Price'!N59*'Volume (KT)'!N59</f>
        <v>19837.999249097626</v>
      </c>
      <c r="O59" s="75">
        <f>'Selling Price'!O59*'Volume (KT)'!O59</f>
        <v>19419.785078715369</v>
      </c>
      <c r="P59" s="75">
        <f>'Selling Price'!P59*'Volume (KT)'!P59</f>
        <v>13804.61528062202</v>
      </c>
    </row>
    <row r="60" spans="1:17">
      <c r="A60" s="74" t="s">
        <v>7</v>
      </c>
      <c r="B60" s="123" t="s">
        <v>293</v>
      </c>
      <c r="C60" s="429" t="s">
        <v>2</v>
      </c>
      <c r="D60" s="429" t="s">
        <v>95</v>
      </c>
      <c r="E60" s="75">
        <f>'Selling Price'!E60*'Volume (KT)'!E60</f>
        <v>0</v>
      </c>
      <c r="F60" s="75">
        <f>'Selling Price'!F60*'Volume (KT)'!F60</f>
        <v>0</v>
      </c>
      <c r="G60" s="75">
        <f>'Selling Price'!G60*'Volume (KT)'!G60</f>
        <v>0</v>
      </c>
      <c r="H60" s="75">
        <f>'Selling Price'!H60*'Volume (KT)'!H60</f>
        <v>0</v>
      </c>
      <c r="I60" s="75">
        <f>'Selling Price'!I60*'Volume (KT)'!I60</f>
        <v>0</v>
      </c>
      <c r="J60" s="75">
        <f>'Selling Price'!J60*'Volume (KT)'!J60</f>
        <v>0</v>
      </c>
      <c r="K60" s="75">
        <f>'Selling Price'!K60*'Volume (KT)'!K60</f>
        <v>0</v>
      </c>
      <c r="L60" s="75">
        <f>'Selling Price'!L60*'Volume (KT)'!L60</f>
        <v>0</v>
      </c>
      <c r="M60" s="75">
        <f>'Selling Price'!M60*'Volume (KT)'!M60</f>
        <v>0</v>
      </c>
      <c r="N60" s="75">
        <f>'Selling Price'!N60*'Volume (KT)'!N60</f>
        <v>0</v>
      </c>
      <c r="O60" s="75">
        <f>'Selling Price'!O60*'Volume (KT)'!O60</f>
        <v>0</v>
      </c>
      <c r="P60" s="75">
        <f>'Selling Price'!P60*'Volume (KT)'!P60</f>
        <v>0</v>
      </c>
    </row>
    <row r="61" spans="1:17">
      <c r="A61" s="74"/>
      <c r="B61" s="310"/>
      <c r="C61" s="311" t="s">
        <v>223</v>
      </c>
      <c r="D61" s="312"/>
      <c r="E61" s="75">
        <f>'Selling Price'!E61*'Volume (KT)'!E61</f>
        <v>0</v>
      </c>
      <c r="F61" s="75">
        <f>'Selling Price'!F61*'Volume (KT)'!F61</f>
        <v>0</v>
      </c>
      <c r="G61" s="75">
        <f>'Selling Price'!G61*'Volume (KT)'!G61</f>
        <v>0</v>
      </c>
      <c r="H61" s="75">
        <f>'Selling Price'!H61*'Volume (KT)'!H61</f>
        <v>0</v>
      </c>
      <c r="I61" s="75">
        <f>'Selling Price'!I61*'Volume (KT)'!I61</f>
        <v>0</v>
      </c>
      <c r="J61" s="75">
        <f>'Selling Price'!J61*'Volume (KT)'!J61</f>
        <v>0</v>
      </c>
      <c r="K61" s="75">
        <f>'Selling Price'!K61*'Volume (KT)'!K61</f>
        <v>0</v>
      </c>
      <c r="L61" s="75">
        <f>'Selling Price'!L61*'Volume (KT)'!L61</f>
        <v>0</v>
      </c>
      <c r="M61" s="75">
        <f>'Selling Price'!M61*'Volume (KT)'!M61</f>
        <v>0</v>
      </c>
      <c r="N61" s="75">
        <f>'Selling Price'!N61*'Volume (KT)'!N61</f>
        <v>0</v>
      </c>
      <c r="O61" s="75">
        <f>'Selling Price'!O61*'Volume (KT)'!O61</f>
        <v>0</v>
      </c>
      <c r="P61" s="75">
        <f>'Selling Price'!P61*'Volume (KT)'!P61</f>
        <v>0</v>
      </c>
    </row>
    <row r="62" spans="1:17">
      <c r="A62" s="74" t="s">
        <v>7</v>
      </c>
      <c r="B62" s="312" t="s">
        <v>95</v>
      </c>
      <c r="C62" s="313" t="s">
        <v>295</v>
      </c>
      <c r="D62" s="312" t="s">
        <v>95</v>
      </c>
      <c r="E62" s="75">
        <f>'Selling Price'!E62*'Volume (KT)'!E62</f>
        <v>10501.399999999998</v>
      </c>
      <c r="F62" s="75">
        <f>'Selling Price'!F62*'Volume (KT)'!F62</f>
        <v>12065.4</v>
      </c>
      <c r="G62" s="75">
        <f>'Selling Price'!G62*'Volume (KT)'!G62</f>
        <v>10402.400000000001</v>
      </c>
      <c r="H62" s="75">
        <f>'Selling Price'!H62*'Volume (KT)'!H62</f>
        <v>0</v>
      </c>
      <c r="I62" s="75">
        <f>'Selling Price'!I62*'Volume (KT)'!I62</f>
        <v>2620.1708799999988</v>
      </c>
      <c r="J62" s="75">
        <f>'Selling Price'!J62*'Volume (KT)'!J62</f>
        <v>13544.179999999998</v>
      </c>
      <c r="K62" s="75">
        <f>'Selling Price'!K62*'Volume (KT)'!K62</f>
        <v>13387.247900000002</v>
      </c>
      <c r="L62" s="75">
        <f>'Selling Price'!L62*'Volume (KT)'!L62</f>
        <v>13556.024999999998</v>
      </c>
      <c r="M62" s="75">
        <f>'Selling Price'!M62*'Volume (KT)'!M62</f>
        <v>14649.306499999997</v>
      </c>
      <c r="N62" s="75">
        <f>'Selling Price'!N62*'Volume (KT)'!N62</f>
        <v>11158.113999999998</v>
      </c>
      <c r="O62" s="75">
        <f>'Selling Price'!O62*'Volume (KT)'!O62</f>
        <v>11069.112999999999</v>
      </c>
      <c r="P62" s="75">
        <f>'Selling Price'!P62*'Volume (KT)'!P62</f>
        <v>14400.3125</v>
      </c>
    </row>
    <row r="63" spans="1:17">
      <c r="A63" s="74" t="s">
        <v>7</v>
      </c>
      <c r="B63" s="312" t="s">
        <v>95</v>
      </c>
      <c r="C63" s="313" t="s">
        <v>294</v>
      </c>
      <c r="D63" s="312" t="s">
        <v>95</v>
      </c>
      <c r="E63" s="75">
        <f>'Selling Price'!E63*'Volume (KT)'!E63</f>
        <v>0</v>
      </c>
      <c r="F63" s="75">
        <f>'Selling Price'!F63*'Volume (KT)'!F63</f>
        <v>0</v>
      </c>
      <c r="G63" s="75">
        <f>'Selling Price'!G63*'Volume (KT)'!G63</f>
        <v>0</v>
      </c>
      <c r="H63" s="75">
        <f>'Selling Price'!H63*'Volume (KT)'!H63</f>
        <v>0</v>
      </c>
      <c r="I63" s="75">
        <f>'Selling Price'!I63*'Volume (KT)'!I63</f>
        <v>0</v>
      </c>
      <c r="J63" s="75">
        <f>'Selling Price'!J63*'Volume (KT)'!J63</f>
        <v>0</v>
      </c>
      <c r="K63" s="75">
        <f>'Selling Price'!K63*'Volume (KT)'!K63</f>
        <v>0</v>
      </c>
      <c r="L63" s="75">
        <f>'Selling Price'!L63*'Volume (KT)'!L63</f>
        <v>0</v>
      </c>
      <c r="M63" s="75">
        <f>'Selling Price'!M63*'Volume (KT)'!M63</f>
        <v>0</v>
      </c>
      <c r="N63" s="75">
        <f>'Selling Price'!N63*'Volume (KT)'!N63</f>
        <v>0</v>
      </c>
      <c r="O63" s="75">
        <f>'Selling Price'!O63*'Volume (KT)'!O63</f>
        <v>0</v>
      </c>
      <c r="P63" s="75">
        <f>'Selling Price'!P63*'Volume (KT)'!P63</f>
        <v>0</v>
      </c>
    </row>
    <row r="64" spans="1:17">
      <c r="A64" s="74" t="s">
        <v>7</v>
      </c>
      <c r="B64" s="312" t="s">
        <v>95</v>
      </c>
      <c r="C64" s="313" t="s">
        <v>296</v>
      </c>
      <c r="D64" s="312" t="s">
        <v>95</v>
      </c>
      <c r="E64" s="75">
        <f>'Selling Price'!E64*'Volume (KT)'!E64</f>
        <v>0</v>
      </c>
      <c r="F64" s="75">
        <f>'Selling Price'!F64*'Volume (KT)'!F64</f>
        <v>0</v>
      </c>
      <c r="G64" s="75">
        <f>'Selling Price'!G64*'Volume (KT)'!G64</f>
        <v>0</v>
      </c>
      <c r="H64" s="75">
        <f>'Selling Price'!H64*'Volume (KT)'!H64</f>
        <v>0</v>
      </c>
      <c r="I64" s="75">
        <f>'Selling Price'!I64*'Volume (KT)'!I64</f>
        <v>0</v>
      </c>
      <c r="J64" s="75">
        <f>'Selling Price'!J64*'Volume (KT)'!J64</f>
        <v>0</v>
      </c>
      <c r="K64" s="75">
        <f>'Selling Price'!K64*'Volume (KT)'!K64</f>
        <v>0</v>
      </c>
      <c r="L64" s="75">
        <f>'Selling Price'!L64*'Volume (KT)'!L64</f>
        <v>0</v>
      </c>
      <c r="M64" s="75">
        <f>'Selling Price'!M64*'Volume (KT)'!M64</f>
        <v>0</v>
      </c>
      <c r="N64" s="75">
        <f>'Selling Price'!N64*'Volume (KT)'!N64</f>
        <v>0</v>
      </c>
      <c r="O64" s="75">
        <f>'Selling Price'!O64*'Volume (KT)'!O64</f>
        <v>0</v>
      </c>
      <c r="P64" s="75">
        <f>'Selling Price'!P64*'Volume (KT)'!P64</f>
        <v>0</v>
      </c>
    </row>
    <row r="65" spans="1:16">
      <c r="A65" s="74" t="s">
        <v>7</v>
      </c>
      <c r="B65" s="310" t="s">
        <v>293</v>
      </c>
      <c r="C65" s="427" t="s">
        <v>295</v>
      </c>
      <c r="D65" s="428" t="s">
        <v>95</v>
      </c>
      <c r="E65" s="75">
        <f>'Selling Price'!E65*'Volume (KT)'!E65</f>
        <v>0</v>
      </c>
      <c r="F65" s="75">
        <f>'Selling Price'!F65*'Volume (KT)'!F65</f>
        <v>0</v>
      </c>
      <c r="G65" s="75">
        <f>'Selling Price'!G65*'Volume (KT)'!G65</f>
        <v>0</v>
      </c>
      <c r="H65" s="75">
        <f>'Selling Price'!H65*'Volume (KT)'!H65</f>
        <v>0</v>
      </c>
      <c r="I65" s="75">
        <f>'Selling Price'!I65*'Volume (KT)'!I65</f>
        <v>0</v>
      </c>
      <c r="J65" s="75">
        <f>'Selling Price'!J65*'Volume (KT)'!J65</f>
        <v>0</v>
      </c>
      <c r="K65" s="75">
        <f>'Selling Price'!K65*'Volume (KT)'!K65</f>
        <v>0</v>
      </c>
      <c r="L65" s="75">
        <f>'Selling Price'!L65*'Volume (KT)'!L65</f>
        <v>0</v>
      </c>
      <c r="M65" s="75">
        <f>'Selling Price'!M65*'Volume (KT)'!M65</f>
        <v>0</v>
      </c>
      <c r="N65" s="75">
        <f>'Selling Price'!N65*'Volume (KT)'!N65</f>
        <v>0</v>
      </c>
      <c r="O65" s="75">
        <f>'Selling Price'!O65*'Volume (KT)'!O65</f>
        <v>0</v>
      </c>
      <c r="P65" s="75">
        <f>'Selling Price'!P65*'Volume (KT)'!P65</f>
        <v>0</v>
      </c>
    </row>
    <row r="66" spans="1:16">
      <c r="A66" s="74" t="s">
        <v>7</v>
      </c>
      <c r="B66" s="310" t="s">
        <v>293</v>
      </c>
      <c r="C66" s="427" t="s">
        <v>294</v>
      </c>
      <c r="D66" s="428" t="s">
        <v>95</v>
      </c>
      <c r="E66" s="75">
        <f>'Selling Price'!E66*'Volume (KT)'!E66</f>
        <v>0</v>
      </c>
      <c r="F66" s="75">
        <f>'Selling Price'!F66*'Volume (KT)'!F66</f>
        <v>0</v>
      </c>
      <c r="G66" s="75">
        <f>'Selling Price'!G66*'Volume (KT)'!G66</f>
        <v>0</v>
      </c>
      <c r="H66" s="75">
        <f>'Selling Price'!H66*'Volume (KT)'!H66</f>
        <v>0</v>
      </c>
      <c r="I66" s="75">
        <f>'Selling Price'!I66*'Volume (KT)'!I66</f>
        <v>0</v>
      </c>
      <c r="J66" s="75">
        <f>'Selling Price'!J66*'Volume (KT)'!J66</f>
        <v>0</v>
      </c>
      <c r="K66" s="75">
        <f>'Selling Price'!K66*'Volume (KT)'!K66</f>
        <v>0</v>
      </c>
      <c r="L66" s="75">
        <f>'Selling Price'!L66*'Volume (KT)'!L66</f>
        <v>0</v>
      </c>
      <c r="M66" s="75">
        <f>'Selling Price'!M66*'Volume (KT)'!M66</f>
        <v>0</v>
      </c>
      <c r="N66" s="75">
        <f>'Selling Price'!N66*'Volume (KT)'!N66</f>
        <v>0</v>
      </c>
      <c r="O66" s="75">
        <f>'Selling Price'!O66*'Volume (KT)'!O66</f>
        <v>0</v>
      </c>
      <c r="P66" s="75">
        <f>'Selling Price'!P66*'Volume (KT)'!P66</f>
        <v>0</v>
      </c>
    </row>
    <row r="67" spans="1:16">
      <c r="A67" s="74" t="s">
        <v>7</v>
      </c>
      <c r="B67" s="310" t="s">
        <v>293</v>
      </c>
      <c r="C67" s="427" t="s">
        <v>296</v>
      </c>
      <c r="D67" s="428" t="s">
        <v>95</v>
      </c>
      <c r="E67" s="75">
        <f>'Selling Price'!E67*'Volume (KT)'!E67</f>
        <v>0</v>
      </c>
      <c r="F67" s="75">
        <f>'Selling Price'!F67*'Volume (KT)'!F67</f>
        <v>0</v>
      </c>
      <c r="G67" s="75">
        <f>'Selling Price'!G67*'Volume (KT)'!G67</f>
        <v>0</v>
      </c>
      <c r="H67" s="75">
        <f>'Selling Price'!H67*'Volume (KT)'!H67</f>
        <v>0</v>
      </c>
      <c r="I67" s="75">
        <f>'Selling Price'!I67*'Volume (KT)'!I67</f>
        <v>0</v>
      </c>
      <c r="J67" s="75">
        <f>'Selling Price'!J67*'Volume (KT)'!J67</f>
        <v>0</v>
      </c>
      <c r="K67" s="75">
        <f>'Selling Price'!K67*'Volume (KT)'!K67</f>
        <v>0</v>
      </c>
      <c r="L67" s="75">
        <f>'Selling Price'!L67*'Volume (KT)'!L67</f>
        <v>0</v>
      </c>
      <c r="M67" s="75">
        <f>'Selling Price'!M67*'Volume (KT)'!M67</f>
        <v>0</v>
      </c>
      <c r="N67" s="75">
        <f>'Selling Price'!N67*'Volume (KT)'!N67</f>
        <v>0</v>
      </c>
      <c r="O67" s="75">
        <f>'Selling Price'!O67*'Volume (KT)'!O67</f>
        <v>0</v>
      </c>
      <c r="P67" s="75">
        <f>'Selling Price'!P67*'Volume (KT)'!P67</f>
        <v>0</v>
      </c>
    </row>
    <row r="68" spans="1:16">
      <c r="A68" s="74" t="s">
        <v>7</v>
      </c>
      <c r="B68" s="310" t="s">
        <v>293</v>
      </c>
      <c r="C68" s="313" t="s">
        <v>297</v>
      </c>
      <c r="D68" s="312" t="s">
        <v>95</v>
      </c>
      <c r="E68" s="75">
        <f>'Selling Price'!E68*'Volume (KT)'!E68</f>
        <v>0</v>
      </c>
      <c r="F68" s="75">
        <f>'Selling Price'!F68*'Volume (KT)'!F68</f>
        <v>0</v>
      </c>
      <c r="G68" s="75">
        <f>'Selling Price'!G68*'Volume (KT)'!G68</f>
        <v>0</v>
      </c>
      <c r="H68" s="75">
        <f>'Selling Price'!H68*'Volume (KT)'!H68</f>
        <v>0</v>
      </c>
      <c r="I68" s="75">
        <f>'Selling Price'!I68*'Volume (KT)'!I68</f>
        <v>0</v>
      </c>
      <c r="J68" s="75">
        <f>'Selling Price'!J68*'Volume (KT)'!J68</f>
        <v>0</v>
      </c>
      <c r="K68" s="75">
        <f>'Selling Price'!K68*'Volume (KT)'!K68</f>
        <v>0</v>
      </c>
      <c r="L68" s="75">
        <f>'Selling Price'!L68*'Volume (KT)'!L68</f>
        <v>0</v>
      </c>
      <c r="M68" s="75">
        <f>'Selling Price'!M68*'Volume (KT)'!M68</f>
        <v>0</v>
      </c>
      <c r="N68" s="75">
        <f>'Selling Price'!N68*'Volume (KT)'!N68</f>
        <v>0</v>
      </c>
      <c r="O68" s="75">
        <f>'Selling Price'!O68*'Volume (KT)'!O68</f>
        <v>0</v>
      </c>
      <c r="P68" s="75">
        <f>'Selling Price'!P68*'Volume (KT)'!P68</f>
        <v>0</v>
      </c>
    </row>
    <row r="69" spans="1:16">
      <c r="A69" s="74" t="s">
        <v>7</v>
      </c>
      <c r="B69" s="85" t="s">
        <v>95</v>
      </c>
      <c r="C69" s="88" t="s">
        <v>105</v>
      </c>
      <c r="D69" s="88" t="s">
        <v>95</v>
      </c>
      <c r="E69" s="75">
        <f>'Selling Price'!E69*'Volume (KT)'!E69</f>
        <v>221.20178748421299</v>
      </c>
      <c r="F69" s="75">
        <f>'Selling Price'!F69*'Volume (KT)'!F69</f>
        <v>210.62038843151095</v>
      </c>
      <c r="G69" s="75">
        <f>'Selling Price'!G69*'Volume (KT)'!G69</f>
        <v>210.62038843151095</v>
      </c>
      <c r="H69" s="75">
        <f>'Selling Price'!H69*'Volume (KT)'!H69</f>
        <v>236.94793698544981</v>
      </c>
      <c r="I69" s="75">
        <f>'Selling Price'!I69*'Volume (KT)'!I69</f>
        <v>230.86328174124017</v>
      </c>
      <c r="J69" s="75">
        <f>'Selling Price'!J69*'Volume (KT)'!J69</f>
        <v>205.2118059922135</v>
      </c>
      <c r="K69" s="75">
        <f>'Selling Price'!K69*'Volume (KT)'!K69</f>
        <v>307.81770898832019</v>
      </c>
      <c r="L69" s="75">
        <f>'Selling Price'!L69*'Volume (KT)'!L69</f>
        <v>313.51849614523411</v>
      </c>
      <c r="M69" s="75">
        <f>'Selling Price'!M69*'Volume (KT)'!M69</f>
        <v>313.51849614523411</v>
      </c>
      <c r="N69" s="75">
        <f>'Selling Price'!N69*'Volume (KT)'!N69</f>
        <v>313.51849614523411</v>
      </c>
      <c r="O69" s="75">
        <f>'Selling Price'!O69*'Volume (KT)'!O69</f>
        <v>320.60659840445231</v>
      </c>
      <c r="P69" s="75">
        <f>'Selling Price'!P69*'Volume (KT)'!P69</f>
        <v>320.60659840445231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Price'!E70*'Volume (KT)'!E70</f>
        <v>0</v>
      </c>
      <c r="F70" s="75">
        <f>'Selling Price'!F70*'Volume (KT)'!F70</f>
        <v>0</v>
      </c>
      <c r="G70" s="75">
        <f>'Selling Price'!G70*'Volume (KT)'!G70</f>
        <v>0</v>
      </c>
      <c r="H70" s="75">
        <f>'Selling Price'!H70*'Volume (KT)'!H70</f>
        <v>0</v>
      </c>
      <c r="I70" s="75">
        <f>'Selling Price'!I70*'Volume (KT)'!I70</f>
        <v>0</v>
      </c>
      <c r="J70" s="75">
        <f>'Selling Price'!J70*'Volume (KT)'!J70</f>
        <v>0</v>
      </c>
      <c r="K70" s="75">
        <f>'Selling Price'!K70*'Volume (KT)'!K70</f>
        <v>0</v>
      </c>
      <c r="L70" s="75">
        <f>'Selling Price'!L70*'Volume (KT)'!L70</f>
        <v>0</v>
      </c>
      <c r="M70" s="75">
        <f>'Selling Price'!M70*'Volume (KT)'!M70</f>
        <v>0</v>
      </c>
      <c r="N70" s="75">
        <f>'Selling Price'!N70*'Volume (KT)'!N70</f>
        <v>0</v>
      </c>
      <c r="O70" s="75">
        <f>'Selling Price'!O70*'Volume (KT)'!O70</f>
        <v>0</v>
      </c>
      <c r="P70" s="75">
        <f>'Selling Price'!P70*'Volume (KT)'!P70</f>
        <v>0</v>
      </c>
    </row>
    <row r="71" spans="1:16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>'Selling Price'!E71*'Volume (KT)'!E71</f>
        <v>38222.974799999996</v>
      </c>
      <c r="F71" s="75">
        <f>'Selling Price'!F71*'Volume (KT)'!F71</f>
        <v>30913.25009345794</v>
      </c>
      <c r="G71" s="75">
        <f>'Selling Price'!G71*'Volume (KT)'!G71</f>
        <v>38744.092778979873</v>
      </c>
      <c r="H71" s="75">
        <f>'Selling Price'!H71*'Volume (KT)'!H71</f>
        <v>36862.707537705741</v>
      </c>
      <c r="I71" s="75">
        <f>'Selling Price'!I71*'Volume (KT)'!I71</f>
        <v>34777.678715393376</v>
      </c>
      <c r="J71" s="75">
        <f>'Selling Price'!J71*'Volume (KT)'!J71</f>
        <v>34561.031107243085</v>
      </c>
      <c r="K71" s="75">
        <f>'Selling Price'!K71*'Volume (KT)'!K71</f>
        <v>33630.617042096012</v>
      </c>
      <c r="L71" s="75">
        <f>'Selling Price'!L71*'Volume (KT)'!L71</f>
        <v>33206.528118065507</v>
      </c>
      <c r="M71" s="75">
        <f>'Selling Price'!M71*'Volume (KT)'!M71</f>
        <v>32870.189231152646</v>
      </c>
      <c r="N71" s="75">
        <f>'Selling Price'!N71*'Volume (KT)'!N71</f>
        <v>36943.713455451711</v>
      </c>
      <c r="O71" s="75">
        <f>'Selling Price'!O71*'Volume (KT)'!O71</f>
        <v>35928.697130814879</v>
      </c>
      <c r="P71" s="75">
        <f>'Selling Price'!P71*'Volume (KT)'!P71</f>
        <v>36869.942963648784</v>
      </c>
    </row>
    <row r="72" spans="1:16">
      <c r="A72" s="74" t="s">
        <v>7</v>
      </c>
      <c r="B72" s="86" t="s">
        <v>293</v>
      </c>
      <c r="C72" s="86" t="s">
        <v>106</v>
      </c>
      <c r="D72" s="86" t="s">
        <v>108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1:16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>'Selling Price'!E73*'Volume (KT)'!E73</f>
        <v>808.58202242990581</v>
      </c>
      <c r="F73" s="75">
        <f>'Selling Price'!F73*'Volume (KT)'!F73</f>
        <v>0</v>
      </c>
      <c r="G73" s="75">
        <f>'Selling Price'!G73*'Volume (KT)'!G73</f>
        <v>8718.8100934579434</v>
      </c>
      <c r="H73" s="75">
        <f>'Selling Price'!H73*'Volume (KT)'!H73</f>
        <v>8473.8100934579434</v>
      </c>
      <c r="I73" s="75">
        <f>'Selling Price'!I73*'Volume (KT)'!I73</f>
        <v>8333.8100934579434</v>
      </c>
      <c r="J73" s="75">
        <f>'Selling Price'!J73*'Volume (KT)'!J73</f>
        <v>7983.8100934579434</v>
      </c>
      <c r="K73" s="75">
        <f>'Selling Price'!K73*'Volume (KT)'!K73</f>
        <v>7458.8100934579434</v>
      </c>
      <c r="L73" s="75">
        <f>'Selling Price'!L73*'Volume (KT)'!L73</f>
        <v>7598.8100934579434</v>
      </c>
      <c r="M73" s="75">
        <f>'Selling Price'!M73*'Volume (KT)'!M73</f>
        <v>7703.8100934579434</v>
      </c>
      <c r="N73" s="75">
        <f>'Selling Price'!N73*'Volume (KT)'!N73</f>
        <v>8263.8100934579434</v>
      </c>
      <c r="O73" s="75">
        <f>'Selling Price'!O73*'Volume (KT)'!O73</f>
        <v>8403.8100934579434</v>
      </c>
      <c r="P73" s="75">
        <f>'Selling Price'!P73*'Volume (KT)'!P73</f>
        <v>8368.8100934579434</v>
      </c>
    </row>
    <row r="74" spans="1:16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>'Selling Price'!E74*'Volume (KT)'!E74</f>
        <v>0</v>
      </c>
      <c r="F74" s="75">
        <f>'Selling Price'!F74*'Volume (KT)'!F74</f>
        <v>0</v>
      </c>
      <c r="G74" s="75">
        <f>'Selling Price'!G74*'Volume (KT)'!G74</f>
        <v>1658.4183882599959</v>
      </c>
      <c r="H74" s="75">
        <f>'Selling Price'!H74*'Volume (KT)'!H74</f>
        <v>12088.288797135376</v>
      </c>
      <c r="I74" s="75">
        <f>'Selling Price'!I74*'Volume (KT)'!I74</f>
        <v>12175.86693724213</v>
      </c>
      <c r="J74" s="75">
        <f>'Selling Price'!J74*'Volume (KT)'!J74</f>
        <v>10985.055909292738</v>
      </c>
      <c r="K74" s="75">
        <f>'Selling Price'!K74*'Volume (KT)'!K74</f>
        <v>15838.349482340122</v>
      </c>
      <c r="L74" s="75">
        <f>'Selling Price'!L74*'Volume (KT)'!L74</f>
        <v>16283.164485981308</v>
      </c>
      <c r="M74" s="75">
        <f>'Selling Price'!M74*'Volume (KT)'!M74</f>
        <v>10526.706220560745</v>
      </c>
      <c r="N74" s="75">
        <f>'Selling Price'!N74*'Volume (KT)'!N74</f>
        <v>11380.447042990654</v>
      </c>
      <c r="O74" s="75">
        <f>'Selling Price'!O74*'Volume (KT)'!O74</f>
        <v>14419.423837833085</v>
      </c>
      <c r="P74" s="75">
        <f>'Selling Price'!P74*'Volume (KT)'!P74</f>
        <v>17933.16448598131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Price'!E75*'Volume (KT)'!E75</f>
        <v>0</v>
      </c>
      <c r="F75" s="75">
        <f>'Selling Price'!F75*'Volume (KT)'!F75</f>
        <v>3577.7701899191497</v>
      </c>
      <c r="G75" s="75">
        <f>'Selling Price'!G75*'Volume (KT)'!G75</f>
        <v>0</v>
      </c>
      <c r="H75" s="75">
        <f>'Selling Price'!H75*'Volume (KT)'!H75</f>
        <v>0</v>
      </c>
      <c r="I75" s="75">
        <f>'Selling Price'!I75*'Volume (KT)'!I75</f>
        <v>0</v>
      </c>
      <c r="J75" s="75">
        <f>'Selling Price'!J75*'Volume (KT)'!J75</f>
        <v>0</v>
      </c>
      <c r="K75" s="75">
        <f>'Selling Price'!K75*'Volume (KT)'!K75</f>
        <v>0</v>
      </c>
      <c r="L75" s="75">
        <f>'Selling Price'!L75*'Volume (KT)'!L75</f>
        <v>0</v>
      </c>
      <c r="M75" s="75">
        <f>'Selling Price'!M75*'Volume (KT)'!M75</f>
        <v>0</v>
      </c>
      <c r="N75" s="75">
        <f>'Selling Price'!N75*'Volume (KT)'!N75</f>
        <v>0</v>
      </c>
      <c r="O75" s="75">
        <f>'Selling Price'!O75*'Volume (KT)'!O75</f>
        <v>0</v>
      </c>
      <c r="P75" s="75">
        <f>'Selling Price'!P75*'Volume (KT)'!P75</f>
        <v>0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Price'!E76*'Volume (KT)'!E76</f>
        <v>25596.420516857546</v>
      </c>
      <c r="F76" s="75">
        <f>'Selling Price'!F76*'Volume (KT)'!F76</f>
        <v>23513.732082246155</v>
      </c>
      <c r="G76" s="75">
        <f>'Selling Price'!G76*'Volume (KT)'!G76</f>
        <v>26107.54614140292</v>
      </c>
      <c r="H76" s="75">
        <f>'Selling Price'!H76*'Volume (KT)'!H76</f>
        <v>25189.264251745539</v>
      </c>
      <c r="I76" s="75">
        <f>'Selling Price'!I76*'Volume (KT)'!I76</f>
        <v>23866.762601017603</v>
      </c>
      <c r="J76" s="75">
        <f>'Selling Price'!J76*'Volume (KT)'!J76</f>
        <v>23778.615675722223</v>
      </c>
      <c r="K76" s="75">
        <f>'Selling Price'!K76*'Volume (KT)'!K76</f>
        <v>24936.884081831689</v>
      </c>
      <c r="L76" s="75">
        <f>'Selling Price'!L76*'Volume (KT)'!L76</f>
        <v>23463.319279809282</v>
      </c>
      <c r="M76" s="75">
        <f>'Selling Price'!M76*'Volume (KT)'!M76</f>
        <v>24436.771723423506</v>
      </c>
      <c r="N76" s="75">
        <f>'Selling Price'!N76*'Volume (KT)'!N76</f>
        <v>24825.810601455618</v>
      </c>
      <c r="O76" s="75">
        <f>'Selling Price'!O76*'Volume (KT)'!O76</f>
        <v>25150.967922264168</v>
      </c>
      <c r="P76" s="75">
        <f>'Selling Price'!P76*'Volume (KT)'!P76</f>
        <v>24272.198674688592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Price'!E77*'Volume (KT)'!E77</f>
        <v>7879.9514733479318</v>
      </c>
      <c r="F77" s="75">
        <f>'Selling Price'!F77*'Volume (KT)'!F77</f>
        <v>6402.9374633779235</v>
      </c>
      <c r="G77" s="75">
        <f>'Selling Price'!G77*'Volume (KT)'!G77</f>
        <v>9036.6790733140424</v>
      </c>
      <c r="H77" s="75">
        <f>'Selling Price'!H77*'Volume (KT)'!H77</f>
        <v>8836.0536994615341</v>
      </c>
      <c r="I77" s="75">
        <f>'Selling Price'!I77*'Volume (KT)'!I77</f>
        <v>6200.1156219042678</v>
      </c>
      <c r="J77" s="75">
        <f>'Selling Price'!J77*'Volume (KT)'!J77</f>
        <v>6200.1156219042678</v>
      </c>
      <c r="K77" s="75">
        <f>'Selling Price'!K77*'Volume (KT)'!K77</f>
        <v>10358.326498994729</v>
      </c>
      <c r="L77" s="75">
        <f>'Selling Price'!L77*'Volume (KT)'!L77</f>
        <v>10063.648010645689</v>
      </c>
      <c r="M77" s="75">
        <f>'Selling Price'!M77*'Volume (KT)'!M77</f>
        <v>12135.575542249211</v>
      </c>
      <c r="N77" s="75">
        <f>'Selling Price'!N77*'Volume (KT)'!N77</f>
        <v>11700.047918259084</v>
      </c>
      <c r="O77" s="75">
        <f>'Selling Price'!O77*'Volume (KT)'!O77</f>
        <v>11596.618268864398</v>
      </c>
      <c r="P77" s="75">
        <f>'Selling Price'!P77*'Volume (KT)'!P77</f>
        <v>12474.623100315152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Price'!E78*'Volume (KT)'!E78</f>
        <v>338.01796005177061</v>
      </c>
      <c r="F78" s="75">
        <f>'Selling Price'!F78*'Volume (KT)'!F78</f>
        <v>347.72052764183815</v>
      </c>
      <c r="G78" s="75">
        <f>'Selling Price'!G78*'Volume (KT)'!G78</f>
        <v>325.98799466422327</v>
      </c>
      <c r="H78" s="75">
        <f>'Selling Price'!H78*'Volume (KT)'!H78</f>
        <v>304.25546168660833</v>
      </c>
      <c r="I78" s="75">
        <f>'Selling Price'!I78*'Volume (KT)'!I78</f>
        <v>294.79044241783777</v>
      </c>
      <c r="J78" s="75">
        <f>'Selling Price'!J78*'Volume (KT)'!J78</f>
        <v>294.79044241783777</v>
      </c>
      <c r="K78" s="75">
        <f>'Selling Price'!K78*'Volume (KT)'!K78</f>
        <v>294.79044241783777</v>
      </c>
      <c r="L78" s="75">
        <f>'Selling Price'!L78*'Volume (KT)'!L78</f>
        <v>301.44136076757059</v>
      </c>
      <c r="M78" s="75">
        <f>'Selling Price'!M78*'Volume (KT)'!M78</f>
        <v>301.44136076757059</v>
      </c>
      <c r="N78" s="75">
        <f>'Selling Price'!N78*'Volume (KT)'!N78</f>
        <v>301.44136076757059</v>
      </c>
      <c r="O78" s="75">
        <f>'Selling Price'!O78*'Volume (KT)'!O78</f>
        <v>309.71081340332523</v>
      </c>
      <c r="P78" s="75">
        <f>'Selling Price'!P78*'Volume (KT)'!P78</f>
        <v>309.71081340332523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Price'!E79*'Volume (KT)'!E79</f>
        <v>5375.9490613597454</v>
      </c>
      <c r="F79" s="75">
        <f>'Selling Price'!F79*'Volume (KT)'!F79</f>
        <v>4976.9872577486194</v>
      </c>
      <c r="G79" s="75">
        <f>'Selling Price'!G79*'Volume (KT)'!G79</f>
        <v>0</v>
      </c>
      <c r="H79" s="75">
        <f>'Selling Price'!H79*'Volume (KT)'!H79</f>
        <v>0</v>
      </c>
      <c r="I79" s="75">
        <f>'Selling Price'!I79*'Volume (KT)'!I79</f>
        <v>0</v>
      </c>
      <c r="J79" s="75">
        <f>'Selling Price'!J79*'Volume (KT)'!J79</f>
        <v>0</v>
      </c>
      <c r="K79" s="75">
        <f>'Selling Price'!K79*'Volume (KT)'!K79</f>
        <v>0</v>
      </c>
      <c r="L79" s="75">
        <f>'Selling Price'!L79*'Volume (KT)'!L79</f>
        <v>0</v>
      </c>
      <c r="M79" s="75">
        <f>'Selling Price'!M79*'Volume (KT)'!M79</f>
        <v>0</v>
      </c>
      <c r="N79" s="75">
        <f>'Selling Price'!N79*'Volume (KT)'!N79</f>
        <v>0</v>
      </c>
      <c r="O79" s="75">
        <f>'Selling Price'!O79*'Volume (KT)'!O79</f>
        <v>0</v>
      </c>
      <c r="P79" s="75">
        <f>'Selling Price'!P79*'Volume (KT)'!P79</f>
        <v>0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Price'!E80*'Volume (KT)'!E80</f>
        <v>12619.598735586256</v>
      </c>
      <c r="F80" s="75">
        <f>'Selling Price'!F80*'Volume (KT)'!F80</f>
        <v>11035.928267181722</v>
      </c>
      <c r="G80" s="75">
        <f>'Selling Price'!G80*'Volume (KT)'!G80</f>
        <v>11830.964455123145</v>
      </c>
      <c r="H80" s="75">
        <f>'Selling Price'!H80*'Volume (KT)'!H80</f>
        <v>4340.080592755161</v>
      </c>
      <c r="I80" s="75">
        <f>'Selling Price'!I80*'Volume (KT)'!I80</f>
        <v>4002.1363765230399</v>
      </c>
      <c r="J80" s="75">
        <f>'Selling Price'!J80*'Volume (KT)'!J80</f>
        <v>4501.6660499850132</v>
      </c>
      <c r="K80" s="75">
        <f>'Selling Price'!K80*'Volume (KT)'!K80</f>
        <v>113.96080845266611</v>
      </c>
      <c r="L80" s="75">
        <f>'Selling Price'!L80*'Volume (KT)'!L80</f>
        <v>0</v>
      </c>
      <c r="M80" s="75">
        <f>'Selling Price'!M80*'Volume (KT)'!M80</f>
        <v>4660.6359451956459</v>
      </c>
      <c r="N80" s="75">
        <f>'Selling Price'!N80*'Volume (KT)'!N80</f>
        <v>4596.3217417200822</v>
      </c>
      <c r="O80" s="75">
        <f>'Selling Price'!O80*'Volume (KT)'!O80</f>
        <v>2633.9867855451662</v>
      </c>
      <c r="P80" s="75">
        <f>'Selling Price'!P80*'Volume (KT)'!P80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Price'!E81*'Volume (KT)'!E81</f>
        <v>0</v>
      </c>
      <c r="F81" s="75">
        <f>'Selling Price'!F81*'Volume (KT)'!F81</f>
        <v>0</v>
      </c>
      <c r="G81" s="75">
        <f>'Selling Price'!G81*'Volume (KT)'!G81</f>
        <v>0</v>
      </c>
      <c r="H81" s="75">
        <f>'Selling Price'!H81*'Volume (KT)'!H81</f>
        <v>0</v>
      </c>
      <c r="I81" s="75">
        <f>'Selling Price'!I81*'Volume (KT)'!I81</f>
        <v>0</v>
      </c>
      <c r="J81" s="75">
        <f>'Selling Price'!J81*'Volume (KT)'!J81</f>
        <v>0</v>
      </c>
      <c r="K81" s="75">
        <f>'Selling Price'!K81*'Volume (KT)'!K81</f>
        <v>0</v>
      </c>
      <c r="L81" s="75">
        <f>'Selling Price'!L81*'Volume (KT)'!L81</f>
        <v>0</v>
      </c>
      <c r="M81" s="75">
        <f>'Selling Price'!M81*'Volume (KT)'!M81</f>
        <v>0</v>
      </c>
      <c r="N81" s="75">
        <f>'Selling Price'!N81*'Volume (KT)'!N81</f>
        <v>0</v>
      </c>
      <c r="O81" s="75">
        <f>'Selling Price'!O81*'Volume (KT)'!O81</f>
        <v>0</v>
      </c>
      <c r="P81" s="75">
        <f>'Selling Price'!P81*'Volume (KT)'!P81</f>
        <v>0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Price'!E82*'Volume (KT)'!E82</f>
        <v>0</v>
      </c>
      <c r="F82" s="75">
        <f>'Selling Price'!F82*'Volume (KT)'!F82</f>
        <v>0</v>
      </c>
      <c r="G82" s="75">
        <f>'Selling Price'!G82*'Volume (KT)'!G82</f>
        <v>0</v>
      </c>
      <c r="H82" s="75">
        <f>'Selling Price'!H82*'Volume (KT)'!H82</f>
        <v>0</v>
      </c>
      <c r="I82" s="75">
        <f>'Selling Price'!I82*'Volume (KT)'!I82</f>
        <v>0</v>
      </c>
      <c r="J82" s="75">
        <f>'Selling Price'!J82*'Volume (KT)'!J82</f>
        <v>0</v>
      </c>
      <c r="K82" s="75">
        <f>'Selling Price'!K82*'Volume (KT)'!K82</f>
        <v>0</v>
      </c>
      <c r="L82" s="75">
        <f>'Selling Price'!L82*'Volume (KT)'!L82</f>
        <v>0</v>
      </c>
      <c r="M82" s="75">
        <f>'Selling Price'!M82*'Volume (KT)'!M82</f>
        <v>0</v>
      </c>
      <c r="N82" s="75">
        <f>'Selling Price'!N82*'Volume (KT)'!N82</f>
        <v>0</v>
      </c>
      <c r="O82" s="75">
        <f>'Selling Price'!O82*'Volume (KT)'!O82</f>
        <v>0</v>
      </c>
      <c r="P82" s="75">
        <f>'Selling Price'!P82*'Volume (KT)'!P82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Price'!E83*'Volume (KT)'!E83</f>
        <v>0</v>
      </c>
      <c r="F83" s="75">
        <f>'Selling Price'!F83*'Volume (KT)'!F83</f>
        <v>0</v>
      </c>
      <c r="G83" s="75">
        <f>'Selling Price'!G83*'Volume (KT)'!G83</f>
        <v>0</v>
      </c>
      <c r="H83" s="75">
        <f>'Selling Price'!H83*'Volume (KT)'!H83</f>
        <v>0</v>
      </c>
      <c r="I83" s="75">
        <f>'Selling Price'!I83*'Volume (KT)'!I83</f>
        <v>0</v>
      </c>
      <c r="J83" s="75">
        <f>'Selling Price'!J83*'Volume (KT)'!J83</f>
        <v>0</v>
      </c>
      <c r="K83" s="75">
        <f>'Selling Price'!K83*'Volume (KT)'!K83</f>
        <v>0</v>
      </c>
      <c r="L83" s="75">
        <f>'Selling Price'!L83*'Volume (KT)'!L83</f>
        <v>0</v>
      </c>
      <c r="M83" s="75">
        <f>'Selling Price'!M83*'Volume (KT)'!M83</f>
        <v>0</v>
      </c>
      <c r="N83" s="75">
        <f>'Selling Price'!N83*'Volume (KT)'!N83</f>
        <v>0</v>
      </c>
      <c r="O83" s="75">
        <f>'Selling Price'!O83*'Volume (KT)'!O83</f>
        <v>0</v>
      </c>
      <c r="P83" s="75">
        <f>'Selling Price'!P83*'Volume (KT)'!P83</f>
        <v>0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Price'!E84*'Volume (KT)'!E84</f>
        <v>0</v>
      </c>
      <c r="F84" s="75">
        <f>'Selling Price'!F84*'Volume (KT)'!F84</f>
        <v>0</v>
      </c>
      <c r="G84" s="75">
        <f>'Selling Price'!G84*'Volume (KT)'!G84</f>
        <v>0</v>
      </c>
      <c r="H84" s="75">
        <f>'Selling Price'!H84*'Volume (KT)'!H84</f>
        <v>0</v>
      </c>
      <c r="I84" s="75">
        <f>'Selling Price'!I84*'Volume (KT)'!I84</f>
        <v>0</v>
      </c>
      <c r="J84" s="75">
        <f>'Selling Price'!J84*'Volume (KT)'!J84</f>
        <v>0</v>
      </c>
      <c r="K84" s="75">
        <f>'Selling Price'!K84*'Volume (KT)'!K84</f>
        <v>0</v>
      </c>
      <c r="L84" s="75">
        <f>'Selling Price'!L84*'Volume (KT)'!L84</f>
        <v>0</v>
      </c>
      <c r="M84" s="75">
        <f>'Selling Price'!M84*'Volume (KT)'!M84</f>
        <v>0</v>
      </c>
      <c r="N84" s="75">
        <f>'Selling Price'!N84*'Volume (KT)'!N84</f>
        <v>0</v>
      </c>
      <c r="O84" s="75">
        <f>'Selling Price'!O84*'Volume (KT)'!O84</f>
        <v>0</v>
      </c>
      <c r="P84" s="75">
        <f>'Selling Price'!P84*'Volume (KT)'!P84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Price'!E85*'Volume (KT)'!E85</f>
        <v>0</v>
      </c>
      <c r="F85" s="75">
        <f>'Selling Price'!F85*'Volume (KT)'!F85</f>
        <v>0</v>
      </c>
      <c r="G85" s="75">
        <f>'Selling Price'!G85*'Volume (KT)'!G85</f>
        <v>0</v>
      </c>
      <c r="H85" s="75">
        <f>'Selling Price'!H85*'Volume (KT)'!H85</f>
        <v>0</v>
      </c>
      <c r="I85" s="75">
        <f>'Selling Price'!I85*'Volume (KT)'!I85</f>
        <v>0</v>
      </c>
      <c r="J85" s="75">
        <f>'Selling Price'!J85*'Volume (KT)'!J85</f>
        <v>0</v>
      </c>
      <c r="K85" s="75">
        <f>'Selling Price'!K85*'Volume (KT)'!K85</f>
        <v>0</v>
      </c>
      <c r="L85" s="75">
        <f>'Selling Price'!L85*'Volume (KT)'!L85</f>
        <v>0</v>
      </c>
      <c r="M85" s="75">
        <f>'Selling Price'!M85*'Volume (KT)'!M85</f>
        <v>0</v>
      </c>
      <c r="N85" s="75">
        <f>'Selling Price'!N85*'Volume (KT)'!N85</f>
        <v>0</v>
      </c>
      <c r="O85" s="75">
        <f>'Selling Price'!O85*'Volume (KT)'!O85</f>
        <v>0</v>
      </c>
      <c r="P85" s="75">
        <f>'Selling Price'!P85*'Volume (KT)'!P85</f>
        <v>0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Price'!E86*'Volume (KT)'!E86</f>
        <v>508.89609895616047</v>
      </c>
      <c r="F86" s="75">
        <f>'Selling Price'!F86*'Volume (KT)'!F86</f>
        <v>523.4499503412618</v>
      </c>
      <c r="G86" s="75">
        <f>'Selling Price'!G86*'Volume (KT)'!G86</f>
        <v>523.4499503412618</v>
      </c>
      <c r="H86" s="75">
        <f>'Selling Price'!H86*'Volume (KT)'!H86</f>
        <v>1046.8999006825236</v>
      </c>
      <c r="I86" s="75">
        <f>'Selling Price'!I86*'Volume (KT)'!I86</f>
        <v>760.83630453505418</v>
      </c>
      <c r="J86" s="75">
        <f>'Selling Price'!J86*'Volume (KT)'!J86</f>
        <v>760.83630453505418</v>
      </c>
      <c r="K86" s="75">
        <f>'Selling Price'!K86*'Volume (KT)'!K86</f>
        <v>1014.4484060467388</v>
      </c>
      <c r="L86" s="75">
        <f>'Selling Price'!L86*'Volume (KT)'!L86</f>
        <v>777.93866600579577</v>
      </c>
      <c r="M86" s="75">
        <f>'Selling Price'!M86*'Volume (KT)'!M86</f>
        <v>1037.2515546743941</v>
      </c>
      <c r="N86" s="75">
        <f>'Selling Price'!N86*'Volume (KT)'!N86</f>
        <v>1815.1902206801901</v>
      </c>
      <c r="O86" s="75">
        <f>'Selling Price'!O86*'Volume (KT)'!O86</f>
        <v>1864.8069364947178</v>
      </c>
      <c r="P86" s="75">
        <f>'Selling Price'!P86*'Volume (KT)'!P86</f>
        <v>799.20297278345049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Price'!E87*'Volume (KT)'!E87</f>
        <v>777.3628400230258</v>
      </c>
      <c r="F87" s="75">
        <f>'Selling Price'!F87*'Volume (KT)'!F87</f>
        <v>799.19361710067778</v>
      </c>
      <c r="G87" s="75">
        <f>'Selling Price'!G87*'Volume (KT)'!G87</f>
        <v>799.19361710067778</v>
      </c>
      <c r="H87" s="75">
        <f>'Selling Price'!H87*'Volume (KT)'!H87</f>
        <v>799.19361710067778</v>
      </c>
      <c r="I87" s="75">
        <f>'Selling Price'!I87*'Volume (KT)'!I87</f>
        <v>774.85499612383921</v>
      </c>
      <c r="J87" s="75">
        <f>'Selling Price'!J87*'Volume (KT)'!J87</f>
        <v>774.85499612383921</v>
      </c>
      <c r="K87" s="75">
        <f>'Selling Price'!K87*'Volume (KT)'!K87</f>
        <v>774.85499612383921</v>
      </c>
      <c r="L87" s="75">
        <f>'Selling Price'!L87*'Volume (KT)'!L87</f>
        <v>791.95735759458069</v>
      </c>
      <c r="M87" s="75">
        <f>'Selling Price'!M87*'Volume (KT)'!M87</f>
        <v>791.95735759458069</v>
      </c>
      <c r="N87" s="75">
        <f>'Selling Price'!N87*'Volume (KT)'!N87</f>
        <v>791.95735759458069</v>
      </c>
      <c r="O87" s="75">
        <f>'Selling Price'!O87*'Volume (KT)'!O87</f>
        <v>813.22166437223552</v>
      </c>
      <c r="P87" s="75">
        <f>'Selling Price'!P87*'Volume (KT)'!P87</f>
        <v>813.22166437223552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Price'!E88*'Volume (KT)'!E88</f>
        <v>0</v>
      </c>
      <c r="F88" s="75">
        <f>'Selling Price'!F88*'Volume (KT)'!F88</f>
        <v>0</v>
      </c>
      <c r="G88" s="75">
        <f>'Selling Price'!G88*'Volume (KT)'!G88</f>
        <v>0</v>
      </c>
      <c r="H88" s="75">
        <f>'Selling Price'!H88*'Volume (KT)'!H88</f>
        <v>0</v>
      </c>
      <c r="I88" s="75">
        <f>'Selling Price'!I88*'Volume (KT)'!I88</f>
        <v>0</v>
      </c>
      <c r="J88" s="75">
        <f>'Selling Price'!J88*'Volume (KT)'!J88</f>
        <v>0</v>
      </c>
      <c r="K88" s="75">
        <f>'Selling Price'!K88*'Volume (KT)'!K88</f>
        <v>0</v>
      </c>
      <c r="L88" s="75">
        <f>'Selling Price'!L88*'Volume (KT)'!L88</f>
        <v>0</v>
      </c>
      <c r="M88" s="75">
        <f>'Selling Price'!M88*'Volume (KT)'!M88</f>
        <v>0</v>
      </c>
      <c r="N88" s="75">
        <f>'Selling Price'!N88*'Volume (KT)'!N88</f>
        <v>0</v>
      </c>
      <c r="O88" s="75">
        <f>'Selling Price'!O88*'Volume (KT)'!O88</f>
        <v>0</v>
      </c>
      <c r="P88" s="75">
        <f>'Selling Price'!P88*'Volume (KT)'!P88</f>
        <v>0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Price'!E89*'Volume (KT)'!E89</f>
        <v>3529.7361892297172</v>
      </c>
      <c r="F89" s="75">
        <f>'Selling Price'!F89*'Volume (KT)'!F89</f>
        <v>3709.6246891860578</v>
      </c>
      <c r="G89" s="75">
        <f>'Selling Price'!G89*'Volume (KT)'!G89</f>
        <v>3555.0569938033045</v>
      </c>
      <c r="H89" s="75">
        <f>'Selling Price'!H89*'Volume (KT)'!H89</f>
        <v>3555.0569938033045</v>
      </c>
      <c r="I89" s="75">
        <f>'Selling Price'!I89*'Volume (KT)'!I89</f>
        <v>3443.0993373098472</v>
      </c>
      <c r="J89" s="75">
        <f>'Selling Price'!J89*'Volume (KT)'!J89</f>
        <v>3443.0993373098472</v>
      </c>
      <c r="K89" s="75">
        <f>'Selling Price'!K89*'Volume (KT)'!K89</f>
        <v>3443.0993373098472</v>
      </c>
      <c r="L89" s="75">
        <f>'Selling Price'!L89*'Volume (KT)'!L89</f>
        <v>3521.7702000752583</v>
      </c>
      <c r="M89" s="75">
        <f>'Selling Price'!M89*'Volume (KT)'!M89</f>
        <v>3521.7702000752583</v>
      </c>
      <c r="N89" s="75">
        <f>'Selling Price'!N89*'Volume (KT)'!N89</f>
        <v>3776.9709392111472</v>
      </c>
      <c r="O89" s="75">
        <f>'Selling Price'!O89*'Volume (KT)'!O89</f>
        <v>3881.8748526475774</v>
      </c>
      <c r="P89" s="75">
        <f>'Selling Price'!P89*'Volume (KT)'!P89</f>
        <v>3619.5860112524701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Price'!E90*'Volume (KT)'!E90</f>
        <v>0</v>
      </c>
      <c r="F90" s="75">
        <f>'Selling Price'!F90*'Volume (KT)'!F90</f>
        <v>0</v>
      </c>
      <c r="G90" s="75">
        <f>'Selling Price'!G90*'Volume (KT)'!G90</f>
        <v>0</v>
      </c>
      <c r="H90" s="75">
        <f>'Selling Price'!H90*'Volume (KT)'!H90</f>
        <v>0</v>
      </c>
      <c r="I90" s="75">
        <f>'Selling Price'!I90*'Volume (KT)'!I90</f>
        <v>0</v>
      </c>
      <c r="J90" s="75">
        <f>'Selling Price'!J90*'Volume (KT)'!J90</f>
        <v>0</v>
      </c>
      <c r="K90" s="75">
        <f>'Selling Price'!K90*'Volume (KT)'!K90</f>
        <v>0</v>
      </c>
      <c r="L90" s="75">
        <f>'Selling Price'!L90*'Volume (KT)'!L90</f>
        <v>0</v>
      </c>
      <c r="M90" s="75">
        <f>'Selling Price'!M90*'Volume (KT)'!M90</f>
        <v>0</v>
      </c>
      <c r="N90" s="75">
        <f>'Selling Price'!N90*'Volume (KT)'!N90</f>
        <v>0</v>
      </c>
      <c r="O90" s="75">
        <f>'Selling Price'!O90*'Volume (KT)'!O90</f>
        <v>0</v>
      </c>
      <c r="P90" s="75">
        <f>'Selling Price'!P90*'Volume (KT)'!P90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Price'!E91*'Volume (KT)'!E91</f>
        <v>0</v>
      </c>
      <c r="F91" s="75">
        <f>'Selling Price'!F91*'Volume (KT)'!F91</f>
        <v>0</v>
      </c>
      <c r="G91" s="75">
        <f>'Selling Price'!G91*'Volume (KT)'!G91</f>
        <v>0</v>
      </c>
      <c r="H91" s="75">
        <f>'Selling Price'!H91*'Volume (KT)'!H91</f>
        <v>0</v>
      </c>
      <c r="I91" s="75">
        <f>'Selling Price'!I91*'Volume (KT)'!I91</f>
        <v>0</v>
      </c>
      <c r="J91" s="75">
        <f>'Selling Price'!J91*'Volume (KT)'!J91</f>
        <v>0</v>
      </c>
      <c r="K91" s="75">
        <f>'Selling Price'!K91*'Volume (KT)'!K91</f>
        <v>0</v>
      </c>
      <c r="L91" s="75">
        <f>'Selling Price'!L91*'Volume (KT)'!L91</f>
        <v>0</v>
      </c>
      <c r="M91" s="75">
        <f>'Selling Price'!M91*'Volume (KT)'!M91</f>
        <v>0</v>
      </c>
      <c r="N91" s="75">
        <f>'Selling Price'!N91*'Volume (KT)'!N91</f>
        <v>0</v>
      </c>
      <c r="O91" s="75">
        <f>'Selling Price'!O91*'Volume (KT)'!O91</f>
        <v>0</v>
      </c>
      <c r="P91" s="75">
        <f>'Selling Price'!P91*'Volume (KT)'!P91</f>
        <v>0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Price'!E92*'Volume (KT)'!E92</f>
        <v>0</v>
      </c>
      <c r="F92" s="75">
        <f>'Selling Price'!F92*'Volume (KT)'!F92</f>
        <v>0</v>
      </c>
      <c r="G92" s="75">
        <f>'Selling Price'!G92*'Volume (KT)'!G92</f>
        <v>0</v>
      </c>
      <c r="H92" s="75">
        <f>'Selling Price'!H92*'Volume (KT)'!H92</f>
        <v>0</v>
      </c>
      <c r="I92" s="75">
        <f>'Selling Price'!I92*'Volume (KT)'!I92</f>
        <v>0</v>
      </c>
      <c r="J92" s="75">
        <f>'Selling Price'!J92*'Volume (KT)'!J92</f>
        <v>0</v>
      </c>
      <c r="K92" s="75">
        <f>'Selling Price'!K92*'Volume (KT)'!K92</f>
        <v>0</v>
      </c>
      <c r="L92" s="75">
        <f>'Selling Price'!L92*'Volume (KT)'!L92</f>
        <v>0</v>
      </c>
      <c r="M92" s="75">
        <f>'Selling Price'!M92*'Volume (KT)'!M92</f>
        <v>0</v>
      </c>
      <c r="N92" s="75">
        <f>'Selling Price'!N92*'Volume (KT)'!N92</f>
        <v>0</v>
      </c>
      <c r="O92" s="75">
        <f>'Selling Price'!O92*'Volume (KT)'!O92</f>
        <v>0</v>
      </c>
      <c r="P92" s="75">
        <f>'Selling Price'!P92*'Volume (KT)'!P92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Price'!E93*'Volume (KT)'!E93</f>
        <v>0</v>
      </c>
      <c r="F93" s="75">
        <f>'Selling Price'!F93*'Volume (KT)'!F93</f>
        <v>0</v>
      </c>
      <c r="G93" s="75">
        <f>'Selling Price'!G93*'Volume (KT)'!G93</f>
        <v>0</v>
      </c>
      <c r="H93" s="75">
        <f>'Selling Price'!H93*'Volume (KT)'!H93</f>
        <v>0</v>
      </c>
      <c r="I93" s="75">
        <f>'Selling Price'!I93*'Volume (KT)'!I93</f>
        <v>0</v>
      </c>
      <c r="J93" s="75">
        <f>'Selling Price'!J93*'Volume (KT)'!J93</f>
        <v>0</v>
      </c>
      <c r="K93" s="75">
        <f>'Selling Price'!K93*'Volume (KT)'!K93</f>
        <v>0</v>
      </c>
      <c r="L93" s="75">
        <f>'Selling Price'!L93*'Volume (KT)'!L93</f>
        <v>0</v>
      </c>
      <c r="M93" s="75">
        <f>'Selling Price'!M93*'Volume (KT)'!M93</f>
        <v>0</v>
      </c>
      <c r="N93" s="75">
        <f>'Selling Price'!N93*'Volume (KT)'!N93</f>
        <v>0</v>
      </c>
      <c r="O93" s="75">
        <f>'Selling Price'!O93*'Volume (KT)'!O93</f>
        <v>0</v>
      </c>
      <c r="P93" s="75">
        <f>'Selling Price'!P93*'Volume (KT)'!P93</f>
        <v>0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Price'!E94*'Volume (KT)'!E94</f>
        <v>0</v>
      </c>
      <c r="F94" s="75">
        <f>'Selling Price'!F94*'Volume (KT)'!F94</f>
        <v>0</v>
      </c>
      <c r="G94" s="75">
        <f>'Selling Price'!G94*'Volume (KT)'!G94</f>
        <v>3703.4083986644278</v>
      </c>
      <c r="H94" s="75">
        <f>'Selling Price'!H94*'Volume (KT)'!H94</f>
        <v>3585.6321598376439</v>
      </c>
      <c r="I94" s="75">
        <f>'Selling Price'!I94*'Volume (KT)'!I94</f>
        <v>3588.6112363903389</v>
      </c>
      <c r="J94" s="75">
        <f>'Selling Price'!J94*'Volume (KT)'!J94</f>
        <v>3474.4857907100809</v>
      </c>
      <c r="K94" s="75">
        <f>'Selling Price'!K94*'Volume (KT)'!K94</f>
        <v>3588.6112363903389</v>
      </c>
      <c r="L94" s="75">
        <f>'Selling Price'!L94*'Volume (KT)'!L94</f>
        <v>3669.2773746606699</v>
      </c>
      <c r="M94" s="75">
        <f>'Selling Price'!M94*'Volume (KT)'!M94</f>
        <v>3552.5865747598004</v>
      </c>
      <c r="N94" s="75">
        <f>'Selling Price'!N94*'Volume (KT)'!N94</f>
        <v>3669.2773746606699</v>
      </c>
      <c r="O94" s="75">
        <f>'Selling Price'!O94*'Volume (KT)'!O94</f>
        <v>3649.6935757110905</v>
      </c>
      <c r="P94" s="75">
        <f>'Selling Price'!P94*'Volume (KT)'!P94</f>
        <v>3649.6935757110905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Price'!E95*'Volume (KT)'!E95</f>
        <v>0</v>
      </c>
      <c r="F95" s="75">
        <f>'Selling Price'!F95*'Volume (KT)'!F95</f>
        <v>0</v>
      </c>
      <c r="G95" s="75">
        <f>'Selling Price'!G95*'Volume (KT)'!G95</f>
        <v>0</v>
      </c>
      <c r="H95" s="75">
        <f>'Selling Price'!H95*'Volume (KT)'!H95</f>
        <v>0</v>
      </c>
      <c r="I95" s="75">
        <f>'Selling Price'!I95*'Volume (KT)'!I95</f>
        <v>0</v>
      </c>
      <c r="J95" s="75">
        <f>'Selling Price'!J95*'Volume (KT)'!J95</f>
        <v>0</v>
      </c>
      <c r="K95" s="75">
        <f>'Selling Price'!K95*'Volume (KT)'!K95</f>
        <v>0</v>
      </c>
      <c r="L95" s="75">
        <f>'Selling Price'!L95*'Volume (KT)'!L95</f>
        <v>0</v>
      </c>
      <c r="M95" s="75">
        <f>'Selling Price'!M95*'Volume (KT)'!M95</f>
        <v>0</v>
      </c>
      <c r="N95" s="75">
        <f>'Selling Price'!N95*'Volume (KT)'!N95</f>
        <v>0</v>
      </c>
      <c r="O95" s="75">
        <f>'Selling Price'!O95*'Volume (KT)'!O95</f>
        <v>0</v>
      </c>
      <c r="P95" s="75">
        <f>'Selling Price'!P95*'Volume (KT)'!P95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Price'!E96*'Volume (KT)'!E96</f>
        <v>0</v>
      </c>
      <c r="F96" s="75">
        <f>'Selling Price'!F96*'Volume (KT)'!F96</f>
        <v>0</v>
      </c>
      <c r="G96" s="75">
        <f>'Selling Price'!G96*'Volume (KT)'!G96</f>
        <v>0</v>
      </c>
      <c r="H96" s="75">
        <f>'Selling Price'!H96*'Volume (KT)'!H96</f>
        <v>0</v>
      </c>
      <c r="I96" s="75">
        <f>'Selling Price'!I96*'Volume (KT)'!I96</f>
        <v>0</v>
      </c>
      <c r="J96" s="75">
        <f>'Selling Price'!J96*'Volume (KT)'!J96</f>
        <v>0</v>
      </c>
      <c r="K96" s="75">
        <f>'Selling Price'!K96*'Volume (KT)'!K96</f>
        <v>0</v>
      </c>
      <c r="L96" s="75">
        <f>'Selling Price'!L96*'Volume (KT)'!L96</f>
        <v>0</v>
      </c>
      <c r="M96" s="75">
        <f>'Selling Price'!M96*'Volume (KT)'!M96</f>
        <v>0</v>
      </c>
      <c r="N96" s="75">
        <f>'Selling Price'!N96*'Volume (KT)'!N96</f>
        <v>0</v>
      </c>
      <c r="O96" s="75">
        <f>'Selling Price'!O96*'Volume (KT)'!O96</f>
        <v>0</v>
      </c>
      <c r="P96" s="75">
        <f>'Selling Price'!P96*'Volume (KT)'!P96</f>
        <v>0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Price'!E97*'Volume (KT)'!E97</f>
        <v>0</v>
      </c>
      <c r="F97" s="75">
        <f>'Selling Price'!F97*'Volume (KT)'!F97</f>
        <v>0</v>
      </c>
      <c r="G97" s="75">
        <f>'Selling Price'!G97*'Volume (KT)'!G97</f>
        <v>0</v>
      </c>
      <c r="H97" s="75">
        <f>'Selling Price'!H97*'Volume (KT)'!H97</f>
        <v>0</v>
      </c>
      <c r="I97" s="75">
        <f>'Selling Price'!I97*'Volume (KT)'!I97</f>
        <v>0</v>
      </c>
      <c r="J97" s="75">
        <f>'Selling Price'!J97*'Volume (KT)'!J97</f>
        <v>0</v>
      </c>
      <c r="K97" s="75">
        <f>'Selling Price'!K97*'Volume (KT)'!K97</f>
        <v>0</v>
      </c>
      <c r="L97" s="75">
        <f>'Selling Price'!L97*'Volume (KT)'!L97</f>
        <v>0</v>
      </c>
      <c r="M97" s="75">
        <f>'Selling Price'!M97*'Volume (KT)'!M97</f>
        <v>0</v>
      </c>
      <c r="N97" s="75">
        <f>'Selling Price'!N97*'Volume (KT)'!N97</f>
        <v>0</v>
      </c>
      <c r="O97" s="75">
        <f>'Selling Price'!O97*'Volume (KT)'!O97</f>
        <v>0</v>
      </c>
      <c r="P97" s="75">
        <f>'Selling Price'!P97*'Volume (KT)'!P97</f>
        <v>0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Price'!E98*'Volume (KT)'!E98</f>
        <v>0</v>
      </c>
      <c r="F98" s="75">
        <f>'Selling Price'!F98*'Volume (KT)'!F98</f>
        <v>0</v>
      </c>
      <c r="G98" s="75">
        <f>'Selling Price'!G98*'Volume (KT)'!G98</f>
        <v>0</v>
      </c>
      <c r="H98" s="75">
        <f>'Selling Price'!H98*'Volume (KT)'!H98</f>
        <v>0</v>
      </c>
      <c r="I98" s="75">
        <f>'Selling Price'!I98*'Volume (KT)'!I98</f>
        <v>0</v>
      </c>
      <c r="J98" s="75">
        <f>'Selling Price'!J98*'Volume (KT)'!J98</f>
        <v>0</v>
      </c>
      <c r="K98" s="75">
        <f>'Selling Price'!K98*'Volume (KT)'!K98</f>
        <v>0</v>
      </c>
      <c r="L98" s="75">
        <f>'Selling Price'!L98*'Volume (KT)'!L98</f>
        <v>0</v>
      </c>
      <c r="M98" s="75">
        <f>'Selling Price'!M98*'Volume (KT)'!M98</f>
        <v>0</v>
      </c>
      <c r="N98" s="75">
        <f>'Selling Price'!N98*'Volume (KT)'!N98</f>
        <v>0</v>
      </c>
      <c r="O98" s="75">
        <f>'Selling Price'!O98*'Volume (KT)'!O98</f>
        <v>0</v>
      </c>
      <c r="P98" s="75">
        <f>'Selling Price'!P98*'Volume (KT)'!P98</f>
        <v>0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Price'!E99*'Volume (KT)'!E99</f>
        <v>0</v>
      </c>
      <c r="F99" s="75">
        <f>'Selling Price'!F99*'Volume (KT)'!F99</f>
        <v>0</v>
      </c>
      <c r="G99" s="75">
        <f>'Selling Price'!G99*'Volume (KT)'!G99</f>
        <v>0</v>
      </c>
      <c r="H99" s="75">
        <f>'Selling Price'!H99*'Volume (KT)'!H99</f>
        <v>0</v>
      </c>
      <c r="I99" s="75">
        <f>'Selling Price'!I99*'Volume (KT)'!I99</f>
        <v>0</v>
      </c>
      <c r="J99" s="75">
        <f>'Selling Price'!J99*'Volume (KT)'!J99</f>
        <v>0</v>
      </c>
      <c r="K99" s="75">
        <f>'Selling Price'!K99*'Volume (KT)'!K99</f>
        <v>0</v>
      </c>
      <c r="L99" s="75">
        <f>'Selling Price'!L99*'Volume (KT)'!L99</f>
        <v>0</v>
      </c>
      <c r="M99" s="75">
        <f>'Selling Price'!M99*'Volume (KT)'!M99</f>
        <v>0</v>
      </c>
      <c r="N99" s="75">
        <f>'Selling Price'!N99*'Volume (KT)'!N99</f>
        <v>0</v>
      </c>
      <c r="O99" s="75">
        <f>'Selling Price'!O99*'Volume (KT)'!O99</f>
        <v>0</v>
      </c>
      <c r="P99" s="75">
        <f>'Selling Price'!P99*'Volume (KT)'!P99</f>
        <v>0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Price'!E100*'Volume (KT)'!E100</f>
        <v>0</v>
      </c>
      <c r="F100" s="75">
        <f>'Selling Price'!F100*'Volume (KT)'!F100</f>
        <v>0</v>
      </c>
      <c r="G100" s="75">
        <f>'Selling Price'!G100*'Volume (KT)'!G100</f>
        <v>0</v>
      </c>
      <c r="H100" s="75">
        <f>'Selling Price'!H100*'Volume (KT)'!H100</f>
        <v>0</v>
      </c>
      <c r="I100" s="75">
        <f>'Selling Price'!I100*'Volume (KT)'!I100</f>
        <v>0</v>
      </c>
      <c r="J100" s="75">
        <f>'Selling Price'!J100*'Volume (KT)'!J100</f>
        <v>0</v>
      </c>
      <c r="K100" s="75">
        <f>'Selling Price'!K100*'Volume (KT)'!K100</f>
        <v>0</v>
      </c>
      <c r="L100" s="75">
        <f>'Selling Price'!L100*'Volume (KT)'!L100</f>
        <v>0</v>
      </c>
      <c r="M100" s="75">
        <f>'Selling Price'!M100*'Volume (KT)'!M100</f>
        <v>0</v>
      </c>
      <c r="N100" s="75">
        <f>'Selling Price'!N100*'Volume (KT)'!N100</f>
        <v>0</v>
      </c>
      <c r="O100" s="75">
        <f>'Selling Price'!O100*'Volume (KT)'!O100</f>
        <v>0</v>
      </c>
      <c r="P100" s="75">
        <f>'Selling Price'!P100*'Volume (KT)'!P100</f>
        <v>0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Price'!E101*'Volume (KT)'!E101</f>
        <v>395.60721495327095</v>
      </c>
      <c r="F101" s="75">
        <f>'Selling Price'!F101*'Volume (KT)'!F101</f>
        <v>385.10721495327095</v>
      </c>
      <c r="G101" s="75">
        <f>'Selling Price'!G101*'Volume (KT)'!G101</f>
        <v>371.60721495327095</v>
      </c>
      <c r="H101" s="75">
        <f>'Selling Price'!H101*'Volume (KT)'!H101</f>
        <v>361.10721495327095</v>
      </c>
      <c r="I101" s="75">
        <f>'Selling Price'!I101*'Volume (KT)'!I101</f>
        <v>355.10721495327095</v>
      </c>
      <c r="J101" s="75">
        <f>'Selling Price'!J101*'Volume (KT)'!J101</f>
        <v>340.10721495327095</v>
      </c>
      <c r="K101" s="75">
        <f>'Selling Price'!K101*'Volume (KT)'!K101</f>
        <v>317.60721495327095</v>
      </c>
      <c r="L101" s="75">
        <f>'Selling Price'!L101*'Volume (KT)'!L101</f>
        <v>323.60721495327095</v>
      </c>
      <c r="M101" s="75">
        <f>'Selling Price'!M101*'Volume (KT)'!M101</f>
        <v>328.10721495327095</v>
      </c>
      <c r="N101" s="75">
        <f>'Selling Price'!N101*'Volume (KT)'!N101</f>
        <v>0</v>
      </c>
      <c r="O101" s="75">
        <f>'Selling Price'!O101*'Volume (KT)'!O101</f>
        <v>0</v>
      </c>
      <c r="P101" s="75">
        <f>'Selling Price'!P101*'Volume (KT)'!P101</f>
        <v>356.60721495327095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Price'!E102*'Volume (KT)'!E102</f>
        <v>0</v>
      </c>
      <c r="F102" s="75">
        <f>'Selling Price'!F102*'Volume (KT)'!F102</f>
        <v>0</v>
      </c>
      <c r="G102" s="75">
        <f>'Selling Price'!G102*'Volume (KT)'!G102</f>
        <v>0</v>
      </c>
      <c r="H102" s="75">
        <f>'Selling Price'!H102*'Volume (KT)'!H102</f>
        <v>0</v>
      </c>
      <c r="I102" s="75">
        <f>'Selling Price'!I102*'Volume (KT)'!I102</f>
        <v>0</v>
      </c>
      <c r="J102" s="75">
        <f>'Selling Price'!J102*'Volume (KT)'!J102</f>
        <v>0</v>
      </c>
      <c r="K102" s="75">
        <f>'Selling Price'!K102*'Volume (KT)'!K102</f>
        <v>0</v>
      </c>
      <c r="L102" s="75">
        <f>'Selling Price'!L102*'Volume (KT)'!L102</f>
        <v>0</v>
      </c>
      <c r="M102" s="75">
        <f>'Selling Price'!M102*'Volume (KT)'!M102</f>
        <v>0</v>
      </c>
      <c r="N102" s="75">
        <f>'Selling Price'!N102*'Volume (KT)'!N102</f>
        <v>0</v>
      </c>
      <c r="O102" s="75">
        <f>'Selling Price'!O102*'Volume (KT)'!O102</f>
        <v>0</v>
      </c>
      <c r="P102" s="75">
        <f>'Selling Price'!P102*'Volume (KT)'!P102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Price'!E103*'Volume (KT)'!E103</f>
        <v>0</v>
      </c>
      <c r="F103" s="75">
        <f>'Selling Price'!F103*'Volume (KT)'!F103</f>
        <v>0</v>
      </c>
      <c r="G103" s="75">
        <f>'Selling Price'!G103*'Volume (KT)'!G103</f>
        <v>0</v>
      </c>
      <c r="H103" s="75">
        <f>'Selling Price'!H103*'Volume (KT)'!H103</f>
        <v>0</v>
      </c>
      <c r="I103" s="75">
        <f>'Selling Price'!I103*'Volume (KT)'!I103</f>
        <v>0</v>
      </c>
      <c r="J103" s="75">
        <f>'Selling Price'!J103*'Volume (KT)'!J103</f>
        <v>0</v>
      </c>
      <c r="K103" s="75">
        <f>'Selling Price'!K103*'Volume (KT)'!K103</f>
        <v>0</v>
      </c>
      <c r="L103" s="75">
        <f>'Selling Price'!L103*'Volume (KT)'!L103</f>
        <v>0</v>
      </c>
      <c r="M103" s="75">
        <f>'Selling Price'!M103*'Volume (KT)'!M103</f>
        <v>0</v>
      </c>
      <c r="N103" s="75">
        <f>'Selling Price'!N103*'Volume (KT)'!N103</f>
        <v>0</v>
      </c>
      <c r="O103" s="75">
        <f>'Selling Price'!O103*'Volume (KT)'!O103</f>
        <v>0</v>
      </c>
      <c r="P103" s="75">
        <f>'Selling Price'!P103*'Volume (KT)'!P103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Price'!E104*'Volume (KT)'!E104</f>
        <v>0</v>
      </c>
      <c r="F104" s="75">
        <f>'Selling Price'!F104*'Volume (KT)'!F104</f>
        <v>0</v>
      </c>
      <c r="G104" s="75">
        <f>'Selling Price'!G104*'Volume (KT)'!G104</f>
        <v>0</v>
      </c>
      <c r="H104" s="75">
        <f>'Selling Price'!H104*'Volume (KT)'!H104</f>
        <v>0</v>
      </c>
      <c r="I104" s="75">
        <f>'Selling Price'!I104*'Volume (KT)'!I104</f>
        <v>0</v>
      </c>
      <c r="J104" s="75">
        <f>'Selling Price'!J104*'Volume (KT)'!J104</f>
        <v>0</v>
      </c>
      <c r="K104" s="75">
        <f>'Selling Price'!K104*'Volume (KT)'!K104</f>
        <v>0</v>
      </c>
      <c r="L104" s="75">
        <f>'Selling Price'!L104*'Volume (KT)'!L104</f>
        <v>0</v>
      </c>
      <c r="M104" s="75">
        <f>'Selling Price'!M104*'Volume (KT)'!M104</f>
        <v>0</v>
      </c>
      <c r="N104" s="75">
        <f>'Selling Price'!N104*'Volume (KT)'!N104</f>
        <v>0</v>
      </c>
      <c r="O104" s="75">
        <f>'Selling Price'!O104*'Volume (KT)'!O104</f>
        <v>0</v>
      </c>
      <c r="P104" s="75">
        <f>'Selling Price'!P104*'Volume (KT)'!P104</f>
        <v>0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Price'!E105*'Volume (KT)'!E105</f>
        <v>0</v>
      </c>
      <c r="F105" s="75">
        <f>'Selling Price'!F105*'Volume (KT)'!F105</f>
        <v>0</v>
      </c>
      <c r="G105" s="75">
        <f>'Selling Price'!G105*'Volume (KT)'!G105</f>
        <v>0</v>
      </c>
      <c r="H105" s="75">
        <f>'Selling Price'!H105*'Volume (KT)'!H105</f>
        <v>0</v>
      </c>
      <c r="I105" s="75">
        <f>'Selling Price'!I105*'Volume (KT)'!I105</f>
        <v>0</v>
      </c>
      <c r="J105" s="75">
        <f>'Selling Price'!J105*'Volume (KT)'!J105</f>
        <v>0</v>
      </c>
      <c r="K105" s="75">
        <f>'Selling Price'!K105*'Volume (KT)'!K105</f>
        <v>0</v>
      </c>
      <c r="L105" s="75">
        <f>'Selling Price'!L105*'Volume (KT)'!L105</f>
        <v>0</v>
      </c>
      <c r="M105" s="75">
        <f>'Selling Price'!M105*'Volume (KT)'!M105</f>
        <v>0</v>
      </c>
      <c r="N105" s="75">
        <f>'Selling Price'!N105*'Volume (KT)'!N105</f>
        <v>0</v>
      </c>
      <c r="O105" s="75">
        <f>'Selling Price'!O105*'Volume (KT)'!O105</f>
        <v>0</v>
      </c>
      <c r="P105" s="75">
        <f>'Selling Price'!P105*'Volume (KT)'!P105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Price'!E106*'Volume (KT)'!E106</f>
        <v>0</v>
      </c>
      <c r="F106" s="75">
        <f>'Selling Price'!F106*'Volume (KT)'!F106</f>
        <v>0</v>
      </c>
      <c r="G106" s="75">
        <f>'Selling Price'!G106*'Volume (KT)'!G106</f>
        <v>0</v>
      </c>
      <c r="H106" s="75">
        <f>'Selling Price'!H106*'Volume (KT)'!H106</f>
        <v>0</v>
      </c>
      <c r="I106" s="75">
        <f>'Selling Price'!I106*'Volume (KT)'!I106</f>
        <v>0</v>
      </c>
      <c r="J106" s="75">
        <f>'Selling Price'!J106*'Volume (KT)'!J106</f>
        <v>0</v>
      </c>
      <c r="K106" s="75">
        <f>'Selling Price'!K106*'Volume (KT)'!K106</f>
        <v>0</v>
      </c>
      <c r="L106" s="75">
        <f>'Selling Price'!L106*'Volume (KT)'!L106</f>
        <v>0</v>
      </c>
      <c r="M106" s="75">
        <f>'Selling Price'!M106*'Volume (KT)'!M106</f>
        <v>0</v>
      </c>
      <c r="N106" s="75">
        <f>'Selling Price'!N106*'Volume (KT)'!N106</f>
        <v>0</v>
      </c>
      <c r="O106" s="75">
        <f>'Selling Price'!O106*'Volume (KT)'!O106</f>
        <v>0</v>
      </c>
      <c r="P106" s="75">
        <f>'Selling Price'!P106*'Volume (KT)'!P106</f>
        <v>0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Price'!E107*'Volume (KT)'!E107</f>
        <v>0</v>
      </c>
      <c r="F107" s="75">
        <f>'Selling Price'!F107*'Volume (KT)'!F107</f>
        <v>0</v>
      </c>
      <c r="G107" s="75">
        <f>'Selling Price'!G107*'Volume (KT)'!G107</f>
        <v>0</v>
      </c>
      <c r="H107" s="75">
        <f>'Selling Price'!H107*'Volume (KT)'!H107</f>
        <v>0</v>
      </c>
      <c r="I107" s="75">
        <f>'Selling Price'!I107*'Volume (KT)'!I107</f>
        <v>0</v>
      </c>
      <c r="J107" s="75">
        <f>'Selling Price'!J107*'Volume (KT)'!J107</f>
        <v>0</v>
      </c>
      <c r="K107" s="75">
        <f>'Selling Price'!K107*'Volume (KT)'!K107</f>
        <v>0</v>
      </c>
      <c r="L107" s="75">
        <f>'Selling Price'!L107*'Volume (KT)'!L107</f>
        <v>0</v>
      </c>
      <c r="M107" s="75">
        <f>'Selling Price'!M107*'Volume (KT)'!M107</f>
        <v>0</v>
      </c>
      <c r="N107" s="75">
        <f>'Selling Price'!N107*'Volume (KT)'!N107</f>
        <v>0</v>
      </c>
      <c r="O107" s="75">
        <f>'Selling Price'!O107*'Volume (KT)'!O107</f>
        <v>0</v>
      </c>
      <c r="P107" s="75">
        <f>'Selling Price'!P107*'Volume (KT)'!P107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Price'!E108*'Volume (KT)'!E108</f>
        <v>0</v>
      </c>
      <c r="F108" s="75">
        <f>'Selling Price'!F108*'Volume (KT)'!F108</f>
        <v>0</v>
      </c>
      <c r="G108" s="75">
        <f>'Selling Price'!G108*'Volume (KT)'!G108</f>
        <v>0</v>
      </c>
      <c r="H108" s="75">
        <f>'Selling Price'!H108*'Volume (KT)'!H108</f>
        <v>0</v>
      </c>
      <c r="I108" s="75">
        <f>'Selling Price'!I108*'Volume (KT)'!I108</f>
        <v>0</v>
      </c>
      <c r="J108" s="75">
        <f>'Selling Price'!J108*'Volume (KT)'!J108</f>
        <v>0</v>
      </c>
      <c r="K108" s="75">
        <f>'Selling Price'!K108*'Volume (KT)'!K108</f>
        <v>0</v>
      </c>
      <c r="L108" s="75">
        <f>'Selling Price'!L108*'Volume (KT)'!L108</f>
        <v>0</v>
      </c>
      <c r="M108" s="75">
        <f>'Selling Price'!M108*'Volume (KT)'!M108</f>
        <v>0</v>
      </c>
      <c r="N108" s="75">
        <f>'Selling Price'!N108*'Volume (KT)'!N108</f>
        <v>0</v>
      </c>
      <c r="O108" s="75">
        <f>'Selling Price'!O108*'Volume (KT)'!O108</f>
        <v>0</v>
      </c>
      <c r="P108" s="75">
        <f>'Selling Price'!P108*'Volume (KT)'!P108</f>
        <v>0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Price'!E109*'Volume (KT)'!E109</f>
        <v>0</v>
      </c>
      <c r="F109" s="75">
        <f>'Selling Price'!F109*'Volume (KT)'!F109</f>
        <v>0</v>
      </c>
      <c r="G109" s="75">
        <f>'Selling Price'!G109*'Volume (KT)'!G109</f>
        <v>0</v>
      </c>
      <c r="H109" s="75">
        <f>'Selling Price'!H109*'Volume (KT)'!H109</f>
        <v>0</v>
      </c>
      <c r="I109" s="75">
        <f>'Selling Price'!I109*'Volume (KT)'!I109</f>
        <v>0</v>
      </c>
      <c r="J109" s="75">
        <f>'Selling Price'!J109*'Volume (KT)'!J109</f>
        <v>0</v>
      </c>
      <c r="K109" s="75">
        <f>'Selling Price'!K109*'Volume (KT)'!K109</f>
        <v>0</v>
      </c>
      <c r="L109" s="75">
        <f>'Selling Price'!L109*'Volume (KT)'!L109</f>
        <v>0</v>
      </c>
      <c r="M109" s="75">
        <f>'Selling Price'!M109*'Volume (KT)'!M109</f>
        <v>0</v>
      </c>
      <c r="N109" s="75">
        <f>'Selling Price'!N109*'Volume (KT)'!N109</f>
        <v>0</v>
      </c>
      <c r="O109" s="75">
        <f>'Selling Price'!O109*'Volume (KT)'!O109</f>
        <v>0</v>
      </c>
      <c r="P109" s="75">
        <f>'Selling Price'!P109*'Volume (KT)'!P109</f>
        <v>0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Price'!E110*'Volume (KT)'!E110</f>
        <v>0</v>
      </c>
      <c r="F110" s="75">
        <f>'Selling Price'!F110*'Volume (KT)'!F110</f>
        <v>0</v>
      </c>
      <c r="G110" s="75">
        <f>'Selling Price'!G110*'Volume (KT)'!G110</f>
        <v>0</v>
      </c>
      <c r="H110" s="75">
        <f>'Selling Price'!H110*'Volume (KT)'!H110</f>
        <v>0</v>
      </c>
      <c r="I110" s="75">
        <f>'Selling Price'!I110*'Volume (KT)'!I110</f>
        <v>0</v>
      </c>
      <c r="J110" s="75">
        <f>'Selling Price'!J110*'Volume (KT)'!J110</f>
        <v>0</v>
      </c>
      <c r="K110" s="75">
        <f>'Selling Price'!K110*'Volume (KT)'!K110</f>
        <v>0</v>
      </c>
      <c r="L110" s="75">
        <f>'Selling Price'!L110*'Volume (KT)'!L110</f>
        <v>0</v>
      </c>
      <c r="M110" s="75">
        <f>'Selling Price'!M110*'Volume (KT)'!M110</f>
        <v>0</v>
      </c>
      <c r="N110" s="75">
        <f>'Selling Price'!N110*'Volume (KT)'!N110</f>
        <v>0</v>
      </c>
      <c r="O110" s="75">
        <f>'Selling Price'!O110*'Volume (KT)'!O110</f>
        <v>0</v>
      </c>
      <c r="P110" s="75">
        <f>'Selling Price'!P110*'Volume (KT)'!P110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Price'!E111*'Volume (KT)'!E111</f>
        <v>0</v>
      </c>
      <c r="F111" s="75">
        <f>'Selling Price'!F111*'Volume (KT)'!F111</f>
        <v>0</v>
      </c>
      <c r="G111" s="75">
        <f>'Selling Price'!G111*'Volume (KT)'!G111</f>
        <v>0</v>
      </c>
      <c r="H111" s="75">
        <f>'Selling Price'!H111*'Volume (KT)'!H111</f>
        <v>0</v>
      </c>
      <c r="I111" s="75">
        <f>'Selling Price'!I111*'Volume (KT)'!I111</f>
        <v>0</v>
      </c>
      <c r="J111" s="75">
        <f>'Selling Price'!J111*'Volume (KT)'!J111</f>
        <v>0</v>
      </c>
      <c r="K111" s="75">
        <f>'Selling Price'!K111*'Volume (KT)'!K111</f>
        <v>0</v>
      </c>
      <c r="L111" s="75">
        <f>'Selling Price'!L111*'Volume (KT)'!L111</f>
        <v>0</v>
      </c>
      <c r="M111" s="75">
        <f>'Selling Price'!M111*'Volume (KT)'!M111</f>
        <v>0</v>
      </c>
      <c r="N111" s="75">
        <f>'Selling Price'!N111*'Volume (KT)'!N111</f>
        <v>0</v>
      </c>
      <c r="O111" s="75">
        <f>'Selling Price'!O111*'Volume (KT)'!O111</f>
        <v>0</v>
      </c>
      <c r="P111" s="75">
        <f>'Selling Price'!P111*'Volume (KT)'!P111</f>
        <v>0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Price'!E112*'Volume (KT)'!E112</f>
        <v>0</v>
      </c>
      <c r="F112" s="75">
        <f>'Selling Price'!F112*'Volume (KT)'!F112</f>
        <v>0</v>
      </c>
      <c r="G112" s="75">
        <f>'Selling Price'!G112*'Volume (KT)'!G112</f>
        <v>0</v>
      </c>
      <c r="H112" s="75">
        <f>'Selling Price'!H112*'Volume (KT)'!H112</f>
        <v>0</v>
      </c>
      <c r="I112" s="75">
        <f>'Selling Price'!I112*'Volume (KT)'!I112</f>
        <v>0</v>
      </c>
      <c r="J112" s="75">
        <f>'Selling Price'!J112*'Volume (KT)'!J112</f>
        <v>0</v>
      </c>
      <c r="K112" s="75">
        <f>'Selling Price'!K112*'Volume (KT)'!K112</f>
        <v>0</v>
      </c>
      <c r="L112" s="75">
        <f>'Selling Price'!L112*'Volume (KT)'!L112</f>
        <v>0</v>
      </c>
      <c r="M112" s="75">
        <f>'Selling Price'!M112*'Volume (KT)'!M112</f>
        <v>0</v>
      </c>
      <c r="N112" s="75">
        <f>'Selling Price'!N112*'Volume (KT)'!N112</f>
        <v>0</v>
      </c>
      <c r="O112" s="75">
        <f>'Selling Price'!O112*'Volume (KT)'!O112</f>
        <v>0</v>
      </c>
      <c r="P112" s="75">
        <f>'Selling Price'!P112*'Volume (KT)'!P112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Price'!E113*'Volume (KT)'!E113</f>
        <v>0</v>
      </c>
      <c r="F113" s="75">
        <f>'Selling Price'!F113*'Volume (KT)'!F113</f>
        <v>0</v>
      </c>
      <c r="G113" s="75">
        <f>'Selling Price'!G113*'Volume (KT)'!G113</f>
        <v>0</v>
      </c>
      <c r="H113" s="75">
        <f>'Selling Price'!H113*'Volume (KT)'!H113</f>
        <v>0</v>
      </c>
      <c r="I113" s="75">
        <f>'Selling Price'!I113*'Volume (KT)'!I113</f>
        <v>0</v>
      </c>
      <c r="J113" s="75">
        <f>'Selling Price'!J113*'Volume (KT)'!J113</f>
        <v>0</v>
      </c>
      <c r="K113" s="75">
        <f>'Selling Price'!K113*'Volume (KT)'!K113</f>
        <v>0</v>
      </c>
      <c r="L113" s="75">
        <f>'Selling Price'!L113*'Volume (KT)'!L113</f>
        <v>0</v>
      </c>
      <c r="M113" s="75">
        <f>'Selling Price'!M113*'Volume (KT)'!M113</f>
        <v>0</v>
      </c>
      <c r="N113" s="75">
        <f>'Selling Price'!N113*'Volume (KT)'!N113</f>
        <v>0</v>
      </c>
      <c r="O113" s="75">
        <f>'Selling Price'!O113*'Volume (KT)'!O113</f>
        <v>0</v>
      </c>
      <c r="P113" s="75">
        <f>'Selling Price'!P113*'Volume (KT)'!P113</f>
        <v>0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Price'!E114*'Volume (KT)'!E114</f>
        <v>0</v>
      </c>
      <c r="F114" s="75">
        <f>'Selling Price'!F114*'Volume (KT)'!F114</f>
        <v>0</v>
      </c>
      <c r="G114" s="75">
        <f>'Selling Price'!G114*'Volume (KT)'!G114</f>
        <v>0</v>
      </c>
      <c r="H114" s="75">
        <f>'Selling Price'!H114*'Volume (KT)'!H114</f>
        <v>0</v>
      </c>
      <c r="I114" s="75">
        <f>'Selling Price'!I114*'Volume (KT)'!I114</f>
        <v>0</v>
      </c>
      <c r="J114" s="75">
        <f>'Selling Price'!J114*'Volume (KT)'!J114</f>
        <v>0</v>
      </c>
      <c r="K114" s="75">
        <f>'Selling Price'!K114*'Volume (KT)'!K114</f>
        <v>0</v>
      </c>
      <c r="L114" s="75">
        <f>'Selling Price'!L114*'Volume (KT)'!L114</f>
        <v>0</v>
      </c>
      <c r="M114" s="75">
        <f>'Selling Price'!M114*'Volume (KT)'!M114</f>
        <v>0</v>
      </c>
      <c r="N114" s="75">
        <f>'Selling Price'!N114*'Volume (KT)'!N114</f>
        <v>0</v>
      </c>
      <c r="O114" s="75">
        <f>'Selling Price'!O114*'Volume (KT)'!O114</f>
        <v>0</v>
      </c>
      <c r="P114" s="75">
        <f>'Selling Price'!P114*'Volume (KT)'!P114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Price'!E115*'Volume (KT)'!E115</f>
        <v>0</v>
      </c>
      <c r="F115" s="75">
        <f>'Selling Price'!F115*'Volume (KT)'!F115</f>
        <v>0</v>
      </c>
      <c r="G115" s="75">
        <f>'Selling Price'!G115*'Volume (KT)'!G115</f>
        <v>0</v>
      </c>
      <c r="H115" s="75">
        <f>'Selling Price'!H115*'Volume (KT)'!H115</f>
        <v>0</v>
      </c>
      <c r="I115" s="75">
        <f>'Selling Price'!I115*'Volume (KT)'!I115</f>
        <v>0</v>
      </c>
      <c r="J115" s="75">
        <f>'Selling Price'!J115*'Volume (KT)'!J115</f>
        <v>0</v>
      </c>
      <c r="K115" s="75">
        <f>'Selling Price'!K115*'Volume (KT)'!K115</f>
        <v>0</v>
      </c>
      <c r="L115" s="75">
        <f>'Selling Price'!L115*'Volume (KT)'!L115</f>
        <v>0</v>
      </c>
      <c r="M115" s="75">
        <f>'Selling Price'!M115*'Volume (KT)'!M115</f>
        <v>0</v>
      </c>
      <c r="N115" s="75">
        <f>'Selling Price'!N115*'Volume (KT)'!N115</f>
        <v>0</v>
      </c>
      <c r="O115" s="75">
        <f>'Selling Price'!O115*'Volume (KT)'!O115</f>
        <v>0</v>
      </c>
      <c r="P115" s="75">
        <f>'Selling Price'!P115*'Volume (KT)'!P115</f>
        <v>0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Price'!E116*'Volume (KT)'!E116</f>
        <v>0</v>
      </c>
      <c r="F116" s="75">
        <f>'Selling Price'!F116*'Volume (KT)'!F116</f>
        <v>0</v>
      </c>
      <c r="G116" s="75">
        <f>'Selling Price'!G116*'Volume (KT)'!G116</f>
        <v>0</v>
      </c>
      <c r="H116" s="75">
        <f>'Selling Price'!H116*'Volume (KT)'!H116</f>
        <v>0</v>
      </c>
      <c r="I116" s="75">
        <f>'Selling Price'!I116*'Volume (KT)'!I116</f>
        <v>0</v>
      </c>
      <c r="J116" s="75">
        <f>'Selling Price'!J116*'Volume (KT)'!J116</f>
        <v>0</v>
      </c>
      <c r="K116" s="75">
        <f>'Selling Price'!K116*'Volume (KT)'!K116</f>
        <v>0</v>
      </c>
      <c r="L116" s="75">
        <f>'Selling Price'!L116*'Volume (KT)'!L116</f>
        <v>0</v>
      </c>
      <c r="M116" s="75">
        <f>'Selling Price'!M116*'Volume (KT)'!M116</f>
        <v>0</v>
      </c>
      <c r="N116" s="75">
        <f>'Selling Price'!N116*'Volume (KT)'!N116</f>
        <v>0</v>
      </c>
      <c r="O116" s="75">
        <f>'Selling Price'!O116*'Volume (KT)'!O116</f>
        <v>0</v>
      </c>
      <c r="P116" s="75">
        <f>'Selling Price'!P116*'Volume (KT)'!P116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Price'!E117*'Volume (KT)'!E117</f>
        <v>0</v>
      </c>
      <c r="F117" s="75">
        <f>'Selling Price'!F117*'Volume (KT)'!F117</f>
        <v>0</v>
      </c>
      <c r="G117" s="75">
        <f>'Selling Price'!G117*'Volume (KT)'!G117</f>
        <v>0</v>
      </c>
      <c r="H117" s="75">
        <f>'Selling Price'!H117*'Volume (KT)'!H117</f>
        <v>0</v>
      </c>
      <c r="I117" s="75">
        <f>'Selling Price'!I117*'Volume (KT)'!I117</f>
        <v>0</v>
      </c>
      <c r="J117" s="75">
        <f>'Selling Price'!J117*'Volume (KT)'!J117</f>
        <v>0</v>
      </c>
      <c r="K117" s="75">
        <f>'Selling Price'!K117*'Volume (KT)'!K117</f>
        <v>0</v>
      </c>
      <c r="L117" s="75">
        <f>'Selling Price'!L117*'Volume (KT)'!L117</f>
        <v>0</v>
      </c>
      <c r="M117" s="75">
        <f>'Selling Price'!M117*'Volume (KT)'!M117</f>
        <v>0</v>
      </c>
      <c r="N117" s="75">
        <f>'Selling Price'!N117*'Volume (KT)'!N117</f>
        <v>0</v>
      </c>
      <c r="O117" s="75">
        <f>'Selling Price'!O117*'Volume (KT)'!O117</f>
        <v>0</v>
      </c>
      <c r="P117" s="75">
        <f>'Selling Price'!P117*'Volume (KT)'!P117</f>
        <v>0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Price'!E118*'Volume (KT)'!E118</f>
        <v>0</v>
      </c>
      <c r="F118" s="75">
        <f>'Selling Price'!F118*'Volume (KT)'!F118</f>
        <v>0</v>
      </c>
      <c r="G118" s="75">
        <f>'Selling Price'!G118*'Volume (KT)'!G118</f>
        <v>0</v>
      </c>
      <c r="H118" s="75">
        <f>'Selling Price'!H118*'Volume (KT)'!H118</f>
        <v>0</v>
      </c>
      <c r="I118" s="75">
        <f>'Selling Price'!I118*'Volume (KT)'!I118</f>
        <v>0</v>
      </c>
      <c r="J118" s="75">
        <f>'Selling Price'!J118*'Volume (KT)'!J118</f>
        <v>0</v>
      </c>
      <c r="K118" s="75">
        <f>'Selling Price'!K118*'Volume (KT)'!K118</f>
        <v>0</v>
      </c>
      <c r="L118" s="75">
        <f>'Selling Price'!L118*'Volume (KT)'!L118</f>
        <v>0</v>
      </c>
      <c r="M118" s="75">
        <f>'Selling Price'!M118*'Volume (KT)'!M118</f>
        <v>0</v>
      </c>
      <c r="N118" s="75">
        <f>'Selling Price'!N118*'Volume (KT)'!N118</f>
        <v>0</v>
      </c>
      <c r="O118" s="75">
        <f>'Selling Price'!O118*'Volume (KT)'!O118</f>
        <v>0</v>
      </c>
      <c r="P118" s="75">
        <f>'Selling Price'!P118*'Volume (KT)'!P118</f>
        <v>0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Price'!E119*'Volume (KT)'!E119</f>
        <v>0</v>
      </c>
      <c r="F119" s="75">
        <f>'Selling Price'!F119*'Volume (KT)'!F119</f>
        <v>0</v>
      </c>
      <c r="G119" s="75">
        <f>'Selling Price'!G119*'Volume (KT)'!G119</f>
        <v>0</v>
      </c>
      <c r="H119" s="75">
        <f>'Selling Price'!H119*'Volume (KT)'!H119</f>
        <v>0</v>
      </c>
      <c r="I119" s="75">
        <f>'Selling Price'!I119*'Volume (KT)'!I119</f>
        <v>0</v>
      </c>
      <c r="J119" s="75">
        <f>'Selling Price'!J119*'Volume (KT)'!J119</f>
        <v>0</v>
      </c>
      <c r="K119" s="75">
        <f>'Selling Price'!K119*'Volume (KT)'!K119</f>
        <v>0</v>
      </c>
      <c r="L119" s="75">
        <f>'Selling Price'!L119*'Volume (KT)'!L119</f>
        <v>0</v>
      </c>
      <c r="M119" s="75">
        <f>'Selling Price'!M119*'Volume (KT)'!M119</f>
        <v>0</v>
      </c>
      <c r="N119" s="75">
        <f>'Selling Price'!N119*'Volume (KT)'!N119</f>
        <v>0</v>
      </c>
      <c r="O119" s="75">
        <f>'Selling Price'!O119*'Volume (KT)'!O119</f>
        <v>0</v>
      </c>
      <c r="P119" s="75">
        <f>'Selling Price'!P119*'Volume (KT)'!P119</f>
        <v>0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Price'!E120*'Volume (KT)'!E120</f>
        <v>0</v>
      </c>
      <c r="F120" s="75">
        <f>'Selling Price'!F120*'Volume (KT)'!F120</f>
        <v>0</v>
      </c>
      <c r="G120" s="75">
        <f>'Selling Price'!G120*'Volume (KT)'!G120</f>
        <v>0</v>
      </c>
      <c r="H120" s="75">
        <f>'Selling Price'!H120*'Volume (KT)'!H120</f>
        <v>0</v>
      </c>
      <c r="I120" s="75">
        <f>'Selling Price'!I120*'Volume (KT)'!I120</f>
        <v>0</v>
      </c>
      <c r="J120" s="75">
        <f>'Selling Price'!J120*'Volume (KT)'!J120</f>
        <v>0</v>
      </c>
      <c r="K120" s="75">
        <f>'Selling Price'!K120*'Volume (KT)'!K120</f>
        <v>0</v>
      </c>
      <c r="L120" s="75">
        <f>'Selling Price'!L120*'Volume (KT)'!L120</f>
        <v>0</v>
      </c>
      <c r="M120" s="75">
        <f>'Selling Price'!M120*'Volume (KT)'!M120</f>
        <v>0</v>
      </c>
      <c r="N120" s="75">
        <f>'Selling Price'!N120*'Volume (KT)'!N120</f>
        <v>0</v>
      </c>
      <c r="O120" s="75">
        <f>'Selling Price'!O120*'Volume (KT)'!O120</f>
        <v>0</v>
      </c>
      <c r="P120" s="75">
        <f>'Selling Price'!P120*'Volume (KT)'!P120</f>
        <v>0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Price'!E121*'Volume (KT)'!E121</f>
        <v>1304.3604984423678</v>
      </c>
      <c r="F121" s="75">
        <f>'Selling Price'!F121*'Volume (KT)'!F121</f>
        <v>1269.3604984423675</v>
      </c>
      <c r="G121" s="75">
        <f>'Selling Price'!G121*'Volume (KT)'!G121</f>
        <v>1224.3604984423675</v>
      </c>
      <c r="H121" s="75">
        <f>'Selling Price'!H121*'Volume (KT)'!H121</f>
        <v>1189.3604984423675</v>
      </c>
      <c r="I121" s="75">
        <f>'Selling Price'!I121*'Volume (KT)'!I121</f>
        <v>1169.3604984423675</v>
      </c>
      <c r="J121" s="75">
        <f>'Selling Price'!J121*'Volume (KT)'!J121</f>
        <v>1119.3604984423675</v>
      </c>
      <c r="K121" s="75">
        <f>'Selling Price'!K121*'Volume (KT)'!K121</f>
        <v>1044.3604984423675</v>
      </c>
      <c r="L121" s="75">
        <f>'Selling Price'!L121*'Volume (KT)'!L121</f>
        <v>1064.3604984423675</v>
      </c>
      <c r="M121" s="75">
        <f>'Selling Price'!M121*'Volume (KT)'!M121</f>
        <v>1079.3604984423675</v>
      </c>
      <c r="N121" s="75">
        <f>'Selling Price'!N121*'Volume (KT)'!N121</f>
        <v>1159.3604984423675</v>
      </c>
      <c r="O121" s="75">
        <f>'Selling Price'!O121*'Volume (KT)'!O121</f>
        <v>1179.3604984423675</v>
      </c>
      <c r="P121" s="75">
        <f>'Selling Price'!P121*'Volume (KT)'!P121</f>
        <v>1174.3604984423675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Price'!E122*'Volume (KT)'!E122</f>
        <v>0</v>
      </c>
      <c r="F122" s="75">
        <f>'Selling Price'!F122*'Volume (KT)'!F122</f>
        <v>0</v>
      </c>
      <c r="G122" s="75">
        <f>'Selling Price'!G122*'Volume (KT)'!G122</f>
        <v>0</v>
      </c>
      <c r="H122" s="75">
        <f>'Selling Price'!H122*'Volume (KT)'!H122</f>
        <v>0</v>
      </c>
      <c r="I122" s="75">
        <f>'Selling Price'!I122*'Volume (KT)'!I122</f>
        <v>0</v>
      </c>
      <c r="J122" s="75">
        <f>'Selling Price'!J122*'Volume (KT)'!J122</f>
        <v>0</v>
      </c>
      <c r="K122" s="75">
        <f>'Selling Price'!K122*'Volume (KT)'!K122</f>
        <v>0</v>
      </c>
      <c r="L122" s="75">
        <f>'Selling Price'!L122*'Volume (KT)'!L122</f>
        <v>0</v>
      </c>
      <c r="M122" s="75">
        <f>'Selling Price'!M122*'Volume (KT)'!M122</f>
        <v>0</v>
      </c>
      <c r="N122" s="75">
        <f>'Selling Price'!N122*'Volume (KT)'!N122</f>
        <v>0</v>
      </c>
      <c r="O122" s="75">
        <f>'Selling Price'!O122*'Volume (KT)'!O122</f>
        <v>0</v>
      </c>
      <c r="P122" s="75">
        <f>'Selling Price'!P122*'Volume (KT)'!P122</f>
        <v>0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Price'!E123*'Volume (KT)'!E123</f>
        <v>2597.8207115264795</v>
      </c>
      <c r="F123" s="75">
        <f>'Selling Price'!F123*'Volume (KT)'!F123</f>
        <v>2413.3385470404978</v>
      </c>
      <c r="G123" s="75">
        <f>'Selling Price'!G123*'Volume (KT)'!G123</f>
        <v>2551.7028760124608</v>
      </c>
      <c r="H123" s="75">
        <f>'Selling Price'!H123*'Volume (KT)'!H123</f>
        <v>2479.6028760124609</v>
      </c>
      <c r="I123" s="75">
        <f>'Selling Price'!I123*'Volume (KT)'!I123</f>
        <v>2438.4028760124606</v>
      </c>
      <c r="J123" s="75">
        <f>'Selling Price'!J123*'Volume (KT)'!J123</f>
        <v>2335.4028760124606</v>
      </c>
      <c r="K123" s="75">
        <f>'Selling Price'!K123*'Volume (KT)'!K123</f>
        <v>2180.9028760124606</v>
      </c>
      <c r="L123" s="75">
        <f>'Selling Price'!L123*'Volume (KT)'!L123</f>
        <v>2222.1028760124609</v>
      </c>
      <c r="M123" s="75">
        <f>'Selling Price'!M123*'Volume (KT)'!M123</f>
        <v>2253.0028760124605</v>
      </c>
      <c r="N123" s="75">
        <f>'Selling Price'!N123*'Volume (KT)'!N123</f>
        <v>2417.8028760124607</v>
      </c>
      <c r="O123" s="75">
        <f>'Selling Price'!O123*'Volume (KT)'!O123</f>
        <v>2459.0028760124605</v>
      </c>
      <c r="P123" s="75">
        <f>'Selling Price'!P123*'Volume (KT)'!P123</f>
        <v>2448.7028760124608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Price'!E124*'Volume (KT)'!E124</f>
        <v>0</v>
      </c>
      <c r="F124" s="75">
        <f>'Selling Price'!F124*'Volume (KT)'!F124</f>
        <v>0</v>
      </c>
      <c r="G124" s="75">
        <f>'Selling Price'!G124*'Volume (KT)'!G124</f>
        <v>0</v>
      </c>
      <c r="H124" s="75">
        <f>'Selling Price'!H124*'Volume (KT)'!H124</f>
        <v>0</v>
      </c>
      <c r="I124" s="75">
        <f>'Selling Price'!I124*'Volume (KT)'!I124</f>
        <v>0</v>
      </c>
      <c r="J124" s="75">
        <f>'Selling Price'!J124*'Volume (KT)'!J124</f>
        <v>0</v>
      </c>
      <c r="K124" s="75">
        <f>'Selling Price'!K124*'Volume (KT)'!K124</f>
        <v>0</v>
      </c>
      <c r="L124" s="75">
        <f>'Selling Price'!L124*'Volume (KT)'!L124</f>
        <v>0</v>
      </c>
      <c r="M124" s="75">
        <f>'Selling Price'!M124*'Volume (KT)'!M124</f>
        <v>0</v>
      </c>
      <c r="N124" s="75">
        <f>'Selling Price'!N124*'Volume (KT)'!N124</f>
        <v>0</v>
      </c>
      <c r="O124" s="75">
        <f>'Selling Price'!O124*'Volume (KT)'!O124</f>
        <v>0</v>
      </c>
      <c r="P124" s="75">
        <f>'Selling Price'!P124*'Volume (KT)'!P124</f>
        <v>0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Price'!E125*'Volume (KT)'!E125</f>
        <v>3909.981143613707</v>
      </c>
      <c r="F125" s="75">
        <f>'Selling Price'!F125*'Volume (KT)'!F125</f>
        <v>3440.9458716510899</v>
      </c>
      <c r="G125" s="75">
        <f>'Selling Price'!G125*'Volume (KT)'!G125</f>
        <v>2785.3046492211834</v>
      </c>
      <c r="H125" s="75">
        <f>'Selling Price'!H125*'Volume (KT)'!H125</f>
        <v>3580.2186436137067</v>
      </c>
      <c r="I125" s="75">
        <f>'Selling Price'!I125*'Volume (KT)'!I125</f>
        <v>3522.8686436137068</v>
      </c>
      <c r="J125" s="75">
        <f>'Selling Price'!J125*'Volume (KT)'!J125</f>
        <v>3379.4936436137068</v>
      </c>
      <c r="K125" s="75">
        <f>'Selling Price'!K125*'Volume (KT)'!K125</f>
        <v>3164.4311436137068</v>
      </c>
      <c r="L125" s="75">
        <f>'Selling Price'!L125*'Volume (KT)'!L125</f>
        <v>3221.7811436137067</v>
      </c>
      <c r="M125" s="75">
        <f>'Selling Price'!M125*'Volume (KT)'!M125</f>
        <v>3264.793643613707</v>
      </c>
      <c r="N125" s="75">
        <f>'Selling Price'!N125*'Volume (KT)'!N125</f>
        <v>3494.1936436137071</v>
      </c>
      <c r="O125" s="75">
        <f>'Selling Price'!O125*'Volume (KT)'!O125</f>
        <v>3551.543643613707</v>
      </c>
      <c r="P125" s="75">
        <f>'Selling Price'!P125*'Volume (KT)'!P125</f>
        <v>3537.2061436137069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Price'!E126*'Volume (KT)'!E126</f>
        <v>6702.1268205699425</v>
      </c>
      <c r="F126" s="75">
        <f>'Selling Price'!F126*'Volume (KT)'!F126</f>
        <v>6304.73211736748</v>
      </c>
      <c r="G126" s="75">
        <f>'Selling Price'!G126*'Volume (KT)'!G126</f>
        <v>3810.4575356847945</v>
      </c>
      <c r="H126" s="75">
        <f>'Selling Price'!H126*'Volume (KT)'!H126</f>
        <v>4013.2791712195462</v>
      </c>
      <c r="I126" s="75">
        <f>'Selling Price'!I126*'Volume (KT)'!I126</f>
        <v>7256.7219750776421</v>
      </c>
      <c r="J126" s="75">
        <f>'Selling Price'!J126*'Volume (KT)'!J126</f>
        <v>5705.8902626618556</v>
      </c>
      <c r="K126" s="75">
        <f>'Selling Price'!K126*'Volume (KT)'!K126</f>
        <v>2062.8987872700554</v>
      </c>
      <c r="L126" s="75">
        <f>'Selling Price'!L126*'Volume (KT)'!L126</f>
        <v>2650.594553625363</v>
      </c>
      <c r="M126" s="75">
        <f>'Selling Price'!M126*'Volume (KT)'!M126</f>
        <v>553.63224950723304</v>
      </c>
      <c r="N126" s="75">
        <f>'Selling Price'!N126*'Volume (KT)'!N126</f>
        <v>141.08003269296287</v>
      </c>
      <c r="O126" s="75">
        <f>'Selling Price'!O126*'Volume (KT)'!O126</f>
        <v>1459.8551830625418</v>
      </c>
      <c r="P126" s="75">
        <f>'Selling Price'!P126*'Volume (KT)'!P126</f>
        <v>568.93073688337904</v>
      </c>
    </row>
    <row r="127" spans="1:16" s="73" customFormat="1" ht="23.5">
      <c r="A127" s="71" t="s">
        <v>6</v>
      </c>
      <c r="B127" s="72"/>
      <c r="D127" s="454" t="s">
        <v>323</v>
      </c>
      <c r="E127" s="443">
        <f>E18/'Volume (KT)'!E127</f>
        <v>518.58237837562831</v>
      </c>
      <c r="F127" s="443">
        <f>F18/'Volume (KT)'!F127</f>
        <v>519.90900819781552</v>
      </c>
      <c r="G127" s="443">
        <f>G18/'Volume (KT)'!G127</f>
        <v>520.42772172096761</v>
      </c>
      <c r="H127" s="443">
        <f>H18/'Volume (KT)'!H127</f>
        <v>535.92561735384425</v>
      </c>
      <c r="I127" s="443">
        <f>I18/'Volume (KT)'!I127</f>
        <v>521.71296802101278</v>
      </c>
      <c r="J127" s="443">
        <f>J18/'Volume (KT)'!J127</f>
        <v>503.48154109534966</v>
      </c>
      <c r="K127" s="443">
        <f>K18/'Volume (KT)'!K127</f>
        <v>488.11566653039051</v>
      </c>
      <c r="L127" s="443">
        <f>L18/'Volume (KT)'!L127</f>
        <v>490.40144256110483</v>
      </c>
      <c r="M127" s="443">
        <f>M18/'Volume (KT)'!M127</f>
        <v>494.25357136436321</v>
      </c>
      <c r="N127" s="443">
        <f>N18/'Volume (KT)'!N127</f>
        <v>516.7544147861812</v>
      </c>
      <c r="O127" s="443">
        <f>O18/'Volume (KT)'!O127</f>
        <v>527.74945589595745</v>
      </c>
      <c r="P127" s="443">
        <f>P18/'Volume (KT)'!P127</f>
        <v>519.80234729572965</v>
      </c>
    </row>
    <row r="128" spans="1:16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9">
        <f>E24</f>
        <v>23743</v>
      </c>
      <c r="F129" s="309">
        <f t="shared" ref="F129:P129" si="18">F24</f>
        <v>23774</v>
      </c>
      <c r="G129" s="309">
        <f t="shared" si="18"/>
        <v>23802</v>
      </c>
      <c r="H129" s="309">
        <f t="shared" si="18"/>
        <v>23833</v>
      </c>
      <c r="I129" s="309">
        <f t="shared" si="18"/>
        <v>23863</v>
      </c>
      <c r="J129" s="309">
        <f t="shared" si="18"/>
        <v>23894</v>
      </c>
      <c r="K129" s="309">
        <f t="shared" si="18"/>
        <v>23924</v>
      </c>
      <c r="L129" s="309">
        <f t="shared" si="18"/>
        <v>23955</v>
      </c>
      <c r="M129" s="309">
        <f t="shared" si="18"/>
        <v>23986</v>
      </c>
      <c r="N129" s="309">
        <f t="shared" si="18"/>
        <v>24016</v>
      </c>
      <c r="O129" s="309">
        <f t="shared" si="18"/>
        <v>24047</v>
      </c>
      <c r="P129" s="309">
        <f t="shared" si="18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Price'!E130*'Volume (KT)'!E130</f>
        <v>11851.399999999998</v>
      </c>
      <c r="F130" s="75">
        <f>'Selling Price'!F130*'Volume (KT)'!F130</f>
        <v>11815.4</v>
      </c>
      <c r="G130" s="75">
        <f>'Selling Price'!G130*'Volume (KT)'!G130</f>
        <v>12633.830000000002</v>
      </c>
      <c r="H130" s="75">
        <f>'Selling Price'!H130*'Volume (KT)'!H130</f>
        <v>12643.505000000001</v>
      </c>
      <c r="I130" s="75">
        <f>'Selling Price'!I130*'Volume (KT)'!I130</f>
        <v>11128.87</v>
      </c>
      <c r="J130" s="75">
        <f>'Selling Price'!J130*'Volume (KT)'!J130</f>
        <v>10885.955</v>
      </c>
      <c r="K130" s="75">
        <f>'Selling Price'!K130*'Volume (KT)'!K130</f>
        <v>11647.883000000002</v>
      </c>
      <c r="L130" s="75">
        <f>'Selling Price'!L130*'Volume (KT)'!L130</f>
        <v>10252.349999999999</v>
      </c>
      <c r="M130" s="75">
        <f>'Selling Price'!M130*'Volume (KT)'!M130</f>
        <v>12311.942749999998</v>
      </c>
      <c r="N130" s="75">
        <f>'Selling Price'!N130*'Volume (KT)'!N130</f>
        <v>14367.174999999997</v>
      </c>
      <c r="O130" s="75">
        <f>'Selling Price'!O130*'Volume (KT)'!O130</f>
        <v>13695.395999999999</v>
      </c>
      <c r="P130" s="75">
        <f>'Selling Price'!P130*'Volume (KT)'!P130</f>
        <v>12409.375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Price'!E131*'Volume (KT)'!E131</f>
        <v>14699.83302</v>
      </c>
      <c r="F131" s="75">
        <f>'Selling Price'!F131*'Volume (KT)'!F131</f>
        <v>12317.336640000001</v>
      </c>
      <c r="G131" s="75">
        <f>'Selling Price'!G131*'Volume (KT)'!G131</f>
        <v>13564.39968</v>
      </c>
      <c r="H131" s="75">
        <f>'Selling Price'!H131*'Volume (KT)'!H131</f>
        <v>13136.8824</v>
      </c>
      <c r="I131" s="75">
        <f>'Selling Price'!I131*'Volume (KT)'!I131</f>
        <v>13520.808719999999</v>
      </c>
      <c r="J131" s="75">
        <f>'Selling Price'!J131*'Volume (KT)'!J131</f>
        <v>13144.917599999999</v>
      </c>
      <c r="K131" s="75">
        <f>'Selling Price'!K131*'Volume (KT)'!K131</f>
        <v>13010.197428000001</v>
      </c>
      <c r="L131" s="75">
        <f>'Selling Price'!L131*'Volume (KT)'!L131</f>
        <v>12724.073999999999</v>
      </c>
      <c r="M131" s="75">
        <f>'Selling Price'!M131*'Volume (KT)'!M131</f>
        <v>12792.674519999999</v>
      </c>
      <c r="N131" s="75">
        <f>'Selling Price'!N131*'Volume (KT)'!N131</f>
        <v>11554.356455999996</v>
      </c>
      <c r="O131" s="75">
        <f>'Selling Price'!O131*'Volume (KT)'!O131</f>
        <v>11102.990760000001</v>
      </c>
      <c r="P131" s="75">
        <f>'Selling Price'!P131*'Volume (KT)'!P131</f>
        <v>11340.931499999999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Price'!E132*'Volume (KT)'!E132</f>
        <v>0</v>
      </c>
      <c r="F132" s="75">
        <f>'Selling Price'!F132*'Volume (KT)'!F132</f>
        <v>613.1754032989885</v>
      </c>
      <c r="G132" s="75">
        <f>'Selling Price'!G132*'Volume (KT)'!G132</f>
        <v>0</v>
      </c>
      <c r="H132" s="75">
        <f>'Selling Price'!H132*'Volume (KT)'!H132</f>
        <v>0</v>
      </c>
      <c r="I132" s="75">
        <f>'Selling Price'!I132*'Volume (KT)'!I132</f>
        <v>0</v>
      </c>
      <c r="J132" s="75">
        <f>'Selling Price'!J132*'Volume (KT)'!J132</f>
        <v>0</v>
      </c>
      <c r="K132" s="75">
        <f>'Selling Price'!K132*'Volume (KT)'!K132</f>
        <v>0</v>
      </c>
      <c r="L132" s="75">
        <f>'Selling Price'!L132*'Volume (KT)'!L132</f>
        <v>0</v>
      </c>
      <c r="M132" s="75">
        <f>'Selling Price'!M132*'Volume (KT)'!M132</f>
        <v>0</v>
      </c>
      <c r="N132" s="75">
        <f>'Selling Price'!N132*'Volume (KT)'!N132</f>
        <v>0</v>
      </c>
      <c r="O132" s="75">
        <f>'Selling Price'!O132*'Volume (KT)'!O132</f>
        <v>0</v>
      </c>
      <c r="P132" s="75">
        <f>'Selling Price'!P132*'Volume (KT)'!P132</f>
        <v>0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Price'!E133*'Volume (KT)'!E133</f>
        <v>0</v>
      </c>
      <c r="F133" s="75">
        <f>'Selling Price'!F133*'Volume (KT)'!F133</f>
        <v>0</v>
      </c>
      <c r="G133" s="75">
        <f>'Selling Price'!G133*'Volume (KT)'!G133</f>
        <v>0</v>
      </c>
      <c r="H133" s="75">
        <f>'Selling Price'!H133*'Volume (KT)'!H133</f>
        <v>0</v>
      </c>
      <c r="I133" s="75">
        <f>'Selling Price'!I133*'Volume (KT)'!I133</f>
        <v>0</v>
      </c>
      <c r="J133" s="75">
        <f>'Selling Price'!J133*'Volume (KT)'!J133</f>
        <v>0</v>
      </c>
      <c r="K133" s="75">
        <f>'Selling Price'!K133*'Volume (KT)'!K133</f>
        <v>0</v>
      </c>
      <c r="L133" s="75">
        <f>'Selling Price'!L133*'Volume (KT)'!L133</f>
        <v>0</v>
      </c>
      <c r="M133" s="75">
        <f>'Selling Price'!M133*'Volume (KT)'!M133</f>
        <v>0</v>
      </c>
      <c r="N133" s="75">
        <f>'Selling Price'!N133*'Volume (KT)'!N133</f>
        <v>0</v>
      </c>
      <c r="O133" s="75">
        <f>'Selling Price'!O133*'Volume (KT)'!O133</f>
        <v>0</v>
      </c>
      <c r="P133" s="75">
        <f>'Selling Price'!P133*'Volume (KT)'!P133</f>
        <v>0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Price'!E134*'Volume (KT)'!E134</f>
        <v>1409.8963679999999</v>
      </c>
      <c r="F134" s="75">
        <f>'Selling Price'!F134*'Volume (KT)'!F134</f>
        <v>1405.464048</v>
      </c>
      <c r="G134" s="75">
        <f>'Selling Price'!G134*'Volume (KT)'!G134</f>
        <v>1397.7074880000005</v>
      </c>
      <c r="H134" s="75">
        <f>'Selling Price'!H134*'Volume (KT)'!H134</f>
        <v>699.40778400000011</v>
      </c>
      <c r="I134" s="75">
        <f>'Selling Price'!I134*'Volume (KT)'!I134</f>
        <v>1393.0535520000001</v>
      </c>
      <c r="J134" s="75">
        <f>'Selling Price'!J134*'Volume (KT)'!J134</f>
        <v>699.85101599999996</v>
      </c>
      <c r="K134" s="75">
        <f>'Selling Price'!K134*'Volume (KT)'!K134</f>
        <v>692.41967748000013</v>
      </c>
      <c r="L134" s="75">
        <f>'Selling Price'!L134*'Volume (KT)'!L134</f>
        <v>676.63673999999992</v>
      </c>
      <c r="M134" s="75">
        <f>'Selling Price'!M134*'Volume (KT)'!M134</f>
        <v>0</v>
      </c>
      <c r="N134" s="75">
        <f>'Selling Price'!N134*'Volume (KT)'!N134</f>
        <v>0</v>
      </c>
      <c r="O134" s="75">
        <f>'Selling Price'!O134*'Volume (KT)'!O134</f>
        <v>677.94981480000001</v>
      </c>
      <c r="P134" s="75">
        <f>'Selling Price'!P134*'Volume (KT)'!P134</f>
        <v>0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Price'!E135*'Volume (KT)'!E135</f>
        <v>0</v>
      </c>
      <c r="F135" s="75">
        <f>'Selling Price'!F135*'Volume (KT)'!F135</f>
        <v>696.57602400000007</v>
      </c>
      <c r="G135" s="75">
        <f>'Selling Price'!G135*'Volume (KT)'!G135</f>
        <v>692.69774400000017</v>
      </c>
      <c r="H135" s="75">
        <f>'Selling Price'!H135*'Volume (KT)'!H135</f>
        <v>693.25178400000016</v>
      </c>
      <c r="I135" s="75">
        <f>'Selling Price'!I135*'Volume (KT)'!I135</f>
        <v>690.37077600000009</v>
      </c>
      <c r="J135" s="75">
        <f>'Selling Price'!J135*'Volume (KT)'!J135</f>
        <v>693.69501600000001</v>
      </c>
      <c r="K135" s="75">
        <f>'Selling Price'!K135*'Volume (KT)'!K135</f>
        <v>686.26367748000018</v>
      </c>
      <c r="L135" s="75">
        <f>'Selling Price'!L135*'Volume (KT)'!L135</f>
        <v>0</v>
      </c>
      <c r="M135" s="75">
        <f>'Selling Price'!M135*'Volume (KT)'!M135</f>
        <v>0</v>
      </c>
      <c r="N135" s="75">
        <f>'Selling Price'!N135*'Volume (KT)'!N135</f>
        <v>0</v>
      </c>
      <c r="O135" s="75">
        <f>'Selling Price'!O135*'Volume (KT)'!O135</f>
        <v>0</v>
      </c>
      <c r="P135" s="75">
        <f>'Selling Price'!P135*'Volume (KT)'!P135</f>
        <v>0</v>
      </c>
    </row>
    <row r="136" spans="1:16" s="73" customFormat="1" ht="23.5">
      <c r="A136" s="71" t="s">
        <v>94</v>
      </c>
      <c r="B136" s="72"/>
      <c r="D136" s="454" t="s">
        <v>324</v>
      </c>
      <c r="E136" s="443">
        <f>E19/'Volume (KT)'!E136</f>
        <v>591.78997358640709</v>
      </c>
      <c r="F136" s="443">
        <f>F19/'Volume (KT)'!F136</f>
        <v>587.15363199824571</v>
      </c>
      <c r="G136" s="443">
        <f>G19/'Volume (KT)'!G136</f>
        <v>586.20061735353613</v>
      </c>
      <c r="H136" s="443">
        <f>H19/'Volume (KT)'!H136</f>
        <v>587.1140426598447</v>
      </c>
      <c r="I136" s="443">
        <f>I19/'Volume (KT)'!I136</f>
        <v>584.23306834274536</v>
      </c>
      <c r="J136" s="443">
        <f>J19/'Volume (KT)'!J136</f>
        <v>587.40778311738723</v>
      </c>
      <c r="K136" s="443">
        <f>K19/'Volume (KT)'!K136</f>
        <v>581.40617258029943</v>
      </c>
      <c r="L136" s="443">
        <f>L19/'Volume (KT)'!L136</f>
        <v>569.25096603708198</v>
      </c>
      <c r="M136" s="443">
        <f>M19/'Volume (KT)'!M136</f>
        <v>572.90317822911902</v>
      </c>
      <c r="N136" s="443">
        <f>N19/'Volume (KT)'!N136</f>
        <v>574.90976437189488</v>
      </c>
      <c r="O136" s="443">
        <f>O19/'Volume (KT)'!O136</f>
        <v>570.30786221995379</v>
      </c>
      <c r="P136" s="443">
        <f>P19/'Volume (KT)'!P136</f>
        <v>564.30114284356591</v>
      </c>
    </row>
    <row r="137" spans="1:16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5"/>
      <c r="B138" s="467"/>
      <c r="C138" s="467"/>
      <c r="D138" s="467"/>
      <c r="E138" s="309">
        <f>E24</f>
        <v>23743</v>
      </c>
      <c r="F138" s="309">
        <f t="shared" ref="F138:P138" si="19">F24</f>
        <v>23774</v>
      </c>
      <c r="G138" s="309">
        <f t="shared" si="19"/>
        <v>23802</v>
      </c>
      <c r="H138" s="309">
        <f t="shared" si="19"/>
        <v>23833</v>
      </c>
      <c r="I138" s="309">
        <f t="shared" si="19"/>
        <v>23863</v>
      </c>
      <c r="J138" s="309">
        <f t="shared" si="19"/>
        <v>23894</v>
      </c>
      <c r="K138" s="309">
        <f t="shared" si="19"/>
        <v>23924</v>
      </c>
      <c r="L138" s="309">
        <f t="shared" si="19"/>
        <v>23955</v>
      </c>
      <c r="M138" s="309">
        <f t="shared" si="19"/>
        <v>23986</v>
      </c>
      <c r="N138" s="309">
        <f t="shared" si="19"/>
        <v>24016</v>
      </c>
      <c r="O138" s="309">
        <f t="shared" si="19"/>
        <v>24047</v>
      </c>
      <c r="P138" s="309">
        <f t="shared" si="19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Price'!E139*'Volume (KT)'!E139</f>
        <v>2254.6324799999998</v>
      </c>
      <c r="F139" s="75">
        <f>'Selling Price'!F139*'Volume (KT)'!F139</f>
        <v>2029.1846399999999</v>
      </c>
      <c r="G139" s="75">
        <f>'Selling Price'!G139*'Volume (KT)'!G139</f>
        <v>2232.5356800000009</v>
      </c>
      <c r="H139" s="75">
        <f>'Selling Price'!H139*'Volume (KT)'!H139</f>
        <v>2162.4624000000003</v>
      </c>
      <c r="I139" s="75">
        <f>'Selling Price'!I139*'Volume (KT)'!I139</f>
        <v>2224.0987200000004</v>
      </c>
      <c r="J139" s="75">
        <f>'Selling Price'!J139*'Volume (KT)'!J139</f>
        <v>2164.0176000000001</v>
      </c>
      <c r="K139" s="75">
        <f>'Selling Price'!K139*'Volume (KT)'!K139</f>
        <v>2209.2074856000004</v>
      </c>
      <c r="L139" s="75">
        <f>'Selling Price'!L139*'Volume (KT)'!L139</f>
        <v>2151.9827999999998</v>
      </c>
      <c r="M139" s="75">
        <f>'Selling Price'!M139*'Volume (KT)'!M139</f>
        <v>2095.8415199999995</v>
      </c>
      <c r="N139" s="75">
        <f>'Selling Price'!N139*'Volume (KT)'!N139</f>
        <v>2174.8027679999996</v>
      </c>
      <c r="O139" s="75">
        <f>'Selling Price'!O139*'Volume (KT)'!O139</f>
        <v>2087.17128</v>
      </c>
      <c r="P139" s="75">
        <f>'Selling Price'!P139*'Volume (KT)'!P139</f>
        <v>2127.375</v>
      </c>
    </row>
    <row r="140" spans="1:16" s="73" customFormat="1" ht="23.5">
      <c r="A140" s="71" t="s">
        <v>155</v>
      </c>
      <c r="B140" s="72"/>
      <c r="D140" s="454" t="s">
        <v>325</v>
      </c>
      <c r="E140" s="443">
        <f>E20/'Volume (KT)'!E140</f>
        <v>505.06999999999988</v>
      </c>
      <c r="F140" s="443">
        <f>F20/'Volume (KT)'!F140</f>
        <v>503.27</v>
      </c>
      <c r="G140" s="443">
        <f>G20/'Volume (KT)'!G140</f>
        <v>500.12000000000018</v>
      </c>
      <c r="H140" s="443">
        <f>H20/'Volume (KT)'!H140</f>
        <v>500.57000000000005</v>
      </c>
      <c r="I140" s="443">
        <f>I20/'Volume (KT)'!I140</f>
        <v>498.23</v>
      </c>
      <c r="J140" s="443">
        <f>J20/'Volume (KT)'!J140</f>
        <v>500.93</v>
      </c>
      <c r="K140" s="443">
        <f>K20/'Volume (KT)'!K140</f>
        <v>494.89415000000002</v>
      </c>
      <c r="L140" s="443">
        <f>L20/'Volume (KT)'!L140</f>
        <v>482.07499999999993</v>
      </c>
      <c r="M140" s="443">
        <f>M20/'Volume (KT)'!M140</f>
        <v>485.14849999999984</v>
      </c>
      <c r="N140" s="443">
        <f>N20/'Volume (KT)'!N140</f>
        <v>487.18699999999984</v>
      </c>
      <c r="O140" s="443">
        <f>O20/'Volume (KT)'!O140</f>
        <v>483.14149999999995</v>
      </c>
      <c r="P140" s="443">
        <f>P20/'Volume (KT)'!P140</f>
        <v>476.56249999999994</v>
      </c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20">F24</f>
        <v>23774</v>
      </c>
      <c r="G142" s="309">
        <f t="shared" si="20"/>
        <v>23802</v>
      </c>
      <c r="H142" s="309">
        <f t="shared" si="20"/>
        <v>23833</v>
      </c>
      <c r="I142" s="309">
        <f t="shared" si="20"/>
        <v>23863</v>
      </c>
      <c r="J142" s="309">
        <f t="shared" si="20"/>
        <v>23894</v>
      </c>
      <c r="K142" s="309">
        <f t="shared" si="20"/>
        <v>23924</v>
      </c>
      <c r="L142" s="309">
        <f t="shared" si="20"/>
        <v>23955</v>
      </c>
      <c r="M142" s="309">
        <f t="shared" si="20"/>
        <v>23986</v>
      </c>
      <c r="N142" s="309">
        <f t="shared" si="20"/>
        <v>24016</v>
      </c>
      <c r="O142" s="309">
        <f t="shared" si="20"/>
        <v>24047</v>
      </c>
      <c r="P142" s="309">
        <f t="shared" si="20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Price'!E143*'Volume (KT)'!E143</f>
        <v>20412.350000000002</v>
      </c>
      <c r="F143" s="75">
        <f>'Selling Price'!F143*'Volume (KT)'!F143</f>
        <v>20412.350000000002</v>
      </c>
      <c r="G143" s="75">
        <f>'Selling Price'!G143*'Volume (KT)'!G143</f>
        <v>20412.350000000002</v>
      </c>
      <c r="H143" s="75">
        <f>'Selling Price'!H143*'Volume (KT)'!H143</f>
        <v>20412.350000000002</v>
      </c>
      <c r="I143" s="75">
        <f>'Selling Price'!I143*'Volume (KT)'!I143</f>
        <v>20412.350000000002</v>
      </c>
      <c r="J143" s="75">
        <f>'Selling Price'!J143*'Volume (KT)'!J143</f>
        <v>20412.350000000002</v>
      </c>
      <c r="K143" s="75">
        <f>'Selling Price'!K143*'Volume (KT)'!K143</f>
        <v>20412.350000000002</v>
      </c>
      <c r="L143" s="75">
        <f>'Selling Price'!L143*'Volume (KT)'!L143</f>
        <v>20412.350000000002</v>
      </c>
      <c r="M143" s="75">
        <f>'Selling Price'!M143*'Volume (KT)'!M143</f>
        <v>20412.350000000002</v>
      </c>
      <c r="N143" s="75">
        <f>'Selling Price'!N143*'Volume (KT)'!N143</f>
        <v>20412.350000000002</v>
      </c>
      <c r="O143" s="75">
        <f>'Selling Price'!O143*'Volume (KT)'!O143</f>
        <v>20412.350000000002</v>
      </c>
      <c r="P143" s="75">
        <f>'Selling Price'!P143*'Volume (KT)'!P143</f>
        <v>20412.350000000002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Price'!E144*'Volume (KT)'!E144</f>
        <v>11664.2</v>
      </c>
      <c r="F144" s="75">
        <f>'Selling Price'!F144*'Volume (KT)'!F144</f>
        <v>11664.2</v>
      </c>
      <c r="G144" s="75">
        <f>'Selling Price'!G144*'Volume (KT)'!G144</f>
        <v>11664.2</v>
      </c>
      <c r="H144" s="75">
        <f>'Selling Price'!H144*'Volume (KT)'!H144</f>
        <v>11664.2</v>
      </c>
      <c r="I144" s="75">
        <f>'Selling Price'!I144*'Volume (KT)'!I144</f>
        <v>11664.2</v>
      </c>
      <c r="J144" s="75">
        <f>'Selling Price'!J144*'Volume (KT)'!J144</f>
        <v>11664.2</v>
      </c>
      <c r="K144" s="75">
        <f>'Selling Price'!K144*'Volume (KT)'!K144</f>
        <v>11664.2</v>
      </c>
      <c r="L144" s="75">
        <f>'Selling Price'!L144*'Volume (KT)'!L144</f>
        <v>11664.2</v>
      </c>
      <c r="M144" s="75">
        <f>'Selling Price'!M144*'Volume (KT)'!M144</f>
        <v>11664.2</v>
      </c>
      <c r="N144" s="75">
        <f>'Selling Price'!N144*'Volume (KT)'!N144</f>
        <v>11664.2</v>
      </c>
      <c r="O144" s="75">
        <f>'Selling Price'!O144*'Volume (KT)'!O144</f>
        <v>11664.2</v>
      </c>
      <c r="P144" s="75">
        <f>'Selling Price'!P144*'Volume (KT)'!P144</f>
        <v>11664.2</v>
      </c>
    </row>
    <row r="147" spans="5:17">
      <c r="E147" s="214">
        <f>SUM(E25:E31,E35:E54,E58:E126,E130:E135,E139,E143:E144)</f>
        <v>340656.1521142053</v>
      </c>
      <c r="F147" s="214">
        <f t="shared" ref="F147:P147" si="21">SUM(F25:F31,F35:F54,F58:F126,F130:F135,F139,F143:F144)</f>
        <v>307477.49560783344</v>
      </c>
      <c r="G147" s="214">
        <f t="shared" si="21"/>
        <v>340647.54920882353</v>
      </c>
      <c r="H147" s="214">
        <f t="shared" si="21"/>
        <v>344594.99826696177</v>
      </c>
      <c r="I147" s="214">
        <f t="shared" si="21"/>
        <v>312300.16968161444</v>
      </c>
      <c r="J147" s="214">
        <f t="shared" si="21"/>
        <v>336140.18560350547</v>
      </c>
      <c r="K147" s="214">
        <f t="shared" si="21"/>
        <v>343323.2818340981</v>
      </c>
      <c r="L147" s="214">
        <f t="shared" si="21"/>
        <v>328192.73198174697</v>
      </c>
      <c r="M147" s="214">
        <f t="shared" si="21"/>
        <v>328454.82171408774</v>
      </c>
      <c r="N147" s="214">
        <f t="shared" si="21"/>
        <v>360279.87803656119</v>
      </c>
      <c r="O147" s="214">
        <f t="shared" si="21"/>
        <v>359095.15925708006</v>
      </c>
      <c r="P147" s="214">
        <f t="shared" si="21"/>
        <v>336877.39256981341</v>
      </c>
    </row>
    <row r="148" spans="5:17">
      <c r="E148" s="455">
        <f>E147/'Volume (KT)'!E146</f>
        <v>521.77957808821418</v>
      </c>
      <c r="F148" s="455">
        <f>F147/'Volume (KT)'!F146</f>
        <v>516.91017643551481</v>
      </c>
      <c r="G148" s="455">
        <f>G147/'Volume (KT)'!G146</f>
        <v>517.0097850208881</v>
      </c>
      <c r="H148" s="455">
        <f>H147/'Volume (KT)'!H146</f>
        <v>525.22613285950672</v>
      </c>
      <c r="I148" s="455">
        <f>I147/'Volume (KT)'!I146</f>
        <v>521.21736071750252</v>
      </c>
      <c r="J148" s="455">
        <f>J147/'Volume (KT)'!J146</f>
        <v>508.82752738796785</v>
      </c>
      <c r="K148" s="455">
        <f>K147/'Volume (KT)'!K146</f>
        <v>496.93540738027275</v>
      </c>
      <c r="L148" s="455">
        <f>L147/'Volume (KT)'!L146</f>
        <v>495.94106101179739</v>
      </c>
      <c r="M148" s="455">
        <f>M147/'Volume (KT)'!M146</f>
        <v>494.59682921129473</v>
      </c>
      <c r="N148" s="455">
        <f>N147/'Volume (KT)'!N146</f>
        <v>513.61517148631299</v>
      </c>
      <c r="O148" s="455">
        <f>O147/'Volume (KT)'!O146</f>
        <v>520.91222679465216</v>
      </c>
      <c r="P148" s="455">
        <f>P147/'Volume (KT)'!P146</f>
        <v>513.82570973252916</v>
      </c>
      <c r="Q148" s="343"/>
    </row>
  </sheetData>
  <mergeCells count="24">
    <mergeCell ref="D141:D142"/>
    <mergeCell ref="A23:A24"/>
    <mergeCell ref="B23:B24"/>
    <mergeCell ref="C23:C24"/>
    <mergeCell ref="D23:D24"/>
    <mergeCell ref="D33:D34"/>
    <mergeCell ref="A56:A57"/>
    <mergeCell ref="B56:B57"/>
    <mergeCell ref="C56:C57"/>
    <mergeCell ref="D56:D57"/>
    <mergeCell ref="A141:A142"/>
    <mergeCell ref="B141:B142"/>
    <mergeCell ref="C141:C142"/>
    <mergeCell ref="A33:A34"/>
    <mergeCell ref="B33:B34"/>
    <mergeCell ref="C33:C34"/>
    <mergeCell ref="A128:A129"/>
    <mergeCell ref="B128:B129"/>
    <mergeCell ref="C128:C129"/>
    <mergeCell ref="D128:D129"/>
    <mergeCell ref="A137:A138"/>
    <mergeCell ref="B137:B138"/>
    <mergeCell ref="C137:C138"/>
    <mergeCell ref="D137:D138"/>
  </mergeCells>
  <conditionalFormatting sqref="E25:P31 E58:P126 E35:P54">
    <cfRule type="cellIs" dxfId="21" priority="12" operator="greaterThan">
      <formula>0</formula>
    </cfRule>
  </conditionalFormatting>
  <conditionalFormatting sqref="E130:P135">
    <cfRule type="cellIs" dxfId="20" priority="4" operator="greaterThan">
      <formula>0</formula>
    </cfRule>
  </conditionalFormatting>
  <conditionalFormatting sqref="E139:P139">
    <cfRule type="cellIs" dxfId="19" priority="3" operator="greaterThan">
      <formula>0</formula>
    </cfRule>
  </conditionalFormatting>
  <conditionalFormatting sqref="E143:P144"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zoomScale="70" zoomScaleNormal="70" workbookViewId="0">
      <selection activeCell="L33" sqref="L33"/>
    </sheetView>
  </sheetViews>
  <sheetFormatPr defaultRowHeight="14.5"/>
  <cols>
    <col min="5" max="5" width="34.90625" bestFit="1" customWidth="1"/>
  </cols>
  <sheetData>
    <row r="1" spans="5:18"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351"/>
    </row>
    <row r="2" spans="5:18">
      <c r="F2" s="302">
        <v>23377</v>
      </c>
      <c r="G2" s="302">
        <v>23408</v>
      </c>
      <c r="H2" s="302">
        <v>23437</v>
      </c>
      <c r="I2" s="302">
        <v>23468</v>
      </c>
      <c r="J2" s="302">
        <v>23498</v>
      </c>
      <c r="K2" s="302">
        <v>23529</v>
      </c>
      <c r="L2" s="302">
        <v>23559</v>
      </c>
      <c r="M2" s="302">
        <v>23590</v>
      </c>
      <c r="N2" s="302">
        <v>23621</v>
      </c>
      <c r="O2" s="302">
        <v>23651</v>
      </c>
      <c r="P2" s="302">
        <v>23682</v>
      </c>
      <c r="Q2" s="302">
        <v>23712</v>
      </c>
      <c r="R2" s="352" t="s">
        <v>260</v>
      </c>
    </row>
    <row r="3" spans="5:18">
      <c r="E3" t="s">
        <v>209</v>
      </c>
      <c r="F3" s="301">
        <f>'Selling Price W.avg.'!E32</f>
        <v>425.95192147413132</v>
      </c>
      <c r="G3" s="301">
        <f>'Selling Price W.avg.'!F32</f>
        <v>418.93859239073481</v>
      </c>
      <c r="H3" s="301">
        <f>'Selling Price W.avg.'!G32</f>
        <v>430.15071392082262</v>
      </c>
      <c r="I3" s="301">
        <f>'Selling Price W.avg.'!H32</f>
        <v>438.98279874168406</v>
      </c>
      <c r="J3" s="301">
        <f>'Selling Price W.avg.'!I32</f>
        <v>434.59896273723524</v>
      </c>
      <c r="K3" s="301">
        <f>'Selling Price W.avg.'!J32</f>
        <v>424.08696351578533</v>
      </c>
      <c r="L3" s="301">
        <f>'Selling Price W.avg.'!K32</f>
        <v>422.94353988317391</v>
      </c>
      <c r="M3" s="301">
        <f>'Selling Price W.avg.'!L32</f>
        <v>416.49716542667318</v>
      </c>
      <c r="N3" s="301">
        <f>'Selling Price W.avg.'!M32</f>
        <v>412.48049771502252</v>
      </c>
      <c r="O3" s="301">
        <f>'Selling Price W.avg.'!N32</f>
        <v>417.56355481132687</v>
      </c>
      <c r="P3" s="301">
        <f>'Selling Price W.avg.'!O32</f>
        <v>422.10296724473341</v>
      </c>
      <c r="Q3" s="301">
        <f>'Selling Price W.avg.'!P32</f>
        <v>419.05403282951312</v>
      </c>
      <c r="R3" s="233">
        <f>AVERAGE(F3:Q3)</f>
        <v>423.61264255756964</v>
      </c>
    </row>
    <row r="4" spans="5:18">
      <c r="E4" t="s">
        <v>210</v>
      </c>
      <c r="F4" s="301">
        <f>'Full cost W.avg.'!E32</f>
        <v>409.73527858613994</v>
      </c>
      <c r="G4" s="301">
        <f>'Full cost W.avg.'!F32</f>
        <v>410.45732557754945</v>
      </c>
      <c r="H4" s="301">
        <f>'Full cost W.avg.'!G32</f>
        <v>410.37682012714242</v>
      </c>
      <c r="I4" s="301">
        <f>'Full cost W.avg.'!H32</f>
        <v>404.00747148707063</v>
      </c>
      <c r="J4" s="301">
        <f>'Full cost W.avg.'!I32</f>
        <v>398.04782787908539</v>
      </c>
      <c r="K4" s="301">
        <f>'Full cost W.avg.'!J32</f>
        <v>395.45235221160715</v>
      </c>
      <c r="L4" s="301">
        <f>'Full cost W.avg.'!K32</f>
        <v>389.3224006145461</v>
      </c>
      <c r="M4" s="301">
        <f>'Full cost W.avg.'!L32</f>
        <v>399.43440495849796</v>
      </c>
      <c r="N4" s="301">
        <f>'Full cost W.avg.'!M32</f>
        <v>394.43315476188189</v>
      </c>
      <c r="O4" s="301">
        <f>'Full cost W.avg.'!N32</f>
        <v>417.49045405728458</v>
      </c>
      <c r="P4" s="301">
        <f>'Full cost W.avg.'!O32</f>
        <v>417.49045405728452</v>
      </c>
      <c r="Q4" s="301">
        <f>'Full cost W.avg.'!P32</f>
        <v>415.18122889312218</v>
      </c>
      <c r="R4" s="233">
        <f>AVERAGE(F4:Q4)</f>
        <v>405.11909776760103</v>
      </c>
    </row>
    <row r="5" spans="5:18">
      <c r="E5" t="s">
        <v>97</v>
      </c>
      <c r="F5" s="233">
        <f>F3-F4</f>
        <v>16.216642887991384</v>
      </c>
      <c r="G5" s="233">
        <f t="shared" ref="G5:Q5" si="0">G3-G4</f>
        <v>8.481266813185357</v>
      </c>
      <c r="H5" s="233">
        <f t="shared" si="0"/>
        <v>19.773893793680202</v>
      </c>
      <c r="I5" s="233">
        <f t="shared" si="0"/>
        <v>34.975327254613433</v>
      </c>
      <c r="J5" s="233">
        <f t="shared" si="0"/>
        <v>36.551134858149851</v>
      </c>
      <c r="K5" s="233">
        <f t="shared" si="0"/>
        <v>28.634611304178179</v>
      </c>
      <c r="L5" s="233">
        <f t="shared" si="0"/>
        <v>33.621139268627815</v>
      </c>
      <c r="M5" s="233">
        <f t="shared" si="0"/>
        <v>17.062760468175213</v>
      </c>
      <c r="N5" s="233">
        <f t="shared" si="0"/>
        <v>18.047342953140628</v>
      </c>
      <c r="O5" s="233">
        <f t="shared" si="0"/>
        <v>7.3100754042286553E-2</v>
      </c>
      <c r="P5" s="233">
        <f t="shared" si="0"/>
        <v>4.6125131874488829</v>
      </c>
      <c r="Q5" s="233">
        <f t="shared" si="0"/>
        <v>3.8728039363909375</v>
      </c>
      <c r="R5" s="233">
        <f>AVERAGE(F5:Q5)</f>
        <v>18.493544789968681</v>
      </c>
    </row>
    <row r="6" spans="5:18"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33"/>
    </row>
    <row r="7" spans="5:18">
      <c r="F7" s="302">
        <v>23377</v>
      </c>
      <c r="G7" s="302">
        <v>23408</v>
      </c>
      <c r="H7" s="302">
        <v>23437</v>
      </c>
      <c r="I7" s="302">
        <v>23468</v>
      </c>
      <c r="J7" s="302">
        <v>23498</v>
      </c>
      <c r="K7" s="302">
        <v>23529</v>
      </c>
      <c r="L7" s="302">
        <v>23559</v>
      </c>
      <c r="M7" s="302">
        <v>23590</v>
      </c>
      <c r="N7" s="302">
        <v>23621</v>
      </c>
      <c r="O7" s="302">
        <v>23651</v>
      </c>
      <c r="P7" s="302">
        <v>23682</v>
      </c>
      <c r="Q7" s="302">
        <v>23712</v>
      </c>
      <c r="R7" s="352" t="s">
        <v>260</v>
      </c>
    </row>
    <row r="8" spans="5:18">
      <c r="E8" t="s">
        <v>211</v>
      </c>
      <c r="F8" s="301">
        <f>'Selling Price W.avg.'!E55</f>
        <v>643.57698592972304</v>
      </c>
      <c r="G8" s="301">
        <f>'Selling Price W.avg.'!F55</f>
        <v>619.42491151607328</v>
      </c>
      <c r="H8" s="301">
        <f>'Selling Price W.avg.'!G55</f>
        <v>600.78203291072089</v>
      </c>
      <c r="I8" s="301">
        <f>'Selling Price W.avg.'!H55</f>
        <v>592.65118211231788</v>
      </c>
      <c r="J8" s="301">
        <f>'Selling Price W.avg.'!I55</f>
        <v>581.67796810201673</v>
      </c>
      <c r="K8" s="301">
        <f>'Selling Price W.avg.'!J55</f>
        <v>570.04854847612762</v>
      </c>
      <c r="L8" s="301">
        <f>'Selling Price W.avg.'!K55</f>
        <v>541.46396273811479</v>
      </c>
      <c r="M8" s="301">
        <f>'Selling Price W.avg.'!L55</f>
        <v>545.66103306467687</v>
      </c>
      <c r="N8" s="301">
        <f>'Selling Price W.avg.'!M55</f>
        <v>549.35582721165508</v>
      </c>
      <c r="O8" s="301">
        <f>'Selling Price W.avg.'!N55</f>
        <v>586.7748162489637</v>
      </c>
      <c r="P8" s="301">
        <f>'Selling Price W.avg.'!O55</f>
        <v>595.72902724399785</v>
      </c>
      <c r="Q8" s="301">
        <f>'Selling Price W.avg.'!P55</f>
        <v>589.9674551703323</v>
      </c>
      <c r="R8" s="233">
        <f>AVERAGE(F8:Q8)</f>
        <v>584.75947922705996</v>
      </c>
    </row>
    <row r="9" spans="5:18">
      <c r="E9" t="s">
        <v>212</v>
      </c>
      <c r="F9" s="301">
        <f>'Full cost W.avg.'!E55</f>
        <v>430.9736451728877</v>
      </c>
      <c r="G9" s="301">
        <f>'Full cost W.avg.'!F55</f>
        <v>444.3460494662325</v>
      </c>
      <c r="H9" s="301">
        <f>'Full cost W.avg.'!G55</f>
        <v>435.91507832032494</v>
      </c>
      <c r="I9" s="301">
        <f>'Full cost W.avg.'!H55</f>
        <v>429.5736323117884</v>
      </c>
      <c r="J9" s="301">
        <f>'Full cost W.avg.'!I55</f>
        <v>426.5032222769608</v>
      </c>
      <c r="K9" s="301">
        <f>'Full cost W.avg.'!J55</f>
        <v>462.21792091600184</v>
      </c>
      <c r="L9" s="301">
        <f>'Full cost W.avg.'!K55</f>
        <v>453.15713425181855</v>
      </c>
      <c r="M9" s="301">
        <f>'Full cost W.avg.'!L55</f>
        <v>458.44408982910767</v>
      </c>
      <c r="N9" s="301">
        <f>'Full cost W.avg.'!M55</f>
        <v>437.82177713305811</v>
      </c>
      <c r="O9" s="301">
        <f>'Full cost W.avg.'!N55</f>
        <v>485.47401058635489</v>
      </c>
      <c r="P9" s="301">
        <f>'Full cost W.avg.'!O55</f>
        <v>490.75933117503052</v>
      </c>
      <c r="Q9" s="301">
        <f>'Full cost W.avg.'!P55</f>
        <v>459.65880070524327</v>
      </c>
      <c r="R9" s="233">
        <f>AVERAGE(F9:Q9)</f>
        <v>451.23705767873412</v>
      </c>
    </row>
    <row r="10" spans="5:18">
      <c r="E10" t="s">
        <v>97</v>
      </c>
      <c r="F10" s="233">
        <f>F8-F9</f>
        <v>212.60334075683534</v>
      </c>
      <c r="G10" s="233">
        <f t="shared" ref="G10" si="1">G8-G9</f>
        <v>175.07886204984078</v>
      </c>
      <c r="H10" s="233">
        <f t="shared" ref="H10" si="2">H8-H9</f>
        <v>164.86695459039595</v>
      </c>
      <c r="I10" s="233">
        <f t="shared" ref="I10" si="3">I8-I9</f>
        <v>163.07754980052948</v>
      </c>
      <c r="J10" s="233">
        <f t="shared" ref="J10" si="4">J8-J9</f>
        <v>155.17474582505594</v>
      </c>
      <c r="K10" s="233">
        <f t="shared" ref="K10" si="5">K8-K9</f>
        <v>107.83062756012578</v>
      </c>
      <c r="L10" s="233">
        <f t="shared" ref="L10" si="6">L8-L9</f>
        <v>88.30682848629624</v>
      </c>
      <c r="M10" s="233">
        <f t="shared" ref="M10" si="7">M8-M9</f>
        <v>87.216943235569204</v>
      </c>
      <c r="N10" s="233">
        <f t="shared" ref="N10" si="8">N8-N9</f>
        <v>111.53405007859698</v>
      </c>
      <c r="O10" s="233">
        <f t="shared" ref="O10" si="9">O8-O9</f>
        <v>101.30080566260881</v>
      </c>
      <c r="P10" s="233">
        <f t="shared" ref="P10" si="10">P8-P9</f>
        <v>104.96969606896732</v>
      </c>
      <c r="Q10" s="233">
        <f t="shared" ref="Q10" si="11">Q8-Q9</f>
        <v>130.30865446508903</v>
      </c>
      <c r="R10" s="233">
        <f>AVERAGE(F10:Q10)</f>
        <v>133.52242154832592</v>
      </c>
    </row>
    <row r="11" spans="5:18"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351"/>
    </row>
    <row r="12" spans="5:18">
      <c r="F12" s="302">
        <v>23377</v>
      </c>
      <c r="G12" s="302">
        <v>23408</v>
      </c>
      <c r="H12" s="302">
        <v>23437</v>
      </c>
      <c r="I12" s="302">
        <v>23468</v>
      </c>
      <c r="J12" s="302">
        <v>23498</v>
      </c>
      <c r="K12" s="302">
        <v>23529</v>
      </c>
      <c r="L12" s="302">
        <v>23559</v>
      </c>
      <c r="M12" s="302">
        <v>23590</v>
      </c>
      <c r="N12" s="302">
        <v>23621</v>
      </c>
      <c r="O12" s="302">
        <v>23651</v>
      </c>
      <c r="P12" s="302">
        <v>23682</v>
      </c>
      <c r="Q12" s="302">
        <v>23712</v>
      </c>
      <c r="R12" s="352" t="s">
        <v>260</v>
      </c>
    </row>
    <row r="13" spans="5:18">
      <c r="E13" t="s">
        <v>213</v>
      </c>
      <c r="F13" s="301">
        <f>'Selling Price W.avg.'!E11</f>
        <v>623.65415216743008</v>
      </c>
      <c r="G13" s="301">
        <f>'Selling Price W.avg.'!F11</f>
        <v>637.97860465116275</v>
      </c>
      <c r="H13" s="301">
        <f>'Selling Price W.avg.'!G11</f>
        <v>589.86444444444453</v>
      </c>
      <c r="I13" s="301">
        <f>'Selling Price W.avg.'!H11</f>
        <v>628.16</v>
      </c>
      <c r="J13" s="301">
        <f>'Selling Price W.avg.'!I11</f>
        <v>608.80359111111113</v>
      </c>
      <c r="K13" s="301">
        <f>'Selling Price W.avg.'!J11</f>
        <v>557.90636490791894</v>
      </c>
      <c r="L13" s="301">
        <f>'Selling Price W.avg.'!K11</f>
        <v>535.77297197118037</v>
      </c>
      <c r="M13" s="301">
        <f>'Selling Price W.avg.'!L11</f>
        <v>533.82414073625637</v>
      </c>
      <c r="N13" s="301">
        <f>'Selling Price W.avg.'!M11</f>
        <v>535.06696185997919</v>
      </c>
      <c r="O13" s="301">
        <f>'Selling Price W.avg.'!N11</f>
        <v>570.26677136586727</v>
      </c>
      <c r="P13" s="301">
        <f>'Selling Price W.avg.'!O11</f>
        <v>573.49412194398485</v>
      </c>
      <c r="Q13" s="301">
        <f>'Selling Price W.avg.'!P11</f>
        <v>550.42778193514278</v>
      </c>
      <c r="R13" s="233">
        <f>AVERAGE(F13:Q13)</f>
        <v>578.76832559120658</v>
      </c>
    </row>
    <row r="14" spans="5:18">
      <c r="E14" t="s">
        <v>214</v>
      </c>
      <c r="F14" s="301">
        <f>'Full cost W.avg.'!E11</f>
        <v>395.16861425718599</v>
      </c>
      <c r="G14" s="301">
        <f>'Full cost W.avg.'!F11</f>
        <v>395.86118994282378</v>
      </c>
      <c r="H14" s="301">
        <f>'Full cost W.avg.'!G11</f>
        <v>395.78397042916782</v>
      </c>
      <c r="I14" s="301">
        <f>'Full cost W.avg.'!H11</f>
        <v>389.67459520297655</v>
      </c>
      <c r="J14" s="301">
        <f>'Full cost W.avg.'!I11</f>
        <v>383.95820235450094</v>
      </c>
      <c r="K14" s="301">
        <f>'Full cost W.avg.'!J11</f>
        <v>381.46866446936878</v>
      </c>
      <c r="L14" s="301">
        <f>'Full cost W.avg.'!K11</f>
        <v>375.58891497831019</v>
      </c>
      <c r="M14" s="301">
        <f>'Full cost W.avg.'!L11</f>
        <v>385.28818445108044</v>
      </c>
      <c r="N14" s="301">
        <f>'Full cost W.avg.'!M11</f>
        <v>380.49106691555085</v>
      </c>
      <c r="O14" s="301">
        <f>'Full cost W.avg.'!N11</f>
        <v>402.60725195399812</v>
      </c>
      <c r="P14" s="301">
        <f>'Full cost W.avg.'!O11</f>
        <v>402.60725195399817</v>
      </c>
      <c r="Q14" s="301">
        <f>'Full cost W.avg.'!P11</f>
        <v>400.39228087816889</v>
      </c>
      <c r="R14" s="233">
        <f>AVERAGE(F14:Q14)</f>
        <v>390.74084898226084</v>
      </c>
    </row>
    <row r="15" spans="5:18">
      <c r="E15" t="s">
        <v>97</v>
      </c>
      <c r="F15" s="233">
        <f>F13-F14</f>
        <v>228.48553791024409</v>
      </c>
      <c r="G15" s="233">
        <f t="shared" ref="G15" si="12">G13-G14</f>
        <v>242.11741470833897</v>
      </c>
      <c r="H15" s="233">
        <f t="shared" ref="H15" si="13">H13-H14</f>
        <v>194.08047401527671</v>
      </c>
      <c r="I15" s="233">
        <f t="shared" ref="I15" si="14">I13-I14</f>
        <v>238.48540479702342</v>
      </c>
      <c r="J15" s="233">
        <f t="shared" ref="J15" si="15">J13-J14</f>
        <v>224.84538875661019</v>
      </c>
      <c r="K15" s="233">
        <f t="shared" ref="K15" si="16">K13-K14</f>
        <v>176.43770043855017</v>
      </c>
      <c r="L15" s="233">
        <f t="shared" ref="L15" si="17">L13-L14</f>
        <v>160.18405699287018</v>
      </c>
      <c r="M15" s="233">
        <f t="shared" ref="M15" si="18">M13-M14</f>
        <v>148.53595628517593</v>
      </c>
      <c r="N15" s="233">
        <f t="shared" ref="N15" si="19">N13-N14</f>
        <v>154.57589494442834</v>
      </c>
      <c r="O15" s="233">
        <f t="shared" ref="O15" si="20">O13-O14</f>
        <v>167.65951941186916</v>
      </c>
      <c r="P15" s="233">
        <f t="shared" ref="P15" si="21">P13-P14</f>
        <v>170.88686998998668</v>
      </c>
      <c r="Q15" s="233">
        <f t="shared" ref="Q15" si="22">Q13-Q14</f>
        <v>150.03550105697389</v>
      </c>
      <c r="R15" s="233">
        <f>AVERAGE(F15:Q15)</f>
        <v>188.02747660894559</v>
      </c>
    </row>
    <row r="16" spans="5:18"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351"/>
    </row>
    <row r="17" spans="5:18">
      <c r="F17" s="302">
        <v>23377</v>
      </c>
      <c r="G17" s="302">
        <v>23408</v>
      </c>
      <c r="H17" s="302">
        <v>23437</v>
      </c>
      <c r="I17" s="302">
        <v>23468</v>
      </c>
      <c r="J17" s="302">
        <v>23498</v>
      </c>
      <c r="K17" s="302">
        <v>23529</v>
      </c>
      <c r="L17" s="302">
        <v>23559</v>
      </c>
      <c r="M17" s="302">
        <v>23590</v>
      </c>
      <c r="N17" s="302">
        <v>23621</v>
      </c>
      <c r="O17" s="302">
        <v>23651</v>
      </c>
      <c r="P17" s="302">
        <v>23682</v>
      </c>
      <c r="Q17" s="302">
        <v>23712</v>
      </c>
      <c r="R17" s="352" t="s">
        <v>260</v>
      </c>
    </row>
    <row r="18" spans="5:18">
      <c r="E18" t="s">
        <v>215</v>
      </c>
      <c r="F18" s="301">
        <f>'Selling Price W.avg.'!E12</f>
        <v>487.36610749665624</v>
      </c>
      <c r="G18" s="301">
        <f>'Selling Price W.avg.'!F12</f>
        <v>485.28766521311343</v>
      </c>
      <c r="H18" s="301">
        <f>'Selling Price W.avg.'!G12</f>
        <v>500.67307683306456</v>
      </c>
      <c r="I18" s="301">
        <f>'Selling Price W.avg.'!H12</f>
        <v>507.92879576580202</v>
      </c>
      <c r="J18" s="301">
        <f>'Selling Price W.avg.'!I12</f>
        <v>495.0613079002689</v>
      </c>
      <c r="K18" s="301">
        <f>'Selling Price W.avg.'!J12</f>
        <v>485.49928960682269</v>
      </c>
      <c r="L18" s="301">
        <f>'Selling Price W.avg.'!K12</f>
        <v>473.66354351348645</v>
      </c>
      <c r="M18" s="301">
        <f>'Selling Price W.avg.'!L12</f>
        <v>476.17972489218823</v>
      </c>
      <c r="N18" s="301">
        <f>'Selling Price W.avg.'!M12</f>
        <v>480.7221995050524</v>
      </c>
      <c r="O18" s="301">
        <f>'Selling Price W.avg.'!N12</f>
        <v>499.03240428164924</v>
      </c>
      <c r="P18" s="301">
        <f>'Selling Price W.avg.'!O12</f>
        <v>512.14226702955091</v>
      </c>
      <c r="Q18" s="301">
        <f>'Selling Price W.avg.'!P12</f>
        <v>507.7454732007771</v>
      </c>
      <c r="R18" s="233">
        <f>AVERAGE(F18:Q18)</f>
        <v>492.60848793653594</v>
      </c>
    </row>
    <row r="19" spans="5:18">
      <c r="E19" t="s">
        <v>216</v>
      </c>
      <c r="F19" s="301">
        <f>'Full cost W.avg.'!E12</f>
        <v>488.99815457545719</v>
      </c>
      <c r="G19" s="301">
        <f>'Full cost W.avg.'!F12</f>
        <v>473.5771464672182</v>
      </c>
      <c r="H19" s="301">
        <f>'Full cost W.avg.'!G12</f>
        <v>492.24684977647456</v>
      </c>
      <c r="I19" s="301">
        <f>'Full cost W.avg.'!H12</f>
        <v>498.53697692419541</v>
      </c>
      <c r="J19" s="301">
        <f>'Full cost W.avg.'!I12</f>
        <v>489.78851246513045</v>
      </c>
      <c r="K19" s="301">
        <f>'Full cost W.avg.'!J12</f>
        <v>479.12547680206848</v>
      </c>
      <c r="L19" s="301">
        <f>'Full cost W.avg.'!K12</f>
        <v>465.78188633765222</v>
      </c>
      <c r="M19" s="301">
        <f>'Full cost W.avg.'!L12</f>
        <v>468.85056341952748</v>
      </c>
      <c r="N19" s="301">
        <f>'Full cost W.avg.'!M12</f>
        <v>468.30270358606435</v>
      </c>
      <c r="O19" s="301">
        <f>'Full cost W.avg.'!N12</f>
        <v>499.11230216345689</v>
      </c>
      <c r="P19" s="301">
        <f>'Full cost W.avg.'!O12</f>
        <v>506.0409305923929</v>
      </c>
      <c r="Q19" s="301">
        <f>'Full cost W.avg.'!P12</f>
        <v>502.15954700898914</v>
      </c>
      <c r="R19" s="233">
        <f>AVERAGE(F19:Q19)</f>
        <v>486.04342084321894</v>
      </c>
    </row>
    <row r="20" spans="5:18">
      <c r="E20" t="s">
        <v>97</v>
      </c>
      <c r="F20" s="233">
        <f>F18-F19</f>
        <v>-1.6320470788009516</v>
      </c>
      <c r="G20" s="233">
        <f t="shared" ref="G20" si="23">G18-G19</f>
        <v>11.710518745895229</v>
      </c>
      <c r="H20" s="233">
        <f t="shared" ref="H20" si="24">H18-H19</f>
        <v>8.4262270565899939</v>
      </c>
      <c r="I20" s="233">
        <f t="shared" ref="I20" si="25">I18-I19</f>
        <v>9.3918188416066073</v>
      </c>
      <c r="J20" s="233">
        <f t="shared" ref="J20" si="26">J18-J19</f>
        <v>5.2727954351384483</v>
      </c>
      <c r="K20" s="233">
        <f t="shared" ref="K20" si="27">K18-K19</f>
        <v>6.3738128047542091</v>
      </c>
      <c r="L20" s="233">
        <f t="shared" ref="L20" si="28">L18-L19</f>
        <v>7.8816571758342207</v>
      </c>
      <c r="M20" s="233">
        <f t="shared" ref="M20" si="29">M18-M19</f>
        <v>7.3291614726607577</v>
      </c>
      <c r="N20" s="233">
        <f t="shared" ref="N20" si="30">N18-N19</f>
        <v>12.419495918988048</v>
      </c>
      <c r="O20" s="233">
        <f t="shared" ref="O20" si="31">O18-O19</f>
        <v>-7.9897881807653448E-2</v>
      </c>
      <c r="P20" s="233">
        <f t="shared" ref="P20" si="32">P18-P19</f>
        <v>6.101336437158011</v>
      </c>
      <c r="Q20" s="233">
        <f t="shared" ref="Q20" si="33">Q18-Q19</f>
        <v>5.5859261917879621</v>
      </c>
      <c r="R20" s="233">
        <f>AVERAGE(F20:Q20)</f>
        <v>6.5650670933170732</v>
      </c>
    </row>
    <row r="21" spans="5:18"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351"/>
    </row>
    <row r="22" spans="5:18">
      <c r="F22" s="302">
        <v>23377</v>
      </c>
      <c r="G22" s="302">
        <v>23408</v>
      </c>
      <c r="H22" s="302">
        <v>23437</v>
      </c>
      <c r="I22" s="302">
        <v>23468</v>
      </c>
      <c r="J22" s="302">
        <v>23498</v>
      </c>
      <c r="K22" s="302">
        <v>23529</v>
      </c>
      <c r="L22" s="302">
        <v>23559</v>
      </c>
      <c r="M22" s="302">
        <v>23590</v>
      </c>
      <c r="N22" s="302">
        <v>23621</v>
      </c>
      <c r="O22" s="302">
        <v>23651</v>
      </c>
      <c r="P22" s="302">
        <v>23682</v>
      </c>
      <c r="Q22" s="302">
        <v>23712</v>
      </c>
      <c r="R22" s="352" t="s">
        <v>260</v>
      </c>
    </row>
    <row r="23" spans="5:18">
      <c r="E23" t="s">
        <v>147</v>
      </c>
      <c r="F23" s="301">
        <f>'Selling Price W.avg.'!E136</f>
        <v>591.78997358640709</v>
      </c>
      <c r="G23" s="301">
        <f>'Selling Price W.avg.'!F136</f>
        <v>587.15363199824571</v>
      </c>
      <c r="H23" s="301">
        <f>'Selling Price W.avg.'!G136</f>
        <v>586.20061735353613</v>
      </c>
      <c r="I23" s="301">
        <f>'Selling Price W.avg.'!H136</f>
        <v>587.1140426598447</v>
      </c>
      <c r="J23" s="301">
        <f>'Selling Price W.avg.'!I136</f>
        <v>584.23306834274536</v>
      </c>
      <c r="K23" s="301">
        <f>'Selling Price W.avg.'!J136</f>
        <v>587.40778311738723</v>
      </c>
      <c r="L23" s="301">
        <f>'Selling Price W.avg.'!K136</f>
        <v>581.40617258029943</v>
      </c>
      <c r="M23" s="301">
        <f>'Selling Price W.avg.'!L136</f>
        <v>569.25096603708198</v>
      </c>
      <c r="N23" s="301">
        <f>'Selling Price W.avg.'!M136</f>
        <v>572.90317822911902</v>
      </c>
      <c r="O23" s="301">
        <f>'Selling Price W.avg.'!N136</f>
        <v>574.90976437189488</v>
      </c>
      <c r="P23" s="301">
        <f>'Selling Price W.avg.'!O136</f>
        <v>570.30786221995379</v>
      </c>
      <c r="Q23" s="301">
        <f>'Selling Price W.avg.'!P136</f>
        <v>564.30114284356591</v>
      </c>
      <c r="R23" s="233">
        <f>AVERAGE(F23:Q23)</f>
        <v>579.74818361167331</v>
      </c>
    </row>
    <row r="24" spans="5:18">
      <c r="E24" t="s">
        <v>217</v>
      </c>
      <c r="F24" s="301">
        <f>'Full cost W.avg.'!E136</f>
        <v>380.60194992823205</v>
      </c>
      <c r="G24" s="301">
        <f>'Full cost W.avg.'!F136</f>
        <v>381.26505430809783</v>
      </c>
      <c r="H24" s="301">
        <f>'Full cost W.avg.'!G136</f>
        <v>381.19112073119339</v>
      </c>
      <c r="I24" s="301">
        <f>'Full cost W.avg.'!H136</f>
        <v>375.34171891888269</v>
      </c>
      <c r="J24" s="301">
        <f>'Full cost W.avg.'!I136</f>
        <v>369.86857682991655</v>
      </c>
      <c r="K24" s="301">
        <f>'Full cost W.avg.'!J136</f>
        <v>367.4849767271304</v>
      </c>
      <c r="L24" s="301">
        <f>'Full cost W.avg.'!K136</f>
        <v>361.85542934207439</v>
      </c>
      <c r="M24" s="301">
        <f>'Full cost W.avg.'!L136</f>
        <v>371.14196394366292</v>
      </c>
      <c r="N24" s="301">
        <f>'Full cost W.avg.'!M136</f>
        <v>366.54897906921957</v>
      </c>
      <c r="O24" s="301">
        <f>'Full cost W.avg.'!N136</f>
        <v>387.72404985071182</v>
      </c>
      <c r="P24" s="301">
        <f>'Full cost W.avg.'!O136</f>
        <v>387.72404985071182</v>
      </c>
      <c r="Q24" s="301">
        <f>'Full cost W.avg.'!P136</f>
        <v>385.60333286321571</v>
      </c>
      <c r="R24" s="233">
        <f>AVERAGE(F24:Q24)</f>
        <v>376.36260019692077</v>
      </c>
    </row>
    <row r="25" spans="5:18">
      <c r="E25" t="s">
        <v>97</v>
      </c>
      <c r="F25" s="233">
        <f>F23-F24</f>
        <v>211.18802365817504</v>
      </c>
      <c r="G25" s="233">
        <f t="shared" ref="G25" si="34">G23-G24</f>
        <v>205.88857769014788</v>
      </c>
      <c r="H25" s="233">
        <f t="shared" ref="H25" si="35">H23-H24</f>
        <v>205.00949662234274</v>
      </c>
      <c r="I25" s="233">
        <f t="shared" ref="I25" si="36">I23-I24</f>
        <v>211.77232374096201</v>
      </c>
      <c r="J25" s="233">
        <f t="shared" ref="J25" si="37">J23-J24</f>
        <v>214.36449151282881</v>
      </c>
      <c r="K25" s="233">
        <f t="shared" ref="K25" si="38">K23-K24</f>
        <v>219.92280639025682</v>
      </c>
      <c r="L25" s="233">
        <f t="shared" ref="L25" si="39">L23-L24</f>
        <v>219.55074323822504</v>
      </c>
      <c r="M25" s="233">
        <f t="shared" ref="M25" si="40">M23-M24</f>
        <v>198.10900209341906</v>
      </c>
      <c r="N25" s="233">
        <f t="shared" ref="N25" si="41">N23-N24</f>
        <v>206.35419915989945</v>
      </c>
      <c r="O25" s="233">
        <f t="shared" ref="O25" si="42">O23-O24</f>
        <v>187.18571452118306</v>
      </c>
      <c r="P25" s="233">
        <f t="shared" ref="P25" si="43">P23-P24</f>
        <v>182.58381236924197</v>
      </c>
      <c r="Q25" s="233">
        <f t="shared" ref="Q25" si="44">Q23-Q24</f>
        <v>178.6978099803502</v>
      </c>
      <c r="R25" s="233">
        <f>AVERAGE(F25:Q25)</f>
        <v>203.38558341475269</v>
      </c>
    </row>
    <row r="26" spans="5:18"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351"/>
    </row>
    <row r="27" spans="5:18">
      <c r="F27" s="302">
        <v>23377</v>
      </c>
      <c r="G27" s="302">
        <v>23408</v>
      </c>
      <c r="H27" s="302">
        <v>23437</v>
      </c>
      <c r="I27" s="302">
        <v>23468</v>
      </c>
      <c r="J27" s="302">
        <v>23498</v>
      </c>
      <c r="K27" s="302">
        <v>23529</v>
      </c>
      <c r="L27" s="302">
        <v>23559</v>
      </c>
      <c r="M27" s="302">
        <v>23590</v>
      </c>
      <c r="N27" s="302">
        <v>23621</v>
      </c>
      <c r="O27" s="302">
        <v>23651</v>
      </c>
      <c r="P27" s="302">
        <v>23682</v>
      </c>
      <c r="Q27" s="302">
        <v>23712</v>
      </c>
      <c r="R27" s="352" t="s">
        <v>260</v>
      </c>
    </row>
    <row r="28" spans="5:18">
      <c r="E28" t="s">
        <v>218</v>
      </c>
      <c r="F28" s="301">
        <f>'Selling Price W.avg.'!E140</f>
        <v>505.06999999999988</v>
      </c>
      <c r="G28" s="301">
        <f>'Selling Price W.avg.'!F140</f>
        <v>503.27</v>
      </c>
      <c r="H28" s="301">
        <f>'Selling Price W.avg.'!G140</f>
        <v>500.12000000000018</v>
      </c>
      <c r="I28" s="301">
        <f>'Selling Price W.avg.'!H140</f>
        <v>500.57000000000005</v>
      </c>
      <c r="J28" s="301">
        <f>'Selling Price W.avg.'!I140</f>
        <v>498.23</v>
      </c>
      <c r="K28" s="301">
        <f>'Selling Price W.avg.'!J140</f>
        <v>500.93</v>
      </c>
      <c r="L28" s="301">
        <f>'Selling Price W.avg.'!K140</f>
        <v>494.89415000000002</v>
      </c>
      <c r="M28" s="301">
        <f>'Selling Price W.avg.'!L140</f>
        <v>482.07499999999993</v>
      </c>
      <c r="N28" s="301">
        <f>'Selling Price W.avg.'!M140</f>
        <v>485.14849999999984</v>
      </c>
      <c r="O28" s="301">
        <f>'Selling Price W.avg.'!N140</f>
        <v>487.18699999999984</v>
      </c>
      <c r="P28" s="301">
        <f>'Selling Price W.avg.'!O140</f>
        <v>483.14149999999995</v>
      </c>
      <c r="Q28" s="301">
        <f>'Selling Price W.avg.'!P140</f>
        <v>476.56249999999994</v>
      </c>
      <c r="R28" s="233">
        <f>AVERAGE(F28:Q28)</f>
        <v>493.09988749999997</v>
      </c>
    </row>
    <row r="29" spans="5:18">
      <c r="E29" t="s">
        <v>219</v>
      </c>
      <c r="F29" s="301">
        <f>'Full cost W.avg.'!E140</f>
        <v>380.60194992823205</v>
      </c>
      <c r="G29" s="301">
        <f>'Full cost W.avg.'!F140</f>
        <v>381.265054308098</v>
      </c>
      <c r="H29" s="301">
        <f>'Full cost W.avg.'!G140</f>
        <v>381.19112073119345</v>
      </c>
      <c r="I29" s="301">
        <f>'Full cost W.avg.'!H140</f>
        <v>375.34171891888258</v>
      </c>
      <c r="J29" s="301">
        <f>'Full cost W.avg.'!I140</f>
        <v>369.86857682991655</v>
      </c>
      <c r="K29" s="301">
        <f>'Full cost W.avg.'!J140</f>
        <v>367.48497672713046</v>
      </c>
      <c r="L29" s="301">
        <f>'Full cost W.avg.'!K140</f>
        <v>361.85542934207444</v>
      </c>
      <c r="M29" s="301">
        <f>'Full cost W.avg.'!L140</f>
        <v>371.14196394366292</v>
      </c>
      <c r="N29" s="301">
        <f>'Full cost W.avg.'!M140</f>
        <v>366.54897906921957</v>
      </c>
      <c r="O29" s="301">
        <f>'Full cost W.avg.'!N140</f>
        <v>387.72404985071176</v>
      </c>
      <c r="P29" s="301">
        <f>'Full cost W.avg.'!O140</f>
        <v>387.72404985071182</v>
      </c>
      <c r="Q29" s="301">
        <f>'Full cost W.avg.'!P140</f>
        <v>385.60333286321571</v>
      </c>
      <c r="R29" s="233">
        <f>AVERAGE(F29:Q29)</f>
        <v>376.36260019692077</v>
      </c>
    </row>
    <row r="30" spans="5:18">
      <c r="E30" t="s">
        <v>97</v>
      </c>
      <c r="F30" s="233">
        <f>F28-F29</f>
        <v>124.46805007176783</v>
      </c>
      <c r="G30" s="233">
        <f t="shared" ref="G30" si="45">G28-G29</f>
        <v>122.00494569190198</v>
      </c>
      <c r="H30" s="233">
        <f t="shared" ref="H30" si="46">H28-H29</f>
        <v>118.92887926880672</v>
      </c>
      <c r="I30" s="233">
        <f t="shared" ref="I30" si="47">I28-I29</f>
        <v>125.22828108111747</v>
      </c>
      <c r="J30" s="233">
        <f t="shared" ref="J30" si="48">J28-J29</f>
        <v>128.36142317008347</v>
      </c>
      <c r="K30" s="233">
        <f t="shared" ref="K30" si="49">K28-K29</f>
        <v>133.44502327286955</v>
      </c>
      <c r="L30" s="233">
        <f t="shared" ref="L30" si="50">L28-L29</f>
        <v>133.03872065792558</v>
      </c>
      <c r="M30" s="233">
        <f t="shared" ref="M30" si="51">M28-M29</f>
        <v>110.93303605633702</v>
      </c>
      <c r="N30" s="233">
        <f t="shared" ref="N30" si="52">N28-N29</f>
        <v>118.59952093078027</v>
      </c>
      <c r="O30" s="233">
        <f t="shared" ref="O30" si="53">O28-O29</f>
        <v>99.462950149288076</v>
      </c>
      <c r="P30" s="233">
        <f t="shared" ref="P30" si="54">P28-P29</f>
        <v>95.417450149288129</v>
      </c>
      <c r="Q30" s="233">
        <f t="shared" ref="Q30" si="55">Q28-Q29</f>
        <v>90.959167136784231</v>
      </c>
      <c r="R30" s="233">
        <f>AVERAGE(F30:Q30)</f>
        <v>116.73728730307919</v>
      </c>
    </row>
    <row r="36" spans="5:18">
      <c r="E36" s="353" t="s">
        <v>166</v>
      </c>
      <c r="F36" s="354">
        <f>F2</f>
        <v>23377</v>
      </c>
      <c r="G36" s="354">
        <f>G2</f>
        <v>23408</v>
      </c>
      <c r="H36" s="354">
        <f t="shared" ref="H36:Q36" si="56">H2</f>
        <v>23437</v>
      </c>
      <c r="I36" s="354">
        <f t="shared" si="56"/>
        <v>23468</v>
      </c>
      <c r="J36" s="354">
        <f t="shared" si="56"/>
        <v>23498</v>
      </c>
      <c r="K36" s="354">
        <f t="shared" si="56"/>
        <v>23529</v>
      </c>
      <c r="L36" s="354">
        <f t="shared" si="56"/>
        <v>23559</v>
      </c>
      <c r="M36" s="354">
        <f t="shared" si="56"/>
        <v>23590</v>
      </c>
      <c r="N36" s="354">
        <f t="shared" si="56"/>
        <v>23621</v>
      </c>
      <c r="O36" s="354">
        <f t="shared" si="56"/>
        <v>23651</v>
      </c>
      <c r="P36" s="354">
        <f t="shared" si="56"/>
        <v>23682</v>
      </c>
      <c r="Q36" s="354">
        <f t="shared" si="56"/>
        <v>23712</v>
      </c>
      <c r="R36" s="352" t="s">
        <v>260</v>
      </c>
    </row>
    <row r="37" spans="5:18">
      <c r="E37" s="3" t="str">
        <f>E3</f>
        <v>C2 Selling Price</v>
      </c>
      <c r="F37" s="344">
        <f>F3</f>
        <v>425.95192147413132</v>
      </c>
      <c r="G37" s="344">
        <f>G3</f>
        <v>418.93859239073481</v>
      </c>
      <c r="H37" s="344">
        <f t="shared" ref="H37:Q37" si="57">H3</f>
        <v>430.15071392082262</v>
      </c>
      <c r="I37" s="344">
        <f t="shared" si="57"/>
        <v>438.98279874168406</v>
      </c>
      <c r="J37" s="344">
        <f t="shared" si="57"/>
        <v>434.59896273723524</v>
      </c>
      <c r="K37" s="344">
        <f t="shared" si="57"/>
        <v>424.08696351578533</v>
      </c>
      <c r="L37" s="344">
        <f t="shared" si="57"/>
        <v>422.94353988317391</v>
      </c>
      <c r="M37" s="344">
        <f t="shared" si="57"/>
        <v>416.49716542667318</v>
      </c>
      <c r="N37" s="344">
        <f t="shared" si="57"/>
        <v>412.48049771502252</v>
      </c>
      <c r="O37" s="344">
        <f t="shared" si="57"/>
        <v>417.56355481132687</v>
      </c>
      <c r="P37" s="344">
        <f t="shared" si="57"/>
        <v>422.10296724473341</v>
      </c>
      <c r="Q37" s="344">
        <f t="shared" si="57"/>
        <v>419.05403282951312</v>
      </c>
      <c r="R37" s="233">
        <f t="shared" ref="R37:R43" si="58">AVERAGE(F37:Q37)</f>
        <v>423.61264255756964</v>
      </c>
    </row>
    <row r="38" spans="5:18">
      <c r="E38" s="3" t="str">
        <f>E8</f>
        <v>C3 Selling Price</v>
      </c>
      <c r="F38" s="344">
        <f>F8</f>
        <v>643.57698592972304</v>
      </c>
      <c r="G38" s="344">
        <f>G8</f>
        <v>619.42491151607328</v>
      </c>
      <c r="H38" s="344">
        <f t="shared" ref="H38:Q38" si="59">H8</f>
        <v>600.78203291072089</v>
      </c>
      <c r="I38" s="344">
        <f t="shared" si="59"/>
        <v>592.65118211231788</v>
      </c>
      <c r="J38" s="344">
        <f t="shared" si="59"/>
        <v>581.67796810201673</v>
      </c>
      <c r="K38" s="344">
        <f t="shared" si="59"/>
        <v>570.04854847612762</v>
      </c>
      <c r="L38" s="344">
        <f t="shared" si="59"/>
        <v>541.46396273811479</v>
      </c>
      <c r="M38" s="344">
        <f t="shared" si="59"/>
        <v>545.66103306467687</v>
      </c>
      <c r="N38" s="344">
        <f t="shared" si="59"/>
        <v>549.35582721165508</v>
      </c>
      <c r="O38" s="344">
        <f t="shared" si="59"/>
        <v>586.7748162489637</v>
      </c>
      <c r="P38" s="344">
        <f t="shared" si="59"/>
        <v>595.72902724399785</v>
      </c>
      <c r="Q38" s="344">
        <f t="shared" si="59"/>
        <v>589.9674551703323</v>
      </c>
      <c r="R38" s="233">
        <f t="shared" si="58"/>
        <v>584.75947922705996</v>
      </c>
    </row>
    <row r="39" spans="5:18">
      <c r="E39" s="3" t="str">
        <f>E13</f>
        <v>LPG Petro Selling Price</v>
      </c>
      <c r="F39" s="344">
        <f>F13</f>
        <v>623.65415216743008</v>
      </c>
      <c r="G39" s="344">
        <f>G13</f>
        <v>637.97860465116275</v>
      </c>
      <c r="H39" s="344">
        <f t="shared" ref="H39:Q39" si="60">H13</f>
        <v>589.86444444444453</v>
      </c>
      <c r="I39" s="344">
        <f t="shared" si="60"/>
        <v>628.16</v>
      </c>
      <c r="J39" s="344">
        <f t="shared" si="60"/>
        <v>608.80359111111113</v>
      </c>
      <c r="K39" s="344">
        <f t="shared" si="60"/>
        <v>557.90636490791894</v>
      </c>
      <c r="L39" s="344">
        <f t="shared" si="60"/>
        <v>535.77297197118037</v>
      </c>
      <c r="M39" s="344">
        <f t="shared" si="60"/>
        <v>533.82414073625637</v>
      </c>
      <c r="N39" s="344">
        <f t="shared" si="60"/>
        <v>535.06696185997919</v>
      </c>
      <c r="O39" s="344">
        <f t="shared" si="60"/>
        <v>570.26677136586727</v>
      </c>
      <c r="P39" s="344">
        <f t="shared" si="60"/>
        <v>573.49412194398485</v>
      </c>
      <c r="Q39" s="344">
        <f t="shared" si="60"/>
        <v>550.42778193514278</v>
      </c>
      <c r="R39" s="233">
        <f t="shared" si="58"/>
        <v>578.76832559120658</v>
      </c>
    </row>
    <row r="40" spans="5:18">
      <c r="E40" s="3" t="str">
        <f>E18</f>
        <v>LPG M.7 Selling Price</v>
      </c>
      <c r="F40" s="344">
        <f>F18</f>
        <v>487.36610749665624</v>
      </c>
      <c r="G40" s="344">
        <f>G18</f>
        <v>485.28766521311343</v>
      </c>
      <c r="H40" s="344">
        <f t="shared" ref="H40:Q40" si="61">H18</f>
        <v>500.67307683306456</v>
      </c>
      <c r="I40" s="344">
        <f t="shared" si="61"/>
        <v>507.92879576580202</v>
      </c>
      <c r="J40" s="344">
        <f t="shared" si="61"/>
        <v>495.0613079002689</v>
      </c>
      <c r="K40" s="344">
        <f t="shared" si="61"/>
        <v>485.49928960682269</v>
      </c>
      <c r="L40" s="344">
        <f t="shared" si="61"/>
        <v>473.66354351348645</v>
      </c>
      <c r="M40" s="344">
        <f t="shared" si="61"/>
        <v>476.17972489218823</v>
      </c>
      <c r="N40" s="344">
        <f t="shared" si="61"/>
        <v>480.7221995050524</v>
      </c>
      <c r="O40" s="344">
        <f t="shared" si="61"/>
        <v>499.03240428164924</v>
      </c>
      <c r="P40" s="344">
        <f t="shared" si="61"/>
        <v>512.14226702955091</v>
      </c>
      <c r="Q40" s="344">
        <f t="shared" si="61"/>
        <v>507.7454732007771</v>
      </c>
      <c r="R40" s="233">
        <f t="shared" si="58"/>
        <v>492.60848793653594</v>
      </c>
    </row>
    <row r="41" spans="5:18">
      <c r="E41" s="358" t="s">
        <v>262</v>
      </c>
      <c r="F41" s="359">
        <f>'Selling Price W.avg.'!E13</f>
        <v>419.52245500043779</v>
      </c>
      <c r="G41" s="359">
        <f>'Selling Price W.avg.'!F13</f>
        <v>431.7161392284832</v>
      </c>
      <c r="H41" s="359">
        <f>'Selling Price W.avg.'!G13</f>
        <v>431.71655054732736</v>
      </c>
      <c r="I41" s="359">
        <f>'Selling Price W.avg.'!H13</f>
        <v>431.65768288013464</v>
      </c>
      <c r="J41" s="359">
        <f>'Selling Price W.avg.'!I13</f>
        <v>418.33916865312449</v>
      </c>
      <c r="K41" s="359">
        <f>'Selling Price W.avg.'!J13</f>
        <v>418.30906767040369</v>
      </c>
      <c r="L41" s="359">
        <f>'Selling Price W.avg.'!K13</f>
        <v>417.99332781069086</v>
      </c>
      <c r="M41" s="359">
        <f>'Selling Price W.avg.'!L13</f>
        <v>427.51931449479889</v>
      </c>
      <c r="N41" s="359">
        <f>'Selling Price W.avg.'!M13</f>
        <v>427.45378883059726</v>
      </c>
      <c r="O41" s="359">
        <f>'Selling Price W.avg.'!N13</f>
        <v>427.56146915187827</v>
      </c>
      <c r="P41" s="359">
        <f>'Selling Price W.avg.'!O13</f>
        <v>439.35485150475421</v>
      </c>
      <c r="Q41" s="359">
        <f>'Selling Price W.avg.'!P13</f>
        <v>439.10627585809971</v>
      </c>
      <c r="R41" s="356">
        <f t="shared" si="58"/>
        <v>427.52084096922755</v>
      </c>
    </row>
    <row r="42" spans="5:18">
      <c r="E42" s="3" t="str">
        <f>E23</f>
        <v>NGL Selling Price</v>
      </c>
      <c r="F42" s="344">
        <f>F23</f>
        <v>591.78997358640709</v>
      </c>
      <c r="G42" s="344">
        <f>G23</f>
        <v>587.15363199824571</v>
      </c>
      <c r="H42" s="344">
        <f t="shared" ref="H42:Q42" si="62">H23</f>
        <v>586.20061735353613</v>
      </c>
      <c r="I42" s="344">
        <f t="shared" si="62"/>
        <v>587.1140426598447</v>
      </c>
      <c r="J42" s="344">
        <f t="shared" si="62"/>
        <v>584.23306834274536</v>
      </c>
      <c r="K42" s="344">
        <f t="shared" si="62"/>
        <v>587.40778311738723</v>
      </c>
      <c r="L42" s="344">
        <f t="shared" si="62"/>
        <v>581.40617258029943</v>
      </c>
      <c r="M42" s="344">
        <f t="shared" si="62"/>
        <v>569.25096603708198</v>
      </c>
      <c r="N42" s="344">
        <f t="shared" si="62"/>
        <v>572.90317822911902</v>
      </c>
      <c r="O42" s="344">
        <f t="shared" si="62"/>
        <v>574.90976437189488</v>
      </c>
      <c r="P42" s="344">
        <f t="shared" si="62"/>
        <v>570.30786221995379</v>
      </c>
      <c r="Q42" s="344">
        <f t="shared" si="62"/>
        <v>564.30114284356591</v>
      </c>
      <c r="R42" s="233">
        <f t="shared" si="58"/>
        <v>579.74818361167331</v>
      </c>
    </row>
    <row r="43" spans="5:18">
      <c r="E43" s="3" t="str">
        <f>E28</f>
        <v>C5 Selling Price</v>
      </c>
      <c r="F43" s="344">
        <f>F28</f>
        <v>505.06999999999988</v>
      </c>
      <c r="G43" s="344">
        <f>G28</f>
        <v>503.27</v>
      </c>
      <c r="H43" s="344">
        <f t="shared" ref="H43:Q43" si="63">H28</f>
        <v>500.12000000000018</v>
      </c>
      <c r="I43" s="344">
        <f t="shared" si="63"/>
        <v>500.57000000000005</v>
      </c>
      <c r="J43" s="344">
        <f t="shared" si="63"/>
        <v>498.23</v>
      </c>
      <c r="K43" s="344">
        <f t="shared" si="63"/>
        <v>500.93</v>
      </c>
      <c r="L43" s="344">
        <f t="shared" si="63"/>
        <v>494.89415000000002</v>
      </c>
      <c r="M43" s="344">
        <f t="shared" si="63"/>
        <v>482.07499999999993</v>
      </c>
      <c r="N43" s="344">
        <f t="shared" si="63"/>
        <v>485.14849999999984</v>
      </c>
      <c r="O43" s="344">
        <f t="shared" si="63"/>
        <v>487.18699999999984</v>
      </c>
      <c r="P43" s="344">
        <f t="shared" si="63"/>
        <v>483.14149999999995</v>
      </c>
      <c r="Q43" s="344">
        <f t="shared" si="63"/>
        <v>476.56249999999994</v>
      </c>
      <c r="R43" s="233">
        <f t="shared" si="58"/>
        <v>493.09988749999997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X119"/>
  <sheetViews>
    <sheetView topLeftCell="A19" zoomScale="55" zoomScaleNormal="5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7.90625" style="68" bestFit="1" customWidth="1"/>
    <col min="5" max="5" width="8.36328125" style="69" bestFit="1" customWidth="1"/>
    <col min="6" max="24" width="10" style="69" bestFit="1" customWidth="1"/>
    <col min="25" max="16384" width="8.6328125" style="69"/>
  </cols>
  <sheetData>
    <row r="1" spans="1:24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4">
      <c r="A2" s="464" t="s">
        <v>1</v>
      </c>
      <c r="B2" s="471" t="s">
        <v>23</v>
      </c>
      <c r="C2" s="288"/>
      <c r="D2" s="265">
        <v>2020</v>
      </c>
      <c r="E2" s="265">
        <v>2021</v>
      </c>
      <c r="F2" s="265">
        <v>2022</v>
      </c>
      <c r="G2" s="265">
        <v>2023</v>
      </c>
      <c r="H2" s="265">
        <v>2024</v>
      </c>
      <c r="I2" s="265">
        <v>2025</v>
      </c>
      <c r="J2" s="265">
        <v>2026</v>
      </c>
      <c r="K2" s="265">
        <v>2027</v>
      </c>
      <c r="L2" s="265">
        <v>2028</v>
      </c>
      <c r="M2" s="265">
        <v>2029</v>
      </c>
      <c r="N2" s="265">
        <v>2030</v>
      </c>
      <c r="O2" s="265">
        <v>2031</v>
      </c>
      <c r="P2" s="265">
        <v>2032</v>
      </c>
      <c r="Q2" s="265">
        <v>2033</v>
      </c>
      <c r="R2" s="265">
        <v>2034</v>
      </c>
      <c r="S2" s="265">
        <v>2035</v>
      </c>
      <c r="T2" s="265">
        <v>2036</v>
      </c>
      <c r="U2" s="265">
        <v>2037</v>
      </c>
      <c r="V2" s="265">
        <v>2038</v>
      </c>
      <c r="W2" s="265">
        <v>2039</v>
      </c>
      <c r="X2" s="265">
        <v>2040</v>
      </c>
    </row>
    <row r="3" spans="1:24">
      <c r="A3" s="464"/>
      <c r="B3" s="471"/>
      <c r="C3" s="277"/>
      <c r="D3" s="265">
        <v>2563</v>
      </c>
      <c r="E3" s="265">
        <v>2564</v>
      </c>
      <c r="F3" s="265">
        <v>2565</v>
      </c>
      <c r="G3" s="265">
        <v>2566</v>
      </c>
      <c r="H3" s="265">
        <v>2567</v>
      </c>
      <c r="I3" s="265">
        <v>2568</v>
      </c>
      <c r="J3" s="265">
        <v>2569</v>
      </c>
      <c r="K3" s="265">
        <v>2570</v>
      </c>
      <c r="L3" s="265">
        <v>2571</v>
      </c>
      <c r="M3" s="265">
        <v>2572</v>
      </c>
      <c r="N3" s="265">
        <v>2573</v>
      </c>
      <c r="O3" s="265">
        <v>2574</v>
      </c>
      <c r="P3" s="265">
        <v>2575</v>
      </c>
      <c r="Q3" s="265">
        <v>2576</v>
      </c>
      <c r="R3" s="265">
        <v>2577</v>
      </c>
      <c r="S3" s="265">
        <v>2578</v>
      </c>
      <c r="T3" s="265">
        <v>2579</v>
      </c>
      <c r="U3" s="265">
        <v>2580</v>
      </c>
      <c r="V3" s="265">
        <v>2581</v>
      </c>
      <c r="W3" s="265">
        <v>2582</v>
      </c>
      <c r="X3" s="265">
        <v>2583</v>
      </c>
    </row>
    <row r="4" spans="1:24">
      <c r="A4" s="4" t="s">
        <v>24</v>
      </c>
      <c r="B4" s="8" t="s">
        <v>9</v>
      </c>
      <c r="C4" s="19"/>
      <c r="D4" s="20">
        <f>'Reference Price จจ'!C4</f>
        <v>74</v>
      </c>
      <c r="E4" s="20">
        <f>'Reference Price จจ'!D4</f>
        <v>66.100099999999998</v>
      </c>
      <c r="F4" s="20">
        <f>'Reference Price จจ'!E4</f>
        <v>66</v>
      </c>
      <c r="G4" s="20">
        <f>'Reference Price จจ'!F4</f>
        <v>65.7</v>
      </c>
      <c r="H4" s="20">
        <f>'Reference Price จจ'!G4</f>
        <v>66</v>
      </c>
      <c r="I4" s="20">
        <f>'Reference Price จจ'!H4</f>
        <v>65.900000000000006</v>
      </c>
      <c r="J4" s="20">
        <f>'Reference Price จจ'!I4</f>
        <v>66.3</v>
      </c>
      <c r="K4" s="20">
        <f>'Reference Price จจ'!J4</f>
        <v>65.32435000000001</v>
      </c>
      <c r="L4" s="20">
        <f>'Reference Price จจ'!K4</f>
        <v>63.699999999999996</v>
      </c>
      <c r="M4" s="20">
        <f>'Reference Price จจ'!L4</f>
        <v>63.966499999999996</v>
      </c>
      <c r="N4" s="20">
        <f>'Reference Price จจ'!M4</f>
        <v>64.167999999999992</v>
      </c>
      <c r="O4" s="20">
        <f>'Reference Price จจ'!N4</f>
        <v>63.758499999999998</v>
      </c>
      <c r="P4" s="20">
        <f>'Reference Price จจ'!O4</f>
        <v>63.082500000000003</v>
      </c>
      <c r="Q4" s="20" t="e">
        <f>'Reference Price จจ'!#REF!</f>
        <v>#REF!</v>
      </c>
      <c r="R4" s="20" t="e">
        <f>'Reference Price จจ'!#REF!</f>
        <v>#REF!</v>
      </c>
      <c r="S4" s="20" t="e">
        <f>'Reference Price จจ'!#REF!</f>
        <v>#REF!</v>
      </c>
      <c r="T4" s="20" t="e">
        <f>'Reference Price จจ'!#REF!</f>
        <v>#REF!</v>
      </c>
      <c r="U4" s="20" t="e">
        <f>'Reference Price จจ'!#REF!</f>
        <v>#REF!</v>
      </c>
      <c r="V4" s="20" t="e">
        <f>'Reference Price จจ'!#REF!</f>
        <v>#REF!</v>
      </c>
      <c r="W4" s="20" t="e">
        <f>'Reference Price จจ'!#REF!</f>
        <v>#REF!</v>
      </c>
      <c r="X4" s="20" t="e">
        <f>'Reference Price จจ'!#REF!</f>
        <v>#REF!</v>
      </c>
    </row>
    <row r="5" spans="1:24">
      <c r="A5" s="4" t="s">
        <v>7</v>
      </c>
      <c r="B5" s="8" t="s">
        <v>10</v>
      </c>
      <c r="C5" s="19"/>
      <c r="D5" s="20">
        <f>'Reference Price จจ'!C5</f>
        <v>714</v>
      </c>
      <c r="E5" s="20">
        <f>'Reference Price จจ'!D5</f>
        <v>605.06999999999994</v>
      </c>
      <c r="F5" s="20">
        <f>'Reference Price จจ'!E5</f>
        <v>603.27</v>
      </c>
      <c r="G5" s="20">
        <f>'Reference Price จจ'!F5</f>
        <v>600.12000000000012</v>
      </c>
      <c r="H5" s="20">
        <f>'Reference Price จจ'!G5</f>
        <v>600.57000000000005</v>
      </c>
      <c r="I5" s="20">
        <f>'Reference Price จจ'!H5</f>
        <v>598.23</v>
      </c>
      <c r="J5" s="20">
        <f>'Reference Price จจ'!I5</f>
        <v>600.92999999999995</v>
      </c>
      <c r="K5" s="20">
        <f>'Reference Price จจ'!J5</f>
        <v>594.89415000000008</v>
      </c>
      <c r="L5" s="20">
        <f>'Reference Price จจ'!K5</f>
        <v>582.07499999999993</v>
      </c>
      <c r="M5" s="20">
        <f>'Reference Price จจ'!L5</f>
        <v>585.1484999999999</v>
      </c>
      <c r="N5" s="20">
        <f>'Reference Price จจ'!M5</f>
        <v>587.1869999999999</v>
      </c>
      <c r="O5" s="20">
        <f>'Reference Price จจ'!N5</f>
        <v>583.14149999999995</v>
      </c>
      <c r="P5" s="20">
        <f>'Reference Price จจ'!O5</f>
        <v>576.5625</v>
      </c>
      <c r="Q5" s="20" t="e">
        <f>'Reference Price จจ'!#REF!</f>
        <v>#REF!</v>
      </c>
      <c r="R5" s="20" t="e">
        <f>'Reference Price จจ'!#REF!</f>
        <v>#REF!</v>
      </c>
      <c r="S5" s="20" t="e">
        <f>'Reference Price จจ'!#REF!</f>
        <v>#REF!</v>
      </c>
      <c r="T5" s="20" t="e">
        <f>'Reference Price จจ'!#REF!</f>
        <v>#REF!</v>
      </c>
      <c r="U5" s="20" t="e">
        <f>'Reference Price จจ'!#REF!</f>
        <v>#REF!</v>
      </c>
      <c r="V5" s="20" t="e">
        <f>'Reference Price จจ'!#REF!</f>
        <v>#REF!</v>
      </c>
      <c r="W5" s="20" t="e">
        <f>'Reference Price จจ'!#REF!</f>
        <v>#REF!</v>
      </c>
      <c r="X5" s="20" t="e">
        <f>'Reference Price จจ'!#REF!</f>
        <v>#REF!</v>
      </c>
    </row>
    <row r="6" spans="1:24">
      <c r="A6" s="4" t="s">
        <v>7</v>
      </c>
      <c r="B6" s="9" t="s">
        <v>11</v>
      </c>
      <c r="C6" s="19"/>
      <c r="D6" s="20">
        <f>'Reference Price จจ'!C6</f>
        <v>702</v>
      </c>
      <c r="E6" s="20">
        <f>'Reference Price จจ'!D6</f>
        <v>592.47</v>
      </c>
      <c r="F6" s="20">
        <f>'Reference Price จจ'!E6</f>
        <v>590.66999999999996</v>
      </c>
      <c r="G6" s="20">
        <f>'Reference Price จจ'!F6</f>
        <v>587.52</v>
      </c>
      <c r="H6" s="20">
        <f>'Reference Price จจ'!G6</f>
        <v>587.97</v>
      </c>
      <c r="I6" s="20">
        <f>'Reference Price จจ'!H6</f>
        <v>585.63000000000011</v>
      </c>
      <c r="J6" s="20">
        <f>'Reference Price จจ'!I6</f>
        <v>588.32999999999993</v>
      </c>
      <c r="K6" s="20">
        <f>'Reference Price จจ'!J6</f>
        <v>582.29415000000006</v>
      </c>
      <c r="L6" s="20">
        <f>'Reference Price จจ'!K6</f>
        <v>569.47500000000002</v>
      </c>
      <c r="M6" s="20">
        <f>'Reference Price จจ'!L6</f>
        <v>572.54849999999999</v>
      </c>
      <c r="N6" s="20">
        <f>'Reference Price จจ'!M6</f>
        <v>574.58699999999988</v>
      </c>
      <c r="O6" s="20">
        <f>'Reference Price จจ'!N6</f>
        <v>570.54149999999993</v>
      </c>
      <c r="P6" s="20">
        <f>'Reference Price จจ'!O6</f>
        <v>563.96249999999998</v>
      </c>
      <c r="Q6" s="20" t="e">
        <f>'Reference Price จจ'!#REF!</f>
        <v>#REF!</v>
      </c>
      <c r="R6" s="20" t="e">
        <f>'Reference Price จจ'!#REF!</f>
        <v>#REF!</v>
      </c>
      <c r="S6" s="20" t="e">
        <f>'Reference Price จจ'!#REF!</f>
        <v>#REF!</v>
      </c>
      <c r="T6" s="20" t="e">
        <f>'Reference Price จจ'!#REF!</f>
        <v>#REF!</v>
      </c>
      <c r="U6" s="20" t="e">
        <f>'Reference Price จจ'!#REF!</f>
        <v>#REF!</v>
      </c>
      <c r="V6" s="20" t="e">
        <f>'Reference Price จจ'!#REF!</f>
        <v>#REF!</v>
      </c>
      <c r="W6" s="20" t="e">
        <f>'Reference Price จจ'!#REF!</f>
        <v>#REF!</v>
      </c>
      <c r="X6" s="20" t="e">
        <f>'Reference Price จจ'!#REF!</f>
        <v>#REF!</v>
      </c>
    </row>
    <row r="7" spans="1:24">
      <c r="A7" s="4" t="s">
        <v>24</v>
      </c>
      <c r="B7" s="9" t="s">
        <v>11</v>
      </c>
      <c r="C7" s="19"/>
      <c r="D7" s="20">
        <f>'Reference Price จจ'!C7</f>
        <v>78</v>
      </c>
      <c r="E7" s="20">
        <f>'Reference Price จจ'!D7</f>
        <v>65.83</v>
      </c>
      <c r="F7" s="20">
        <f>'Reference Price จจ'!E7</f>
        <v>65.63</v>
      </c>
      <c r="G7" s="20">
        <f>'Reference Price จจ'!F7</f>
        <v>65.28</v>
      </c>
      <c r="H7" s="20">
        <f>'Reference Price จจ'!G7</f>
        <v>65.33</v>
      </c>
      <c r="I7" s="20">
        <f>'Reference Price จจ'!H7</f>
        <v>65.070000000000007</v>
      </c>
      <c r="J7" s="20">
        <f>'Reference Price จจ'!I7</f>
        <v>65.36999999999999</v>
      </c>
      <c r="K7" s="20">
        <f>'Reference Price จจ'!J7</f>
        <v>64.69935000000001</v>
      </c>
      <c r="L7" s="20">
        <f>'Reference Price จจ'!K7</f>
        <v>63.275000000000006</v>
      </c>
      <c r="M7" s="20">
        <f>'Reference Price จจ'!L7</f>
        <v>63.616500000000002</v>
      </c>
      <c r="N7" s="20">
        <f>'Reference Price จจ'!M7</f>
        <v>63.842999999999989</v>
      </c>
      <c r="O7" s="20">
        <f>'Reference Price จจ'!N7</f>
        <v>63.393499999999989</v>
      </c>
      <c r="P7" s="20">
        <f>'Reference Price จจ'!O7</f>
        <v>62.662499999999994</v>
      </c>
      <c r="Q7" s="20" t="e">
        <f>'Reference Price จจ'!#REF!</f>
        <v>#REF!</v>
      </c>
      <c r="R7" s="20" t="e">
        <f>'Reference Price จจ'!#REF!</f>
        <v>#REF!</v>
      </c>
      <c r="S7" s="20" t="e">
        <f>'Reference Price จจ'!#REF!</f>
        <v>#REF!</v>
      </c>
      <c r="T7" s="20" t="e">
        <f>'Reference Price จจ'!#REF!</f>
        <v>#REF!</v>
      </c>
      <c r="U7" s="20" t="e">
        <f>'Reference Price จจ'!#REF!</f>
        <v>#REF!</v>
      </c>
      <c r="V7" s="20" t="e">
        <f>'Reference Price จจ'!#REF!</f>
        <v>#REF!</v>
      </c>
      <c r="W7" s="20" t="e">
        <f>'Reference Price จจ'!#REF!</f>
        <v>#REF!</v>
      </c>
      <c r="X7" s="20" t="e">
        <f>'Reference Price จจ'!#REF!</f>
        <v>#REF!</v>
      </c>
    </row>
    <row r="8" spans="1:24">
      <c r="A8" s="4" t="s">
        <v>7</v>
      </c>
      <c r="B8" s="10" t="s">
        <v>44</v>
      </c>
      <c r="C8" s="19"/>
      <c r="D8" s="20">
        <f>'Reference Price จจ'!C8</f>
        <v>700</v>
      </c>
      <c r="E8" s="20">
        <f>'Reference Price จจ'!D8</f>
        <v>637.5</v>
      </c>
      <c r="F8" s="20">
        <f>'Reference Price จจ'!E8</f>
        <v>620</v>
      </c>
      <c r="G8" s="20">
        <f>'Reference Price จจ'!F8</f>
        <v>597.5</v>
      </c>
      <c r="H8" s="20">
        <f>'Reference Price จจ'!G8</f>
        <v>580</v>
      </c>
      <c r="I8" s="20">
        <f>'Reference Price จจ'!H8</f>
        <v>570</v>
      </c>
      <c r="J8" s="20">
        <f>'Reference Price จจ'!I8</f>
        <v>545</v>
      </c>
      <c r="K8" s="20">
        <f>'Reference Price จจ'!J8</f>
        <v>507.5</v>
      </c>
      <c r="L8" s="20">
        <f>'Reference Price จจ'!K8</f>
        <v>517.5</v>
      </c>
      <c r="M8" s="20">
        <f>'Reference Price จจ'!L8</f>
        <v>525</v>
      </c>
      <c r="N8" s="20">
        <f>'Reference Price จจ'!M8</f>
        <v>565</v>
      </c>
      <c r="O8" s="20">
        <f>'Reference Price จจ'!N8</f>
        <v>575</v>
      </c>
      <c r="P8" s="20">
        <f>'Reference Price จจ'!O8</f>
        <v>572.5</v>
      </c>
      <c r="Q8" s="20" t="e">
        <f>'Reference Price จจ'!#REF!</f>
        <v>#REF!</v>
      </c>
      <c r="R8" s="20" t="e">
        <f>'Reference Price จจ'!#REF!</f>
        <v>#REF!</v>
      </c>
      <c r="S8" s="20" t="e">
        <f>'Reference Price จจ'!#REF!</f>
        <v>#REF!</v>
      </c>
      <c r="T8" s="20" t="e">
        <f>'Reference Price จจ'!#REF!</f>
        <v>#REF!</v>
      </c>
      <c r="U8" s="20" t="e">
        <f>'Reference Price จจ'!#REF!</f>
        <v>#REF!</v>
      </c>
      <c r="V8" s="20" t="e">
        <f>'Reference Price จจ'!#REF!</f>
        <v>#REF!</v>
      </c>
      <c r="W8" s="20" t="e">
        <f>'Reference Price จจ'!#REF!</f>
        <v>#REF!</v>
      </c>
      <c r="X8" s="20" t="e">
        <f>'Reference Price จจ'!#REF!</f>
        <v>#REF!</v>
      </c>
    </row>
    <row r="9" spans="1:24">
      <c r="A9" s="4" t="s">
        <v>7</v>
      </c>
      <c r="B9" s="10" t="s">
        <v>43</v>
      </c>
      <c r="C9" s="19"/>
      <c r="D9" s="20">
        <f>'Reference Price จจ'!C9</f>
        <v>772.5</v>
      </c>
      <c r="E9" s="20">
        <f>'Reference Price จจ'!D9</f>
        <v>637.5</v>
      </c>
      <c r="F9" s="20">
        <f>'Reference Price จจ'!E9</f>
        <v>620</v>
      </c>
      <c r="G9" s="20">
        <f>'Reference Price จจ'!F9</f>
        <v>597.5</v>
      </c>
      <c r="H9" s="20">
        <f>'Reference Price จจ'!G9</f>
        <v>580</v>
      </c>
      <c r="I9" s="20">
        <f>'Reference Price จจ'!H9</f>
        <v>570</v>
      </c>
      <c r="J9" s="20">
        <f>'Reference Price จจ'!I9</f>
        <v>545</v>
      </c>
      <c r="K9" s="20">
        <f>'Reference Price จจ'!J9</f>
        <v>507.5</v>
      </c>
      <c r="L9" s="20">
        <f>'Reference Price จจ'!K9</f>
        <v>517.5</v>
      </c>
      <c r="M9" s="20">
        <f>'Reference Price จจ'!L9</f>
        <v>525</v>
      </c>
      <c r="N9" s="20">
        <f>'Reference Price จจ'!M9</f>
        <v>565</v>
      </c>
      <c r="O9" s="20">
        <f>'Reference Price จจ'!N9</f>
        <v>575</v>
      </c>
      <c r="P9" s="20">
        <f>'Reference Price จจ'!O9</f>
        <v>572.5</v>
      </c>
      <c r="Q9" s="20" t="e">
        <f>'Reference Price จจ'!#REF!</f>
        <v>#REF!</v>
      </c>
      <c r="R9" s="20" t="e">
        <f>'Reference Price จจ'!#REF!</f>
        <v>#REF!</v>
      </c>
      <c r="S9" s="20" t="e">
        <f>'Reference Price จจ'!#REF!</f>
        <v>#REF!</v>
      </c>
      <c r="T9" s="20" t="e">
        <f>'Reference Price จจ'!#REF!</f>
        <v>#REF!</v>
      </c>
      <c r="U9" s="20" t="e">
        <f>'Reference Price จจ'!#REF!</f>
        <v>#REF!</v>
      </c>
      <c r="V9" s="20" t="e">
        <f>'Reference Price จจ'!#REF!</f>
        <v>#REF!</v>
      </c>
      <c r="W9" s="20" t="e">
        <f>'Reference Price จจ'!#REF!</f>
        <v>#REF!</v>
      </c>
      <c r="X9" s="20" t="e">
        <f>'Reference Price จจ'!#REF!</f>
        <v>#REF!</v>
      </c>
    </row>
    <row r="10" spans="1:24">
      <c r="A10" s="4" t="s">
        <v>7</v>
      </c>
      <c r="B10" s="10" t="s">
        <v>21</v>
      </c>
      <c r="C10" s="19"/>
      <c r="D10" s="20">
        <f>'Reference Price จจ'!C10</f>
        <v>795</v>
      </c>
      <c r="E10" s="20">
        <f>'Reference Price จจ'!D10</f>
        <v>635</v>
      </c>
      <c r="F10" s="20">
        <f>'Reference Price จจ'!E10</f>
        <v>615</v>
      </c>
      <c r="G10" s="20">
        <f>'Reference Price จจ'!F10</f>
        <v>590</v>
      </c>
      <c r="H10" s="20">
        <f>'Reference Price จจ'!G10</f>
        <v>575</v>
      </c>
      <c r="I10" s="20">
        <f>'Reference Price จจ'!H10</f>
        <v>565</v>
      </c>
      <c r="J10" s="20">
        <f>'Reference Price จจ'!I10</f>
        <v>540</v>
      </c>
      <c r="K10" s="20">
        <f>'Reference Price จจ'!J10</f>
        <v>505</v>
      </c>
      <c r="L10" s="20">
        <f>'Reference Price จจ'!K10</f>
        <v>515</v>
      </c>
      <c r="M10" s="20">
        <f>'Reference Price จจ'!L10</f>
        <v>520</v>
      </c>
      <c r="N10" s="20">
        <f>'Reference Price จจ'!M10</f>
        <v>560</v>
      </c>
      <c r="O10" s="20">
        <f>'Reference Price จจ'!N10</f>
        <v>570</v>
      </c>
      <c r="P10" s="20">
        <f>'Reference Price จจ'!O10</f>
        <v>570</v>
      </c>
      <c r="Q10" s="20" t="e">
        <f>'Reference Price จจ'!#REF!</f>
        <v>#REF!</v>
      </c>
      <c r="R10" s="20" t="e">
        <f>'Reference Price จจ'!#REF!</f>
        <v>#REF!</v>
      </c>
      <c r="S10" s="20" t="e">
        <f>'Reference Price จจ'!#REF!</f>
        <v>#REF!</v>
      </c>
      <c r="T10" s="20" t="e">
        <f>'Reference Price จจ'!#REF!</f>
        <v>#REF!</v>
      </c>
      <c r="U10" s="20" t="e">
        <f>'Reference Price จจ'!#REF!</f>
        <v>#REF!</v>
      </c>
      <c r="V10" s="20" t="e">
        <f>'Reference Price จจ'!#REF!</f>
        <v>#REF!</v>
      </c>
      <c r="W10" s="20" t="e">
        <f>'Reference Price จจ'!#REF!</f>
        <v>#REF!</v>
      </c>
      <c r="X10" s="20" t="e">
        <f>'Reference Price จจ'!#REF!</f>
        <v>#REF!</v>
      </c>
    </row>
    <row r="11" spans="1:24">
      <c r="A11" s="4" t="s">
        <v>7</v>
      </c>
      <c r="B11" s="10" t="s">
        <v>22</v>
      </c>
      <c r="C11" s="19"/>
      <c r="D11" s="20">
        <f>'Reference Price จจ'!C11</f>
        <v>750</v>
      </c>
      <c r="E11" s="20">
        <f>'Reference Price จจ'!D11</f>
        <v>640</v>
      </c>
      <c r="F11" s="20">
        <f>'Reference Price จจ'!E11</f>
        <v>625</v>
      </c>
      <c r="G11" s="20">
        <f>'Reference Price จจ'!F11</f>
        <v>605</v>
      </c>
      <c r="H11" s="20">
        <f>'Reference Price จจ'!G11</f>
        <v>585</v>
      </c>
      <c r="I11" s="20">
        <f>'Reference Price จจ'!H11</f>
        <v>575</v>
      </c>
      <c r="J11" s="20">
        <f>'Reference Price จจ'!I11</f>
        <v>550</v>
      </c>
      <c r="K11" s="20">
        <f>'Reference Price จจ'!J11</f>
        <v>510</v>
      </c>
      <c r="L11" s="20">
        <f>'Reference Price จจ'!K11</f>
        <v>520</v>
      </c>
      <c r="M11" s="20">
        <f>'Reference Price จจ'!L11</f>
        <v>530</v>
      </c>
      <c r="N11" s="20">
        <f>'Reference Price จจ'!M11</f>
        <v>570</v>
      </c>
      <c r="O11" s="20">
        <f>'Reference Price จจ'!N11</f>
        <v>580</v>
      </c>
      <c r="P11" s="20">
        <f>'Reference Price จจ'!O11</f>
        <v>575</v>
      </c>
      <c r="Q11" s="20" t="e">
        <f>'Reference Price จจ'!#REF!</f>
        <v>#REF!</v>
      </c>
      <c r="R11" s="20" t="e">
        <f>'Reference Price จจ'!#REF!</f>
        <v>#REF!</v>
      </c>
      <c r="S11" s="20" t="e">
        <f>'Reference Price จจ'!#REF!</f>
        <v>#REF!</v>
      </c>
      <c r="T11" s="20" t="e">
        <f>'Reference Price จจ'!#REF!</f>
        <v>#REF!</v>
      </c>
      <c r="U11" s="20" t="e">
        <f>'Reference Price จจ'!#REF!</f>
        <v>#REF!</v>
      </c>
      <c r="V11" s="20" t="e">
        <f>'Reference Price จจ'!#REF!</f>
        <v>#REF!</v>
      </c>
      <c r="W11" s="20" t="e">
        <f>'Reference Price จจ'!#REF!</f>
        <v>#REF!</v>
      </c>
      <c r="X11" s="20" t="e">
        <f>'Reference Price จจ'!#REF!</f>
        <v>#REF!</v>
      </c>
    </row>
    <row r="12" spans="1:24">
      <c r="A12" s="4" t="s">
        <v>7</v>
      </c>
      <c r="B12" s="9" t="s">
        <v>8</v>
      </c>
      <c r="C12" s="19"/>
      <c r="D12" s="20">
        <f>'Reference Price จจ'!C12</f>
        <v>1237</v>
      </c>
      <c r="E12" s="20">
        <f>'Reference Price จจ'!D12</f>
        <v>1075</v>
      </c>
      <c r="F12" s="20">
        <f>'Reference Price จจ'!E12</f>
        <v>1053</v>
      </c>
      <c r="G12" s="20">
        <f>'Reference Price จจ'!F12</f>
        <v>1098</v>
      </c>
      <c r="H12" s="20">
        <f>'Reference Price จจ'!G12</f>
        <v>1128</v>
      </c>
      <c r="I12" s="20">
        <f>'Reference Price จจ'!H12</f>
        <v>1113</v>
      </c>
      <c r="J12" s="20">
        <f>'Reference Price จจ'!I12</f>
        <v>1081</v>
      </c>
      <c r="K12" s="20">
        <f>'Reference Price จจ'!J12</f>
        <v>1083</v>
      </c>
      <c r="L12" s="20">
        <f>'Reference Price จจ'!K12</f>
        <v>1068</v>
      </c>
      <c r="M12" s="20">
        <f>'Reference Price จจ'!L12</f>
        <v>1053</v>
      </c>
      <c r="N12" s="20">
        <f>'Reference Price จจ'!M12</f>
        <v>1068</v>
      </c>
      <c r="O12" s="20">
        <f>'Reference Price จจ'!N12</f>
        <v>1083</v>
      </c>
      <c r="P12" s="20">
        <f>'Reference Price จจ'!O12</f>
        <v>1079.433340978761</v>
      </c>
      <c r="Q12" s="20" t="e">
        <f>'Reference Price จจ'!#REF!</f>
        <v>#REF!</v>
      </c>
      <c r="R12" s="20" t="e">
        <f>'Reference Price จจ'!#REF!</f>
        <v>#REF!</v>
      </c>
      <c r="S12" s="20" t="e">
        <f>'Reference Price จจ'!#REF!</f>
        <v>#REF!</v>
      </c>
      <c r="T12" s="20" t="e">
        <f>'Reference Price จจ'!#REF!</f>
        <v>#REF!</v>
      </c>
      <c r="U12" s="20" t="e">
        <f>'Reference Price จจ'!#REF!</f>
        <v>#REF!</v>
      </c>
      <c r="V12" s="20" t="e">
        <f>'Reference Price จจ'!#REF!</f>
        <v>#REF!</v>
      </c>
      <c r="W12" s="20" t="e">
        <f>'Reference Price จจ'!#REF!</f>
        <v>#REF!</v>
      </c>
      <c r="X12" s="20" t="e">
        <f>'Reference Price จจ'!#REF!</f>
        <v>#REF!</v>
      </c>
    </row>
    <row r="13" spans="1:24">
      <c r="A13" s="4" t="s">
        <v>7</v>
      </c>
      <c r="B13" s="9" t="s">
        <v>13</v>
      </c>
      <c r="C13" s="19"/>
      <c r="D13" s="20">
        <f>'Reference Price จจ'!C13</f>
        <v>1568</v>
      </c>
      <c r="E13" s="20">
        <f>'Reference Price จจ'!D13</f>
        <v>1314.9999728440994</v>
      </c>
      <c r="F13" s="20">
        <f>'Reference Price จจ'!E13</f>
        <v>1279.9999741140496</v>
      </c>
      <c r="G13" s="20">
        <f>'Reference Price จจ'!F13</f>
        <v>1289.9999736110422</v>
      </c>
      <c r="H13" s="20">
        <f>'Reference Price จจ'!G13</f>
        <v>1304.9999730544826</v>
      </c>
      <c r="I13" s="20">
        <f>'Reference Price จจ'!H13</f>
        <v>1279.9999739212622</v>
      </c>
      <c r="J13" s="20">
        <f>'Reference Price จจ'!I13</f>
        <v>1264.9999745983139</v>
      </c>
      <c r="K13" s="20">
        <f>'Reference Price จจ'!J13</f>
        <v>1245.9999750942125</v>
      </c>
      <c r="L13" s="20">
        <f>'Reference Price จจ'!K13</f>
        <v>1229.9999752158847</v>
      </c>
      <c r="M13" s="20">
        <f>'Reference Price จจ'!L13</f>
        <v>1194.999976672254</v>
      </c>
      <c r="N13" s="20">
        <f>'Reference Price จจ'!M13</f>
        <v>1204.9999763677142</v>
      </c>
      <c r="O13" s="20">
        <f>'Reference Price จจ'!N13</f>
        <v>1219.9999756391951</v>
      </c>
      <c r="P13" s="20">
        <f>'Reference Price จจ'!O13</f>
        <v>1200.0013261525694</v>
      </c>
      <c r="Q13" s="20" t="e">
        <f>'Reference Price จจ'!#REF!</f>
        <v>#REF!</v>
      </c>
      <c r="R13" s="20" t="e">
        <f>'Reference Price จจ'!#REF!</f>
        <v>#REF!</v>
      </c>
      <c r="S13" s="20" t="e">
        <f>'Reference Price จจ'!#REF!</f>
        <v>#REF!</v>
      </c>
      <c r="T13" s="20" t="e">
        <f>'Reference Price จจ'!#REF!</f>
        <v>#REF!</v>
      </c>
      <c r="U13" s="20" t="e">
        <f>'Reference Price จจ'!#REF!</f>
        <v>#REF!</v>
      </c>
      <c r="V13" s="20" t="e">
        <f>'Reference Price จจ'!#REF!</f>
        <v>#REF!</v>
      </c>
      <c r="W13" s="20" t="e">
        <f>'Reference Price จจ'!#REF!</f>
        <v>#REF!</v>
      </c>
      <c r="X13" s="20" t="e">
        <f>'Reference Price จจ'!#REF!</f>
        <v>#REF!</v>
      </c>
    </row>
    <row r="14" spans="1:24">
      <c r="A14" s="4" t="s">
        <v>7</v>
      </c>
      <c r="B14" s="9" t="s">
        <v>14</v>
      </c>
      <c r="C14" s="19"/>
      <c r="D14" s="20">
        <f>'Reference Price จจ'!C14</f>
        <v>1277</v>
      </c>
      <c r="E14" s="20">
        <f>'Reference Price จจ'!D14</f>
        <v>1076.9999739656878</v>
      </c>
      <c r="F14" s="20">
        <f>'Reference Price จจ'!E14</f>
        <v>1060.9999747490392</v>
      </c>
      <c r="G14" s="20">
        <f>'Reference Price จจ'!F14</f>
        <v>1099.9999724238082</v>
      </c>
      <c r="H14" s="20">
        <f>'Reference Price จจ'!G14</f>
        <v>1129.999970793664</v>
      </c>
      <c r="I14" s="20">
        <f>'Reference Price จจ'!H14</f>
        <v>1114.9999714920609</v>
      </c>
      <c r="J14" s="20">
        <f>'Reference Price จจ'!I14</f>
        <v>1085.9999732408114</v>
      </c>
      <c r="K14" s="20">
        <f>'Reference Price จจ'!J14</f>
        <v>1084.9999729630053</v>
      </c>
      <c r="L14" s="20">
        <f>'Reference Price จจ'!K14</f>
        <v>1059.9999736349696</v>
      </c>
      <c r="M14" s="20">
        <f>'Reference Price จจ'!L14</f>
        <v>1050.9999743010117</v>
      </c>
      <c r="N14" s="20">
        <f>'Reference Price จจ'!M14</f>
        <v>1069.9999733653203</v>
      </c>
      <c r="O14" s="20">
        <f>'Reference Price จจ'!N14</f>
        <v>1084.9999723146634</v>
      </c>
      <c r="P14" s="20">
        <f>'Reference Price จจ'!O14</f>
        <v>1080.001322227555</v>
      </c>
      <c r="Q14" s="20" t="e">
        <f>'Reference Price จจ'!#REF!</f>
        <v>#REF!</v>
      </c>
      <c r="R14" s="20" t="e">
        <f>'Reference Price จจ'!#REF!</f>
        <v>#REF!</v>
      </c>
      <c r="S14" s="20" t="e">
        <f>'Reference Price จจ'!#REF!</f>
        <v>#REF!</v>
      </c>
      <c r="T14" s="20" t="e">
        <f>'Reference Price จจ'!#REF!</f>
        <v>#REF!</v>
      </c>
      <c r="U14" s="20" t="e">
        <f>'Reference Price จจ'!#REF!</f>
        <v>#REF!</v>
      </c>
      <c r="V14" s="20" t="e">
        <f>'Reference Price จจ'!#REF!</f>
        <v>#REF!</v>
      </c>
      <c r="W14" s="20" t="e">
        <f>'Reference Price จจ'!#REF!</f>
        <v>#REF!</v>
      </c>
      <c r="X14" s="20" t="e">
        <f>'Reference Price จจ'!#REF!</f>
        <v>#REF!</v>
      </c>
    </row>
    <row r="15" spans="1:24">
      <c r="A15" s="4" t="s">
        <v>7</v>
      </c>
      <c r="B15" s="9" t="s">
        <v>15</v>
      </c>
      <c r="C15" s="19"/>
      <c r="D15" s="20">
        <f>'Reference Price จจ'!C15</f>
        <v>1255</v>
      </c>
      <c r="E15" s="20">
        <f>'Reference Price จจ'!D15</f>
        <v>1220</v>
      </c>
      <c r="F15" s="20">
        <f>'Reference Price จจ'!E15</f>
        <v>1208</v>
      </c>
      <c r="G15" s="20">
        <f>'Reference Price จจ'!F15</f>
        <v>1225</v>
      </c>
      <c r="H15" s="20">
        <f>'Reference Price จจ'!G15</f>
        <v>1225</v>
      </c>
      <c r="I15" s="20">
        <f>'Reference Price จจ'!H15</f>
        <v>1190</v>
      </c>
      <c r="J15" s="20">
        <f>'Reference Price จจ'!I15</f>
        <v>1180</v>
      </c>
      <c r="K15" s="20">
        <f>'Reference Price จจ'!J15</f>
        <v>1165</v>
      </c>
      <c r="L15" s="20">
        <f>'Reference Price จจ'!K15</f>
        <v>1150</v>
      </c>
      <c r="M15" s="20">
        <f>'Reference Price จจ'!L15</f>
        <v>1135</v>
      </c>
      <c r="N15" s="20">
        <f>'Reference Price จจ'!M15</f>
        <v>1140</v>
      </c>
      <c r="O15" s="20">
        <f>'Reference Price จจ'!N15</f>
        <v>1160</v>
      </c>
      <c r="P15" s="20">
        <f>'Reference Price จจ'!O15</f>
        <v>1158</v>
      </c>
      <c r="Q15" s="20" t="e">
        <f>'Reference Price จจ'!#REF!</f>
        <v>#REF!</v>
      </c>
      <c r="R15" s="20" t="e">
        <f>'Reference Price จจ'!#REF!</f>
        <v>#REF!</v>
      </c>
      <c r="S15" s="20" t="e">
        <f>'Reference Price จจ'!#REF!</f>
        <v>#REF!</v>
      </c>
      <c r="T15" s="20" t="e">
        <f>'Reference Price จจ'!#REF!</f>
        <v>#REF!</v>
      </c>
      <c r="U15" s="20" t="e">
        <f>'Reference Price จจ'!#REF!</f>
        <v>#REF!</v>
      </c>
      <c r="V15" s="20" t="e">
        <f>'Reference Price จจ'!#REF!</f>
        <v>#REF!</v>
      </c>
      <c r="W15" s="20" t="e">
        <f>'Reference Price จจ'!#REF!</f>
        <v>#REF!</v>
      </c>
      <c r="X15" s="20" t="e">
        <f>'Reference Price จจ'!#REF!</f>
        <v>#REF!</v>
      </c>
    </row>
    <row r="16" spans="1:24">
      <c r="A16" s="4" t="s">
        <v>7</v>
      </c>
      <c r="B16" s="8" t="s">
        <v>16</v>
      </c>
      <c r="C16" s="19"/>
      <c r="D16" s="20">
        <f>'Reference Price จจ'!C16</f>
        <v>941.47</v>
      </c>
      <c r="E16" s="20">
        <f>'Reference Price จจ'!D16</f>
        <v>1267.951213017755</v>
      </c>
      <c r="F16" s="20">
        <f>'Reference Price จจ'!E16</f>
        <v>1245.8998875739678</v>
      </c>
      <c r="G16" s="20">
        <f>'Reference Price จจ'!F16</f>
        <v>1278.9768757396482</v>
      </c>
      <c r="H16" s="20">
        <f>'Reference Price จจ'!G16</f>
        <v>1278.9768757396482</v>
      </c>
      <c r="I16" s="20">
        <f>'Reference Price จจ'!H16</f>
        <v>1234.8742248520743</v>
      </c>
      <c r="J16" s="20">
        <f>'Reference Price จจ'!I16</f>
        <v>1146.6689230769261</v>
      </c>
      <c r="K16" s="20">
        <f>'Reference Price จจ'!J16</f>
        <v>1091.5406094674586</v>
      </c>
      <c r="L16" s="20">
        <f>'Reference Price จจ'!K16</f>
        <v>1179.7459112426068</v>
      </c>
      <c r="M16" s="20">
        <f>'Reference Price จจ'!L16</f>
        <v>1290.0025384615419</v>
      </c>
      <c r="N16" s="20">
        <f>'Reference Price จจ'!M16</f>
        <v>1323.0795266272225</v>
      </c>
      <c r="O16" s="20">
        <f>'Reference Price จจ'!N16</f>
        <v>1301.0282011834354</v>
      </c>
      <c r="P16" s="20">
        <f>'Reference Price จจ'!O16</f>
        <v>1267.951213017755</v>
      </c>
      <c r="Q16" s="20" t="e">
        <f>'Reference Price จจ'!#REF!</f>
        <v>#REF!</v>
      </c>
      <c r="R16" s="20" t="e">
        <f>'Reference Price จจ'!#REF!</f>
        <v>#REF!</v>
      </c>
      <c r="S16" s="20" t="e">
        <f>'Reference Price จจ'!#REF!</f>
        <v>#REF!</v>
      </c>
      <c r="T16" s="20" t="e">
        <f>'Reference Price จจ'!#REF!</f>
        <v>#REF!</v>
      </c>
      <c r="U16" s="20" t="e">
        <f>'Reference Price จจ'!#REF!</f>
        <v>#REF!</v>
      </c>
      <c r="V16" s="20" t="e">
        <f>'Reference Price จจ'!#REF!</f>
        <v>#REF!</v>
      </c>
      <c r="W16" s="20" t="e">
        <f>'Reference Price จจ'!#REF!</f>
        <v>#REF!</v>
      </c>
      <c r="X16" s="20" t="e">
        <f>'Reference Price จจ'!#REF!</f>
        <v>#REF!</v>
      </c>
    </row>
    <row r="17" spans="1:24">
      <c r="A17" s="4" t="s">
        <v>7</v>
      </c>
      <c r="B17" s="8" t="s">
        <v>17</v>
      </c>
      <c r="C17" s="19"/>
      <c r="D17" s="20">
        <f>'Reference Price จจ'!C17</f>
        <v>72.526842376717866</v>
      </c>
      <c r="E17" s="20">
        <f>'Reference Price จจ'!D17</f>
        <v>51.449999999999996</v>
      </c>
      <c r="F17" s="20">
        <f>'Reference Price จจ'!E17</f>
        <v>51.449999999999996</v>
      </c>
      <c r="G17" s="20">
        <f>'Reference Price จจ'!F17</f>
        <v>51.449999999999996</v>
      </c>
      <c r="H17" s="20">
        <f>'Reference Price จจ'!G17</f>
        <v>51.449999999999996</v>
      </c>
      <c r="I17" s="20">
        <f>'Reference Price จจ'!H17</f>
        <v>51.449999999999996</v>
      </c>
      <c r="J17" s="20">
        <f>'Reference Price จจ'!I17</f>
        <v>51.449999999999996</v>
      </c>
      <c r="K17" s="20">
        <f>'Reference Price จจ'!J17</f>
        <v>51.449999999999996</v>
      </c>
      <c r="L17" s="20">
        <f>'Reference Price จจ'!K17</f>
        <v>51.449999999999996</v>
      </c>
      <c r="M17" s="20">
        <f>'Reference Price จจ'!L17</f>
        <v>51.449999999999996</v>
      </c>
      <c r="N17" s="20">
        <f>'Reference Price จจ'!M17</f>
        <v>51.449999999999996</v>
      </c>
      <c r="O17" s="20">
        <f>'Reference Price จจ'!N17</f>
        <v>51.449999999999996</v>
      </c>
      <c r="P17" s="20">
        <f>'Reference Price จจ'!O17</f>
        <v>51.449999999999996</v>
      </c>
      <c r="Q17" s="20" t="e">
        <f>'Reference Price จจ'!#REF!</f>
        <v>#REF!</v>
      </c>
      <c r="R17" s="20" t="e">
        <f>'Reference Price จจ'!#REF!</f>
        <v>#REF!</v>
      </c>
      <c r="S17" s="20" t="e">
        <f>'Reference Price จจ'!#REF!</f>
        <v>#REF!</v>
      </c>
      <c r="T17" s="20" t="e">
        <f>'Reference Price จจ'!#REF!</f>
        <v>#REF!</v>
      </c>
      <c r="U17" s="20" t="e">
        <f>'Reference Price จจ'!#REF!</f>
        <v>#REF!</v>
      </c>
      <c r="V17" s="20" t="e">
        <f>'Reference Price จจ'!#REF!</f>
        <v>#REF!</v>
      </c>
      <c r="W17" s="20" t="e">
        <f>'Reference Price จจ'!#REF!</f>
        <v>#REF!</v>
      </c>
      <c r="X17" s="20" t="e">
        <f>'Reference Price จจ'!#REF!</f>
        <v>#REF!</v>
      </c>
    </row>
    <row r="18" spans="1:24">
      <c r="A18" s="4" t="s">
        <v>7</v>
      </c>
      <c r="B18" s="8" t="s">
        <v>18</v>
      </c>
      <c r="C18" s="19"/>
      <c r="D18" s="20">
        <f>'Reference Price จจ'!C18</f>
        <v>58.021473901374293</v>
      </c>
      <c r="E18" s="20">
        <f>'Reference Price จจ'!D18</f>
        <v>41.16</v>
      </c>
      <c r="F18" s="20">
        <f>'Reference Price จจ'!E18</f>
        <v>41.16</v>
      </c>
      <c r="G18" s="20">
        <f>'Reference Price จจ'!F18</f>
        <v>41.16</v>
      </c>
      <c r="H18" s="20">
        <f>'Reference Price จจ'!G18</f>
        <v>41.16</v>
      </c>
      <c r="I18" s="20">
        <f>'Reference Price จจ'!H18</f>
        <v>41.16</v>
      </c>
      <c r="J18" s="20">
        <f>'Reference Price จจ'!I18</f>
        <v>41.16</v>
      </c>
      <c r="K18" s="20">
        <f>'Reference Price จจ'!J18</f>
        <v>41.16</v>
      </c>
      <c r="L18" s="20">
        <f>'Reference Price จจ'!K18</f>
        <v>41.16</v>
      </c>
      <c r="M18" s="20">
        <f>'Reference Price จจ'!L18</f>
        <v>41.16</v>
      </c>
      <c r="N18" s="20">
        <f>'Reference Price จจ'!M18</f>
        <v>41.16</v>
      </c>
      <c r="O18" s="20">
        <f>'Reference Price จจ'!N18</f>
        <v>41.16</v>
      </c>
      <c r="P18" s="20">
        <f>'Reference Price จจ'!O18</f>
        <v>41.16</v>
      </c>
      <c r="Q18" s="20" t="e">
        <f>'Reference Price จจ'!#REF!</f>
        <v>#REF!</v>
      </c>
      <c r="R18" s="20" t="e">
        <f>'Reference Price จจ'!#REF!</f>
        <v>#REF!</v>
      </c>
      <c r="S18" s="20" t="e">
        <f>'Reference Price จจ'!#REF!</f>
        <v>#REF!</v>
      </c>
      <c r="T18" s="20" t="e">
        <f>'Reference Price จจ'!#REF!</f>
        <v>#REF!</v>
      </c>
      <c r="U18" s="20" t="e">
        <f>'Reference Price จจ'!#REF!</f>
        <v>#REF!</v>
      </c>
      <c r="V18" s="20" t="e">
        <f>'Reference Price จจ'!#REF!</f>
        <v>#REF!</v>
      </c>
      <c r="W18" s="20" t="e">
        <f>'Reference Price จจ'!#REF!</f>
        <v>#REF!</v>
      </c>
      <c r="X18" s="20" t="e">
        <f>'Reference Price จจ'!#REF!</f>
        <v>#REF!</v>
      </c>
    </row>
    <row r="19" spans="1:24">
      <c r="A19" s="4" t="s">
        <v>7</v>
      </c>
      <c r="B19" s="8" t="s">
        <v>19</v>
      </c>
      <c r="C19" s="19"/>
      <c r="D19" s="20">
        <f>'Reference Price จจ'!C19</f>
        <v>433.47429272688163</v>
      </c>
      <c r="E19" s="20">
        <f>'Reference Price จจ'!D19</f>
        <v>436.54114165349824</v>
      </c>
      <c r="F19" s="20">
        <f>'Reference Price จจ'!E19</f>
        <v>448.6693511410827</v>
      </c>
      <c r="G19" s="20">
        <f>'Reference Price จจ'!F19</f>
        <v>448.6693511410827</v>
      </c>
      <c r="H19" s="20">
        <f>'Reference Price จจ'!G19</f>
        <v>448.6693511410827</v>
      </c>
      <c r="I19" s="20">
        <f>'Reference Price จจ'!H19</f>
        <v>435.14789504283902</v>
      </c>
      <c r="J19" s="20">
        <f>'Reference Price จจ'!I19</f>
        <v>435.14789504283902</v>
      </c>
      <c r="K19" s="20">
        <f>'Reference Price จจ'!J19</f>
        <v>435.14789504283902</v>
      </c>
      <c r="L19" s="20">
        <f>'Reference Price จจ'!K19</f>
        <v>444.64920697102878</v>
      </c>
      <c r="M19" s="20">
        <f>'Reference Price จจ'!L19</f>
        <v>444.64920697102878</v>
      </c>
      <c r="N19" s="20">
        <f>'Reference Price จจ'!M19</f>
        <v>444.64920697102878</v>
      </c>
      <c r="O19" s="20">
        <f>'Reference Price จจ'!N19</f>
        <v>456.46271073639252</v>
      </c>
      <c r="P19" s="20">
        <f>'Reference Price จจ'!O19</f>
        <v>456.46271073639252</v>
      </c>
      <c r="Q19" s="20" t="e">
        <f>'Reference Price จจ'!#REF!</f>
        <v>#REF!</v>
      </c>
      <c r="R19" s="20" t="e">
        <f>'Reference Price จจ'!#REF!</f>
        <v>#REF!</v>
      </c>
      <c r="S19" s="20" t="e">
        <f>'Reference Price จจ'!#REF!</f>
        <v>#REF!</v>
      </c>
      <c r="T19" s="20" t="e">
        <f>'Reference Price จจ'!#REF!</f>
        <v>#REF!</v>
      </c>
      <c r="U19" s="20" t="e">
        <f>'Reference Price จจ'!#REF!</f>
        <v>#REF!</v>
      </c>
      <c r="V19" s="20" t="e">
        <f>'Reference Price จจ'!#REF!</f>
        <v>#REF!</v>
      </c>
      <c r="W19" s="20" t="e">
        <f>'Reference Price จจ'!#REF!</f>
        <v>#REF!</v>
      </c>
      <c r="X19" s="20" t="e">
        <f>'Reference Price จจ'!#REF!</f>
        <v>#REF!</v>
      </c>
    </row>
    <row r="20" spans="1:24">
      <c r="A20" s="4" t="s">
        <v>25</v>
      </c>
      <c r="B20" s="8" t="s">
        <v>20</v>
      </c>
      <c r="C20" s="19"/>
      <c r="D20" s="20">
        <f>'Reference Price จจ'!C20</f>
        <v>33.11592000000001</v>
      </c>
      <c r="E20" s="20">
        <f>'Reference Price จจ'!D20</f>
        <v>32.1</v>
      </c>
      <c r="F20" s="20">
        <f>'Reference Price จจ'!E20</f>
        <v>32.1</v>
      </c>
      <c r="G20" s="20">
        <f>'Reference Price จจ'!F20</f>
        <v>32.1</v>
      </c>
      <c r="H20" s="20">
        <f>'Reference Price จจ'!G20</f>
        <v>32.1</v>
      </c>
      <c r="I20" s="20">
        <f>'Reference Price จจ'!H20</f>
        <v>32.1</v>
      </c>
      <c r="J20" s="20">
        <f>'Reference Price จจ'!I20</f>
        <v>32.1</v>
      </c>
      <c r="K20" s="20">
        <f>'Reference Price จจ'!J20</f>
        <v>32.1</v>
      </c>
      <c r="L20" s="20">
        <f>'Reference Price จจ'!K20</f>
        <v>32.1</v>
      </c>
      <c r="M20" s="20">
        <f>'Reference Price จจ'!L20</f>
        <v>32.1</v>
      </c>
      <c r="N20" s="20">
        <f>'Reference Price จจ'!M20</f>
        <v>32.1</v>
      </c>
      <c r="O20" s="20">
        <f>'Reference Price จจ'!N20</f>
        <v>32.1</v>
      </c>
      <c r="P20" s="20">
        <f>'Reference Price จจ'!O20</f>
        <v>32.1</v>
      </c>
      <c r="Q20" s="20" t="e">
        <f>'Reference Price จจ'!#REF!</f>
        <v>#REF!</v>
      </c>
      <c r="R20" s="20" t="e">
        <f>'Reference Price จจ'!#REF!</f>
        <v>#REF!</v>
      </c>
      <c r="S20" s="20" t="e">
        <f>'Reference Price จจ'!#REF!</f>
        <v>#REF!</v>
      </c>
      <c r="T20" s="20" t="e">
        <f>'Reference Price จจ'!#REF!</f>
        <v>#REF!</v>
      </c>
      <c r="U20" s="20" t="e">
        <f>'Reference Price จจ'!#REF!</f>
        <v>#REF!</v>
      </c>
      <c r="V20" s="20" t="e">
        <f>'Reference Price จจ'!#REF!</f>
        <v>#REF!</v>
      </c>
      <c r="W20" s="20" t="e">
        <f>'Reference Price จจ'!#REF!</f>
        <v>#REF!</v>
      </c>
      <c r="X20" s="20" t="e">
        <f>'Reference Price จจ'!#REF!</f>
        <v>#REF!</v>
      </c>
    </row>
    <row r="21" spans="1:24" ht="23.5">
      <c r="A21" s="70" t="s">
        <v>26</v>
      </c>
    </row>
    <row r="22" spans="1:24" s="73" customFormat="1" ht="23.5">
      <c r="A22" s="71" t="s">
        <v>0</v>
      </c>
      <c r="B22" s="72"/>
      <c r="D22" s="72"/>
    </row>
    <row r="23" spans="1:24">
      <c r="A23" s="466" t="s">
        <v>1</v>
      </c>
      <c r="B23" s="466" t="s">
        <v>98</v>
      </c>
      <c r="C23" s="466" t="s">
        <v>99</v>
      </c>
      <c r="D23" s="466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66"/>
      <c r="B24" s="471"/>
      <c r="C24" s="471"/>
      <c r="D24" s="471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117">
        <f>'Cost วผก.'!C$7</f>
        <v>385.72733047126559</v>
      </c>
      <c r="F25" s="117">
        <f>'Cost วผก.'!D$7</f>
        <v>386.44937746267516</v>
      </c>
      <c r="G25" s="117">
        <f>'Cost วผก.'!E$7</f>
        <v>386.36887201226801</v>
      </c>
      <c r="H25" s="117">
        <f>'Cost วผก.'!F$7</f>
        <v>379.99952337219617</v>
      </c>
      <c r="I25" s="117">
        <f>'Cost วผก.'!G$7</f>
        <v>374.03987976421104</v>
      </c>
      <c r="J25" s="117">
        <f>'Cost วผก.'!H$7</f>
        <v>371.44440409673274</v>
      </c>
      <c r="K25" s="117">
        <f>'Cost วผก.'!I$7</f>
        <v>365.31445249967175</v>
      </c>
      <c r="L25" s="117">
        <f>'Cost วผก.'!J$7</f>
        <v>375.42645684362367</v>
      </c>
      <c r="M25" s="117">
        <f>'Cost วผก.'!K$7</f>
        <v>370.42520664700754</v>
      </c>
      <c r="N25" s="117">
        <f>'Cost วผก.'!L$7</f>
        <v>393.48250594241011</v>
      </c>
      <c r="O25" s="117">
        <f>'Cost วผก.'!M$7</f>
        <v>393.48250594241023</v>
      </c>
      <c r="P25" s="117">
        <f>'Cost วผก.'!N$7</f>
        <v>391.17328077824783</v>
      </c>
      <c r="Q25" s="117" t="e">
        <f>'Cost วผก.'!#REF!</f>
        <v>#REF!</v>
      </c>
      <c r="R25" s="117" t="e">
        <f>'Cost วผก.'!#REF!</f>
        <v>#REF!</v>
      </c>
      <c r="S25" s="117" t="e">
        <f>'Cost วผก.'!#REF!</f>
        <v>#REF!</v>
      </c>
      <c r="T25" s="117" t="e">
        <f>'Cost วผก.'!#REF!</f>
        <v>#REF!</v>
      </c>
      <c r="U25" s="117" t="e">
        <f>'Cost วผก.'!#REF!</f>
        <v>#REF!</v>
      </c>
      <c r="V25" s="117" t="e">
        <f>'Cost วผก.'!#REF!</f>
        <v>#REF!</v>
      </c>
      <c r="W25" s="117">
        <f>'Cost วผก.'!O$7</f>
        <v>381.11114965272674</v>
      </c>
      <c r="X25" s="117">
        <f>'Cost วผก.'!P$7</f>
        <v>0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117">
        <f>'Cost วผก.'!C$7</f>
        <v>385.72733047126559</v>
      </c>
      <c r="F26" s="117">
        <f>'Cost วผก.'!D$7</f>
        <v>386.44937746267516</v>
      </c>
      <c r="G26" s="117">
        <f>'Cost วผก.'!E$7</f>
        <v>386.36887201226801</v>
      </c>
      <c r="H26" s="117">
        <f>'Cost วผก.'!F$7</f>
        <v>379.99952337219617</v>
      </c>
      <c r="I26" s="117">
        <f>'Cost วผก.'!G$7</f>
        <v>374.03987976421104</v>
      </c>
      <c r="J26" s="117">
        <f>'Cost วผก.'!H$7</f>
        <v>371.44440409673274</v>
      </c>
      <c r="K26" s="117">
        <f>'Cost วผก.'!I$7</f>
        <v>365.31445249967175</v>
      </c>
      <c r="L26" s="117">
        <f>'Cost วผก.'!J$7</f>
        <v>375.42645684362367</v>
      </c>
      <c r="M26" s="117">
        <f>'Cost วผก.'!K$7</f>
        <v>370.42520664700754</v>
      </c>
      <c r="N26" s="117">
        <f>'Cost วผก.'!L$7</f>
        <v>393.48250594241011</v>
      </c>
      <c r="O26" s="117">
        <f>'Cost วผก.'!M$7</f>
        <v>393.48250594241023</v>
      </c>
      <c r="P26" s="117">
        <f>'Cost วผก.'!N$7</f>
        <v>391.17328077824783</v>
      </c>
      <c r="Q26" s="117" t="e">
        <f>'Cost วผก.'!#REF!</f>
        <v>#REF!</v>
      </c>
      <c r="R26" s="117" t="e">
        <f>'Cost วผก.'!#REF!</f>
        <v>#REF!</v>
      </c>
      <c r="S26" s="117" t="e">
        <f>'Cost วผก.'!#REF!</f>
        <v>#REF!</v>
      </c>
      <c r="T26" s="117" t="e">
        <f>'Cost วผก.'!#REF!</f>
        <v>#REF!</v>
      </c>
      <c r="U26" s="117" t="e">
        <f>'Cost วผก.'!#REF!</f>
        <v>#REF!</v>
      </c>
      <c r="V26" s="117" t="e">
        <f>'Cost วผก.'!#REF!</f>
        <v>#REF!</v>
      </c>
      <c r="W26" s="117">
        <f>'Cost วผก.'!O$7</f>
        <v>381.11114965272674</v>
      </c>
      <c r="X26" s="117">
        <f>'Cost วผก.'!P$7</f>
        <v>0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117">
        <f>'Cost วผก.'!C$7</f>
        <v>385.72733047126559</v>
      </c>
      <c r="F27" s="117">
        <f>'Cost วผก.'!D$7</f>
        <v>386.44937746267516</v>
      </c>
      <c r="G27" s="117">
        <f>'Cost วผก.'!E$7</f>
        <v>386.36887201226801</v>
      </c>
      <c r="H27" s="117">
        <f>'Cost วผก.'!F$7</f>
        <v>379.99952337219617</v>
      </c>
      <c r="I27" s="117">
        <f>'Cost วผก.'!G$7</f>
        <v>374.03987976421104</v>
      </c>
      <c r="J27" s="117">
        <f>'Cost วผก.'!H$7</f>
        <v>371.44440409673274</v>
      </c>
      <c r="K27" s="117">
        <f>'Cost วผก.'!I$7</f>
        <v>365.31445249967175</v>
      </c>
      <c r="L27" s="117">
        <f>'Cost วผก.'!J$7</f>
        <v>375.42645684362367</v>
      </c>
      <c r="M27" s="117">
        <f>'Cost วผก.'!K$7</f>
        <v>370.42520664700754</v>
      </c>
      <c r="N27" s="117">
        <f>'Cost วผก.'!L$7</f>
        <v>393.48250594241011</v>
      </c>
      <c r="O27" s="117">
        <f>'Cost วผก.'!M$7</f>
        <v>393.48250594241023</v>
      </c>
      <c r="P27" s="117">
        <f>'Cost วผก.'!N$7</f>
        <v>391.17328077824783</v>
      </c>
      <c r="Q27" s="117" t="e">
        <f>'Cost วผก.'!#REF!</f>
        <v>#REF!</v>
      </c>
      <c r="R27" s="117" t="e">
        <f>'Cost วผก.'!#REF!</f>
        <v>#REF!</v>
      </c>
      <c r="S27" s="117" t="e">
        <f>'Cost วผก.'!#REF!</f>
        <v>#REF!</v>
      </c>
      <c r="T27" s="117" t="e">
        <f>'Cost วผก.'!#REF!</f>
        <v>#REF!</v>
      </c>
      <c r="U27" s="117" t="e">
        <f>'Cost วผก.'!#REF!</f>
        <v>#REF!</v>
      </c>
      <c r="V27" s="117" t="e">
        <f>'Cost วผก.'!#REF!</f>
        <v>#REF!</v>
      </c>
      <c r="W27" s="117">
        <f>'Cost วผก.'!O$7</f>
        <v>381.11114965272674</v>
      </c>
      <c r="X27" s="117">
        <f>'Cost วผก.'!P$7</f>
        <v>0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117">
        <f>'Cost วผก.'!C$7</f>
        <v>385.72733047126559</v>
      </c>
      <c r="F28" s="117">
        <f>'Cost วผก.'!D$7</f>
        <v>386.44937746267516</v>
      </c>
      <c r="G28" s="117">
        <f>'Cost วผก.'!E$7</f>
        <v>386.36887201226801</v>
      </c>
      <c r="H28" s="117">
        <f>'Cost วผก.'!F$7</f>
        <v>379.99952337219617</v>
      </c>
      <c r="I28" s="117">
        <f>'Cost วผก.'!G$7</f>
        <v>374.03987976421104</v>
      </c>
      <c r="J28" s="117">
        <f>'Cost วผก.'!H$7</f>
        <v>371.44440409673274</v>
      </c>
      <c r="K28" s="117">
        <f>'Cost วผก.'!I$7</f>
        <v>365.31445249967175</v>
      </c>
      <c r="L28" s="117">
        <f>'Cost วผก.'!J$7</f>
        <v>375.42645684362367</v>
      </c>
      <c r="M28" s="117">
        <f>'Cost วผก.'!K$7</f>
        <v>370.42520664700754</v>
      </c>
      <c r="N28" s="117">
        <f>'Cost วผก.'!L$7</f>
        <v>393.48250594241011</v>
      </c>
      <c r="O28" s="117">
        <f>'Cost วผก.'!M$7</f>
        <v>393.48250594241023</v>
      </c>
      <c r="P28" s="117">
        <f>'Cost วผก.'!N$7</f>
        <v>391.17328077824783</v>
      </c>
      <c r="Q28" s="117" t="e">
        <f>'Cost วผก.'!#REF!</f>
        <v>#REF!</v>
      </c>
      <c r="R28" s="117" t="e">
        <f>'Cost วผก.'!#REF!</f>
        <v>#REF!</v>
      </c>
      <c r="S28" s="117" t="e">
        <f>'Cost วผก.'!#REF!</f>
        <v>#REF!</v>
      </c>
      <c r="T28" s="117" t="e">
        <f>'Cost วผก.'!#REF!</f>
        <v>#REF!</v>
      </c>
      <c r="U28" s="117" t="e">
        <f>'Cost วผก.'!#REF!</f>
        <v>#REF!</v>
      </c>
      <c r="V28" s="117" t="e">
        <f>'Cost วผก.'!#REF!</f>
        <v>#REF!</v>
      </c>
      <c r="W28" s="117">
        <f>'Cost วผก.'!O$7</f>
        <v>381.11114965272674</v>
      </c>
      <c r="X28" s="117">
        <f>'Cost วผก.'!P$7</f>
        <v>0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117">
        <f>'Cost วผก.'!C$7</f>
        <v>385.72733047126559</v>
      </c>
      <c r="F29" s="117">
        <f>'Cost วผก.'!D$7</f>
        <v>386.44937746267516</v>
      </c>
      <c r="G29" s="117">
        <f>'Cost วผก.'!E$7</f>
        <v>386.36887201226801</v>
      </c>
      <c r="H29" s="117">
        <f>'Cost วผก.'!F$7</f>
        <v>379.99952337219617</v>
      </c>
      <c r="I29" s="117">
        <f>'Cost วผก.'!G$7</f>
        <v>374.03987976421104</v>
      </c>
      <c r="J29" s="117">
        <f>'Cost วผก.'!H$7</f>
        <v>371.44440409673274</v>
      </c>
      <c r="K29" s="117">
        <f>'Cost วผก.'!I$7</f>
        <v>365.31445249967175</v>
      </c>
      <c r="L29" s="117">
        <f>'Cost วผก.'!J$7</f>
        <v>375.42645684362367</v>
      </c>
      <c r="M29" s="117">
        <f>'Cost วผก.'!K$7</f>
        <v>370.42520664700754</v>
      </c>
      <c r="N29" s="117">
        <f>'Cost วผก.'!L$7</f>
        <v>393.48250594241011</v>
      </c>
      <c r="O29" s="117">
        <f>'Cost วผก.'!M$7</f>
        <v>393.48250594241023</v>
      </c>
      <c r="P29" s="117">
        <f>'Cost วผก.'!N$7</f>
        <v>391.17328077824783</v>
      </c>
      <c r="Q29" s="117" t="e">
        <f>'Cost วผก.'!#REF!</f>
        <v>#REF!</v>
      </c>
      <c r="R29" s="117" t="e">
        <f>'Cost วผก.'!#REF!</f>
        <v>#REF!</v>
      </c>
      <c r="S29" s="117" t="e">
        <f>'Cost วผก.'!#REF!</f>
        <v>#REF!</v>
      </c>
      <c r="T29" s="117" t="e">
        <f>'Cost วผก.'!#REF!</f>
        <v>#REF!</v>
      </c>
      <c r="U29" s="117" t="e">
        <f>'Cost วผก.'!#REF!</f>
        <v>#REF!</v>
      </c>
      <c r="V29" s="117" t="e">
        <f>'Cost วผก.'!#REF!</f>
        <v>#REF!</v>
      </c>
      <c r="W29" s="117">
        <f>'Cost วผก.'!O$7</f>
        <v>381.11114965272674</v>
      </c>
      <c r="X29" s="117">
        <f>'Cost วผก.'!P$7</f>
        <v>0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117">
        <f>'Cost วผก.'!C$7</f>
        <v>385.72733047126559</v>
      </c>
      <c r="F30" s="117">
        <f>'Cost วผก.'!D$7</f>
        <v>386.44937746267516</v>
      </c>
      <c r="G30" s="117">
        <f>'Cost วผก.'!E$7</f>
        <v>386.36887201226801</v>
      </c>
      <c r="H30" s="117">
        <f>'Cost วผก.'!F$7</f>
        <v>379.99952337219617</v>
      </c>
      <c r="I30" s="117">
        <f>'Cost วผก.'!G$7</f>
        <v>374.03987976421104</v>
      </c>
      <c r="J30" s="117">
        <f>'Cost วผก.'!H$7</f>
        <v>371.44440409673274</v>
      </c>
      <c r="K30" s="117">
        <f>'Cost วผก.'!I$7</f>
        <v>365.31445249967175</v>
      </c>
      <c r="L30" s="117">
        <f>'Cost วผก.'!J$7</f>
        <v>375.42645684362367</v>
      </c>
      <c r="M30" s="117">
        <f>'Cost วผก.'!K$7</f>
        <v>370.42520664700754</v>
      </c>
      <c r="N30" s="117">
        <f>'Cost วผก.'!L$7</f>
        <v>393.48250594241011</v>
      </c>
      <c r="O30" s="117">
        <f>'Cost วผก.'!M$7</f>
        <v>393.48250594241023</v>
      </c>
      <c r="P30" s="117">
        <f>'Cost วผก.'!N$7</f>
        <v>391.17328077824783</v>
      </c>
      <c r="Q30" s="117" t="e">
        <f>'Cost วผก.'!#REF!</f>
        <v>#REF!</v>
      </c>
      <c r="R30" s="117" t="e">
        <f>'Cost วผก.'!#REF!</f>
        <v>#REF!</v>
      </c>
      <c r="S30" s="117" t="e">
        <f>'Cost วผก.'!#REF!</f>
        <v>#REF!</v>
      </c>
      <c r="T30" s="117" t="e">
        <f>'Cost วผก.'!#REF!</f>
        <v>#REF!</v>
      </c>
      <c r="U30" s="117" t="e">
        <f>'Cost วผก.'!#REF!</f>
        <v>#REF!</v>
      </c>
      <c r="V30" s="117" t="e">
        <f>'Cost วผก.'!#REF!</f>
        <v>#REF!</v>
      </c>
      <c r="W30" s="117">
        <f>'Cost วผก.'!O$7</f>
        <v>381.11114965272674</v>
      </c>
      <c r="X30" s="117">
        <f>'Cost วผก.'!P$7</f>
        <v>0</v>
      </c>
    </row>
    <row r="31" spans="1:24" s="73" customFormat="1" ht="23.5">
      <c r="A31" s="71" t="s">
        <v>4</v>
      </c>
      <c r="B31" s="72"/>
      <c r="D31" s="72"/>
    </row>
    <row r="32" spans="1:24">
      <c r="A32" s="466" t="s">
        <v>1</v>
      </c>
      <c r="B32" s="466" t="s">
        <v>98</v>
      </c>
      <c r="C32" s="466" t="s">
        <v>99</v>
      </c>
      <c r="D32" s="466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69"/>
      <c r="B33" s="467"/>
      <c r="C33" s="467"/>
      <c r="D33" s="467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117">
        <f>'Cost วผก.'!C16</f>
        <v>378.44399830678867</v>
      </c>
      <c r="F35" s="117">
        <f>'Cost วผก.'!D16</f>
        <v>379.15130964531227</v>
      </c>
      <c r="G35" s="117">
        <f>'Cost วผก.'!E16</f>
        <v>379.07244716328074</v>
      </c>
      <c r="H35" s="117">
        <f>'Cost วผก.'!F16</f>
        <v>372.83308523014921</v>
      </c>
      <c r="I35" s="117">
        <f>'Cost วผก.'!G16</f>
        <v>366.99506700191881</v>
      </c>
      <c r="J35" s="117">
        <f>'Cost วผก.'!H16</f>
        <v>364.45256022561364</v>
      </c>
      <c r="K35" s="117">
        <f>'Cost วผก.'!I16</f>
        <v>358.44770968155382</v>
      </c>
      <c r="L35" s="117">
        <f>'Cost วผก.'!J16</f>
        <v>368.35334658991485</v>
      </c>
      <c r="M35" s="117">
        <f>'Cost วผก.'!K16</f>
        <v>363.45416272384199</v>
      </c>
      <c r="N35" s="117">
        <f>'Cost วผก.'!L16</f>
        <v>386.04090489076697</v>
      </c>
      <c r="O35" s="117">
        <f>'Cost วผก.'!M16</f>
        <v>386.04090489076708</v>
      </c>
      <c r="P35" s="117">
        <f>'Cost วผก.'!N16</f>
        <v>383.77880677077115</v>
      </c>
      <c r="Q35" s="117" t="e">
        <f>'Cost วผก.'!#REF!</f>
        <v>#REF!</v>
      </c>
      <c r="R35" s="117" t="e">
        <f>'Cost วผก.'!#REF!</f>
        <v>#REF!</v>
      </c>
      <c r="S35" s="117" t="e">
        <f>'Cost วผก.'!#REF!</f>
        <v>#REF!</v>
      </c>
      <c r="T35" s="117" t="e">
        <f>'Cost วผก.'!#REF!</f>
        <v>#REF!</v>
      </c>
      <c r="U35" s="117" t="e">
        <f>'Cost วผก.'!#REF!</f>
        <v>#REF!</v>
      </c>
      <c r="V35" s="117" t="e">
        <f>'Cost วผก.'!#REF!</f>
        <v>#REF!</v>
      </c>
      <c r="W35" s="117">
        <f>'Cost วผก.'!O16</f>
        <v>373.92202526005661</v>
      </c>
      <c r="X35" s="117">
        <f>'Cost วผก.'!P16</f>
        <v>0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117">
        <f>E9+E18+3.6</f>
        <v>682.26</v>
      </c>
      <c r="F36" s="117">
        <f t="shared" ref="F36:P36" si="0">F9+F18+3.6</f>
        <v>664.76</v>
      </c>
      <c r="G36" s="117">
        <f t="shared" si="0"/>
        <v>642.26</v>
      </c>
      <c r="H36" s="117">
        <f t="shared" si="0"/>
        <v>624.76</v>
      </c>
      <c r="I36" s="117">
        <f t="shared" si="0"/>
        <v>614.76</v>
      </c>
      <c r="J36" s="117">
        <f t="shared" si="0"/>
        <v>589.76</v>
      </c>
      <c r="K36" s="117">
        <f t="shared" si="0"/>
        <v>552.26</v>
      </c>
      <c r="L36" s="252">
        <v>383.62726357947167</v>
      </c>
      <c r="M36" s="252">
        <v>414.96876387249415</v>
      </c>
      <c r="N36" s="117">
        <f t="shared" si="0"/>
        <v>609.76</v>
      </c>
      <c r="O36" s="117">
        <f t="shared" si="0"/>
        <v>619.76</v>
      </c>
      <c r="P36" s="117">
        <f t="shared" si="0"/>
        <v>617.26</v>
      </c>
      <c r="Q36" s="117" t="e">
        <f t="shared" ref="Q36:X36" si="1">Q9+Q18+3.6</f>
        <v>#REF!</v>
      </c>
      <c r="R36" s="117" t="e">
        <f t="shared" si="1"/>
        <v>#REF!</v>
      </c>
      <c r="S36" s="117" t="e">
        <f t="shared" si="1"/>
        <v>#REF!</v>
      </c>
      <c r="T36" s="117" t="e">
        <f t="shared" si="1"/>
        <v>#REF!</v>
      </c>
      <c r="U36" s="117" t="e">
        <f t="shared" si="1"/>
        <v>#REF!</v>
      </c>
      <c r="V36" s="117" t="e">
        <f t="shared" si="1"/>
        <v>#REF!</v>
      </c>
      <c r="W36" s="117" t="e">
        <f t="shared" si="1"/>
        <v>#REF!</v>
      </c>
      <c r="X36" s="117" t="e">
        <f t="shared" si="1"/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117">
        <f>'Cost วผก.'!C16</f>
        <v>378.44399830678867</v>
      </c>
      <c r="F38" s="117">
        <f>'Cost วผก.'!D16</f>
        <v>379.15130964531227</v>
      </c>
      <c r="G38" s="117">
        <f>'Cost วผก.'!E16</f>
        <v>379.07244716328074</v>
      </c>
      <c r="H38" s="117">
        <f>'Cost วผก.'!F16</f>
        <v>372.83308523014921</v>
      </c>
      <c r="I38" s="117">
        <f>'Cost วผก.'!G16</f>
        <v>366.99506700191881</v>
      </c>
      <c r="J38" s="117">
        <f>'Cost วผก.'!H16</f>
        <v>364.45256022561364</v>
      </c>
      <c r="K38" s="117">
        <f>'Cost วผก.'!I16</f>
        <v>358.44770968155382</v>
      </c>
      <c r="L38" s="117">
        <f>'Cost วผก.'!J16</f>
        <v>368.35334658991485</v>
      </c>
      <c r="M38" s="117">
        <f>'Cost วผก.'!K16</f>
        <v>363.45416272384199</v>
      </c>
      <c r="N38" s="117">
        <f>'Cost วผก.'!L16</f>
        <v>386.04090489076697</v>
      </c>
      <c r="O38" s="117">
        <f>'Cost วผก.'!M16</f>
        <v>386.04090489076708</v>
      </c>
      <c r="P38" s="117">
        <f>'Cost วผก.'!N16</f>
        <v>383.77880677077115</v>
      </c>
      <c r="Q38" s="117" t="e">
        <f>'Cost วผก.'!#REF!</f>
        <v>#REF!</v>
      </c>
      <c r="R38" s="117" t="e">
        <f>'Cost วผก.'!#REF!</f>
        <v>#REF!</v>
      </c>
      <c r="S38" s="117" t="e">
        <f>'Cost วผก.'!#REF!</f>
        <v>#REF!</v>
      </c>
      <c r="T38" s="117" t="e">
        <f>'Cost วผก.'!#REF!</f>
        <v>#REF!</v>
      </c>
      <c r="U38" s="117" t="e">
        <f>'Cost วผก.'!#REF!</f>
        <v>#REF!</v>
      </c>
      <c r="V38" s="117" t="e">
        <f>'Cost วผก.'!#REF!</f>
        <v>#REF!</v>
      </c>
      <c r="W38" s="117">
        <f>'Cost วผก.'!O16</f>
        <v>373.92202526005661</v>
      </c>
      <c r="X38" s="117">
        <f>'Cost วผก.'!P16</f>
        <v>0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117">
        <f>E9+E18+3.6</f>
        <v>682.26</v>
      </c>
      <c r="F39" s="117">
        <f t="shared" ref="F39:P39" si="2">F9+F18+3.6</f>
        <v>664.76</v>
      </c>
      <c r="G39" s="117">
        <f t="shared" si="2"/>
        <v>642.26</v>
      </c>
      <c r="H39" s="117">
        <f t="shared" si="2"/>
        <v>624.76</v>
      </c>
      <c r="I39" s="117">
        <f t="shared" si="2"/>
        <v>614.76</v>
      </c>
      <c r="J39" s="117">
        <f t="shared" si="2"/>
        <v>589.76</v>
      </c>
      <c r="K39" s="117">
        <f t="shared" si="2"/>
        <v>552.26</v>
      </c>
      <c r="L39" s="252">
        <v>383.62726357947167</v>
      </c>
      <c r="M39" s="252">
        <v>414.96876387249415</v>
      </c>
      <c r="N39" s="117">
        <f t="shared" si="2"/>
        <v>609.76</v>
      </c>
      <c r="O39" s="117">
        <f t="shared" si="2"/>
        <v>619.76</v>
      </c>
      <c r="P39" s="117">
        <f t="shared" si="2"/>
        <v>617.26</v>
      </c>
      <c r="Q39" s="117" t="e">
        <f t="shared" ref="Q39:X39" si="3">Q9+Q18+3.6</f>
        <v>#REF!</v>
      </c>
      <c r="R39" s="117" t="e">
        <f t="shared" si="3"/>
        <v>#REF!</v>
      </c>
      <c r="S39" s="117" t="e">
        <f t="shared" si="3"/>
        <v>#REF!</v>
      </c>
      <c r="T39" s="117" t="e">
        <f t="shared" si="3"/>
        <v>#REF!</v>
      </c>
      <c r="U39" s="117" t="e">
        <f t="shared" si="3"/>
        <v>#REF!</v>
      </c>
      <c r="V39" s="117" t="e">
        <f t="shared" si="3"/>
        <v>#REF!</v>
      </c>
      <c r="W39" s="117" t="e">
        <f t="shared" si="3"/>
        <v>#REF!</v>
      </c>
      <c r="X39" s="117" t="e">
        <f t="shared" si="3"/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117">
        <f>'Cost วผก.'!C16</f>
        <v>378.44399830678867</v>
      </c>
      <c r="F41" s="117">
        <f>'Cost วผก.'!D16</f>
        <v>379.15130964531227</v>
      </c>
      <c r="G41" s="117">
        <f>'Cost วผก.'!E16</f>
        <v>379.07244716328074</v>
      </c>
      <c r="H41" s="117">
        <f>'Cost วผก.'!F16</f>
        <v>372.83308523014921</v>
      </c>
      <c r="I41" s="117">
        <f>'Cost วผก.'!G16</f>
        <v>366.99506700191881</v>
      </c>
      <c r="J41" s="117">
        <f>'Cost วผก.'!H16</f>
        <v>364.45256022561364</v>
      </c>
      <c r="K41" s="117">
        <f>'Cost วผก.'!I16</f>
        <v>358.44770968155382</v>
      </c>
      <c r="L41" s="117">
        <f>'Cost วผก.'!J16</f>
        <v>368.35334658991485</v>
      </c>
      <c r="M41" s="117">
        <f>'Cost วผก.'!K16</f>
        <v>363.45416272384199</v>
      </c>
      <c r="N41" s="117">
        <f>'Cost วผก.'!L16</f>
        <v>386.04090489076697</v>
      </c>
      <c r="O41" s="117">
        <f>'Cost วผก.'!M16</f>
        <v>386.04090489076708</v>
      </c>
      <c r="P41" s="117">
        <f>'Cost วผก.'!N16</f>
        <v>383.77880677077115</v>
      </c>
      <c r="Q41" s="117" t="e">
        <f>'Cost วผก.'!#REF!</f>
        <v>#REF!</v>
      </c>
      <c r="R41" s="117" t="e">
        <f>'Cost วผก.'!#REF!</f>
        <v>#REF!</v>
      </c>
      <c r="S41" s="117" t="e">
        <f>'Cost วผก.'!#REF!</f>
        <v>#REF!</v>
      </c>
      <c r="T41" s="117" t="e">
        <f>'Cost วผก.'!#REF!</f>
        <v>#REF!</v>
      </c>
      <c r="U41" s="117" t="e">
        <f>'Cost วผก.'!#REF!</f>
        <v>#REF!</v>
      </c>
      <c r="V41" s="117" t="e">
        <f>'Cost วผก.'!#REF!</f>
        <v>#REF!</v>
      </c>
      <c r="W41" s="117">
        <f>'Cost วผก.'!O16</f>
        <v>373.92202526005661</v>
      </c>
      <c r="X41" s="117">
        <f>'Cost วผก.'!P16</f>
        <v>0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117">
        <f>E9+E18+3.6</f>
        <v>682.26</v>
      </c>
      <c r="F42" s="117">
        <f t="shared" ref="F42:P42" si="4">F9+F18+3.6</f>
        <v>664.76</v>
      </c>
      <c r="G42" s="117">
        <f t="shared" si="4"/>
        <v>642.26</v>
      </c>
      <c r="H42" s="117">
        <f t="shared" si="4"/>
        <v>624.76</v>
      </c>
      <c r="I42" s="117">
        <f t="shared" si="4"/>
        <v>614.76</v>
      </c>
      <c r="J42" s="117">
        <f t="shared" si="4"/>
        <v>589.76</v>
      </c>
      <c r="K42" s="117">
        <f t="shared" si="4"/>
        <v>552.26</v>
      </c>
      <c r="L42" s="117">
        <f t="shared" si="4"/>
        <v>562.26</v>
      </c>
      <c r="M42" s="117">
        <f t="shared" si="4"/>
        <v>569.76</v>
      </c>
      <c r="N42" s="117">
        <f t="shared" si="4"/>
        <v>609.76</v>
      </c>
      <c r="O42" s="117">
        <f t="shared" si="4"/>
        <v>619.76</v>
      </c>
      <c r="P42" s="117">
        <f t="shared" si="4"/>
        <v>617.26</v>
      </c>
      <c r="Q42" s="117" t="e">
        <f t="shared" ref="Q42:X42" si="5">Q9+Q18+3.6</f>
        <v>#REF!</v>
      </c>
      <c r="R42" s="117" t="e">
        <f t="shared" si="5"/>
        <v>#REF!</v>
      </c>
      <c r="S42" s="117" t="e">
        <f t="shared" si="5"/>
        <v>#REF!</v>
      </c>
      <c r="T42" s="117" t="e">
        <f t="shared" si="5"/>
        <v>#REF!</v>
      </c>
      <c r="U42" s="117" t="e">
        <f t="shared" si="5"/>
        <v>#REF!</v>
      </c>
      <c r="V42" s="117" t="e">
        <f t="shared" si="5"/>
        <v>#REF!</v>
      </c>
      <c r="W42" s="117" t="e">
        <f t="shared" si="5"/>
        <v>#REF!</v>
      </c>
      <c r="X42" s="117" t="e">
        <f t="shared" si="5"/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117">
        <f>'Cost วผก.'!C16</f>
        <v>378.44399830678867</v>
      </c>
      <c r="F43" s="117">
        <f>'Cost วผก.'!D16</f>
        <v>379.15130964531227</v>
      </c>
      <c r="G43" s="117">
        <f>'Cost วผก.'!E16</f>
        <v>379.07244716328074</v>
      </c>
      <c r="H43" s="117">
        <f>'Cost วผก.'!F16</f>
        <v>372.83308523014921</v>
      </c>
      <c r="I43" s="117">
        <f>'Cost วผก.'!G16</f>
        <v>366.99506700191881</v>
      </c>
      <c r="J43" s="117">
        <f>'Cost วผก.'!H16</f>
        <v>364.45256022561364</v>
      </c>
      <c r="K43" s="117">
        <f>'Cost วผก.'!I16</f>
        <v>358.44770968155382</v>
      </c>
      <c r="L43" s="117">
        <f>'Cost วผก.'!J16</f>
        <v>368.35334658991485</v>
      </c>
      <c r="M43" s="117">
        <f>'Cost วผก.'!K16</f>
        <v>363.45416272384199</v>
      </c>
      <c r="N43" s="117">
        <f>'Cost วผก.'!L16</f>
        <v>386.04090489076697</v>
      </c>
      <c r="O43" s="117">
        <f>'Cost วผก.'!M16</f>
        <v>386.04090489076708</v>
      </c>
      <c r="P43" s="117">
        <f>'Cost วผก.'!N16</f>
        <v>383.77880677077115</v>
      </c>
      <c r="Q43" s="117" t="e">
        <f>'Cost วผก.'!#REF!</f>
        <v>#REF!</v>
      </c>
      <c r="R43" s="117" t="e">
        <f>'Cost วผก.'!#REF!</f>
        <v>#REF!</v>
      </c>
      <c r="S43" s="117" t="e">
        <f>'Cost วผก.'!#REF!</f>
        <v>#REF!</v>
      </c>
      <c r="T43" s="117" t="e">
        <f>'Cost วผก.'!#REF!</f>
        <v>#REF!</v>
      </c>
      <c r="U43" s="117" t="e">
        <f>'Cost วผก.'!#REF!</f>
        <v>#REF!</v>
      </c>
      <c r="V43" s="117" t="e">
        <f>'Cost วผก.'!#REF!</f>
        <v>#REF!</v>
      </c>
      <c r="W43" s="117">
        <f>'Cost วผก.'!O16</f>
        <v>373.92202526005661</v>
      </c>
      <c r="X43" s="117">
        <f>'Cost วผก.'!P16</f>
        <v>0</v>
      </c>
    </row>
    <row r="44" spans="1:24" s="73" customFormat="1" ht="23.5">
      <c r="A44" s="71" t="s">
        <v>5</v>
      </c>
      <c r="B44" s="72"/>
      <c r="D44" s="72"/>
    </row>
    <row r="45" spans="1:24">
      <c r="A45" s="464" t="s">
        <v>1</v>
      </c>
      <c r="B45" s="466" t="s">
        <v>98</v>
      </c>
      <c r="C45" s="466" t="s">
        <v>99</v>
      </c>
      <c r="D45" s="466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65"/>
      <c r="B46" s="467"/>
      <c r="C46" s="467"/>
      <c r="D46" s="467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117">
        <f>'Cost วผก.'!C25</f>
        <v>371.16066614231164</v>
      </c>
      <c r="F48" s="117">
        <f>'Cost วผก.'!D25</f>
        <v>371.85324182794943</v>
      </c>
      <c r="G48" s="117">
        <f>'Cost วผก.'!E25</f>
        <v>371.77602231429347</v>
      </c>
      <c r="H48" s="117">
        <f>'Cost วผก.'!F25</f>
        <v>365.6666470881022</v>
      </c>
      <c r="I48" s="117">
        <f>'Cost วผก.'!G25</f>
        <v>359.95025423962664</v>
      </c>
      <c r="J48" s="117">
        <f>'Cost วผก.'!H25</f>
        <v>357.46071635449442</v>
      </c>
      <c r="K48" s="117">
        <f>'Cost วผก.'!I25</f>
        <v>351.58096686343589</v>
      </c>
      <c r="L48" s="117">
        <f>'Cost วผก.'!J25</f>
        <v>361.28023633620603</v>
      </c>
      <c r="M48" s="117">
        <f>'Cost วผก.'!K25</f>
        <v>356.48311880067644</v>
      </c>
      <c r="N48" s="117">
        <f>'Cost วผก.'!L25</f>
        <v>378.59930383912376</v>
      </c>
      <c r="O48" s="117">
        <f>'Cost วผก.'!M25</f>
        <v>378.59930383912382</v>
      </c>
      <c r="P48" s="117">
        <f>'Cost วผก.'!N25</f>
        <v>376.38433276329459</v>
      </c>
      <c r="Q48" s="117" t="e">
        <f>'Cost วผก.'!#REF!</f>
        <v>#REF!</v>
      </c>
      <c r="R48" s="117" t="e">
        <f>'Cost วผก.'!#REF!</f>
        <v>#REF!</v>
      </c>
      <c r="S48" s="117" t="e">
        <f>'Cost วผก.'!#REF!</f>
        <v>#REF!</v>
      </c>
      <c r="T48" s="117" t="e">
        <f>'Cost วผก.'!#REF!</f>
        <v>#REF!</v>
      </c>
      <c r="U48" s="117" t="e">
        <f>'Cost วผก.'!#REF!</f>
        <v>#REF!</v>
      </c>
      <c r="V48" s="117" t="e">
        <f>'Cost วผก.'!#REF!</f>
        <v>#REF!</v>
      </c>
      <c r="W48" s="117">
        <f>'Cost วผก.'!O25</f>
        <v>366.7329008673866</v>
      </c>
      <c r="X48" s="117">
        <f>'Cost วผก.'!P25</f>
        <v>0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117">
        <f>E9+E18+3.6</f>
        <v>682.26</v>
      </c>
      <c r="F49" s="117">
        <f t="shared" ref="F49:P49" si="6">F9+F18+3.6</f>
        <v>664.76</v>
      </c>
      <c r="G49" s="117">
        <f t="shared" si="6"/>
        <v>642.26</v>
      </c>
      <c r="H49" s="117">
        <f t="shared" si="6"/>
        <v>624.76</v>
      </c>
      <c r="I49" s="117">
        <f t="shared" si="6"/>
        <v>614.76</v>
      </c>
      <c r="J49" s="117">
        <f t="shared" si="6"/>
        <v>589.76</v>
      </c>
      <c r="K49" s="117">
        <f t="shared" si="6"/>
        <v>552.26</v>
      </c>
      <c r="L49" s="252">
        <v>383.62726357947167</v>
      </c>
      <c r="M49" s="252">
        <v>414.96876387249415</v>
      </c>
      <c r="N49" s="117">
        <f t="shared" si="6"/>
        <v>609.76</v>
      </c>
      <c r="O49" s="117">
        <f t="shared" si="6"/>
        <v>619.76</v>
      </c>
      <c r="P49" s="117">
        <f t="shared" si="6"/>
        <v>617.26</v>
      </c>
      <c r="Q49" s="117" t="e">
        <f t="shared" ref="Q49:X49" si="7">Q9+Q18+3.6</f>
        <v>#REF!</v>
      </c>
      <c r="R49" s="117" t="e">
        <f t="shared" si="7"/>
        <v>#REF!</v>
      </c>
      <c r="S49" s="117" t="e">
        <f t="shared" si="7"/>
        <v>#REF!</v>
      </c>
      <c r="T49" s="117" t="e">
        <f t="shared" si="7"/>
        <v>#REF!</v>
      </c>
      <c r="U49" s="117" t="e">
        <f t="shared" si="7"/>
        <v>#REF!</v>
      </c>
      <c r="V49" s="117" t="e">
        <f t="shared" si="7"/>
        <v>#REF!</v>
      </c>
      <c r="W49" s="117" t="e">
        <f t="shared" si="7"/>
        <v>#REF!</v>
      </c>
      <c r="X49" s="117" t="e">
        <f t="shared" si="7"/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117">
        <f>'Cost วผก.'!C25</f>
        <v>371.16066614231164</v>
      </c>
      <c r="F50" s="117">
        <f>'Cost วผก.'!D25</f>
        <v>371.85324182794943</v>
      </c>
      <c r="G50" s="117">
        <f>'Cost วผก.'!E25</f>
        <v>371.77602231429347</v>
      </c>
      <c r="H50" s="117">
        <f>'Cost วผก.'!F25</f>
        <v>365.6666470881022</v>
      </c>
      <c r="I50" s="117">
        <f>'Cost วผก.'!G25</f>
        <v>359.95025423962664</v>
      </c>
      <c r="J50" s="117">
        <f>'Cost วผก.'!H25</f>
        <v>357.46071635449442</v>
      </c>
      <c r="K50" s="117">
        <f>'Cost วผก.'!I25</f>
        <v>351.58096686343589</v>
      </c>
      <c r="L50" s="117">
        <f>'Cost วผก.'!J25</f>
        <v>361.28023633620603</v>
      </c>
      <c r="M50" s="117">
        <f>'Cost วผก.'!K25</f>
        <v>356.48311880067644</v>
      </c>
      <c r="N50" s="117">
        <f>'Cost วผก.'!L25</f>
        <v>378.59930383912376</v>
      </c>
      <c r="O50" s="117">
        <f>'Cost วผก.'!M25</f>
        <v>378.59930383912382</v>
      </c>
      <c r="P50" s="117">
        <f>'Cost วผก.'!N25</f>
        <v>376.38433276329459</v>
      </c>
      <c r="Q50" s="117" t="e">
        <f>'Cost วผก.'!#REF!</f>
        <v>#REF!</v>
      </c>
      <c r="R50" s="117" t="e">
        <f>'Cost วผก.'!#REF!</f>
        <v>#REF!</v>
      </c>
      <c r="S50" s="117" t="e">
        <f>'Cost วผก.'!#REF!</f>
        <v>#REF!</v>
      </c>
      <c r="T50" s="117" t="e">
        <f>'Cost วผก.'!#REF!</f>
        <v>#REF!</v>
      </c>
      <c r="U50" s="117" t="e">
        <f>'Cost วผก.'!#REF!</f>
        <v>#REF!</v>
      </c>
      <c r="V50" s="117" t="e">
        <f>'Cost วผก.'!#REF!</f>
        <v>#REF!</v>
      </c>
      <c r="W50" s="117">
        <f>'Cost วผก.'!O25</f>
        <v>366.7329008673866</v>
      </c>
      <c r="X50" s="117">
        <f>'Cost วผก.'!P25</f>
        <v>0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117">
        <f>'Cost วผก.'!C25</f>
        <v>371.16066614231164</v>
      </c>
      <c r="F51" s="117">
        <f>'Cost วผก.'!D25</f>
        <v>371.85324182794943</v>
      </c>
      <c r="G51" s="117">
        <f>'Cost วผก.'!E25</f>
        <v>371.77602231429347</v>
      </c>
      <c r="H51" s="117">
        <f>'Cost วผก.'!F25</f>
        <v>365.6666470881022</v>
      </c>
      <c r="I51" s="117">
        <f>'Cost วผก.'!G25</f>
        <v>359.95025423962664</v>
      </c>
      <c r="J51" s="117">
        <f>'Cost วผก.'!H25</f>
        <v>357.46071635449442</v>
      </c>
      <c r="K51" s="117">
        <f>'Cost วผก.'!I25</f>
        <v>351.58096686343589</v>
      </c>
      <c r="L51" s="117">
        <f>'Cost วผก.'!J25</f>
        <v>361.28023633620603</v>
      </c>
      <c r="M51" s="117">
        <f>'Cost วผก.'!K25</f>
        <v>356.48311880067644</v>
      </c>
      <c r="N51" s="117">
        <f>'Cost วผก.'!L25</f>
        <v>378.59930383912376</v>
      </c>
      <c r="O51" s="117">
        <f>'Cost วผก.'!M25</f>
        <v>378.59930383912382</v>
      </c>
      <c r="P51" s="117">
        <f>'Cost วผก.'!N25</f>
        <v>376.38433276329459</v>
      </c>
      <c r="Q51" s="117" t="e">
        <f>'Cost วผก.'!#REF!</f>
        <v>#REF!</v>
      </c>
      <c r="R51" s="117" t="e">
        <f>'Cost วผก.'!#REF!</f>
        <v>#REF!</v>
      </c>
      <c r="S51" s="117" t="e">
        <f>'Cost วผก.'!#REF!</f>
        <v>#REF!</v>
      </c>
      <c r="T51" s="117" t="e">
        <f>'Cost วผก.'!#REF!</f>
        <v>#REF!</v>
      </c>
      <c r="U51" s="117" t="e">
        <f>'Cost วผก.'!#REF!</f>
        <v>#REF!</v>
      </c>
      <c r="V51" s="117" t="e">
        <f>'Cost วผก.'!#REF!</f>
        <v>#REF!</v>
      </c>
      <c r="W51" s="117">
        <f>'Cost วผก.'!O25</f>
        <v>366.7329008673866</v>
      </c>
      <c r="X51" s="117">
        <f>'Cost วผก.'!P25</f>
        <v>0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117">
        <f>'Cost วผก.'!C25</f>
        <v>371.16066614231164</v>
      </c>
      <c r="F52" s="117">
        <f>'Cost วผก.'!D25</f>
        <v>371.85324182794943</v>
      </c>
      <c r="G52" s="117">
        <f>'Cost วผก.'!E25</f>
        <v>371.77602231429347</v>
      </c>
      <c r="H52" s="117">
        <f>'Cost วผก.'!F25</f>
        <v>365.6666470881022</v>
      </c>
      <c r="I52" s="117">
        <f>'Cost วผก.'!G25</f>
        <v>359.95025423962664</v>
      </c>
      <c r="J52" s="117">
        <f>'Cost วผก.'!H25</f>
        <v>357.46071635449442</v>
      </c>
      <c r="K52" s="117">
        <f>'Cost วผก.'!I25</f>
        <v>351.58096686343589</v>
      </c>
      <c r="L52" s="117">
        <f>'Cost วผก.'!J25</f>
        <v>361.28023633620603</v>
      </c>
      <c r="M52" s="117">
        <f>'Cost วผก.'!K25</f>
        <v>356.48311880067644</v>
      </c>
      <c r="N52" s="117">
        <f>'Cost วผก.'!L25</f>
        <v>378.59930383912376</v>
      </c>
      <c r="O52" s="117">
        <f>'Cost วผก.'!M25</f>
        <v>378.59930383912382</v>
      </c>
      <c r="P52" s="117">
        <f>'Cost วผก.'!N25</f>
        <v>376.38433276329459</v>
      </c>
      <c r="Q52" s="117" t="e">
        <f>'Cost วผก.'!#REF!</f>
        <v>#REF!</v>
      </c>
      <c r="R52" s="117" t="e">
        <f>'Cost วผก.'!#REF!</f>
        <v>#REF!</v>
      </c>
      <c r="S52" s="117" t="e">
        <f>'Cost วผก.'!#REF!</f>
        <v>#REF!</v>
      </c>
      <c r="T52" s="117" t="e">
        <f>'Cost วผก.'!#REF!</f>
        <v>#REF!</v>
      </c>
      <c r="U52" s="117" t="e">
        <f>'Cost วผก.'!#REF!</f>
        <v>#REF!</v>
      </c>
      <c r="V52" s="117" t="e">
        <f>'Cost วผก.'!#REF!</f>
        <v>#REF!</v>
      </c>
      <c r="W52" s="117">
        <f>'Cost วผก.'!O25</f>
        <v>366.7329008673866</v>
      </c>
      <c r="X52" s="117">
        <f>'Cost วผก.'!P25</f>
        <v>0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117">
        <f>'Cost วผก.'!C25</f>
        <v>371.16066614231164</v>
      </c>
      <c r="F53" s="117">
        <f>'Cost วผก.'!D25</f>
        <v>371.85324182794943</v>
      </c>
      <c r="G53" s="117">
        <f>'Cost วผก.'!E25</f>
        <v>371.77602231429347</v>
      </c>
      <c r="H53" s="117">
        <f>'Cost วผก.'!F25</f>
        <v>365.6666470881022</v>
      </c>
      <c r="I53" s="117">
        <f>'Cost วผก.'!G25</f>
        <v>359.95025423962664</v>
      </c>
      <c r="J53" s="117">
        <f>'Cost วผก.'!H25</f>
        <v>357.46071635449442</v>
      </c>
      <c r="K53" s="117">
        <f>'Cost วผก.'!I25</f>
        <v>351.58096686343589</v>
      </c>
      <c r="L53" s="117">
        <f>'Cost วผก.'!J25</f>
        <v>361.28023633620603</v>
      </c>
      <c r="M53" s="117">
        <f>'Cost วผก.'!K25</f>
        <v>356.48311880067644</v>
      </c>
      <c r="N53" s="117">
        <f>'Cost วผก.'!L25</f>
        <v>378.59930383912376</v>
      </c>
      <c r="O53" s="117">
        <f>'Cost วผก.'!M25</f>
        <v>378.59930383912382</v>
      </c>
      <c r="P53" s="117">
        <f>'Cost วผก.'!N25</f>
        <v>376.38433276329459</v>
      </c>
      <c r="Q53" s="117" t="e">
        <f>'Cost วผก.'!#REF!</f>
        <v>#REF!</v>
      </c>
      <c r="R53" s="117" t="e">
        <f>'Cost วผก.'!#REF!</f>
        <v>#REF!</v>
      </c>
      <c r="S53" s="117" t="e">
        <f>'Cost วผก.'!#REF!</f>
        <v>#REF!</v>
      </c>
      <c r="T53" s="117" t="e">
        <f>'Cost วผก.'!#REF!</f>
        <v>#REF!</v>
      </c>
      <c r="U53" s="117" t="e">
        <f>'Cost วผก.'!#REF!</f>
        <v>#REF!</v>
      </c>
      <c r="V53" s="117" t="e">
        <f>'Cost วผก.'!#REF!</f>
        <v>#REF!</v>
      </c>
      <c r="W53" s="117">
        <f>'Cost วผก.'!O25</f>
        <v>366.7329008673866</v>
      </c>
      <c r="X53" s="117">
        <f>'Cost วผก.'!P25</f>
        <v>0</v>
      </c>
    </row>
    <row r="54" spans="1:24">
      <c r="A54" s="248" t="s">
        <v>7</v>
      </c>
      <c r="B54" s="246" t="s">
        <v>42</v>
      </c>
      <c r="C54" s="247" t="s">
        <v>180</v>
      </c>
      <c r="D54" s="247" t="s">
        <v>107</v>
      </c>
      <c r="E54" s="117">
        <f>'Cost วผก.'!C43</f>
        <v>378.80240711286302</v>
      </c>
      <c r="F54" s="117">
        <f>'Cost วผก.'!D43</f>
        <v>379.49498279850081</v>
      </c>
      <c r="G54" s="117">
        <f>'Cost วผก.'!E43</f>
        <v>379.41776328484485</v>
      </c>
      <c r="H54" s="117">
        <f>'Cost วผก.'!F43</f>
        <v>373.30838805865358</v>
      </c>
      <c r="I54" s="117">
        <f>'Cost วผก.'!G43</f>
        <v>367.59199521017803</v>
      </c>
      <c r="J54" s="117">
        <f>'Cost วผก.'!H43</f>
        <v>365.1024573250458</v>
      </c>
      <c r="K54" s="117">
        <f>'Cost วผก.'!I43</f>
        <v>359.22270783398727</v>
      </c>
      <c r="L54" s="117">
        <f>'Cost วผก.'!J43</f>
        <v>368.92197730675741</v>
      </c>
      <c r="M54" s="117">
        <f>'Cost วผก.'!K43</f>
        <v>364.12485977122782</v>
      </c>
      <c r="N54" s="117">
        <f>'Cost วผก.'!L43</f>
        <v>386.24104480967515</v>
      </c>
      <c r="O54" s="117">
        <f>'Cost วผก.'!M43</f>
        <v>386.2410448096752</v>
      </c>
      <c r="P54" s="117">
        <f>'Cost วผก.'!N43</f>
        <v>384.02607373384598</v>
      </c>
      <c r="Q54" s="117" t="e">
        <f>'Cost วผก.'!#REF!</f>
        <v>#REF!</v>
      </c>
      <c r="R54" s="117" t="e">
        <f>'Cost วผก.'!#REF!</f>
        <v>#REF!</v>
      </c>
      <c r="S54" s="117" t="e">
        <f>'Cost วผก.'!#REF!</f>
        <v>#REF!</v>
      </c>
      <c r="T54" s="117" t="e">
        <f>'Cost วผก.'!#REF!</f>
        <v>#REF!</v>
      </c>
      <c r="U54" s="117" t="e">
        <f>'Cost วผก.'!#REF!</f>
        <v>#REF!</v>
      </c>
      <c r="V54" s="117" t="e">
        <f>'Cost วผก.'!#REF!</f>
        <v>#REF!</v>
      </c>
      <c r="W54" s="117">
        <f>'Cost วผก.'!O43</f>
        <v>374.37464183793787</v>
      </c>
      <c r="X54" s="117">
        <f>'Cost วผก.'!P43</f>
        <v>0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117">
        <f>E9+E18+3.6</f>
        <v>682.26</v>
      </c>
      <c r="F55" s="117">
        <f t="shared" ref="F55:P55" si="8">F9+F18+3.6</f>
        <v>664.76</v>
      </c>
      <c r="G55" s="117">
        <f t="shared" si="8"/>
        <v>642.26</v>
      </c>
      <c r="H55" s="117">
        <f t="shared" si="8"/>
        <v>624.76</v>
      </c>
      <c r="I55" s="117">
        <f t="shared" si="8"/>
        <v>614.76</v>
      </c>
      <c r="J55" s="117">
        <f t="shared" si="8"/>
        <v>589.76</v>
      </c>
      <c r="K55" s="117">
        <f t="shared" si="8"/>
        <v>552.26</v>
      </c>
      <c r="L55" s="252">
        <v>383.62726357947167</v>
      </c>
      <c r="M55" s="252">
        <v>414.96876387249415</v>
      </c>
      <c r="N55" s="117">
        <f t="shared" si="8"/>
        <v>609.76</v>
      </c>
      <c r="O55" s="117">
        <f t="shared" si="8"/>
        <v>619.76</v>
      </c>
      <c r="P55" s="117">
        <f t="shared" si="8"/>
        <v>617.26</v>
      </c>
      <c r="Q55" s="117" t="e">
        <f t="shared" ref="Q55:X55" si="9">Q9+Q18+3.6</f>
        <v>#REF!</v>
      </c>
      <c r="R55" s="117" t="e">
        <f t="shared" si="9"/>
        <v>#REF!</v>
      </c>
      <c r="S55" s="117" t="e">
        <f t="shared" si="9"/>
        <v>#REF!</v>
      </c>
      <c r="T55" s="117" t="e">
        <f t="shared" si="9"/>
        <v>#REF!</v>
      </c>
      <c r="U55" s="117" t="e">
        <f t="shared" si="9"/>
        <v>#REF!</v>
      </c>
      <c r="V55" s="117" t="e">
        <f t="shared" si="9"/>
        <v>#REF!</v>
      </c>
      <c r="W55" s="117" t="e">
        <f t="shared" si="9"/>
        <v>#REF!</v>
      </c>
      <c r="X55" s="117" t="e">
        <f t="shared" si="9"/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117">
        <f>'Cost วผก.'!C43</f>
        <v>378.80240711286302</v>
      </c>
      <c r="F56" s="117">
        <f>'Cost วผก.'!D43</f>
        <v>379.49498279850081</v>
      </c>
      <c r="G56" s="117">
        <f>'Cost วผก.'!E43</f>
        <v>379.41776328484485</v>
      </c>
      <c r="H56" s="117">
        <f>'Cost วผก.'!F43</f>
        <v>373.30838805865358</v>
      </c>
      <c r="I56" s="117">
        <f>'Cost วผก.'!G43</f>
        <v>367.59199521017803</v>
      </c>
      <c r="J56" s="117">
        <f>'Cost วผก.'!H43</f>
        <v>365.1024573250458</v>
      </c>
      <c r="K56" s="117">
        <f>'Cost วผก.'!I43</f>
        <v>359.22270783398727</v>
      </c>
      <c r="L56" s="117">
        <f>'Cost วผก.'!J43</f>
        <v>368.92197730675741</v>
      </c>
      <c r="M56" s="117">
        <f>'Cost วผก.'!K43</f>
        <v>364.12485977122782</v>
      </c>
      <c r="N56" s="117">
        <f>'Cost วผก.'!L43</f>
        <v>386.24104480967515</v>
      </c>
      <c r="O56" s="117">
        <f>'Cost วผก.'!M43</f>
        <v>386.2410448096752</v>
      </c>
      <c r="P56" s="117">
        <f>'Cost วผก.'!N43</f>
        <v>384.02607373384598</v>
      </c>
      <c r="Q56" s="117" t="e">
        <f>'Cost วผก.'!#REF!</f>
        <v>#REF!</v>
      </c>
      <c r="R56" s="117" t="e">
        <f>'Cost วผก.'!#REF!</f>
        <v>#REF!</v>
      </c>
      <c r="S56" s="117" t="e">
        <f>'Cost วผก.'!#REF!</f>
        <v>#REF!</v>
      </c>
      <c r="T56" s="117" t="e">
        <f>'Cost วผก.'!#REF!</f>
        <v>#REF!</v>
      </c>
      <c r="U56" s="117" t="e">
        <f>'Cost วผก.'!#REF!</f>
        <v>#REF!</v>
      </c>
      <c r="V56" s="117" t="e">
        <f>'Cost วผก.'!#REF!</f>
        <v>#REF!</v>
      </c>
      <c r="W56" s="117">
        <f>'Cost วผก.'!O43</f>
        <v>374.37464183793787</v>
      </c>
      <c r="X56" s="117">
        <f>'Cost วผก.'!P43</f>
        <v>0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117">
        <f>'Cost วผก.'!C43</f>
        <v>378.80240711286302</v>
      </c>
      <c r="F57" s="117">
        <f>'Cost วผก.'!D43</f>
        <v>379.49498279850081</v>
      </c>
      <c r="G57" s="117">
        <f>'Cost วผก.'!E43</f>
        <v>379.41776328484485</v>
      </c>
      <c r="H57" s="117">
        <f>'Cost วผก.'!F43</f>
        <v>373.30838805865358</v>
      </c>
      <c r="I57" s="117">
        <f>'Cost วผก.'!G43</f>
        <v>367.59199521017803</v>
      </c>
      <c r="J57" s="117">
        <f>'Cost วผก.'!H43</f>
        <v>365.1024573250458</v>
      </c>
      <c r="K57" s="117">
        <f>'Cost วผก.'!I43</f>
        <v>359.22270783398727</v>
      </c>
      <c r="L57" s="117">
        <f>'Cost วผก.'!J43</f>
        <v>368.92197730675741</v>
      </c>
      <c r="M57" s="117">
        <f>'Cost วผก.'!K43</f>
        <v>364.12485977122782</v>
      </c>
      <c r="N57" s="117">
        <f>'Cost วผก.'!L43</f>
        <v>386.24104480967515</v>
      </c>
      <c r="O57" s="117">
        <f>'Cost วผก.'!M43</f>
        <v>386.2410448096752</v>
      </c>
      <c r="P57" s="117">
        <f>'Cost วผก.'!N43</f>
        <v>384.02607373384598</v>
      </c>
      <c r="Q57" s="117" t="e">
        <f>'Cost วผก.'!#REF!</f>
        <v>#REF!</v>
      </c>
      <c r="R57" s="117" t="e">
        <f>'Cost วผก.'!#REF!</f>
        <v>#REF!</v>
      </c>
      <c r="S57" s="117" t="e">
        <f>'Cost วผก.'!#REF!</f>
        <v>#REF!</v>
      </c>
      <c r="T57" s="117" t="e">
        <f>'Cost วผก.'!#REF!</f>
        <v>#REF!</v>
      </c>
      <c r="U57" s="117" t="e">
        <f>'Cost วผก.'!#REF!</f>
        <v>#REF!</v>
      </c>
      <c r="V57" s="117" t="e">
        <f>'Cost วผก.'!#REF!</f>
        <v>#REF!</v>
      </c>
      <c r="W57" s="117">
        <f>'Cost วผก.'!O43</f>
        <v>374.37464183793787</v>
      </c>
      <c r="X57" s="117">
        <f>'Cost วผก.'!P43</f>
        <v>0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117">
        <f>'Cost วผก.'!C34</f>
        <v>371.16066614231164</v>
      </c>
      <c r="F58" s="117">
        <f>'Cost วผก.'!D34</f>
        <v>371.85324182794943</v>
      </c>
      <c r="G58" s="117">
        <f>'Cost วผก.'!E34</f>
        <v>371.77602231429347</v>
      </c>
      <c r="H58" s="117">
        <f>'Cost วผก.'!F34</f>
        <v>365.6666470881022</v>
      </c>
      <c r="I58" s="117">
        <f>'Cost วผก.'!G34</f>
        <v>359.95025423962664</v>
      </c>
      <c r="J58" s="117">
        <f>'Cost วผก.'!H34</f>
        <v>357.46071635449442</v>
      </c>
      <c r="K58" s="117">
        <f>'Cost วผก.'!I34</f>
        <v>351.58096686343589</v>
      </c>
      <c r="L58" s="117">
        <f>'Cost วผก.'!J34</f>
        <v>361.28023633620603</v>
      </c>
      <c r="M58" s="117">
        <f>'Cost วผก.'!K34</f>
        <v>356.48311880067644</v>
      </c>
      <c r="N58" s="117">
        <f>'Cost วผก.'!L34</f>
        <v>378.59930383912376</v>
      </c>
      <c r="O58" s="117">
        <f>'Cost วผก.'!M34</f>
        <v>378.59930383912382</v>
      </c>
      <c r="P58" s="117">
        <f>'Cost วผก.'!N34</f>
        <v>376.38433276329459</v>
      </c>
      <c r="Q58" s="117" t="e">
        <f>'Cost วผก.'!#REF!</f>
        <v>#REF!</v>
      </c>
      <c r="R58" s="117" t="e">
        <f>'Cost วผก.'!#REF!</f>
        <v>#REF!</v>
      </c>
      <c r="S58" s="117" t="e">
        <f>'Cost วผก.'!#REF!</f>
        <v>#REF!</v>
      </c>
      <c r="T58" s="117" t="e">
        <f>'Cost วผก.'!#REF!</f>
        <v>#REF!</v>
      </c>
      <c r="U58" s="117" t="e">
        <f>'Cost วผก.'!#REF!</f>
        <v>#REF!</v>
      </c>
      <c r="V58" s="117" t="e">
        <f>'Cost วผก.'!#REF!</f>
        <v>#REF!</v>
      </c>
      <c r="W58" s="117">
        <f>'Cost วผก.'!O34</f>
        <v>366.7329008673866</v>
      </c>
      <c r="X58" s="117">
        <f>'Cost วผก.'!P34</f>
        <v>0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117">
        <f>'Cost วผก.'!C43</f>
        <v>378.80240711286302</v>
      </c>
      <c r="F59" s="117">
        <f>'Cost วผก.'!D43</f>
        <v>379.49498279850081</v>
      </c>
      <c r="G59" s="117">
        <f>'Cost วผก.'!E43</f>
        <v>379.41776328484485</v>
      </c>
      <c r="H59" s="117">
        <f>'Cost วผก.'!F43</f>
        <v>373.30838805865358</v>
      </c>
      <c r="I59" s="117">
        <f>'Cost วผก.'!G43</f>
        <v>367.59199521017803</v>
      </c>
      <c r="J59" s="117">
        <f>'Cost วผก.'!H43</f>
        <v>365.1024573250458</v>
      </c>
      <c r="K59" s="117">
        <f>'Cost วผก.'!I43</f>
        <v>359.22270783398727</v>
      </c>
      <c r="L59" s="117">
        <f>'Cost วผก.'!J43</f>
        <v>368.92197730675741</v>
      </c>
      <c r="M59" s="117">
        <f>'Cost วผก.'!K43</f>
        <v>364.12485977122782</v>
      </c>
      <c r="N59" s="117">
        <f>'Cost วผก.'!L43</f>
        <v>386.24104480967515</v>
      </c>
      <c r="O59" s="117">
        <f>'Cost วผก.'!M43</f>
        <v>386.2410448096752</v>
      </c>
      <c r="P59" s="117">
        <f>'Cost วผก.'!N43</f>
        <v>384.02607373384598</v>
      </c>
      <c r="Q59" s="117" t="e">
        <f>'Cost วผก.'!#REF!</f>
        <v>#REF!</v>
      </c>
      <c r="R59" s="117" t="e">
        <f>'Cost วผก.'!#REF!</f>
        <v>#REF!</v>
      </c>
      <c r="S59" s="117" t="e">
        <f>'Cost วผก.'!#REF!</f>
        <v>#REF!</v>
      </c>
      <c r="T59" s="117" t="e">
        <f>'Cost วผก.'!#REF!</f>
        <v>#REF!</v>
      </c>
      <c r="U59" s="117" t="e">
        <f>'Cost วผก.'!#REF!</f>
        <v>#REF!</v>
      </c>
      <c r="V59" s="117" t="e">
        <f>'Cost วผก.'!#REF!</f>
        <v>#REF!</v>
      </c>
      <c r="W59" s="117">
        <f>'Cost วผก.'!O43</f>
        <v>374.37464183793787</v>
      </c>
      <c r="X59" s="117">
        <f>'Cost วผก.'!P43</f>
        <v>0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117">
        <f>'Cost วผก.'!C43</f>
        <v>378.80240711286302</v>
      </c>
      <c r="F60" s="117">
        <f>'Cost วผก.'!D43</f>
        <v>379.49498279850081</v>
      </c>
      <c r="G60" s="117">
        <f>'Cost วผก.'!E43</f>
        <v>379.41776328484485</v>
      </c>
      <c r="H60" s="117">
        <f>'Cost วผก.'!F43</f>
        <v>373.30838805865358</v>
      </c>
      <c r="I60" s="117">
        <f>'Cost วผก.'!G43</f>
        <v>367.59199521017803</v>
      </c>
      <c r="J60" s="117">
        <f>'Cost วผก.'!H43</f>
        <v>365.1024573250458</v>
      </c>
      <c r="K60" s="117">
        <f>'Cost วผก.'!I43</f>
        <v>359.22270783398727</v>
      </c>
      <c r="L60" s="117">
        <f>'Cost วผก.'!J43</f>
        <v>368.92197730675741</v>
      </c>
      <c r="M60" s="117">
        <f>'Cost วผก.'!K43</f>
        <v>364.12485977122782</v>
      </c>
      <c r="N60" s="117">
        <f>'Cost วผก.'!L43</f>
        <v>386.24104480967515</v>
      </c>
      <c r="O60" s="117">
        <f>'Cost วผก.'!M43</f>
        <v>386.2410448096752</v>
      </c>
      <c r="P60" s="117">
        <f>'Cost วผก.'!N43</f>
        <v>384.02607373384598</v>
      </c>
      <c r="Q60" s="117" t="e">
        <f>'Cost วผก.'!#REF!</f>
        <v>#REF!</v>
      </c>
      <c r="R60" s="117" t="e">
        <f>'Cost วผก.'!#REF!</f>
        <v>#REF!</v>
      </c>
      <c r="S60" s="117" t="e">
        <f>'Cost วผก.'!#REF!</f>
        <v>#REF!</v>
      </c>
      <c r="T60" s="117" t="e">
        <f>'Cost วผก.'!#REF!</f>
        <v>#REF!</v>
      </c>
      <c r="U60" s="117" t="e">
        <f>'Cost วผก.'!#REF!</f>
        <v>#REF!</v>
      </c>
      <c r="V60" s="117" t="e">
        <f>'Cost วผก.'!#REF!</f>
        <v>#REF!</v>
      </c>
      <c r="W60" s="117">
        <f>'Cost วผก.'!O43</f>
        <v>374.37464183793787</v>
      </c>
      <c r="X60" s="117">
        <f>'Cost วผก.'!P43</f>
        <v>0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117">
        <f>'Cost วผก.'!C43</f>
        <v>378.80240711286302</v>
      </c>
      <c r="F61" s="117">
        <f>'Cost วผก.'!D43</f>
        <v>379.49498279850081</v>
      </c>
      <c r="G61" s="117">
        <f>'Cost วผก.'!E43</f>
        <v>379.41776328484485</v>
      </c>
      <c r="H61" s="117">
        <f>'Cost วผก.'!F43</f>
        <v>373.30838805865358</v>
      </c>
      <c r="I61" s="117">
        <f>'Cost วผก.'!G43</f>
        <v>367.59199521017803</v>
      </c>
      <c r="J61" s="117">
        <f>'Cost วผก.'!H43</f>
        <v>365.1024573250458</v>
      </c>
      <c r="K61" s="117">
        <f>'Cost วผก.'!I43</f>
        <v>359.22270783398727</v>
      </c>
      <c r="L61" s="117">
        <f>'Cost วผก.'!J43</f>
        <v>368.92197730675741</v>
      </c>
      <c r="M61" s="117">
        <f>'Cost วผก.'!K43</f>
        <v>364.12485977122782</v>
      </c>
      <c r="N61" s="117">
        <f>'Cost วผก.'!L43</f>
        <v>386.24104480967515</v>
      </c>
      <c r="O61" s="117">
        <f>'Cost วผก.'!M43</f>
        <v>386.2410448096752</v>
      </c>
      <c r="P61" s="117">
        <f>'Cost วผก.'!N43</f>
        <v>384.02607373384598</v>
      </c>
      <c r="Q61" s="117" t="e">
        <f>'Cost วผก.'!#REF!</f>
        <v>#REF!</v>
      </c>
      <c r="R61" s="117" t="e">
        <f>'Cost วผก.'!#REF!</f>
        <v>#REF!</v>
      </c>
      <c r="S61" s="117" t="e">
        <f>'Cost วผก.'!#REF!</f>
        <v>#REF!</v>
      </c>
      <c r="T61" s="117" t="e">
        <f>'Cost วผก.'!#REF!</f>
        <v>#REF!</v>
      </c>
      <c r="U61" s="117" t="e">
        <f>'Cost วผก.'!#REF!</f>
        <v>#REF!</v>
      </c>
      <c r="V61" s="117" t="e">
        <f>'Cost วผก.'!#REF!</f>
        <v>#REF!</v>
      </c>
      <c r="W61" s="117">
        <f>'Cost วผก.'!O43</f>
        <v>374.37464183793787</v>
      </c>
      <c r="X61" s="117">
        <f>'Cost วผก.'!P43</f>
        <v>0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117">
        <f>'Cost วผก.'!C34</f>
        <v>371.16066614231164</v>
      </c>
      <c r="F62" s="117">
        <f>'Cost วผก.'!D34</f>
        <v>371.85324182794943</v>
      </c>
      <c r="G62" s="117">
        <f>'Cost วผก.'!E34</f>
        <v>371.77602231429347</v>
      </c>
      <c r="H62" s="117">
        <f>'Cost วผก.'!F34</f>
        <v>365.6666470881022</v>
      </c>
      <c r="I62" s="117">
        <f>'Cost วผก.'!G34</f>
        <v>359.95025423962664</v>
      </c>
      <c r="J62" s="117">
        <f>'Cost วผก.'!H34</f>
        <v>357.46071635449442</v>
      </c>
      <c r="K62" s="117">
        <f>'Cost วผก.'!I34</f>
        <v>351.58096686343589</v>
      </c>
      <c r="L62" s="117">
        <f>'Cost วผก.'!J34</f>
        <v>361.28023633620603</v>
      </c>
      <c r="M62" s="117">
        <f>'Cost วผก.'!K34</f>
        <v>356.48311880067644</v>
      </c>
      <c r="N62" s="117">
        <f>'Cost วผก.'!L34</f>
        <v>378.59930383912376</v>
      </c>
      <c r="O62" s="117">
        <f>'Cost วผก.'!M34</f>
        <v>378.59930383912382</v>
      </c>
      <c r="P62" s="117">
        <f>'Cost วผก.'!N34</f>
        <v>376.38433276329459</v>
      </c>
      <c r="Q62" s="117" t="e">
        <f>'Cost วผก.'!#REF!</f>
        <v>#REF!</v>
      </c>
      <c r="R62" s="117" t="e">
        <f>'Cost วผก.'!#REF!</f>
        <v>#REF!</v>
      </c>
      <c r="S62" s="117" t="e">
        <f>'Cost วผก.'!#REF!</f>
        <v>#REF!</v>
      </c>
      <c r="T62" s="117" t="e">
        <f>'Cost วผก.'!#REF!</f>
        <v>#REF!</v>
      </c>
      <c r="U62" s="117" t="e">
        <f>'Cost วผก.'!#REF!</f>
        <v>#REF!</v>
      </c>
      <c r="V62" s="117" t="e">
        <f>'Cost วผก.'!#REF!</f>
        <v>#REF!</v>
      </c>
      <c r="W62" s="117">
        <f>'Cost วผก.'!O34</f>
        <v>366.7329008673866</v>
      </c>
      <c r="X62" s="117">
        <f>'Cost วผก.'!P34</f>
        <v>0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117">
        <f>'Cost วผก.'!C43</f>
        <v>378.80240711286302</v>
      </c>
      <c r="F63" s="117">
        <f>'Cost วผก.'!D43</f>
        <v>379.49498279850081</v>
      </c>
      <c r="G63" s="117">
        <f>'Cost วผก.'!E43</f>
        <v>379.41776328484485</v>
      </c>
      <c r="H63" s="117">
        <f>'Cost วผก.'!F43</f>
        <v>373.30838805865358</v>
      </c>
      <c r="I63" s="117">
        <f>'Cost วผก.'!G43</f>
        <v>367.59199521017803</v>
      </c>
      <c r="J63" s="117">
        <f>'Cost วผก.'!H43</f>
        <v>365.1024573250458</v>
      </c>
      <c r="K63" s="117">
        <f>'Cost วผก.'!I43</f>
        <v>359.22270783398727</v>
      </c>
      <c r="L63" s="117">
        <f>'Cost วผก.'!J43</f>
        <v>368.92197730675741</v>
      </c>
      <c r="M63" s="117">
        <f>'Cost วผก.'!K43</f>
        <v>364.12485977122782</v>
      </c>
      <c r="N63" s="117">
        <f>'Cost วผก.'!L43</f>
        <v>386.24104480967515</v>
      </c>
      <c r="O63" s="117">
        <f>'Cost วผก.'!M43</f>
        <v>386.2410448096752</v>
      </c>
      <c r="P63" s="117">
        <f>'Cost วผก.'!N43</f>
        <v>384.02607373384598</v>
      </c>
      <c r="Q63" s="117" t="e">
        <f>'Cost วผก.'!#REF!</f>
        <v>#REF!</v>
      </c>
      <c r="R63" s="117" t="e">
        <f>'Cost วผก.'!#REF!</f>
        <v>#REF!</v>
      </c>
      <c r="S63" s="117" t="e">
        <f>'Cost วผก.'!#REF!</f>
        <v>#REF!</v>
      </c>
      <c r="T63" s="117" t="e">
        <f>'Cost วผก.'!#REF!</f>
        <v>#REF!</v>
      </c>
      <c r="U63" s="117" t="e">
        <f>'Cost วผก.'!#REF!</f>
        <v>#REF!</v>
      </c>
      <c r="V63" s="117" t="e">
        <f>'Cost วผก.'!#REF!</f>
        <v>#REF!</v>
      </c>
      <c r="W63" s="117">
        <f>'Cost วผก.'!O43</f>
        <v>374.37464183793787</v>
      </c>
      <c r="X63" s="117">
        <f>'Cost วผก.'!P43</f>
        <v>0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117">
        <f>'Cost วผก.'!C43</f>
        <v>378.80240711286302</v>
      </c>
      <c r="F64" s="117">
        <f>'Cost วผก.'!D43</f>
        <v>379.49498279850081</v>
      </c>
      <c r="G64" s="117">
        <f>'Cost วผก.'!E43</f>
        <v>379.41776328484485</v>
      </c>
      <c r="H64" s="117">
        <f>'Cost วผก.'!F43</f>
        <v>373.30838805865358</v>
      </c>
      <c r="I64" s="117">
        <f>'Cost วผก.'!G43</f>
        <v>367.59199521017803</v>
      </c>
      <c r="J64" s="117">
        <f>'Cost วผก.'!H43</f>
        <v>365.1024573250458</v>
      </c>
      <c r="K64" s="117">
        <f>'Cost วผก.'!I43</f>
        <v>359.22270783398727</v>
      </c>
      <c r="L64" s="117">
        <f>'Cost วผก.'!J43</f>
        <v>368.92197730675741</v>
      </c>
      <c r="M64" s="117">
        <f>'Cost วผก.'!K43</f>
        <v>364.12485977122782</v>
      </c>
      <c r="N64" s="117">
        <f>'Cost วผก.'!L43</f>
        <v>386.24104480967515</v>
      </c>
      <c r="O64" s="117">
        <f>'Cost วผก.'!M43</f>
        <v>386.2410448096752</v>
      </c>
      <c r="P64" s="117">
        <f>'Cost วผก.'!N43</f>
        <v>384.02607373384598</v>
      </c>
      <c r="Q64" s="117" t="e">
        <f>'Cost วผก.'!#REF!</f>
        <v>#REF!</v>
      </c>
      <c r="R64" s="117" t="e">
        <f>'Cost วผก.'!#REF!</f>
        <v>#REF!</v>
      </c>
      <c r="S64" s="117" t="e">
        <f>'Cost วผก.'!#REF!</f>
        <v>#REF!</v>
      </c>
      <c r="T64" s="117" t="e">
        <f>'Cost วผก.'!#REF!</f>
        <v>#REF!</v>
      </c>
      <c r="U64" s="117" t="e">
        <f>'Cost วผก.'!#REF!</f>
        <v>#REF!</v>
      </c>
      <c r="V64" s="117" t="e">
        <f>'Cost วผก.'!#REF!</f>
        <v>#REF!</v>
      </c>
      <c r="W64" s="117">
        <f>'Cost วผก.'!O43</f>
        <v>374.37464183793787</v>
      </c>
      <c r="X64" s="117">
        <f>'Cost วผก.'!P43</f>
        <v>0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117">
        <f>'Cost วผก.'!C43</f>
        <v>378.80240711286302</v>
      </c>
      <c r="F65" s="117">
        <f>'Cost วผก.'!D43</f>
        <v>379.49498279850081</v>
      </c>
      <c r="G65" s="117">
        <f>'Cost วผก.'!E43</f>
        <v>379.41776328484485</v>
      </c>
      <c r="H65" s="117">
        <f>'Cost วผก.'!F43</f>
        <v>373.30838805865358</v>
      </c>
      <c r="I65" s="117">
        <f>'Cost วผก.'!G43</f>
        <v>367.59199521017803</v>
      </c>
      <c r="J65" s="117">
        <f>'Cost วผก.'!H43</f>
        <v>365.1024573250458</v>
      </c>
      <c r="K65" s="117">
        <f>'Cost วผก.'!I43</f>
        <v>359.22270783398727</v>
      </c>
      <c r="L65" s="117">
        <f>'Cost วผก.'!J43</f>
        <v>368.92197730675741</v>
      </c>
      <c r="M65" s="117">
        <f>'Cost วผก.'!K43</f>
        <v>364.12485977122782</v>
      </c>
      <c r="N65" s="117">
        <f>'Cost วผก.'!L43</f>
        <v>386.24104480967515</v>
      </c>
      <c r="O65" s="117">
        <f>'Cost วผก.'!M43</f>
        <v>386.2410448096752</v>
      </c>
      <c r="P65" s="117">
        <f>'Cost วผก.'!N43</f>
        <v>384.02607373384598</v>
      </c>
      <c r="Q65" s="117" t="e">
        <f>'Cost วผก.'!#REF!</f>
        <v>#REF!</v>
      </c>
      <c r="R65" s="117" t="e">
        <f>'Cost วผก.'!#REF!</f>
        <v>#REF!</v>
      </c>
      <c r="S65" s="117" t="e">
        <f>'Cost วผก.'!#REF!</f>
        <v>#REF!</v>
      </c>
      <c r="T65" s="117" t="e">
        <f>'Cost วผก.'!#REF!</f>
        <v>#REF!</v>
      </c>
      <c r="U65" s="117" t="e">
        <f>'Cost วผก.'!#REF!</f>
        <v>#REF!</v>
      </c>
      <c r="V65" s="117" t="e">
        <f>'Cost วผก.'!#REF!</f>
        <v>#REF!</v>
      </c>
      <c r="W65" s="117">
        <f>'Cost วผก.'!O43</f>
        <v>374.37464183793787</v>
      </c>
      <c r="X65" s="117">
        <f>'Cost วผก.'!P43</f>
        <v>0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117">
        <f>'Cost วผก.'!C34</f>
        <v>371.16066614231164</v>
      </c>
      <c r="F66" s="117">
        <f>'Cost วผก.'!D34</f>
        <v>371.85324182794943</v>
      </c>
      <c r="G66" s="117">
        <f>'Cost วผก.'!E34</f>
        <v>371.77602231429347</v>
      </c>
      <c r="H66" s="117">
        <f>'Cost วผก.'!F34</f>
        <v>365.6666470881022</v>
      </c>
      <c r="I66" s="117">
        <f>'Cost วผก.'!G34</f>
        <v>359.95025423962664</v>
      </c>
      <c r="J66" s="117">
        <f>'Cost วผก.'!H34</f>
        <v>357.46071635449442</v>
      </c>
      <c r="K66" s="117">
        <f>'Cost วผก.'!I34</f>
        <v>351.58096686343589</v>
      </c>
      <c r="L66" s="117">
        <f>'Cost วผก.'!J34</f>
        <v>361.28023633620603</v>
      </c>
      <c r="M66" s="117">
        <f>'Cost วผก.'!K34</f>
        <v>356.48311880067644</v>
      </c>
      <c r="N66" s="117">
        <f>'Cost วผก.'!L34</f>
        <v>378.59930383912376</v>
      </c>
      <c r="O66" s="117">
        <f>'Cost วผก.'!M34</f>
        <v>378.59930383912382</v>
      </c>
      <c r="P66" s="117">
        <f>'Cost วผก.'!N34</f>
        <v>376.38433276329459</v>
      </c>
      <c r="Q66" s="117" t="e">
        <f>'Cost วผก.'!#REF!</f>
        <v>#REF!</v>
      </c>
      <c r="R66" s="117" t="e">
        <f>'Cost วผก.'!#REF!</f>
        <v>#REF!</v>
      </c>
      <c r="S66" s="117" t="e">
        <f>'Cost วผก.'!#REF!</f>
        <v>#REF!</v>
      </c>
      <c r="T66" s="117" t="e">
        <f>'Cost วผก.'!#REF!</f>
        <v>#REF!</v>
      </c>
      <c r="U66" s="117" t="e">
        <f>'Cost วผก.'!#REF!</f>
        <v>#REF!</v>
      </c>
      <c r="V66" s="117" t="e">
        <f>'Cost วผก.'!#REF!</f>
        <v>#REF!</v>
      </c>
      <c r="W66" s="117">
        <f>'Cost วผก.'!O34</f>
        <v>366.7329008673866</v>
      </c>
      <c r="X66" s="117">
        <f>'Cost วผก.'!P34</f>
        <v>0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117">
        <f>'Cost วผก.'!C43</f>
        <v>378.80240711286302</v>
      </c>
      <c r="F67" s="117">
        <f>'Cost วผก.'!D43</f>
        <v>379.49498279850081</v>
      </c>
      <c r="G67" s="117">
        <f>'Cost วผก.'!E43</f>
        <v>379.41776328484485</v>
      </c>
      <c r="H67" s="117">
        <f>'Cost วผก.'!F43</f>
        <v>373.30838805865358</v>
      </c>
      <c r="I67" s="117">
        <f>'Cost วผก.'!G43</f>
        <v>367.59199521017803</v>
      </c>
      <c r="J67" s="117">
        <f>'Cost วผก.'!H43</f>
        <v>365.1024573250458</v>
      </c>
      <c r="K67" s="117">
        <f>'Cost วผก.'!I43</f>
        <v>359.22270783398727</v>
      </c>
      <c r="L67" s="117">
        <f>'Cost วผก.'!J43</f>
        <v>368.92197730675741</v>
      </c>
      <c r="M67" s="117">
        <f>'Cost วผก.'!K43</f>
        <v>364.12485977122782</v>
      </c>
      <c r="N67" s="117">
        <f>'Cost วผก.'!L43</f>
        <v>386.24104480967515</v>
      </c>
      <c r="O67" s="117">
        <f>'Cost วผก.'!M43</f>
        <v>386.2410448096752</v>
      </c>
      <c r="P67" s="117">
        <f>'Cost วผก.'!N43</f>
        <v>384.02607373384598</v>
      </c>
      <c r="Q67" s="117" t="e">
        <f>'Cost วผก.'!#REF!</f>
        <v>#REF!</v>
      </c>
      <c r="R67" s="117" t="e">
        <f>'Cost วผก.'!#REF!</f>
        <v>#REF!</v>
      </c>
      <c r="S67" s="117" t="e">
        <f>'Cost วผก.'!#REF!</f>
        <v>#REF!</v>
      </c>
      <c r="T67" s="117" t="e">
        <f>'Cost วผก.'!#REF!</f>
        <v>#REF!</v>
      </c>
      <c r="U67" s="117" t="e">
        <f>'Cost วผก.'!#REF!</f>
        <v>#REF!</v>
      </c>
      <c r="V67" s="117" t="e">
        <f>'Cost วผก.'!#REF!</f>
        <v>#REF!</v>
      </c>
      <c r="W67" s="117">
        <f>'Cost วผก.'!O43</f>
        <v>374.37464183793787</v>
      </c>
      <c r="X67" s="117">
        <f>'Cost วผก.'!P43</f>
        <v>0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117">
        <f>'Cost วผก.'!C34</f>
        <v>371.16066614231164</v>
      </c>
      <c r="F68" s="117">
        <f>'Cost วผก.'!D34</f>
        <v>371.85324182794943</v>
      </c>
      <c r="G68" s="117">
        <f>'Cost วผก.'!E34</f>
        <v>371.77602231429347</v>
      </c>
      <c r="H68" s="117">
        <f>'Cost วผก.'!F34</f>
        <v>365.6666470881022</v>
      </c>
      <c r="I68" s="117">
        <f>'Cost วผก.'!G34</f>
        <v>359.95025423962664</v>
      </c>
      <c r="J68" s="117">
        <f>'Cost วผก.'!H34</f>
        <v>357.46071635449442</v>
      </c>
      <c r="K68" s="117">
        <f>'Cost วผก.'!I34</f>
        <v>351.58096686343589</v>
      </c>
      <c r="L68" s="117">
        <f>'Cost วผก.'!J34</f>
        <v>361.28023633620603</v>
      </c>
      <c r="M68" s="117">
        <f>'Cost วผก.'!K34</f>
        <v>356.48311880067644</v>
      </c>
      <c r="N68" s="117">
        <f>'Cost วผก.'!L34</f>
        <v>378.59930383912376</v>
      </c>
      <c r="O68" s="117">
        <f>'Cost วผก.'!M34</f>
        <v>378.59930383912382</v>
      </c>
      <c r="P68" s="117">
        <f>'Cost วผก.'!N34</f>
        <v>376.38433276329459</v>
      </c>
      <c r="Q68" s="117" t="e">
        <f>'Cost วผก.'!#REF!</f>
        <v>#REF!</v>
      </c>
      <c r="R68" s="117" t="e">
        <f>'Cost วผก.'!#REF!</f>
        <v>#REF!</v>
      </c>
      <c r="S68" s="117" t="e">
        <f>'Cost วผก.'!#REF!</f>
        <v>#REF!</v>
      </c>
      <c r="T68" s="117" t="e">
        <f>'Cost วผก.'!#REF!</f>
        <v>#REF!</v>
      </c>
      <c r="U68" s="117" t="e">
        <f>'Cost วผก.'!#REF!</f>
        <v>#REF!</v>
      </c>
      <c r="V68" s="117" t="e">
        <f>'Cost วผก.'!#REF!</f>
        <v>#REF!</v>
      </c>
      <c r="W68" s="117">
        <f>'Cost วผก.'!O34</f>
        <v>366.7329008673866</v>
      </c>
      <c r="X68" s="117">
        <f>'Cost วผก.'!P34</f>
        <v>0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117">
        <f>'Cost วผก.'!C43</f>
        <v>378.80240711286302</v>
      </c>
      <c r="F69" s="117">
        <f>'Cost วผก.'!D43</f>
        <v>379.49498279850081</v>
      </c>
      <c r="G69" s="117">
        <f>'Cost วผก.'!E43</f>
        <v>379.41776328484485</v>
      </c>
      <c r="H69" s="117">
        <f>'Cost วผก.'!F43</f>
        <v>373.30838805865358</v>
      </c>
      <c r="I69" s="117">
        <f>'Cost วผก.'!G43</f>
        <v>367.59199521017803</v>
      </c>
      <c r="J69" s="117">
        <f>'Cost วผก.'!H43</f>
        <v>365.1024573250458</v>
      </c>
      <c r="K69" s="117">
        <f>'Cost วผก.'!I43</f>
        <v>359.22270783398727</v>
      </c>
      <c r="L69" s="117">
        <f>'Cost วผก.'!J43</f>
        <v>368.92197730675741</v>
      </c>
      <c r="M69" s="117">
        <f>'Cost วผก.'!K43</f>
        <v>364.12485977122782</v>
      </c>
      <c r="N69" s="117">
        <f>'Cost วผก.'!L43</f>
        <v>386.24104480967515</v>
      </c>
      <c r="O69" s="117">
        <f>'Cost วผก.'!M43</f>
        <v>386.2410448096752</v>
      </c>
      <c r="P69" s="117">
        <f>'Cost วผก.'!N43</f>
        <v>384.02607373384598</v>
      </c>
      <c r="Q69" s="117" t="e">
        <f>'Cost วผก.'!#REF!</f>
        <v>#REF!</v>
      </c>
      <c r="R69" s="117" t="e">
        <f>'Cost วผก.'!#REF!</f>
        <v>#REF!</v>
      </c>
      <c r="S69" s="117" t="e">
        <f>'Cost วผก.'!#REF!</f>
        <v>#REF!</v>
      </c>
      <c r="T69" s="117" t="e">
        <f>'Cost วผก.'!#REF!</f>
        <v>#REF!</v>
      </c>
      <c r="U69" s="117" t="e">
        <f>'Cost วผก.'!#REF!</f>
        <v>#REF!</v>
      </c>
      <c r="V69" s="117" t="e">
        <f>'Cost วผก.'!#REF!</f>
        <v>#REF!</v>
      </c>
      <c r="W69" s="117">
        <f>'Cost วผก.'!O43</f>
        <v>374.37464183793787</v>
      </c>
      <c r="X69" s="117">
        <f>'Cost วผก.'!P43</f>
        <v>0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117">
        <f>'Cost วผก.'!C34</f>
        <v>371.16066614231164</v>
      </c>
      <c r="F70" s="117">
        <f>'Cost วผก.'!D34</f>
        <v>371.85324182794943</v>
      </c>
      <c r="G70" s="117">
        <f>'Cost วผก.'!E34</f>
        <v>371.77602231429347</v>
      </c>
      <c r="H70" s="117">
        <f>'Cost วผก.'!F34</f>
        <v>365.6666470881022</v>
      </c>
      <c r="I70" s="117">
        <f>'Cost วผก.'!G34</f>
        <v>359.95025423962664</v>
      </c>
      <c r="J70" s="117">
        <f>'Cost วผก.'!H34</f>
        <v>357.46071635449442</v>
      </c>
      <c r="K70" s="117">
        <f>'Cost วผก.'!I34</f>
        <v>351.58096686343589</v>
      </c>
      <c r="L70" s="117">
        <f>'Cost วผก.'!J34</f>
        <v>361.28023633620603</v>
      </c>
      <c r="M70" s="117">
        <f>'Cost วผก.'!K34</f>
        <v>356.48311880067644</v>
      </c>
      <c r="N70" s="117">
        <f>'Cost วผก.'!L34</f>
        <v>378.59930383912376</v>
      </c>
      <c r="O70" s="117">
        <f>'Cost วผก.'!M34</f>
        <v>378.59930383912382</v>
      </c>
      <c r="P70" s="117">
        <f>'Cost วผก.'!N34</f>
        <v>376.38433276329459</v>
      </c>
      <c r="Q70" s="117" t="e">
        <f>'Cost วผก.'!#REF!</f>
        <v>#REF!</v>
      </c>
      <c r="R70" s="117" t="e">
        <f>'Cost วผก.'!#REF!</f>
        <v>#REF!</v>
      </c>
      <c r="S70" s="117" t="e">
        <f>'Cost วผก.'!#REF!</f>
        <v>#REF!</v>
      </c>
      <c r="T70" s="117" t="e">
        <f>'Cost วผก.'!#REF!</f>
        <v>#REF!</v>
      </c>
      <c r="U70" s="117" t="e">
        <f>'Cost วผก.'!#REF!</f>
        <v>#REF!</v>
      </c>
      <c r="V70" s="117" t="e">
        <f>'Cost วผก.'!#REF!</f>
        <v>#REF!</v>
      </c>
      <c r="W70" s="117">
        <f>'Cost วผก.'!O34</f>
        <v>366.7329008673866</v>
      </c>
      <c r="X70" s="117">
        <f>'Cost วผก.'!P34</f>
        <v>0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117">
        <f>'Cost วผก.'!C43</f>
        <v>378.80240711286302</v>
      </c>
      <c r="F71" s="117">
        <f>'Cost วผก.'!D43</f>
        <v>379.49498279850081</v>
      </c>
      <c r="G71" s="117">
        <f>'Cost วผก.'!E43</f>
        <v>379.41776328484485</v>
      </c>
      <c r="H71" s="117">
        <f>'Cost วผก.'!F43</f>
        <v>373.30838805865358</v>
      </c>
      <c r="I71" s="117">
        <f>'Cost วผก.'!G43</f>
        <v>367.59199521017803</v>
      </c>
      <c r="J71" s="117">
        <f>'Cost วผก.'!H43</f>
        <v>365.1024573250458</v>
      </c>
      <c r="K71" s="117">
        <f>'Cost วผก.'!I43</f>
        <v>359.22270783398727</v>
      </c>
      <c r="L71" s="117">
        <f>'Cost วผก.'!J43</f>
        <v>368.92197730675741</v>
      </c>
      <c r="M71" s="117">
        <f>'Cost วผก.'!K43</f>
        <v>364.12485977122782</v>
      </c>
      <c r="N71" s="117">
        <f>'Cost วผก.'!L43</f>
        <v>386.24104480967515</v>
      </c>
      <c r="O71" s="117">
        <f>'Cost วผก.'!M43</f>
        <v>386.2410448096752</v>
      </c>
      <c r="P71" s="117">
        <f>'Cost วผก.'!N43</f>
        <v>384.02607373384598</v>
      </c>
      <c r="Q71" s="117" t="e">
        <f>'Cost วผก.'!#REF!</f>
        <v>#REF!</v>
      </c>
      <c r="R71" s="117" t="e">
        <f>'Cost วผก.'!#REF!</f>
        <v>#REF!</v>
      </c>
      <c r="S71" s="117" t="e">
        <f>'Cost วผก.'!#REF!</f>
        <v>#REF!</v>
      </c>
      <c r="T71" s="117" t="e">
        <f>'Cost วผก.'!#REF!</f>
        <v>#REF!</v>
      </c>
      <c r="U71" s="117" t="e">
        <f>'Cost วผก.'!#REF!</f>
        <v>#REF!</v>
      </c>
      <c r="V71" s="117" t="e">
        <f>'Cost วผก.'!#REF!</f>
        <v>#REF!</v>
      </c>
      <c r="W71" s="117">
        <f>'Cost วผก.'!O43</f>
        <v>374.37464183793787</v>
      </c>
      <c r="X71" s="117">
        <f>'Cost วผก.'!P43</f>
        <v>0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117">
        <f>'Cost วผก.'!C34</f>
        <v>371.16066614231164</v>
      </c>
      <c r="F72" s="117">
        <f>'Cost วผก.'!D34</f>
        <v>371.85324182794943</v>
      </c>
      <c r="G72" s="117">
        <f>'Cost วผก.'!E34</f>
        <v>371.77602231429347</v>
      </c>
      <c r="H72" s="117">
        <f>'Cost วผก.'!F34</f>
        <v>365.6666470881022</v>
      </c>
      <c r="I72" s="117">
        <f>'Cost วผก.'!G34</f>
        <v>359.95025423962664</v>
      </c>
      <c r="J72" s="117">
        <f>'Cost วผก.'!H34</f>
        <v>357.46071635449442</v>
      </c>
      <c r="K72" s="117">
        <f>'Cost วผก.'!I34</f>
        <v>351.58096686343589</v>
      </c>
      <c r="L72" s="117">
        <f>'Cost วผก.'!J34</f>
        <v>361.28023633620603</v>
      </c>
      <c r="M72" s="117">
        <f>'Cost วผก.'!K34</f>
        <v>356.48311880067644</v>
      </c>
      <c r="N72" s="117">
        <f>'Cost วผก.'!L34</f>
        <v>378.59930383912376</v>
      </c>
      <c r="O72" s="117">
        <f>'Cost วผก.'!M34</f>
        <v>378.59930383912382</v>
      </c>
      <c r="P72" s="117">
        <f>'Cost วผก.'!N34</f>
        <v>376.38433276329459</v>
      </c>
      <c r="Q72" s="117" t="e">
        <f>'Cost วผก.'!#REF!</f>
        <v>#REF!</v>
      </c>
      <c r="R72" s="117" t="e">
        <f>'Cost วผก.'!#REF!</f>
        <v>#REF!</v>
      </c>
      <c r="S72" s="117" t="e">
        <f>'Cost วผก.'!#REF!</f>
        <v>#REF!</v>
      </c>
      <c r="T72" s="117" t="e">
        <f>'Cost วผก.'!#REF!</f>
        <v>#REF!</v>
      </c>
      <c r="U72" s="117" t="e">
        <f>'Cost วผก.'!#REF!</f>
        <v>#REF!</v>
      </c>
      <c r="V72" s="117" t="e">
        <f>'Cost วผก.'!#REF!</f>
        <v>#REF!</v>
      </c>
      <c r="W72" s="117">
        <f>'Cost วผก.'!O34</f>
        <v>366.7329008673866</v>
      </c>
      <c r="X72" s="117">
        <f>'Cost วผก.'!P34</f>
        <v>0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117">
        <f>'Cost วผก.'!C43</f>
        <v>378.80240711286302</v>
      </c>
      <c r="F73" s="117">
        <f>'Cost วผก.'!D43</f>
        <v>379.49498279850081</v>
      </c>
      <c r="G73" s="117">
        <f>'Cost วผก.'!E43</f>
        <v>379.41776328484485</v>
      </c>
      <c r="H73" s="117">
        <f>'Cost วผก.'!F43</f>
        <v>373.30838805865358</v>
      </c>
      <c r="I73" s="117">
        <f>'Cost วผก.'!G43</f>
        <v>367.59199521017803</v>
      </c>
      <c r="J73" s="117">
        <f>'Cost วผก.'!H43</f>
        <v>365.1024573250458</v>
      </c>
      <c r="K73" s="117">
        <f>'Cost วผก.'!I43</f>
        <v>359.22270783398727</v>
      </c>
      <c r="L73" s="117">
        <f>'Cost วผก.'!J43</f>
        <v>368.92197730675741</v>
      </c>
      <c r="M73" s="117">
        <f>'Cost วผก.'!K43</f>
        <v>364.12485977122782</v>
      </c>
      <c r="N73" s="117">
        <f>'Cost วผก.'!L43</f>
        <v>386.24104480967515</v>
      </c>
      <c r="O73" s="117">
        <f>'Cost วผก.'!M43</f>
        <v>386.2410448096752</v>
      </c>
      <c r="P73" s="117">
        <f>'Cost วผก.'!N43</f>
        <v>384.02607373384598</v>
      </c>
      <c r="Q73" s="117" t="e">
        <f>'Cost วผก.'!#REF!</f>
        <v>#REF!</v>
      </c>
      <c r="R73" s="117" t="e">
        <f>'Cost วผก.'!#REF!</f>
        <v>#REF!</v>
      </c>
      <c r="S73" s="117" t="e">
        <f>'Cost วผก.'!#REF!</f>
        <v>#REF!</v>
      </c>
      <c r="T73" s="117" t="e">
        <f>'Cost วผก.'!#REF!</f>
        <v>#REF!</v>
      </c>
      <c r="U73" s="117" t="e">
        <f>'Cost วผก.'!#REF!</f>
        <v>#REF!</v>
      </c>
      <c r="V73" s="117" t="e">
        <f>'Cost วผก.'!#REF!</f>
        <v>#REF!</v>
      </c>
      <c r="W73" s="117">
        <f>'Cost วผก.'!O43</f>
        <v>374.37464183793787</v>
      </c>
      <c r="X73" s="117">
        <f>'Cost วผก.'!P43</f>
        <v>0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117">
        <f>'Cost วผก.'!C43</f>
        <v>378.80240711286302</v>
      </c>
      <c r="F74" s="117">
        <f>'Cost วผก.'!D43</f>
        <v>379.49498279850081</v>
      </c>
      <c r="G74" s="117">
        <f>'Cost วผก.'!E43</f>
        <v>379.41776328484485</v>
      </c>
      <c r="H74" s="117">
        <f>'Cost วผก.'!F43</f>
        <v>373.30838805865358</v>
      </c>
      <c r="I74" s="117">
        <f>'Cost วผก.'!G43</f>
        <v>367.59199521017803</v>
      </c>
      <c r="J74" s="117">
        <f>'Cost วผก.'!H43</f>
        <v>365.1024573250458</v>
      </c>
      <c r="K74" s="117">
        <f>'Cost วผก.'!I43</f>
        <v>359.22270783398727</v>
      </c>
      <c r="L74" s="117">
        <f>'Cost วผก.'!J43</f>
        <v>368.92197730675741</v>
      </c>
      <c r="M74" s="117">
        <f>'Cost วผก.'!K43</f>
        <v>364.12485977122782</v>
      </c>
      <c r="N74" s="117">
        <f>'Cost วผก.'!L43</f>
        <v>386.24104480967515</v>
      </c>
      <c r="O74" s="117">
        <f>'Cost วผก.'!M43</f>
        <v>386.2410448096752</v>
      </c>
      <c r="P74" s="117">
        <f>'Cost วผก.'!N43</f>
        <v>384.02607373384598</v>
      </c>
      <c r="Q74" s="117" t="e">
        <f>'Cost วผก.'!#REF!</f>
        <v>#REF!</v>
      </c>
      <c r="R74" s="117" t="e">
        <f>'Cost วผก.'!#REF!</f>
        <v>#REF!</v>
      </c>
      <c r="S74" s="117" t="e">
        <f>'Cost วผก.'!#REF!</f>
        <v>#REF!</v>
      </c>
      <c r="T74" s="117" t="e">
        <f>'Cost วผก.'!#REF!</f>
        <v>#REF!</v>
      </c>
      <c r="U74" s="117" t="e">
        <f>'Cost วผก.'!#REF!</f>
        <v>#REF!</v>
      </c>
      <c r="V74" s="117" t="e">
        <f>'Cost วผก.'!#REF!</f>
        <v>#REF!</v>
      </c>
      <c r="W74" s="117">
        <f>'Cost วผก.'!O43</f>
        <v>374.37464183793787</v>
      </c>
      <c r="X74" s="117">
        <f>'Cost วผก.'!P43</f>
        <v>0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117">
        <f>'Cost วผก.'!C34</f>
        <v>371.16066614231164</v>
      </c>
      <c r="F75" s="117">
        <f>'Cost วผก.'!D34</f>
        <v>371.85324182794943</v>
      </c>
      <c r="G75" s="117">
        <f>'Cost วผก.'!E34</f>
        <v>371.77602231429347</v>
      </c>
      <c r="H75" s="117">
        <f>'Cost วผก.'!F34</f>
        <v>365.6666470881022</v>
      </c>
      <c r="I75" s="117">
        <f>'Cost วผก.'!G34</f>
        <v>359.95025423962664</v>
      </c>
      <c r="J75" s="117">
        <f>'Cost วผก.'!H34</f>
        <v>357.46071635449442</v>
      </c>
      <c r="K75" s="117">
        <f>'Cost วผก.'!I34</f>
        <v>351.58096686343589</v>
      </c>
      <c r="L75" s="117">
        <f>'Cost วผก.'!J34</f>
        <v>361.28023633620603</v>
      </c>
      <c r="M75" s="117">
        <f>'Cost วผก.'!K34</f>
        <v>356.48311880067644</v>
      </c>
      <c r="N75" s="117">
        <f>'Cost วผก.'!L34</f>
        <v>378.59930383912376</v>
      </c>
      <c r="O75" s="117">
        <f>'Cost วผก.'!M34</f>
        <v>378.59930383912382</v>
      </c>
      <c r="P75" s="117">
        <f>'Cost วผก.'!N34</f>
        <v>376.38433276329459</v>
      </c>
      <c r="Q75" s="117" t="e">
        <f>'Cost วผก.'!#REF!</f>
        <v>#REF!</v>
      </c>
      <c r="R75" s="117" t="e">
        <f>'Cost วผก.'!#REF!</f>
        <v>#REF!</v>
      </c>
      <c r="S75" s="117" t="e">
        <f>'Cost วผก.'!#REF!</f>
        <v>#REF!</v>
      </c>
      <c r="T75" s="117" t="e">
        <f>'Cost วผก.'!#REF!</f>
        <v>#REF!</v>
      </c>
      <c r="U75" s="117" t="e">
        <f>'Cost วผก.'!#REF!</f>
        <v>#REF!</v>
      </c>
      <c r="V75" s="117" t="e">
        <f>'Cost วผก.'!#REF!</f>
        <v>#REF!</v>
      </c>
      <c r="W75" s="117">
        <f>'Cost วผก.'!O34</f>
        <v>366.7329008673866</v>
      </c>
      <c r="X75" s="117">
        <f>'Cost วผก.'!P34</f>
        <v>0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117">
        <f>'Cost วผก.'!C34</f>
        <v>371.16066614231164</v>
      </c>
      <c r="F76" s="117">
        <f>'Cost วผก.'!D34</f>
        <v>371.85324182794943</v>
      </c>
      <c r="G76" s="117">
        <f>'Cost วผก.'!E34</f>
        <v>371.77602231429347</v>
      </c>
      <c r="H76" s="117">
        <f>'Cost วผก.'!F34</f>
        <v>365.6666470881022</v>
      </c>
      <c r="I76" s="117">
        <f>'Cost วผก.'!G34</f>
        <v>359.95025423962664</v>
      </c>
      <c r="J76" s="117">
        <f>'Cost วผก.'!H34</f>
        <v>357.46071635449442</v>
      </c>
      <c r="K76" s="117">
        <f>'Cost วผก.'!I34</f>
        <v>351.58096686343589</v>
      </c>
      <c r="L76" s="117">
        <f>'Cost วผก.'!J34</f>
        <v>361.28023633620603</v>
      </c>
      <c r="M76" s="117">
        <f>'Cost วผก.'!K34</f>
        <v>356.48311880067644</v>
      </c>
      <c r="N76" s="117">
        <f>'Cost วผก.'!L34</f>
        <v>378.59930383912376</v>
      </c>
      <c r="O76" s="117">
        <f>'Cost วผก.'!M34</f>
        <v>378.59930383912382</v>
      </c>
      <c r="P76" s="117">
        <f>'Cost วผก.'!N34</f>
        <v>376.38433276329459</v>
      </c>
      <c r="Q76" s="117" t="e">
        <f>'Cost วผก.'!#REF!</f>
        <v>#REF!</v>
      </c>
      <c r="R76" s="117" t="e">
        <f>'Cost วผก.'!#REF!</f>
        <v>#REF!</v>
      </c>
      <c r="S76" s="117" t="e">
        <f>'Cost วผก.'!#REF!</f>
        <v>#REF!</v>
      </c>
      <c r="T76" s="117" t="e">
        <f>'Cost วผก.'!#REF!</f>
        <v>#REF!</v>
      </c>
      <c r="U76" s="117" t="e">
        <f>'Cost วผก.'!#REF!</f>
        <v>#REF!</v>
      </c>
      <c r="V76" s="117" t="e">
        <f>'Cost วผก.'!#REF!</f>
        <v>#REF!</v>
      </c>
      <c r="W76" s="117">
        <f>'Cost วผก.'!O34</f>
        <v>366.7329008673866</v>
      </c>
      <c r="X76" s="117">
        <f>'Cost วผก.'!P34</f>
        <v>0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117">
        <f>'Cost วผก.'!C34</f>
        <v>371.16066614231164</v>
      </c>
      <c r="F77" s="117">
        <f>'Cost วผก.'!D34</f>
        <v>371.85324182794943</v>
      </c>
      <c r="G77" s="117">
        <f>'Cost วผก.'!E34</f>
        <v>371.77602231429347</v>
      </c>
      <c r="H77" s="117">
        <f>'Cost วผก.'!F34</f>
        <v>365.6666470881022</v>
      </c>
      <c r="I77" s="117">
        <f>'Cost วผก.'!G34</f>
        <v>359.95025423962664</v>
      </c>
      <c r="J77" s="117">
        <f>'Cost วผก.'!H34</f>
        <v>357.46071635449442</v>
      </c>
      <c r="K77" s="117">
        <f>'Cost วผก.'!I34</f>
        <v>351.58096686343589</v>
      </c>
      <c r="L77" s="117">
        <f>'Cost วผก.'!J34</f>
        <v>361.28023633620603</v>
      </c>
      <c r="M77" s="117">
        <f>'Cost วผก.'!K34</f>
        <v>356.48311880067644</v>
      </c>
      <c r="N77" s="117">
        <f>'Cost วผก.'!L34</f>
        <v>378.59930383912376</v>
      </c>
      <c r="O77" s="117">
        <f>'Cost วผก.'!M34</f>
        <v>378.59930383912382</v>
      </c>
      <c r="P77" s="117">
        <f>'Cost วผก.'!N34</f>
        <v>376.38433276329459</v>
      </c>
      <c r="Q77" s="117" t="e">
        <f>'Cost วผก.'!#REF!</f>
        <v>#REF!</v>
      </c>
      <c r="R77" s="117" t="e">
        <f>'Cost วผก.'!#REF!</f>
        <v>#REF!</v>
      </c>
      <c r="S77" s="117" t="e">
        <f>'Cost วผก.'!#REF!</f>
        <v>#REF!</v>
      </c>
      <c r="T77" s="117" t="e">
        <f>'Cost วผก.'!#REF!</f>
        <v>#REF!</v>
      </c>
      <c r="U77" s="117" t="e">
        <f>'Cost วผก.'!#REF!</f>
        <v>#REF!</v>
      </c>
      <c r="V77" s="117" t="e">
        <f>'Cost วผก.'!#REF!</f>
        <v>#REF!</v>
      </c>
      <c r="W77" s="117">
        <f>'Cost วผก.'!O34</f>
        <v>366.7329008673866</v>
      </c>
      <c r="X77" s="117">
        <f>'Cost วผก.'!P34</f>
        <v>0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117">
        <f>E8+E18-(700/E20)</f>
        <v>656.85314641744549</v>
      </c>
      <c r="F78" s="117">
        <f t="shared" ref="F78:P78" si="10">F8+F18-(700/F20)</f>
        <v>639.35314641744549</v>
      </c>
      <c r="G78" s="117">
        <f t="shared" si="10"/>
        <v>616.85314641744549</v>
      </c>
      <c r="H78" s="117">
        <f t="shared" si="10"/>
        <v>599.35314641744549</v>
      </c>
      <c r="I78" s="117">
        <f t="shared" si="10"/>
        <v>589.35314641744549</v>
      </c>
      <c r="J78" s="117">
        <f t="shared" si="10"/>
        <v>564.35314641744549</v>
      </c>
      <c r="K78" s="117">
        <f t="shared" si="10"/>
        <v>526.85314641744549</v>
      </c>
      <c r="L78" s="117">
        <f t="shared" si="10"/>
        <v>536.85314641744549</v>
      </c>
      <c r="M78" s="117">
        <f t="shared" si="10"/>
        <v>544.35314641744549</v>
      </c>
      <c r="N78" s="117">
        <f t="shared" si="10"/>
        <v>584.35314641744549</v>
      </c>
      <c r="O78" s="117">
        <f t="shared" si="10"/>
        <v>594.35314641744549</v>
      </c>
      <c r="P78" s="117">
        <f t="shared" si="10"/>
        <v>591.85314641744549</v>
      </c>
      <c r="Q78" s="117" t="e">
        <f t="shared" ref="Q78:X78" si="11">Q8+Q18-(700/Q20)</f>
        <v>#REF!</v>
      </c>
      <c r="R78" s="117" t="e">
        <f t="shared" si="11"/>
        <v>#REF!</v>
      </c>
      <c r="S78" s="117" t="e">
        <f t="shared" si="11"/>
        <v>#REF!</v>
      </c>
      <c r="T78" s="117" t="e">
        <f t="shared" si="11"/>
        <v>#REF!</v>
      </c>
      <c r="U78" s="117" t="e">
        <f t="shared" si="11"/>
        <v>#REF!</v>
      </c>
      <c r="V78" s="117" t="e">
        <f t="shared" si="11"/>
        <v>#REF!</v>
      </c>
      <c r="W78" s="117" t="e">
        <f t="shared" si="11"/>
        <v>#REF!</v>
      </c>
      <c r="X78" s="117" t="e">
        <f t="shared" si="11"/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117">
        <f>E8+E18-(700/E20)</f>
        <v>656.85314641744549</v>
      </c>
      <c r="F79" s="117">
        <f t="shared" ref="F79:P79" si="12">F8+F18-(700/F20)</f>
        <v>639.35314641744549</v>
      </c>
      <c r="G79" s="117">
        <f t="shared" si="12"/>
        <v>616.85314641744549</v>
      </c>
      <c r="H79" s="117">
        <f t="shared" si="12"/>
        <v>599.35314641744549</v>
      </c>
      <c r="I79" s="117">
        <f t="shared" si="12"/>
        <v>589.35314641744549</v>
      </c>
      <c r="J79" s="117">
        <f t="shared" si="12"/>
        <v>564.35314641744549</v>
      </c>
      <c r="K79" s="117">
        <f t="shared" si="12"/>
        <v>526.85314641744549</v>
      </c>
      <c r="L79" s="117">
        <f t="shared" si="12"/>
        <v>536.85314641744549</v>
      </c>
      <c r="M79" s="117">
        <f t="shared" si="12"/>
        <v>544.35314641744549</v>
      </c>
      <c r="N79" s="117">
        <f t="shared" si="12"/>
        <v>584.35314641744549</v>
      </c>
      <c r="O79" s="117">
        <f t="shared" si="12"/>
        <v>594.35314641744549</v>
      </c>
      <c r="P79" s="117">
        <f t="shared" si="12"/>
        <v>591.85314641744549</v>
      </c>
      <c r="Q79" s="117" t="e">
        <f t="shared" ref="Q79:X79" si="13">Q8+Q18-(700/Q20)</f>
        <v>#REF!</v>
      </c>
      <c r="R79" s="117" t="e">
        <f t="shared" si="13"/>
        <v>#REF!</v>
      </c>
      <c r="S79" s="117" t="e">
        <f t="shared" si="13"/>
        <v>#REF!</v>
      </c>
      <c r="T79" s="117" t="e">
        <f t="shared" si="13"/>
        <v>#REF!</v>
      </c>
      <c r="U79" s="117" t="e">
        <f t="shared" si="13"/>
        <v>#REF!</v>
      </c>
      <c r="V79" s="117" t="e">
        <f t="shared" si="13"/>
        <v>#REF!</v>
      </c>
      <c r="W79" s="117" t="e">
        <f t="shared" si="13"/>
        <v>#REF!</v>
      </c>
      <c r="X79" s="117" t="e">
        <f t="shared" si="13"/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117">
        <f>E8+E18-((485+495+720)/E20)</f>
        <v>625.70049844236758</v>
      </c>
      <c r="F80" s="117">
        <f t="shared" ref="F80:P80" si="14">F8+F18-((485+495+720)/F20)</f>
        <v>608.20049844236758</v>
      </c>
      <c r="G80" s="117">
        <f t="shared" si="14"/>
        <v>585.70049844236758</v>
      </c>
      <c r="H80" s="117">
        <f t="shared" si="14"/>
        <v>568.20049844236758</v>
      </c>
      <c r="I80" s="117">
        <f t="shared" si="14"/>
        <v>558.20049844236758</v>
      </c>
      <c r="J80" s="117">
        <f t="shared" si="14"/>
        <v>533.20049844236758</v>
      </c>
      <c r="K80" s="117">
        <f t="shared" si="14"/>
        <v>495.70049844236758</v>
      </c>
      <c r="L80" s="117">
        <f t="shared" si="14"/>
        <v>505.70049844236758</v>
      </c>
      <c r="M80" s="117">
        <f t="shared" si="14"/>
        <v>513.20049844236758</v>
      </c>
      <c r="N80" s="117">
        <f t="shared" si="14"/>
        <v>553.20049844236758</v>
      </c>
      <c r="O80" s="117">
        <f t="shared" si="14"/>
        <v>563.20049844236758</v>
      </c>
      <c r="P80" s="117">
        <f t="shared" si="14"/>
        <v>560.70049844236758</v>
      </c>
      <c r="Q80" s="117" t="e">
        <f t="shared" ref="Q80:X80" si="15">Q8+Q18-((485+495+720)/Q20)</f>
        <v>#REF!</v>
      </c>
      <c r="R80" s="117" t="e">
        <f t="shared" si="15"/>
        <v>#REF!</v>
      </c>
      <c r="S80" s="117" t="e">
        <f t="shared" si="15"/>
        <v>#REF!</v>
      </c>
      <c r="T80" s="117" t="e">
        <f t="shared" si="15"/>
        <v>#REF!</v>
      </c>
      <c r="U80" s="117" t="e">
        <f t="shared" si="15"/>
        <v>#REF!</v>
      </c>
      <c r="V80" s="117" t="e">
        <f t="shared" si="15"/>
        <v>#REF!</v>
      </c>
      <c r="W80" s="117" t="e">
        <f t="shared" si="15"/>
        <v>#REF!</v>
      </c>
      <c r="X80" s="117" t="e">
        <f t="shared" si="15"/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117">
        <f>E8+E18-((485+495+720)/E20)</f>
        <v>625.70049844236758</v>
      </c>
      <c r="F81" s="117">
        <f t="shared" ref="F81:P81" si="16">F8+F18-((485+495+720)/F20)</f>
        <v>608.20049844236758</v>
      </c>
      <c r="G81" s="117">
        <f t="shared" si="16"/>
        <v>585.70049844236758</v>
      </c>
      <c r="H81" s="117">
        <f t="shared" si="16"/>
        <v>568.20049844236758</v>
      </c>
      <c r="I81" s="117">
        <f t="shared" si="16"/>
        <v>558.20049844236758</v>
      </c>
      <c r="J81" s="117">
        <f t="shared" si="16"/>
        <v>533.20049844236758</v>
      </c>
      <c r="K81" s="117">
        <f t="shared" si="16"/>
        <v>495.70049844236758</v>
      </c>
      <c r="L81" s="117">
        <f t="shared" si="16"/>
        <v>505.70049844236758</v>
      </c>
      <c r="M81" s="117">
        <f t="shared" si="16"/>
        <v>513.20049844236758</v>
      </c>
      <c r="N81" s="117">
        <f t="shared" si="16"/>
        <v>553.20049844236758</v>
      </c>
      <c r="O81" s="117">
        <f t="shared" si="16"/>
        <v>563.20049844236758</v>
      </c>
      <c r="P81" s="117">
        <f t="shared" si="16"/>
        <v>560.70049844236758</v>
      </c>
      <c r="Q81" s="117" t="e">
        <f t="shared" ref="Q81:X81" si="17">Q8+Q18-((485+495+720)/Q20)</f>
        <v>#REF!</v>
      </c>
      <c r="R81" s="117" t="e">
        <f t="shared" si="17"/>
        <v>#REF!</v>
      </c>
      <c r="S81" s="117" t="e">
        <f t="shared" si="17"/>
        <v>#REF!</v>
      </c>
      <c r="T81" s="117" t="e">
        <f t="shared" si="17"/>
        <v>#REF!</v>
      </c>
      <c r="U81" s="117" t="e">
        <f t="shared" si="17"/>
        <v>#REF!</v>
      </c>
      <c r="V81" s="117" t="e">
        <f t="shared" si="17"/>
        <v>#REF!</v>
      </c>
      <c r="W81" s="117" t="e">
        <f t="shared" si="17"/>
        <v>#REF!</v>
      </c>
      <c r="X81" s="117" t="e">
        <f t="shared" si="17"/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117">
        <f>E8+E18-((485+495+720)/E20)</f>
        <v>625.70049844236758</v>
      </c>
      <c r="F82" s="117">
        <f t="shared" ref="F82:P82" si="18">F8+F18-((485+495+720)/F20)</f>
        <v>608.20049844236758</v>
      </c>
      <c r="G82" s="117">
        <f t="shared" si="18"/>
        <v>585.70049844236758</v>
      </c>
      <c r="H82" s="117">
        <f t="shared" si="18"/>
        <v>568.20049844236758</v>
      </c>
      <c r="I82" s="117">
        <f t="shared" si="18"/>
        <v>558.20049844236758</v>
      </c>
      <c r="J82" s="117">
        <f t="shared" si="18"/>
        <v>533.20049844236758</v>
      </c>
      <c r="K82" s="117">
        <f t="shared" si="18"/>
        <v>495.70049844236758</v>
      </c>
      <c r="L82" s="117">
        <f t="shared" si="18"/>
        <v>505.70049844236758</v>
      </c>
      <c r="M82" s="117">
        <f t="shared" si="18"/>
        <v>513.20049844236758</v>
      </c>
      <c r="N82" s="117">
        <f t="shared" si="18"/>
        <v>553.20049844236758</v>
      </c>
      <c r="O82" s="117">
        <f t="shared" si="18"/>
        <v>563.20049844236758</v>
      </c>
      <c r="P82" s="117">
        <f t="shared" si="18"/>
        <v>560.70049844236758</v>
      </c>
      <c r="Q82" s="117" t="e">
        <f t="shared" ref="Q82:X82" si="19">Q8+Q18-((485+495+720)/Q20)</f>
        <v>#REF!</v>
      </c>
      <c r="R82" s="117" t="e">
        <f t="shared" si="19"/>
        <v>#REF!</v>
      </c>
      <c r="S82" s="117" t="e">
        <f t="shared" si="19"/>
        <v>#REF!</v>
      </c>
      <c r="T82" s="117" t="e">
        <f t="shared" si="19"/>
        <v>#REF!</v>
      </c>
      <c r="U82" s="117" t="e">
        <f t="shared" si="19"/>
        <v>#REF!</v>
      </c>
      <c r="V82" s="117" t="e">
        <f t="shared" si="19"/>
        <v>#REF!</v>
      </c>
      <c r="W82" s="117" t="e">
        <f t="shared" si="19"/>
        <v>#REF!</v>
      </c>
      <c r="X82" s="117" t="e">
        <f t="shared" si="19"/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117">
        <f>E8+E18-((485+495+720)/E20)</f>
        <v>625.70049844236758</v>
      </c>
      <c r="F83" s="117">
        <f t="shared" ref="F83:P83" si="20">F8+F18-((485+495+720)/F20)</f>
        <v>608.20049844236758</v>
      </c>
      <c r="G83" s="117">
        <f t="shared" si="20"/>
        <v>585.70049844236758</v>
      </c>
      <c r="H83" s="117">
        <f t="shared" si="20"/>
        <v>568.20049844236758</v>
      </c>
      <c r="I83" s="117">
        <f t="shared" si="20"/>
        <v>558.20049844236758</v>
      </c>
      <c r="J83" s="117">
        <f t="shared" si="20"/>
        <v>533.20049844236758</v>
      </c>
      <c r="K83" s="117">
        <f t="shared" si="20"/>
        <v>495.70049844236758</v>
      </c>
      <c r="L83" s="117">
        <f t="shared" si="20"/>
        <v>505.70049844236758</v>
      </c>
      <c r="M83" s="117">
        <f t="shared" si="20"/>
        <v>513.20049844236758</v>
      </c>
      <c r="N83" s="117">
        <f t="shared" si="20"/>
        <v>553.20049844236758</v>
      </c>
      <c r="O83" s="117">
        <f t="shared" si="20"/>
        <v>563.20049844236758</v>
      </c>
      <c r="P83" s="117">
        <f t="shared" si="20"/>
        <v>560.70049844236758</v>
      </c>
      <c r="Q83" s="117" t="e">
        <f t="shared" ref="Q83:X83" si="21">Q8+Q18-((485+495+720)/Q20)</f>
        <v>#REF!</v>
      </c>
      <c r="R83" s="117" t="e">
        <f t="shared" si="21"/>
        <v>#REF!</v>
      </c>
      <c r="S83" s="117" t="e">
        <f t="shared" si="21"/>
        <v>#REF!</v>
      </c>
      <c r="T83" s="117" t="e">
        <f t="shared" si="21"/>
        <v>#REF!</v>
      </c>
      <c r="U83" s="117" t="e">
        <f t="shared" si="21"/>
        <v>#REF!</v>
      </c>
      <c r="V83" s="117" t="e">
        <f t="shared" si="21"/>
        <v>#REF!</v>
      </c>
      <c r="W83" s="117" t="e">
        <f t="shared" si="21"/>
        <v>#REF!</v>
      </c>
      <c r="X83" s="117" t="e">
        <f t="shared" si="21"/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117">
        <f>E8+E18-((485+495+720)/E20)</f>
        <v>625.70049844236758</v>
      </c>
      <c r="F84" s="117">
        <f t="shared" ref="F84:P84" si="22">F8+F18-((485+495+720)/F20)</f>
        <v>608.20049844236758</v>
      </c>
      <c r="G84" s="117">
        <f t="shared" si="22"/>
        <v>585.70049844236758</v>
      </c>
      <c r="H84" s="117">
        <f t="shared" si="22"/>
        <v>568.20049844236758</v>
      </c>
      <c r="I84" s="117">
        <f t="shared" si="22"/>
        <v>558.20049844236758</v>
      </c>
      <c r="J84" s="117">
        <f t="shared" si="22"/>
        <v>533.20049844236758</v>
      </c>
      <c r="K84" s="117">
        <f t="shared" si="22"/>
        <v>495.70049844236758</v>
      </c>
      <c r="L84" s="117">
        <f t="shared" si="22"/>
        <v>505.70049844236758</v>
      </c>
      <c r="M84" s="117">
        <f t="shared" si="22"/>
        <v>513.20049844236758</v>
      </c>
      <c r="N84" s="117">
        <f t="shared" si="22"/>
        <v>553.20049844236758</v>
      </c>
      <c r="O84" s="117">
        <f t="shared" si="22"/>
        <v>563.20049844236758</v>
      </c>
      <c r="P84" s="117">
        <f t="shared" si="22"/>
        <v>560.70049844236758</v>
      </c>
      <c r="Q84" s="117" t="e">
        <f t="shared" ref="Q84:X84" si="23">Q8+Q18-((485+495+720)/Q20)</f>
        <v>#REF!</v>
      </c>
      <c r="R84" s="117" t="e">
        <f t="shared" si="23"/>
        <v>#REF!</v>
      </c>
      <c r="S84" s="117" t="e">
        <f t="shared" si="23"/>
        <v>#REF!</v>
      </c>
      <c r="T84" s="117" t="e">
        <f t="shared" si="23"/>
        <v>#REF!</v>
      </c>
      <c r="U84" s="117" t="e">
        <f t="shared" si="23"/>
        <v>#REF!</v>
      </c>
      <c r="V84" s="117" t="e">
        <f t="shared" si="23"/>
        <v>#REF!</v>
      </c>
      <c r="W84" s="117" t="e">
        <f t="shared" si="23"/>
        <v>#REF!</v>
      </c>
      <c r="X84" s="117" t="e">
        <f t="shared" si="23"/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117">
        <f>E8+E18-((485+495+720)/E20)</f>
        <v>625.70049844236758</v>
      </c>
      <c r="F85" s="117">
        <f t="shared" ref="F85:P85" si="24">F8+F18-((485+495+720)/F20)</f>
        <v>608.20049844236758</v>
      </c>
      <c r="G85" s="117">
        <f t="shared" si="24"/>
        <v>585.70049844236758</v>
      </c>
      <c r="H85" s="117">
        <f t="shared" si="24"/>
        <v>568.20049844236758</v>
      </c>
      <c r="I85" s="117">
        <f t="shared" si="24"/>
        <v>558.20049844236758</v>
      </c>
      <c r="J85" s="117">
        <f t="shared" si="24"/>
        <v>533.20049844236758</v>
      </c>
      <c r="K85" s="117">
        <f t="shared" si="24"/>
        <v>495.70049844236758</v>
      </c>
      <c r="L85" s="117">
        <f t="shared" si="24"/>
        <v>505.70049844236758</v>
      </c>
      <c r="M85" s="117">
        <f t="shared" si="24"/>
        <v>513.20049844236758</v>
      </c>
      <c r="N85" s="117">
        <f t="shared" si="24"/>
        <v>553.20049844236758</v>
      </c>
      <c r="O85" s="117">
        <f t="shared" si="24"/>
        <v>563.20049844236758</v>
      </c>
      <c r="P85" s="117">
        <f t="shared" si="24"/>
        <v>560.70049844236758</v>
      </c>
      <c r="Q85" s="117" t="e">
        <f t="shared" ref="Q85:X85" si="25">Q8+Q18-((485+495+720)/Q20)</f>
        <v>#REF!</v>
      </c>
      <c r="R85" s="117" t="e">
        <f t="shared" si="25"/>
        <v>#REF!</v>
      </c>
      <c r="S85" s="117" t="e">
        <f t="shared" si="25"/>
        <v>#REF!</v>
      </c>
      <c r="T85" s="117" t="e">
        <f t="shared" si="25"/>
        <v>#REF!</v>
      </c>
      <c r="U85" s="117" t="e">
        <f t="shared" si="25"/>
        <v>#REF!</v>
      </c>
      <c r="V85" s="117" t="e">
        <f t="shared" si="25"/>
        <v>#REF!</v>
      </c>
      <c r="W85" s="117" t="e">
        <f t="shared" si="25"/>
        <v>#REF!</v>
      </c>
      <c r="X85" s="117" t="e">
        <f t="shared" si="25"/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117">
        <f>E8+E18-((485+495+720)/E20)</f>
        <v>625.70049844236758</v>
      </c>
      <c r="F86" s="117">
        <f t="shared" ref="F86:P86" si="26">F8+F18-((485+495+720)/F20)</f>
        <v>608.20049844236758</v>
      </c>
      <c r="G86" s="117">
        <f t="shared" si="26"/>
        <v>585.70049844236758</v>
      </c>
      <c r="H86" s="117">
        <f t="shared" si="26"/>
        <v>568.20049844236758</v>
      </c>
      <c r="I86" s="117">
        <f t="shared" si="26"/>
        <v>558.20049844236758</v>
      </c>
      <c r="J86" s="117">
        <f t="shared" si="26"/>
        <v>533.20049844236758</v>
      </c>
      <c r="K86" s="117">
        <f t="shared" si="26"/>
        <v>495.70049844236758</v>
      </c>
      <c r="L86" s="117">
        <f t="shared" si="26"/>
        <v>505.70049844236758</v>
      </c>
      <c r="M86" s="117">
        <f t="shared" si="26"/>
        <v>513.20049844236758</v>
      </c>
      <c r="N86" s="117">
        <f t="shared" si="26"/>
        <v>553.20049844236758</v>
      </c>
      <c r="O86" s="117">
        <f t="shared" si="26"/>
        <v>563.20049844236758</v>
      </c>
      <c r="P86" s="117">
        <f t="shared" si="26"/>
        <v>560.70049844236758</v>
      </c>
      <c r="Q86" s="117" t="e">
        <f t="shared" ref="Q86:X86" si="27">Q8+Q18-((485+495+720)/Q20)</f>
        <v>#REF!</v>
      </c>
      <c r="R86" s="117" t="e">
        <f t="shared" si="27"/>
        <v>#REF!</v>
      </c>
      <c r="S86" s="117" t="e">
        <f t="shared" si="27"/>
        <v>#REF!</v>
      </c>
      <c r="T86" s="117" t="e">
        <f t="shared" si="27"/>
        <v>#REF!</v>
      </c>
      <c r="U86" s="117" t="e">
        <f t="shared" si="27"/>
        <v>#REF!</v>
      </c>
      <c r="V86" s="117" t="e">
        <f t="shared" si="27"/>
        <v>#REF!</v>
      </c>
      <c r="W86" s="117" t="e">
        <f t="shared" si="27"/>
        <v>#REF!</v>
      </c>
      <c r="X86" s="117" t="e">
        <f t="shared" si="27"/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117">
        <f>E8+E18-((485+495+720)/E20)</f>
        <v>625.70049844236758</v>
      </c>
      <c r="F87" s="117">
        <f t="shared" ref="F87:P87" si="28">F8+F18-((485+495+720)/F20)</f>
        <v>608.20049844236758</v>
      </c>
      <c r="G87" s="117">
        <f t="shared" si="28"/>
        <v>585.70049844236758</v>
      </c>
      <c r="H87" s="117">
        <f t="shared" si="28"/>
        <v>568.20049844236758</v>
      </c>
      <c r="I87" s="117">
        <f t="shared" si="28"/>
        <v>558.20049844236758</v>
      </c>
      <c r="J87" s="117">
        <f t="shared" si="28"/>
        <v>533.20049844236758</v>
      </c>
      <c r="K87" s="117">
        <f t="shared" si="28"/>
        <v>495.70049844236758</v>
      </c>
      <c r="L87" s="117">
        <f t="shared" si="28"/>
        <v>505.70049844236758</v>
      </c>
      <c r="M87" s="117">
        <f t="shared" si="28"/>
        <v>513.20049844236758</v>
      </c>
      <c r="N87" s="117">
        <f t="shared" si="28"/>
        <v>553.20049844236758</v>
      </c>
      <c r="O87" s="117">
        <f t="shared" si="28"/>
        <v>563.20049844236758</v>
      </c>
      <c r="P87" s="117">
        <f t="shared" si="28"/>
        <v>560.70049844236758</v>
      </c>
      <c r="Q87" s="117" t="e">
        <f t="shared" ref="Q87:X87" si="29">Q8+Q18-((485+495+720)/Q20)</f>
        <v>#REF!</v>
      </c>
      <c r="R87" s="117" t="e">
        <f t="shared" si="29"/>
        <v>#REF!</v>
      </c>
      <c r="S87" s="117" t="e">
        <f t="shared" si="29"/>
        <v>#REF!</v>
      </c>
      <c r="T87" s="117" t="e">
        <f t="shared" si="29"/>
        <v>#REF!</v>
      </c>
      <c r="U87" s="117" t="e">
        <f t="shared" si="29"/>
        <v>#REF!</v>
      </c>
      <c r="V87" s="117" t="e">
        <f t="shared" si="29"/>
        <v>#REF!</v>
      </c>
      <c r="W87" s="117" t="e">
        <f t="shared" si="29"/>
        <v>#REF!</v>
      </c>
      <c r="X87" s="117" t="e">
        <f t="shared" si="29"/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117">
        <f>E8+E18-((485+495+720)/E20)</f>
        <v>625.70049844236758</v>
      </c>
      <c r="F88" s="117">
        <f t="shared" ref="F88:P88" si="30">F8+F18-((485+495+720)/F20)</f>
        <v>608.20049844236758</v>
      </c>
      <c r="G88" s="117">
        <f t="shared" si="30"/>
        <v>585.70049844236758</v>
      </c>
      <c r="H88" s="117">
        <f t="shared" si="30"/>
        <v>568.20049844236758</v>
      </c>
      <c r="I88" s="117">
        <f t="shared" si="30"/>
        <v>558.20049844236758</v>
      </c>
      <c r="J88" s="117">
        <f t="shared" si="30"/>
        <v>533.20049844236758</v>
      </c>
      <c r="K88" s="117">
        <f t="shared" si="30"/>
        <v>495.70049844236758</v>
      </c>
      <c r="L88" s="117">
        <f t="shared" si="30"/>
        <v>505.70049844236758</v>
      </c>
      <c r="M88" s="117">
        <f t="shared" si="30"/>
        <v>513.20049844236758</v>
      </c>
      <c r="N88" s="117">
        <f t="shared" si="30"/>
        <v>553.20049844236758</v>
      </c>
      <c r="O88" s="117">
        <f t="shared" si="30"/>
        <v>563.20049844236758</v>
      </c>
      <c r="P88" s="117">
        <f t="shared" si="30"/>
        <v>560.70049844236758</v>
      </c>
      <c r="Q88" s="117" t="e">
        <f t="shared" ref="Q88:X88" si="31">Q8+Q18-((485+495+720)/Q20)</f>
        <v>#REF!</v>
      </c>
      <c r="R88" s="117" t="e">
        <f t="shared" si="31"/>
        <v>#REF!</v>
      </c>
      <c r="S88" s="117" t="e">
        <f t="shared" si="31"/>
        <v>#REF!</v>
      </c>
      <c r="T88" s="117" t="e">
        <f t="shared" si="31"/>
        <v>#REF!</v>
      </c>
      <c r="U88" s="117" t="e">
        <f t="shared" si="31"/>
        <v>#REF!</v>
      </c>
      <c r="V88" s="117" t="e">
        <f t="shared" si="31"/>
        <v>#REF!</v>
      </c>
      <c r="W88" s="117" t="e">
        <f t="shared" si="31"/>
        <v>#REF!</v>
      </c>
      <c r="X88" s="117" t="e">
        <f t="shared" si="31"/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117">
        <f>E8+E18-((485+495+720)/E20)</f>
        <v>625.70049844236758</v>
      </c>
      <c r="F89" s="117">
        <f t="shared" ref="F89:P89" si="32">F8+F18-((485+495+720)/F20)</f>
        <v>608.20049844236758</v>
      </c>
      <c r="G89" s="117">
        <f t="shared" si="32"/>
        <v>585.70049844236758</v>
      </c>
      <c r="H89" s="117">
        <f t="shared" si="32"/>
        <v>568.20049844236758</v>
      </c>
      <c r="I89" s="117">
        <f t="shared" si="32"/>
        <v>558.20049844236758</v>
      </c>
      <c r="J89" s="117">
        <f t="shared" si="32"/>
        <v>533.20049844236758</v>
      </c>
      <c r="K89" s="117">
        <f t="shared" si="32"/>
        <v>495.70049844236758</v>
      </c>
      <c r="L89" s="117">
        <f t="shared" si="32"/>
        <v>505.70049844236758</v>
      </c>
      <c r="M89" s="117">
        <f t="shared" si="32"/>
        <v>513.20049844236758</v>
      </c>
      <c r="N89" s="117">
        <f t="shared" si="32"/>
        <v>553.20049844236758</v>
      </c>
      <c r="O89" s="117">
        <f t="shared" si="32"/>
        <v>563.20049844236758</v>
      </c>
      <c r="P89" s="117">
        <f t="shared" si="32"/>
        <v>560.70049844236758</v>
      </c>
      <c r="Q89" s="117" t="e">
        <f t="shared" ref="Q89:X89" si="33">Q8+Q18-((485+495+720)/Q20)</f>
        <v>#REF!</v>
      </c>
      <c r="R89" s="117" t="e">
        <f t="shared" si="33"/>
        <v>#REF!</v>
      </c>
      <c r="S89" s="117" t="e">
        <f t="shared" si="33"/>
        <v>#REF!</v>
      </c>
      <c r="T89" s="117" t="e">
        <f t="shared" si="33"/>
        <v>#REF!</v>
      </c>
      <c r="U89" s="117" t="e">
        <f t="shared" si="33"/>
        <v>#REF!</v>
      </c>
      <c r="V89" s="117" t="e">
        <f t="shared" si="33"/>
        <v>#REF!</v>
      </c>
      <c r="W89" s="117" t="e">
        <f t="shared" si="33"/>
        <v>#REF!</v>
      </c>
      <c r="X89" s="117" t="e">
        <f t="shared" si="33"/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117">
        <f>E8+E18-((485+495+720)/E20)</f>
        <v>625.70049844236758</v>
      </c>
      <c r="F90" s="117">
        <f t="shared" ref="F90:P90" si="34">F8+F18-((485+495+720)/F20)</f>
        <v>608.20049844236758</v>
      </c>
      <c r="G90" s="117">
        <f t="shared" si="34"/>
        <v>585.70049844236758</v>
      </c>
      <c r="H90" s="117">
        <f t="shared" si="34"/>
        <v>568.20049844236758</v>
      </c>
      <c r="I90" s="117">
        <f t="shared" si="34"/>
        <v>558.20049844236758</v>
      </c>
      <c r="J90" s="117">
        <f t="shared" si="34"/>
        <v>533.20049844236758</v>
      </c>
      <c r="K90" s="117">
        <f t="shared" si="34"/>
        <v>495.70049844236758</v>
      </c>
      <c r="L90" s="117">
        <f t="shared" si="34"/>
        <v>505.70049844236758</v>
      </c>
      <c r="M90" s="117">
        <f t="shared" si="34"/>
        <v>513.20049844236758</v>
      </c>
      <c r="N90" s="117">
        <f t="shared" si="34"/>
        <v>553.20049844236758</v>
      </c>
      <c r="O90" s="117">
        <f t="shared" si="34"/>
        <v>563.20049844236758</v>
      </c>
      <c r="P90" s="117">
        <f t="shared" si="34"/>
        <v>560.70049844236758</v>
      </c>
      <c r="Q90" s="117" t="e">
        <f t="shared" ref="Q90:X90" si="35">Q8+Q18-((485+495+720)/Q20)</f>
        <v>#REF!</v>
      </c>
      <c r="R90" s="117" t="e">
        <f t="shared" si="35"/>
        <v>#REF!</v>
      </c>
      <c r="S90" s="117" t="e">
        <f t="shared" si="35"/>
        <v>#REF!</v>
      </c>
      <c r="T90" s="117" t="e">
        <f t="shared" si="35"/>
        <v>#REF!</v>
      </c>
      <c r="U90" s="117" t="e">
        <f t="shared" si="35"/>
        <v>#REF!</v>
      </c>
      <c r="V90" s="117" t="e">
        <f t="shared" si="35"/>
        <v>#REF!</v>
      </c>
      <c r="W90" s="117" t="e">
        <f t="shared" si="35"/>
        <v>#REF!</v>
      </c>
      <c r="X90" s="117" t="e">
        <f t="shared" si="35"/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117">
        <f>E8+E18-((485+495+720)/E20)</f>
        <v>625.70049844236758</v>
      </c>
      <c r="F91" s="117">
        <f t="shared" ref="F91:P91" si="36">F8+F18-((485+495+720)/F20)</f>
        <v>608.20049844236758</v>
      </c>
      <c r="G91" s="117">
        <f t="shared" si="36"/>
        <v>585.70049844236758</v>
      </c>
      <c r="H91" s="117">
        <f t="shared" si="36"/>
        <v>568.20049844236758</v>
      </c>
      <c r="I91" s="117">
        <f t="shared" si="36"/>
        <v>558.20049844236758</v>
      </c>
      <c r="J91" s="117">
        <f t="shared" si="36"/>
        <v>533.20049844236758</v>
      </c>
      <c r="K91" s="117">
        <f t="shared" si="36"/>
        <v>495.70049844236758</v>
      </c>
      <c r="L91" s="117">
        <f t="shared" si="36"/>
        <v>505.70049844236758</v>
      </c>
      <c r="M91" s="117">
        <f t="shared" si="36"/>
        <v>513.20049844236758</v>
      </c>
      <c r="N91" s="117">
        <f t="shared" si="36"/>
        <v>553.20049844236758</v>
      </c>
      <c r="O91" s="117">
        <f t="shared" si="36"/>
        <v>563.20049844236758</v>
      </c>
      <c r="P91" s="117">
        <f t="shared" si="36"/>
        <v>560.70049844236758</v>
      </c>
      <c r="Q91" s="117" t="e">
        <f t="shared" ref="Q91:X91" si="37">Q8+Q18-((485+495+720)/Q20)</f>
        <v>#REF!</v>
      </c>
      <c r="R91" s="117" t="e">
        <f t="shared" si="37"/>
        <v>#REF!</v>
      </c>
      <c r="S91" s="117" t="e">
        <f t="shared" si="37"/>
        <v>#REF!</v>
      </c>
      <c r="T91" s="117" t="e">
        <f t="shared" si="37"/>
        <v>#REF!</v>
      </c>
      <c r="U91" s="117" t="e">
        <f t="shared" si="37"/>
        <v>#REF!</v>
      </c>
      <c r="V91" s="117" t="e">
        <f t="shared" si="37"/>
        <v>#REF!</v>
      </c>
      <c r="W91" s="117" t="e">
        <f t="shared" si="37"/>
        <v>#REF!</v>
      </c>
      <c r="X91" s="117" t="e">
        <f t="shared" si="37"/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117">
        <f>E8+E18-((485+495+720)/E20)</f>
        <v>625.70049844236758</v>
      </c>
      <c r="F92" s="117">
        <f t="shared" ref="F92:P92" si="38">F8+F18-((485+495+720)/F20)</f>
        <v>608.20049844236758</v>
      </c>
      <c r="G92" s="117">
        <f t="shared" si="38"/>
        <v>585.70049844236758</v>
      </c>
      <c r="H92" s="117">
        <f t="shared" si="38"/>
        <v>568.20049844236758</v>
      </c>
      <c r="I92" s="117">
        <f t="shared" si="38"/>
        <v>558.20049844236758</v>
      </c>
      <c r="J92" s="117">
        <f t="shared" si="38"/>
        <v>533.20049844236758</v>
      </c>
      <c r="K92" s="117">
        <f t="shared" si="38"/>
        <v>495.70049844236758</v>
      </c>
      <c r="L92" s="117">
        <f t="shared" si="38"/>
        <v>505.70049844236758</v>
      </c>
      <c r="M92" s="117">
        <f t="shared" si="38"/>
        <v>513.20049844236758</v>
      </c>
      <c r="N92" s="117">
        <f t="shared" si="38"/>
        <v>553.20049844236758</v>
      </c>
      <c r="O92" s="117">
        <f t="shared" si="38"/>
        <v>563.20049844236758</v>
      </c>
      <c r="P92" s="117">
        <f t="shared" si="38"/>
        <v>560.70049844236758</v>
      </c>
      <c r="Q92" s="117" t="e">
        <f t="shared" ref="Q92:X92" si="39">Q8+Q18-((485+495+720)/Q20)</f>
        <v>#REF!</v>
      </c>
      <c r="R92" s="117" t="e">
        <f t="shared" si="39"/>
        <v>#REF!</v>
      </c>
      <c r="S92" s="117" t="e">
        <f t="shared" si="39"/>
        <v>#REF!</v>
      </c>
      <c r="T92" s="117" t="e">
        <f t="shared" si="39"/>
        <v>#REF!</v>
      </c>
      <c r="U92" s="117" t="e">
        <f t="shared" si="39"/>
        <v>#REF!</v>
      </c>
      <c r="V92" s="117" t="e">
        <f t="shared" si="39"/>
        <v>#REF!</v>
      </c>
      <c r="W92" s="117" t="e">
        <f t="shared" si="39"/>
        <v>#REF!</v>
      </c>
      <c r="X92" s="117" t="e">
        <f t="shared" si="39"/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117">
        <f>E8+E18-((485+495+720)/E20)</f>
        <v>625.70049844236758</v>
      </c>
      <c r="F93" s="117">
        <f t="shared" ref="F93:P93" si="40">F8+F18-((485+495+720)/F20)</f>
        <v>608.20049844236758</v>
      </c>
      <c r="G93" s="117">
        <f t="shared" si="40"/>
        <v>585.70049844236758</v>
      </c>
      <c r="H93" s="117">
        <f t="shared" si="40"/>
        <v>568.20049844236758</v>
      </c>
      <c r="I93" s="117">
        <f t="shared" si="40"/>
        <v>558.20049844236758</v>
      </c>
      <c r="J93" s="117">
        <f t="shared" si="40"/>
        <v>533.20049844236758</v>
      </c>
      <c r="K93" s="117">
        <f t="shared" si="40"/>
        <v>495.70049844236758</v>
      </c>
      <c r="L93" s="117">
        <f t="shared" si="40"/>
        <v>505.70049844236758</v>
      </c>
      <c r="M93" s="117">
        <f t="shared" si="40"/>
        <v>513.20049844236758</v>
      </c>
      <c r="N93" s="117">
        <f t="shared" si="40"/>
        <v>553.20049844236758</v>
      </c>
      <c r="O93" s="117">
        <f t="shared" si="40"/>
        <v>563.20049844236758</v>
      </c>
      <c r="P93" s="117">
        <f t="shared" si="40"/>
        <v>560.70049844236758</v>
      </c>
      <c r="Q93" s="117" t="e">
        <f t="shared" ref="Q93:X93" si="41">Q8+Q18-((485+495+720)/Q20)</f>
        <v>#REF!</v>
      </c>
      <c r="R93" s="117" t="e">
        <f t="shared" si="41"/>
        <v>#REF!</v>
      </c>
      <c r="S93" s="117" t="e">
        <f t="shared" si="41"/>
        <v>#REF!</v>
      </c>
      <c r="T93" s="117" t="e">
        <f t="shared" si="41"/>
        <v>#REF!</v>
      </c>
      <c r="U93" s="117" t="e">
        <f t="shared" si="41"/>
        <v>#REF!</v>
      </c>
      <c r="V93" s="117" t="e">
        <f t="shared" si="41"/>
        <v>#REF!</v>
      </c>
      <c r="W93" s="117" t="e">
        <f t="shared" si="41"/>
        <v>#REF!</v>
      </c>
      <c r="X93" s="117" t="e">
        <f t="shared" si="41"/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117">
        <f>E8+E18-((485+495+720)/E20)</f>
        <v>625.70049844236758</v>
      </c>
      <c r="F94" s="117">
        <f t="shared" ref="F94:P94" si="42">F8+F18-((485+495+720)/F20)</f>
        <v>608.20049844236758</v>
      </c>
      <c r="G94" s="117">
        <f t="shared" si="42"/>
        <v>585.70049844236758</v>
      </c>
      <c r="H94" s="117">
        <f t="shared" si="42"/>
        <v>568.20049844236758</v>
      </c>
      <c r="I94" s="117">
        <f t="shared" si="42"/>
        <v>558.20049844236758</v>
      </c>
      <c r="J94" s="117">
        <f t="shared" si="42"/>
        <v>533.20049844236758</v>
      </c>
      <c r="K94" s="117">
        <f t="shared" si="42"/>
        <v>495.70049844236758</v>
      </c>
      <c r="L94" s="117">
        <f t="shared" si="42"/>
        <v>505.70049844236758</v>
      </c>
      <c r="M94" s="117">
        <f t="shared" si="42"/>
        <v>513.20049844236758</v>
      </c>
      <c r="N94" s="117">
        <f t="shared" si="42"/>
        <v>553.20049844236758</v>
      </c>
      <c r="O94" s="117">
        <f t="shared" si="42"/>
        <v>563.20049844236758</v>
      </c>
      <c r="P94" s="117">
        <f t="shared" si="42"/>
        <v>560.70049844236758</v>
      </c>
      <c r="Q94" s="117" t="e">
        <f t="shared" ref="Q94:X94" si="43">Q8+Q18-((485+495+720)/Q20)</f>
        <v>#REF!</v>
      </c>
      <c r="R94" s="117" t="e">
        <f t="shared" si="43"/>
        <v>#REF!</v>
      </c>
      <c r="S94" s="117" t="e">
        <f t="shared" si="43"/>
        <v>#REF!</v>
      </c>
      <c r="T94" s="117" t="e">
        <f t="shared" si="43"/>
        <v>#REF!</v>
      </c>
      <c r="U94" s="117" t="e">
        <f t="shared" si="43"/>
        <v>#REF!</v>
      </c>
      <c r="V94" s="117" t="e">
        <f t="shared" si="43"/>
        <v>#REF!</v>
      </c>
      <c r="W94" s="117" t="e">
        <f t="shared" si="43"/>
        <v>#REF!</v>
      </c>
      <c r="X94" s="117" t="e">
        <f t="shared" si="43"/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117">
        <f>E8+E18-((485+495+720)/E20)</f>
        <v>625.70049844236758</v>
      </c>
      <c r="F95" s="117">
        <f t="shared" ref="F95:P95" si="44">F8+F18-((485+495+720)/F20)</f>
        <v>608.20049844236758</v>
      </c>
      <c r="G95" s="117">
        <f t="shared" si="44"/>
        <v>585.70049844236758</v>
      </c>
      <c r="H95" s="117">
        <f t="shared" si="44"/>
        <v>568.20049844236758</v>
      </c>
      <c r="I95" s="117">
        <f t="shared" si="44"/>
        <v>558.20049844236758</v>
      </c>
      <c r="J95" s="117">
        <f t="shared" si="44"/>
        <v>533.20049844236758</v>
      </c>
      <c r="K95" s="117">
        <f t="shared" si="44"/>
        <v>495.70049844236758</v>
      </c>
      <c r="L95" s="117">
        <f t="shared" si="44"/>
        <v>505.70049844236758</v>
      </c>
      <c r="M95" s="117">
        <f t="shared" si="44"/>
        <v>513.20049844236758</v>
      </c>
      <c r="N95" s="117">
        <f t="shared" si="44"/>
        <v>553.20049844236758</v>
      </c>
      <c r="O95" s="117">
        <f t="shared" si="44"/>
        <v>563.20049844236758</v>
      </c>
      <c r="P95" s="117">
        <f t="shared" si="44"/>
        <v>560.70049844236758</v>
      </c>
      <c r="Q95" s="117" t="e">
        <f t="shared" ref="Q95:X95" si="45">Q8+Q18-((485+495+720)/Q20)</f>
        <v>#REF!</v>
      </c>
      <c r="R95" s="117" t="e">
        <f t="shared" si="45"/>
        <v>#REF!</v>
      </c>
      <c r="S95" s="117" t="e">
        <f t="shared" si="45"/>
        <v>#REF!</v>
      </c>
      <c r="T95" s="117" t="e">
        <f t="shared" si="45"/>
        <v>#REF!</v>
      </c>
      <c r="U95" s="117" t="e">
        <f t="shared" si="45"/>
        <v>#REF!</v>
      </c>
      <c r="V95" s="117" t="e">
        <f t="shared" si="45"/>
        <v>#REF!</v>
      </c>
      <c r="W95" s="117" t="e">
        <f t="shared" si="45"/>
        <v>#REF!</v>
      </c>
      <c r="X95" s="117" t="e">
        <f t="shared" si="45"/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117">
        <f>E8+E18-((485+495+720)/E20)</f>
        <v>625.70049844236758</v>
      </c>
      <c r="F96" s="117">
        <f t="shared" ref="F96:P96" si="46">F8+F18-((485+495+720)/F20)</f>
        <v>608.20049844236758</v>
      </c>
      <c r="G96" s="117">
        <f t="shared" si="46"/>
        <v>585.70049844236758</v>
      </c>
      <c r="H96" s="117">
        <f t="shared" si="46"/>
        <v>568.20049844236758</v>
      </c>
      <c r="I96" s="117">
        <f t="shared" si="46"/>
        <v>558.20049844236758</v>
      </c>
      <c r="J96" s="117">
        <f t="shared" si="46"/>
        <v>533.20049844236758</v>
      </c>
      <c r="K96" s="117">
        <f t="shared" si="46"/>
        <v>495.70049844236758</v>
      </c>
      <c r="L96" s="117">
        <f t="shared" si="46"/>
        <v>505.70049844236758</v>
      </c>
      <c r="M96" s="117">
        <f t="shared" si="46"/>
        <v>513.20049844236758</v>
      </c>
      <c r="N96" s="117">
        <f t="shared" si="46"/>
        <v>553.20049844236758</v>
      </c>
      <c r="O96" s="117">
        <f t="shared" si="46"/>
        <v>563.20049844236758</v>
      </c>
      <c r="P96" s="117">
        <f t="shared" si="46"/>
        <v>560.70049844236758</v>
      </c>
      <c r="Q96" s="117" t="e">
        <f t="shared" ref="Q96:X96" si="47">Q8+Q18-((485+495+720)/Q20)</f>
        <v>#REF!</v>
      </c>
      <c r="R96" s="117" t="e">
        <f t="shared" si="47"/>
        <v>#REF!</v>
      </c>
      <c r="S96" s="117" t="e">
        <f t="shared" si="47"/>
        <v>#REF!</v>
      </c>
      <c r="T96" s="117" t="e">
        <f t="shared" si="47"/>
        <v>#REF!</v>
      </c>
      <c r="U96" s="117" t="e">
        <f t="shared" si="47"/>
        <v>#REF!</v>
      </c>
      <c r="V96" s="117" t="e">
        <f t="shared" si="47"/>
        <v>#REF!</v>
      </c>
      <c r="W96" s="117" t="e">
        <f t="shared" si="47"/>
        <v>#REF!</v>
      </c>
      <c r="X96" s="117" t="e">
        <f t="shared" si="47"/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117">
        <f>E8+E18-((485+495+720)/E20)</f>
        <v>625.70049844236758</v>
      </c>
      <c r="F97" s="117">
        <f t="shared" ref="F97:P97" si="48">F8+F18-((485+495+720)/F20)</f>
        <v>608.20049844236758</v>
      </c>
      <c r="G97" s="117">
        <f t="shared" si="48"/>
        <v>585.70049844236758</v>
      </c>
      <c r="H97" s="117">
        <f t="shared" si="48"/>
        <v>568.20049844236758</v>
      </c>
      <c r="I97" s="117">
        <f t="shared" si="48"/>
        <v>558.20049844236758</v>
      </c>
      <c r="J97" s="117">
        <f t="shared" si="48"/>
        <v>533.20049844236758</v>
      </c>
      <c r="K97" s="117">
        <f t="shared" si="48"/>
        <v>495.70049844236758</v>
      </c>
      <c r="L97" s="117">
        <f t="shared" si="48"/>
        <v>505.70049844236758</v>
      </c>
      <c r="M97" s="117">
        <f t="shared" si="48"/>
        <v>513.20049844236758</v>
      </c>
      <c r="N97" s="117">
        <f t="shared" si="48"/>
        <v>553.20049844236758</v>
      </c>
      <c r="O97" s="117">
        <f t="shared" si="48"/>
        <v>563.20049844236758</v>
      </c>
      <c r="P97" s="117">
        <f t="shared" si="48"/>
        <v>560.70049844236758</v>
      </c>
      <c r="Q97" s="117" t="e">
        <f t="shared" ref="Q97:X97" si="49">Q8+Q18-((485+495+720)/Q20)</f>
        <v>#REF!</v>
      </c>
      <c r="R97" s="117" t="e">
        <f t="shared" si="49"/>
        <v>#REF!</v>
      </c>
      <c r="S97" s="117" t="e">
        <f t="shared" si="49"/>
        <v>#REF!</v>
      </c>
      <c r="T97" s="117" t="e">
        <f t="shared" si="49"/>
        <v>#REF!</v>
      </c>
      <c r="U97" s="117" t="e">
        <f t="shared" si="49"/>
        <v>#REF!</v>
      </c>
      <c r="V97" s="117" t="e">
        <f t="shared" si="49"/>
        <v>#REF!</v>
      </c>
      <c r="W97" s="117" t="e">
        <f t="shared" si="49"/>
        <v>#REF!</v>
      </c>
      <c r="X97" s="117" t="e">
        <f t="shared" si="49"/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117">
        <f>E8+E18-E18-(485/E20)</f>
        <v>622.39096573208724</v>
      </c>
      <c r="F98" s="117">
        <f t="shared" ref="F98:P98" si="50">F8+F18-F18-(485/F20)</f>
        <v>604.89096573208724</v>
      </c>
      <c r="G98" s="117">
        <f t="shared" si="50"/>
        <v>582.39096573208724</v>
      </c>
      <c r="H98" s="117">
        <f t="shared" si="50"/>
        <v>564.89096573208724</v>
      </c>
      <c r="I98" s="117">
        <f t="shared" si="50"/>
        <v>554.89096573208724</v>
      </c>
      <c r="J98" s="117">
        <f t="shared" si="50"/>
        <v>529.89096573208724</v>
      </c>
      <c r="K98" s="117">
        <f t="shared" si="50"/>
        <v>492.39096573208724</v>
      </c>
      <c r="L98" s="117">
        <f t="shared" si="50"/>
        <v>502.39096573208724</v>
      </c>
      <c r="M98" s="117">
        <f t="shared" si="50"/>
        <v>509.89096573208724</v>
      </c>
      <c r="N98" s="117">
        <f t="shared" si="50"/>
        <v>549.89096573208724</v>
      </c>
      <c r="O98" s="117">
        <f t="shared" si="50"/>
        <v>559.89096573208724</v>
      </c>
      <c r="P98" s="117">
        <f t="shared" si="50"/>
        <v>557.39096573208724</v>
      </c>
      <c r="Q98" s="117" t="e">
        <f t="shared" ref="Q98:X98" si="51">Q8+Q18-Q18-(485/Q20)</f>
        <v>#REF!</v>
      </c>
      <c r="R98" s="117" t="e">
        <f t="shared" si="51"/>
        <v>#REF!</v>
      </c>
      <c r="S98" s="117" t="e">
        <f t="shared" si="51"/>
        <v>#REF!</v>
      </c>
      <c r="T98" s="117" t="e">
        <f t="shared" si="51"/>
        <v>#REF!</v>
      </c>
      <c r="U98" s="117" t="e">
        <f t="shared" si="51"/>
        <v>#REF!</v>
      </c>
      <c r="V98" s="117" t="e">
        <f t="shared" si="51"/>
        <v>#REF!</v>
      </c>
      <c r="W98" s="117" t="e">
        <f t="shared" si="51"/>
        <v>#REF!</v>
      </c>
      <c r="X98" s="117" t="e">
        <f t="shared" si="51"/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117">
        <f>E8+E18-E18-(485/E20)</f>
        <v>622.39096573208724</v>
      </c>
      <c r="F99" s="117">
        <f t="shared" ref="F99:P99" si="52">F8+F18-F18-(485/F20)</f>
        <v>604.89096573208724</v>
      </c>
      <c r="G99" s="117">
        <f t="shared" si="52"/>
        <v>582.39096573208724</v>
      </c>
      <c r="H99" s="117">
        <f t="shared" si="52"/>
        <v>564.89096573208724</v>
      </c>
      <c r="I99" s="117">
        <f t="shared" si="52"/>
        <v>554.89096573208724</v>
      </c>
      <c r="J99" s="117">
        <f t="shared" si="52"/>
        <v>529.89096573208724</v>
      </c>
      <c r="K99" s="117">
        <f t="shared" si="52"/>
        <v>492.39096573208724</v>
      </c>
      <c r="L99" s="117">
        <f t="shared" si="52"/>
        <v>502.39096573208724</v>
      </c>
      <c r="M99" s="117">
        <f t="shared" si="52"/>
        <v>509.89096573208724</v>
      </c>
      <c r="N99" s="117">
        <f t="shared" si="52"/>
        <v>549.89096573208724</v>
      </c>
      <c r="O99" s="117">
        <f t="shared" si="52"/>
        <v>559.89096573208724</v>
      </c>
      <c r="P99" s="117">
        <f t="shared" si="52"/>
        <v>557.39096573208724</v>
      </c>
      <c r="Q99" s="117" t="e">
        <f t="shared" ref="Q99:X99" si="53">Q8+Q18-Q18-(485/Q20)</f>
        <v>#REF!</v>
      </c>
      <c r="R99" s="117" t="e">
        <f t="shared" si="53"/>
        <v>#REF!</v>
      </c>
      <c r="S99" s="117" t="e">
        <f t="shared" si="53"/>
        <v>#REF!</v>
      </c>
      <c r="T99" s="117" t="e">
        <f t="shared" si="53"/>
        <v>#REF!</v>
      </c>
      <c r="U99" s="117" t="e">
        <f t="shared" si="53"/>
        <v>#REF!</v>
      </c>
      <c r="V99" s="117" t="e">
        <f t="shared" si="53"/>
        <v>#REF!</v>
      </c>
      <c r="W99" s="117" t="e">
        <f t="shared" si="53"/>
        <v>#REF!</v>
      </c>
      <c r="X99" s="117" t="e">
        <f t="shared" si="53"/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117">
        <f>E8+E18-E18-(485/E20)</f>
        <v>622.39096573208724</v>
      </c>
      <c r="F100" s="117">
        <f t="shared" ref="F100:P100" si="54">F8+F18-F18-(485/F20)</f>
        <v>604.89096573208724</v>
      </c>
      <c r="G100" s="117">
        <f t="shared" si="54"/>
        <v>582.39096573208724</v>
      </c>
      <c r="H100" s="117">
        <f t="shared" si="54"/>
        <v>564.89096573208724</v>
      </c>
      <c r="I100" s="117">
        <f t="shared" si="54"/>
        <v>554.89096573208724</v>
      </c>
      <c r="J100" s="117">
        <f t="shared" si="54"/>
        <v>529.89096573208724</v>
      </c>
      <c r="K100" s="117">
        <f t="shared" si="54"/>
        <v>492.39096573208724</v>
      </c>
      <c r="L100" s="117">
        <f t="shared" si="54"/>
        <v>502.39096573208724</v>
      </c>
      <c r="M100" s="117">
        <f t="shared" si="54"/>
        <v>509.89096573208724</v>
      </c>
      <c r="N100" s="117">
        <f t="shared" si="54"/>
        <v>549.89096573208724</v>
      </c>
      <c r="O100" s="117">
        <f t="shared" si="54"/>
        <v>559.89096573208724</v>
      </c>
      <c r="P100" s="117">
        <f t="shared" si="54"/>
        <v>557.39096573208724</v>
      </c>
      <c r="Q100" s="117" t="e">
        <f t="shared" ref="Q100:X100" si="55">Q8+Q18-Q18-(485/Q20)</f>
        <v>#REF!</v>
      </c>
      <c r="R100" s="117" t="e">
        <f t="shared" si="55"/>
        <v>#REF!</v>
      </c>
      <c r="S100" s="117" t="e">
        <f t="shared" si="55"/>
        <v>#REF!</v>
      </c>
      <c r="T100" s="117" t="e">
        <f t="shared" si="55"/>
        <v>#REF!</v>
      </c>
      <c r="U100" s="117" t="e">
        <f t="shared" si="55"/>
        <v>#REF!</v>
      </c>
      <c r="V100" s="117" t="e">
        <f t="shared" si="55"/>
        <v>#REF!</v>
      </c>
      <c r="W100" s="117" t="e">
        <f t="shared" si="55"/>
        <v>#REF!</v>
      </c>
      <c r="X100" s="117" t="e">
        <f t="shared" si="55"/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117">
        <f>E8+E18</f>
        <v>678.66</v>
      </c>
      <c r="F101" s="117">
        <f t="shared" ref="F101:P101" si="56">F8+F18</f>
        <v>661.16</v>
      </c>
      <c r="G101" s="117">
        <f t="shared" si="56"/>
        <v>638.66</v>
      </c>
      <c r="H101" s="117">
        <f t="shared" si="56"/>
        <v>621.16</v>
      </c>
      <c r="I101" s="117">
        <f t="shared" si="56"/>
        <v>611.16</v>
      </c>
      <c r="J101" s="117">
        <f t="shared" si="56"/>
        <v>586.16</v>
      </c>
      <c r="K101" s="117">
        <f t="shared" si="56"/>
        <v>548.66</v>
      </c>
      <c r="L101" s="117">
        <f t="shared" si="56"/>
        <v>558.66</v>
      </c>
      <c r="M101" s="117">
        <f t="shared" si="56"/>
        <v>566.16</v>
      </c>
      <c r="N101" s="117">
        <f t="shared" si="56"/>
        <v>606.16</v>
      </c>
      <c r="O101" s="117">
        <f t="shared" si="56"/>
        <v>616.16</v>
      </c>
      <c r="P101" s="117">
        <f t="shared" si="56"/>
        <v>613.66</v>
      </c>
      <c r="Q101" s="117" t="e">
        <f t="shared" ref="Q101:X101" si="57">Q8+Q18</f>
        <v>#REF!</v>
      </c>
      <c r="R101" s="117" t="e">
        <f t="shared" si="57"/>
        <v>#REF!</v>
      </c>
      <c r="S101" s="117" t="e">
        <f t="shared" si="57"/>
        <v>#REF!</v>
      </c>
      <c r="T101" s="117" t="e">
        <f t="shared" si="57"/>
        <v>#REF!</v>
      </c>
      <c r="U101" s="117" t="e">
        <f t="shared" si="57"/>
        <v>#REF!</v>
      </c>
      <c r="V101" s="117" t="e">
        <f t="shared" si="57"/>
        <v>#REF!</v>
      </c>
      <c r="W101" s="117" t="e">
        <f t="shared" si="57"/>
        <v>#REF!</v>
      </c>
      <c r="X101" s="117" t="e">
        <f t="shared" si="57"/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117">
        <f>'Cost วผก.'!C43</f>
        <v>378.80240711286302</v>
      </c>
      <c r="F102" s="117">
        <f>'Cost วผก.'!D43</f>
        <v>379.49498279850081</v>
      </c>
      <c r="G102" s="117">
        <f>'Cost วผก.'!E43</f>
        <v>379.41776328484485</v>
      </c>
      <c r="H102" s="117">
        <f>'Cost วผก.'!F43</f>
        <v>373.30838805865358</v>
      </c>
      <c r="I102" s="117">
        <f>'Cost วผก.'!G43</f>
        <v>367.59199521017803</v>
      </c>
      <c r="J102" s="117">
        <f>'Cost วผก.'!H43</f>
        <v>365.1024573250458</v>
      </c>
      <c r="K102" s="117">
        <f>'Cost วผก.'!I43</f>
        <v>359.22270783398727</v>
      </c>
      <c r="L102" s="117">
        <f>'Cost วผก.'!J43</f>
        <v>368.92197730675741</v>
      </c>
      <c r="M102" s="117">
        <f>'Cost วผก.'!K43</f>
        <v>364.12485977122782</v>
      </c>
      <c r="N102" s="117">
        <f>'Cost วผก.'!L43</f>
        <v>386.24104480967515</v>
      </c>
      <c r="O102" s="117">
        <f>'Cost วผก.'!M43</f>
        <v>386.2410448096752</v>
      </c>
      <c r="P102" s="117">
        <f>'Cost วผก.'!N43</f>
        <v>384.02607373384598</v>
      </c>
      <c r="Q102" s="117" t="e">
        <f>'Cost วผก.'!#REF!</f>
        <v>#REF!</v>
      </c>
      <c r="R102" s="117" t="e">
        <f>'Cost วผก.'!#REF!</f>
        <v>#REF!</v>
      </c>
      <c r="S102" s="117" t="e">
        <f>'Cost วผก.'!#REF!</f>
        <v>#REF!</v>
      </c>
      <c r="T102" s="117" t="e">
        <f>'Cost วผก.'!#REF!</f>
        <v>#REF!</v>
      </c>
      <c r="U102" s="117" t="e">
        <f>'Cost วผก.'!#REF!</f>
        <v>#REF!</v>
      </c>
      <c r="V102" s="117" t="e">
        <f>'Cost วผก.'!#REF!</f>
        <v>#REF!</v>
      </c>
      <c r="W102" s="117">
        <f>'Cost วผก.'!O43</f>
        <v>374.37464183793787</v>
      </c>
      <c r="X102" s="117">
        <f>'Cost วผก.'!P43</f>
        <v>0</v>
      </c>
    </row>
    <row r="103" spans="1:24" s="73" customFormat="1" ht="23.5">
      <c r="A103" s="71" t="s">
        <v>6</v>
      </c>
      <c r="B103" s="72"/>
      <c r="D103" s="72"/>
    </row>
    <row r="104" spans="1:24">
      <c r="A104" s="464" t="s">
        <v>1</v>
      </c>
      <c r="B104" s="466" t="s">
        <v>98</v>
      </c>
      <c r="C104" s="466" t="s">
        <v>99</v>
      </c>
      <c r="D104" s="466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65"/>
      <c r="B105" s="467"/>
      <c r="C105" s="467"/>
      <c r="D105" s="467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120">
        <f>'Cost วผก.'!C59</f>
        <v>356.59400181335769</v>
      </c>
      <c r="F106" s="120">
        <f>'Cost วผก.'!D59</f>
        <v>357.25710619322365</v>
      </c>
      <c r="G106" s="120">
        <f>'Cost วผก.'!E59</f>
        <v>357.1831726163191</v>
      </c>
      <c r="H106" s="120">
        <f>'Cost วผก.'!F59</f>
        <v>351.33377080400822</v>
      </c>
      <c r="I106" s="120">
        <f>'Cost วผก.'!G59</f>
        <v>345.8606287150422</v>
      </c>
      <c r="J106" s="120">
        <f>'Cost วผก.'!H59</f>
        <v>343.47702861225611</v>
      </c>
      <c r="K106" s="120">
        <f>'Cost วผก.'!I59</f>
        <v>337.84748122720009</v>
      </c>
      <c r="L106" s="120">
        <f>'Cost วผก.'!J59</f>
        <v>347.13401582878856</v>
      </c>
      <c r="M106" s="120">
        <f>'Cost วผก.'!K59</f>
        <v>342.54103095434522</v>
      </c>
      <c r="N106" s="120">
        <f>'Cost วผก.'!L59</f>
        <v>363.71610173583741</v>
      </c>
      <c r="O106" s="120">
        <f>'Cost วผก.'!M59</f>
        <v>363.71610173583747</v>
      </c>
      <c r="P106" s="120">
        <f>'Cost วผก.'!N59</f>
        <v>361.59538474834136</v>
      </c>
      <c r="Q106" s="120" t="e">
        <f>'Cost วผก.'!#REF!</f>
        <v>#REF!</v>
      </c>
      <c r="R106" s="120" t="e">
        <f>'Cost วผก.'!#REF!</f>
        <v>#REF!</v>
      </c>
      <c r="S106" s="120" t="e">
        <f>'Cost วผก.'!#REF!</f>
        <v>#REF!</v>
      </c>
      <c r="T106" s="120" t="e">
        <f>'Cost วผก.'!#REF!</f>
        <v>#REF!</v>
      </c>
      <c r="U106" s="120" t="e">
        <f>'Cost วผก.'!#REF!</f>
        <v>#REF!</v>
      </c>
      <c r="V106" s="120" t="e">
        <f>'Cost วผก.'!#REF!</f>
        <v>#REF!</v>
      </c>
      <c r="W106" s="120">
        <f>'Cost วผก.'!O59</f>
        <v>352.35465208204647</v>
      </c>
      <c r="X106" s="120">
        <f>'Cost วผก.'!P59</f>
        <v>0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120">
        <f>'Cost วผก.'!C59</f>
        <v>356.59400181335769</v>
      </c>
      <c r="F107" s="120">
        <f>'Cost วผก.'!D59</f>
        <v>357.25710619322365</v>
      </c>
      <c r="G107" s="120">
        <f>'Cost วผก.'!E59</f>
        <v>357.1831726163191</v>
      </c>
      <c r="H107" s="120">
        <f>'Cost วผก.'!F59</f>
        <v>351.33377080400822</v>
      </c>
      <c r="I107" s="120">
        <f>'Cost วผก.'!G59</f>
        <v>345.8606287150422</v>
      </c>
      <c r="J107" s="120">
        <f>'Cost วผก.'!H59</f>
        <v>343.47702861225611</v>
      </c>
      <c r="K107" s="120">
        <f>'Cost วผก.'!I59</f>
        <v>337.84748122720009</v>
      </c>
      <c r="L107" s="120">
        <f>'Cost วผก.'!J59</f>
        <v>347.13401582878856</v>
      </c>
      <c r="M107" s="120">
        <f>'Cost วผก.'!K59</f>
        <v>342.54103095434522</v>
      </c>
      <c r="N107" s="120">
        <f>'Cost วผก.'!L59</f>
        <v>363.71610173583741</v>
      </c>
      <c r="O107" s="120">
        <f>'Cost วผก.'!M59</f>
        <v>363.71610173583747</v>
      </c>
      <c r="P107" s="120">
        <f>'Cost วผก.'!N59</f>
        <v>361.59538474834136</v>
      </c>
      <c r="Q107" s="120" t="e">
        <f>'Cost วผก.'!#REF!</f>
        <v>#REF!</v>
      </c>
      <c r="R107" s="120" t="e">
        <f>'Cost วผก.'!#REF!</f>
        <v>#REF!</v>
      </c>
      <c r="S107" s="120" t="e">
        <f>'Cost วผก.'!#REF!</f>
        <v>#REF!</v>
      </c>
      <c r="T107" s="120" t="e">
        <f>'Cost วผก.'!#REF!</f>
        <v>#REF!</v>
      </c>
      <c r="U107" s="120" t="e">
        <f>'Cost วผก.'!#REF!</f>
        <v>#REF!</v>
      </c>
      <c r="V107" s="120" t="e">
        <f>'Cost วผก.'!#REF!</f>
        <v>#REF!</v>
      </c>
      <c r="W107" s="120">
        <f>'Cost วผก.'!O59</f>
        <v>352.35465208204647</v>
      </c>
      <c r="X107" s="120">
        <f>'Cost วผก.'!P59</f>
        <v>0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117">
        <f>'Cost วผก.'!C59</f>
        <v>356.59400181335769</v>
      </c>
      <c r="F108" s="117">
        <f>'Cost วผก.'!D59</f>
        <v>357.25710619322365</v>
      </c>
      <c r="G108" s="117">
        <f>'Cost วผก.'!E59</f>
        <v>357.1831726163191</v>
      </c>
      <c r="H108" s="117">
        <f>'Cost วผก.'!F59</f>
        <v>351.33377080400822</v>
      </c>
      <c r="I108" s="117">
        <f>'Cost วผก.'!G59</f>
        <v>345.8606287150422</v>
      </c>
      <c r="J108" s="117">
        <f>'Cost วผก.'!H59</f>
        <v>343.47702861225611</v>
      </c>
      <c r="K108" s="117">
        <f>'Cost วผก.'!I59</f>
        <v>337.84748122720009</v>
      </c>
      <c r="L108" s="117">
        <f>'Cost วผก.'!J59</f>
        <v>347.13401582878856</v>
      </c>
      <c r="M108" s="117">
        <f>'Cost วผก.'!K59</f>
        <v>342.54103095434522</v>
      </c>
      <c r="N108" s="117">
        <f>'Cost วผก.'!L59</f>
        <v>363.71610173583741</v>
      </c>
      <c r="O108" s="117">
        <f>'Cost วผก.'!M59</f>
        <v>363.71610173583747</v>
      </c>
      <c r="P108" s="117">
        <f>'Cost วผก.'!N59</f>
        <v>361.59538474834136</v>
      </c>
      <c r="Q108" s="117" t="e">
        <f>'Cost วผก.'!#REF!</f>
        <v>#REF!</v>
      </c>
      <c r="R108" s="117" t="e">
        <f>'Cost วผก.'!#REF!</f>
        <v>#REF!</v>
      </c>
      <c r="S108" s="117" t="e">
        <f>'Cost วผก.'!#REF!</f>
        <v>#REF!</v>
      </c>
      <c r="T108" s="117" t="e">
        <f>'Cost วผก.'!#REF!</f>
        <v>#REF!</v>
      </c>
      <c r="U108" s="117" t="e">
        <f>'Cost วผก.'!#REF!</f>
        <v>#REF!</v>
      </c>
      <c r="V108" s="117" t="e">
        <f>'Cost วผก.'!#REF!</f>
        <v>#REF!</v>
      </c>
      <c r="W108" s="117">
        <f>'Cost วผก.'!O59</f>
        <v>352.35465208204647</v>
      </c>
      <c r="X108" s="117">
        <f>'Cost วผก.'!P59</f>
        <v>0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117">
        <f>'Cost วผก.'!C59</f>
        <v>356.59400181335769</v>
      </c>
      <c r="F109" s="117">
        <f>'Cost วผก.'!D59</f>
        <v>357.25710619322365</v>
      </c>
      <c r="G109" s="117">
        <f>'Cost วผก.'!E59</f>
        <v>357.1831726163191</v>
      </c>
      <c r="H109" s="117">
        <f>'Cost วผก.'!F59</f>
        <v>351.33377080400822</v>
      </c>
      <c r="I109" s="117">
        <f>'Cost วผก.'!G59</f>
        <v>345.8606287150422</v>
      </c>
      <c r="J109" s="117">
        <f>'Cost วผก.'!H59</f>
        <v>343.47702861225611</v>
      </c>
      <c r="K109" s="117">
        <f>'Cost วผก.'!I59</f>
        <v>337.84748122720009</v>
      </c>
      <c r="L109" s="117">
        <f>'Cost วผก.'!J59</f>
        <v>347.13401582878856</v>
      </c>
      <c r="M109" s="117">
        <f>'Cost วผก.'!K59</f>
        <v>342.54103095434522</v>
      </c>
      <c r="N109" s="117">
        <f>'Cost วผก.'!L59</f>
        <v>363.71610173583741</v>
      </c>
      <c r="O109" s="117">
        <f>'Cost วผก.'!M59</f>
        <v>363.71610173583747</v>
      </c>
      <c r="P109" s="117">
        <f>'Cost วผก.'!N59</f>
        <v>361.59538474834136</v>
      </c>
      <c r="Q109" s="117" t="e">
        <f>'Cost วผก.'!#REF!</f>
        <v>#REF!</v>
      </c>
      <c r="R109" s="117" t="e">
        <f>'Cost วผก.'!#REF!</f>
        <v>#REF!</v>
      </c>
      <c r="S109" s="117" t="e">
        <f>'Cost วผก.'!#REF!</f>
        <v>#REF!</v>
      </c>
      <c r="T109" s="117" t="e">
        <f>'Cost วผก.'!#REF!</f>
        <v>#REF!</v>
      </c>
      <c r="U109" s="117" t="e">
        <f>'Cost วผก.'!#REF!</f>
        <v>#REF!</v>
      </c>
      <c r="V109" s="117" t="e">
        <f>'Cost วผก.'!#REF!</f>
        <v>#REF!</v>
      </c>
      <c r="W109" s="117">
        <f>'Cost วผก.'!O59</f>
        <v>352.35465208204647</v>
      </c>
      <c r="X109" s="117">
        <f>'Cost วผก.'!P59</f>
        <v>0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117">
        <f>'Cost วผก.'!C59</f>
        <v>356.59400181335769</v>
      </c>
      <c r="F110" s="117">
        <f>'Cost วผก.'!D59</f>
        <v>357.25710619322365</v>
      </c>
      <c r="G110" s="117">
        <f>'Cost วผก.'!E59</f>
        <v>357.1831726163191</v>
      </c>
      <c r="H110" s="117">
        <f>'Cost วผก.'!F59</f>
        <v>351.33377080400822</v>
      </c>
      <c r="I110" s="117">
        <f>'Cost วผก.'!G59</f>
        <v>345.8606287150422</v>
      </c>
      <c r="J110" s="117">
        <f>'Cost วผก.'!H59</f>
        <v>343.47702861225611</v>
      </c>
      <c r="K110" s="117">
        <f>'Cost วผก.'!I59</f>
        <v>337.84748122720009</v>
      </c>
      <c r="L110" s="117">
        <f>'Cost วผก.'!J59</f>
        <v>347.13401582878856</v>
      </c>
      <c r="M110" s="117">
        <f>'Cost วผก.'!K59</f>
        <v>342.54103095434522</v>
      </c>
      <c r="N110" s="117">
        <f>'Cost วผก.'!L59</f>
        <v>363.71610173583741</v>
      </c>
      <c r="O110" s="117">
        <f>'Cost วผก.'!M59</f>
        <v>363.71610173583747</v>
      </c>
      <c r="P110" s="117">
        <f>'Cost วผก.'!N59</f>
        <v>361.59538474834136</v>
      </c>
      <c r="Q110" s="117" t="e">
        <f>'Cost วผก.'!#REF!</f>
        <v>#REF!</v>
      </c>
      <c r="R110" s="117" t="e">
        <f>'Cost วผก.'!#REF!</f>
        <v>#REF!</v>
      </c>
      <c r="S110" s="117" t="e">
        <f>'Cost วผก.'!#REF!</f>
        <v>#REF!</v>
      </c>
      <c r="T110" s="117" t="e">
        <f>'Cost วผก.'!#REF!</f>
        <v>#REF!</v>
      </c>
      <c r="U110" s="117" t="e">
        <f>'Cost วผก.'!#REF!</f>
        <v>#REF!</v>
      </c>
      <c r="V110" s="117" t="e">
        <f>'Cost วผก.'!#REF!</f>
        <v>#REF!</v>
      </c>
      <c r="W110" s="117">
        <f>'Cost วผก.'!O59</f>
        <v>352.35465208204647</v>
      </c>
      <c r="X110" s="117">
        <f>'Cost วผก.'!P59</f>
        <v>0</v>
      </c>
    </row>
    <row r="111" spans="1:24" s="73" customFormat="1" ht="23.5">
      <c r="A111" s="71" t="s">
        <v>94</v>
      </c>
      <c r="B111" s="72"/>
      <c r="D111" s="72"/>
    </row>
    <row r="112" spans="1:24">
      <c r="A112" s="464" t="s">
        <v>1</v>
      </c>
      <c r="B112" s="466" t="s">
        <v>94</v>
      </c>
      <c r="C112" s="466" t="s">
        <v>99</v>
      </c>
      <c r="D112" s="466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65"/>
      <c r="B113" s="467"/>
      <c r="C113" s="467"/>
      <c r="D113" s="467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120">
        <f>'Cost วผก.'!C59</f>
        <v>356.59400181335769</v>
      </c>
      <c r="F114" s="120">
        <f>'Cost วผก.'!D59</f>
        <v>357.25710619322365</v>
      </c>
      <c r="G114" s="120">
        <f>'Cost วผก.'!E59</f>
        <v>357.1831726163191</v>
      </c>
      <c r="H114" s="120">
        <f>'Cost วผก.'!F59</f>
        <v>351.33377080400822</v>
      </c>
      <c r="I114" s="120">
        <f>'Cost วผก.'!G59</f>
        <v>345.8606287150422</v>
      </c>
      <c r="J114" s="120">
        <f>'Cost วผก.'!H59</f>
        <v>343.47702861225611</v>
      </c>
      <c r="K114" s="120">
        <f>'Cost วผก.'!I59</f>
        <v>337.84748122720009</v>
      </c>
      <c r="L114" s="120">
        <f>'Cost วผก.'!J59</f>
        <v>347.13401582878856</v>
      </c>
      <c r="M114" s="120">
        <f>'Cost วผก.'!K59</f>
        <v>342.54103095434522</v>
      </c>
      <c r="N114" s="120">
        <f>'Cost วผก.'!L59</f>
        <v>363.71610173583741</v>
      </c>
      <c r="O114" s="120">
        <f>'Cost วผก.'!M59</f>
        <v>363.71610173583747</v>
      </c>
      <c r="P114" s="120">
        <f>'Cost วผก.'!N59</f>
        <v>361.59538474834136</v>
      </c>
      <c r="Q114" s="120" t="e">
        <f>'Cost วผก.'!#REF!</f>
        <v>#REF!</v>
      </c>
      <c r="R114" s="120" t="e">
        <f>'Cost วผก.'!#REF!</f>
        <v>#REF!</v>
      </c>
      <c r="S114" s="120" t="e">
        <f>'Cost วผก.'!#REF!</f>
        <v>#REF!</v>
      </c>
      <c r="T114" s="120" t="e">
        <f>'Cost วผก.'!#REF!</f>
        <v>#REF!</v>
      </c>
      <c r="U114" s="120" t="e">
        <f>'Cost วผก.'!#REF!</f>
        <v>#REF!</v>
      </c>
      <c r="V114" s="120" t="e">
        <f>'Cost วผก.'!#REF!</f>
        <v>#REF!</v>
      </c>
      <c r="W114" s="120">
        <f>'Cost วผก.'!O59</f>
        <v>352.35465208204647</v>
      </c>
      <c r="X114" s="120">
        <f>'Cost วผก.'!P59</f>
        <v>0</v>
      </c>
    </row>
    <row r="115" spans="1:24" s="73" customFormat="1" ht="23.5">
      <c r="A115" s="71" t="s">
        <v>155</v>
      </c>
      <c r="B115" s="72"/>
      <c r="D115" s="72"/>
    </row>
    <row r="116" spans="1:24">
      <c r="A116" s="464" t="s">
        <v>1</v>
      </c>
      <c r="B116" s="466" t="s">
        <v>155</v>
      </c>
      <c r="C116" s="466" t="s">
        <v>99</v>
      </c>
      <c r="D116" s="466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65"/>
      <c r="B117" s="467"/>
      <c r="C117" s="467"/>
      <c r="D117" s="467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120">
        <v>0</v>
      </c>
      <c r="F118" s="120">
        <v>0</v>
      </c>
      <c r="G118" s="120">
        <v>0</v>
      </c>
      <c r="H118" s="120">
        <v>0</v>
      </c>
      <c r="I118" s="120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120">
        <v>0</v>
      </c>
      <c r="F119" s="120">
        <v>0</v>
      </c>
      <c r="G119" s="120">
        <v>0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</row>
  </sheetData>
  <mergeCells count="26">
    <mergeCell ref="D23:D24"/>
    <mergeCell ref="A2:A3"/>
    <mergeCell ref="B2:B3"/>
    <mergeCell ref="A23:A24"/>
    <mergeCell ref="B23:B24"/>
    <mergeCell ref="C23:C24"/>
    <mergeCell ref="A32:A33"/>
    <mergeCell ref="B32:B33"/>
    <mergeCell ref="C32:C33"/>
    <mergeCell ref="D32:D33"/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X139"/>
  <sheetViews>
    <sheetView topLeftCell="C27" zoomScale="85" zoomScaleNormal="8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97</v>
      </c>
    </row>
    <row r="22" spans="1:24" s="73" customFormat="1" ht="23.5">
      <c r="A22" s="71" t="s">
        <v>0</v>
      </c>
      <c r="B22" s="72"/>
      <c r="D22" s="72"/>
    </row>
    <row r="23" spans="1:24">
      <c r="A23" s="466" t="s">
        <v>1</v>
      </c>
      <c r="B23" s="466" t="s">
        <v>98</v>
      </c>
      <c r="C23" s="466" t="s">
        <v>99</v>
      </c>
      <c r="D23" s="466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66"/>
      <c r="B24" s="471"/>
      <c r="C24" s="471"/>
      <c r="D24" s="471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75">
        <f>'Selling Price'!E25-'Cash Cost'!E25</f>
        <v>23.84906952873439</v>
      </c>
      <c r="F25" s="75">
        <f>'Selling Price'!F25-'Cash Cost'!F25</f>
        <v>15.98582253732485</v>
      </c>
      <c r="G25" s="75">
        <f>'Selling Price'!G25-'Cash Cost'!G25</f>
        <v>28.110527987731984</v>
      </c>
      <c r="H25" s="75">
        <f>'Selling Price'!H25-'Cash Cost'!H25</f>
        <v>43.495476627803839</v>
      </c>
      <c r="I25" s="75">
        <f>'Selling Price'!I25-'Cash Cost'!I25</f>
        <v>43.984120235788964</v>
      </c>
      <c r="J25" s="75">
        <f>'Selling Price'!J25-'Cash Cost'!J25</f>
        <v>37.413595903267264</v>
      </c>
      <c r="K25" s="75">
        <f>'Selling Price'!K25-'Cash Cost'!K25</f>
        <v>42.648147500328264</v>
      </c>
      <c r="L25" s="75">
        <f>'Selling Price'!L25-'Cash Cost'!L25</f>
        <v>26.241743156376344</v>
      </c>
      <c r="M25" s="75">
        <f>'Selling Price'!M25-'Cash Cost'!M25</f>
        <v>26.012793352992446</v>
      </c>
      <c r="N25" s="75">
        <f>'Selling Price'!N25-'Cash Cost'!N25</f>
        <v>8.1284940575898759</v>
      </c>
      <c r="O25" s="75">
        <f>'Selling Price'!O25-'Cash Cost'!O25</f>
        <v>13.049094057589798</v>
      </c>
      <c r="P25" s="75">
        <f>'Selling Price'!P25-'Cash Cost'!P25</f>
        <v>13.095019221752182</v>
      </c>
      <c r="Q25" s="75" t="e">
        <f>'Selling Price'!#REF!-'Cash Cost'!Q25</f>
        <v>#REF!</v>
      </c>
      <c r="R25" s="75" t="e">
        <f>'Selling Price'!#REF!-'Cash Cost'!R25</f>
        <v>#REF!</v>
      </c>
      <c r="S25" s="75" t="e">
        <f>'Selling Price'!#REF!-'Cash Cost'!S25</f>
        <v>#REF!</v>
      </c>
      <c r="T25" s="75" t="e">
        <f>'Selling Price'!#REF!-'Cash Cost'!T25</f>
        <v>#REF!</v>
      </c>
      <c r="U25" s="75" t="e">
        <f>'Selling Price'!#REF!-'Cash Cost'!U25</f>
        <v>#REF!</v>
      </c>
      <c r="V25" s="75" t="e">
        <f>'Selling Price'!#REF!-'Cash Cost'!V25</f>
        <v>#REF!</v>
      </c>
      <c r="W25" s="75" t="e">
        <f>'Selling Price'!#REF!-'Cash Cost'!W25</f>
        <v>#REF!</v>
      </c>
      <c r="X25" s="75" t="e">
        <f>'Selling Price'!#REF!-'Cash Cost'!X25</f>
        <v>#REF!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75">
        <f>'Selling Price'!E26-'Cash Cost'!E26</f>
        <v>44.164058968734423</v>
      </c>
      <c r="F26" s="75">
        <f>'Selling Price'!F26-'Cash Cost'!F26</f>
        <v>35.946608457324885</v>
      </c>
      <c r="G26" s="75">
        <f>'Selling Price'!G26-'Cash Cost'!G26</f>
        <v>48.668706227732002</v>
      </c>
      <c r="H26" s="75">
        <f>'Selling Price'!H26-'Cash Cost'!H26</f>
        <v>64.500828627803855</v>
      </c>
      <c r="I26" s="75">
        <f>'Selling Price'!I26-'Cash Cost'!I26</f>
        <v>64.718110635789003</v>
      </c>
      <c r="J26" s="75">
        <f>'Selling Price'!J26-'Cash Cost'!J26</f>
        <v>57.692952703267281</v>
      </c>
      <c r="K26" s="75">
        <f>'Selling Price'!K26-'Cash Cost'!K26</f>
        <v>62.883092460328328</v>
      </c>
      <c r="L26" s="75">
        <f>'Selling Price'!L26-'Cash Cost'!L26</f>
        <v>46.164485876376375</v>
      </c>
      <c r="M26" s="75">
        <f>'Selling Price'!M26-'Cash Cost'!M26</f>
        <v>45.676118152992501</v>
      </c>
      <c r="N26" s="75">
        <f>'Selling Price'!N26-'Cash Cost'!N26</f>
        <v>28.048399657589925</v>
      </c>
      <c r="O26" s="75">
        <f>'Selling Price'!O26-'Cash Cost'!O26</f>
        <v>33.213061417589813</v>
      </c>
      <c r="P26" s="75">
        <f>'Selling Price'!P26-'Cash Cost'!P26</f>
        <v>33.146726901752231</v>
      </c>
      <c r="Q26" s="75" t="e">
        <f>'Selling Price'!#REF!-'Cash Cost'!Q26</f>
        <v>#REF!</v>
      </c>
      <c r="R26" s="75" t="e">
        <f>'Selling Price'!#REF!-'Cash Cost'!R26</f>
        <v>#REF!</v>
      </c>
      <c r="S26" s="75" t="e">
        <f>'Selling Price'!#REF!-'Cash Cost'!S26</f>
        <v>#REF!</v>
      </c>
      <c r="T26" s="75" t="e">
        <f>'Selling Price'!#REF!-'Cash Cost'!T26</f>
        <v>#REF!</v>
      </c>
      <c r="U26" s="75" t="e">
        <f>'Selling Price'!#REF!-'Cash Cost'!U26</f>
        <v>#REF!</v>
      </c>
      <c r="V26" s="75" t="e">
        <f>'Selling Price'!#REF!-'Cash Cost'!V26</f>
        <v>#REF!</v>
      </c>
      <c r="W26" s="75" t="e">
        <f>'Selling Price'!#REF!-'Cash Cost'!W26</f>
        <v>#REF!</v>
      </c>
      <c r="X26" s="75" t="e">
        <f>'Selling Price'!#REF!-'Cash Cost'!X26</f>
        <v>#REF!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75">
        <f>'Selling Price'!E27-'Cash Cost'!E27</f>
        <v>31.605539128734392</v>
      </c>
      <c r="F27" s="75">
        <f>'Selling Price'!F27-'Cash Cost'!F27</f>
        <v>23.642315337324874</v>
      </c>
      <c r="G27" s="75">
        <f>'Selling Price'!G27-'Cash Cost'!G27</f>
        <v>35.935639587731998</v>
      </c>
      <c r="H27" s="75">
        <f>'Selling Price'!H27-'Cash Cost'!H27</f>
        <v>51.446806627803824</v>
      </c>
      <c r="I27" s="75">
        <f>'Selling Price'!I27-'Cash Cost'!I27</f>
        <v>51.858856235788949</v>
      </c>
      <c r="J27" s="75">
        <f>'Selling Price'!J27-'Cash Cost'!J27</f>
        <v>45.160007903267285</v>
      </c>
      <c r="K27" s="75">
        <f>'Selling Price'!K27-'Cash Cost'!K27</f>
        <v>50.38202390032825</v>
      </c>
      <c r="L27" s="75">
        <f>'Selling Price'!L27-'Cash Cost'!L27</f>
        <v>33.887497956376365</v>
      </c>
      <c r="M27" s="75">
        <f>'Selling Price'!M27-'Cash Cost'!M27</f>
        <v>33.58532535299247</v>
      </c>
      <c r="N27" s="75">
        <f>'Selling Price'!N27-'Cash Cost'!N27</f>
        <v>15.77344805758986</v>
      </c>
      <c r="O27" s="75">
        <f>'Selling Price'!O27-'Cash Cost'!O27</f>
        <v>20.762936457589831</v>
      </c>
      <c r="P27" s="75">
        <f>'Selling Price'!P27-'Cash Cost'!P27</f>
        <v>20.77717542175219</v>
      </c>
      <c r="Q27" s="75" t="e">
        <f>'Selling Price'!#REF!-'Cash Cost'!Q27</f>
        <v>#REF!</v>
      </c>
      <c r="R27" s="75" t="e">
        <f>'Selling Price'!#REF!-'Cash Cost'!R27</f>
        <v>#REF!</v>
      </c>
      <c r="S27" s="75" t="e">
        <f>'Selling Price'!#REF!-'Cash Cost'!S27</f>
        <v>#REF!</v>
      </c>
      <c r="T27" s="75" t="e">
        <f>'Selling Price'!#REF!-'Cash Cost'!T27</f>
        <v>#REF!</v>
      </c>
      <c r="U27" s="75" t="e">
        <f>'Selling Price'!#REF!-'Cash Cost'!U27</f>
        <v>#REF!</v>
      </c>
      <c r="V27" s="75" t="e">
        <f>'Selling Price'!#REF!-'Cash Cost'!V27</f>
        <v>#REF!</v>
      </c>
      <c r="W27" s="75" t="e">
        <f>'Selling Price'!#REF!-'Cash Cost'!W27</f>
        <v>#REF!</v>
      </c>
      <c r="X27" s="75" t="e">
        <f>'Selling Price'!#REF!-'Cash Cost'!X27</f>
        <v>#REF!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75">
        <f>'Selling Price'!E28-'Cash Cost'!E28</f>
        <v>57.583139128734388</v>
      </c>
      <c r="F28" s="75">
        <f>'Selling Price'!F28-'Cash Cost'!F28</f>
        <v>49.619915337324869</v>
      </c>
      <c r="G28" s="75">
        <f>'Selling Price'!G28-'Cash Cost'!G28</f>
        <v>61.913239587731994</v>
      </c>
      <c r="H28" s="75">
        <f>'Selling Price'!H28-'Cash Cost'!H28</f>
        <v>77.424406627803819</v>
      </c>
      <c r="I28" s="75">
        <f>'Selling Price'!I28-'Cash Cost'!I28</f>
        <v>77.836456235788944</v>
      </c>
      <c r="J28" s="75">
        <f>'Selling Price'!J28-'Cash Cost'!J28</f>
        <v>71.137607903267281</v>
      </c>
      <c r="K28" s="75">
        <f>'Selling Price'!K28-'Cash Cost'!K28</f>
        <v>76.359623900328245</v>
      </c>
      <c r="L28" s="75">
        <f>'Selling Price'!L28-'Cash Cost'!L28</f>
        <v>59.86509795637636</v>
      </c>
      <c r="M28" s="75">
        <f>'Selling Price'!M28-'Cash Cost'!M28</f>
        <v>59.562925352992465</v>
      </c>
      <c r="N28" s="75">
        <f>'Selling Price'!N28-'Cash Cost'!N28</f>
        <v>41.751048057589855</v>
      </c>
      <c r="O28" s="75">
        <f>'Selling Price'!O28-'Cash Cost'!O28</f>
        <v>46.740536457589826</v>
      </c>
      <c r="P28" s="75">
        <f>'Selling Price'!P28-'Cash Cost'!P28</f>
        <v>46.754775421752186</v>
      </c>
      <c r="Q28" s="75" t="e">
        <f>'Selling Price'!#REF!-'Cash Cost'!Q28</f>
        <v>#REF!</v>
      </c>
      <c r="R28" s="75" t="e">
        <f>'Selling Price'!#REF!-'Cash Cost'!R28</f>
        <v>#REF!</v>
      </c>
      <c r="S28" s="75" t="e">
        <f>'Selling Price'!#REF!-'Cash Cost'!S28</f>
        <v>#REF!</v>
      </c>
      <c r="T28" s="75" t="e">
        <f>'Selling Price'!#REF!-'Cash Cost'!T28</f>
        <v>#REF!</v>
      </c>
      <c r="U28" s="75" t="e">
        <f>'Selling Price'!#REF!-'Cash Cost'!U28</f>
        <v>#REF!</v>
      </c>
      <c r="V28" s="75" t="e">
        <f>'Selling Price'!#REF!-'Cash Cost'!V28</f>
        <v>#REF!</v>
      </c>
      <c r="W28" s="75" t="e">
        <f>'Selling Price'!#REF!-'Cash Cost'!W28</f>
        <v>#REF!</v>
      </c>
      <c r="X28" s="75" t="e">
        <f>'Selling Price'!#REF!-'Cash Cost'!X28</f>
        <v>#REF!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75">
        <f>'Selling Price'!E29-'Cash Cost'!E29</f>
        <v>44.164058968734423</v>
      </c>
      <c r="F29" s="75">
        <f>'Selling Price'!F29-'Cash Cost'!F29</f>
        <v>35.946608457324885</v>
      </c>
      <c r="G29" s="75">
        <f>'Selling Price'!G29-'Cash Cost'!G29</f>
        <v>48.668706227732002</v>
      </c>
      <c r="H29" s="75">
        <f>'Selling Price'!H29-'Cash Cost'!H29</f>
        <v>64.500828627803855</v>
      </c>
      <c r="I29" s="75">
        <f>'Selling Price'!I29-'Cash Cost'!I29</f>
        <v>64.718110635789003</v>
      </c>
      <c r="J29" s="75">
        <f>'Selling Price'!J29-'Cash Cost'!J29</f>
        <v>57.692952703267281</v>
      </c>
      <c r="K29" s="75">
        <f>'Selling Price'!K29-'Cash Cost'!K29</f>
        <v>62.883092460328328</v>
      </c>
      <c r="L29" s="75">
        <f>'Selling Price'!L29-'Cash Cost'!L29</f>
        <v>46.164485876376375</v>
      </c>
      <c r="M29" s="75">
        <f>'Selling Price'!M29-'Cash Cost'!M29</f>
        <v>45.676118152992501</v>
      </c>
      <c r="N29" s="75">
        <f>'Selling Price'!N29-'Cash Cost'!N29</f>
        <v>28.048399657589925</v>
      </c>
      <c r="O29" s="75">
        <f>'Selling Price'!O29-'Cash Cost'!O29</f>
        <v>33.213061417589813</v>
      </c>
      <c r="P29" s="75">
        <f>'Selling Price'!P29-'Cash Cost'!P29</f>
        <v>33.146726901752231</v>
      </c>
      <c r="Q29" s="75" t="e">
        <f>'Selling Price'!#REF!-'Cash Cost'!Q29</f>
        <v>#REF!</v>
      </c>
      <c r="R29" s="75" t="e">
        <f>'Selling Price'!#REF!-'Cash Cost'!R29</f>
        <v>#REF!</v>
      </c>
      <c r="S29" s="75" t="e">
        <f>'Selling Price'!#REF!-'Cash Cost'!S29</f>
        <v>#REF!</v>
      </c>
      <c r="T29" s="75" t="e">
        <f>'Selling Price'!#REF!-'Cash Cost'!T29</f>
        <v>#REF!</v>
      </c>
      <c r="U29" s="75" t="e">
        <f>'Selling Price'!#REF!-'Cash Cost'!U29</f>
        <v>#REF!</v>
      </c>
      <c r="V29" s="75" t="e">
        <f>'Selling Price'!#REF!-'Cash Cost'!V29</f>
        <v>#REF!</v>
      </c>
      <c r="W29" s="75" t="e">
        <f>'Selling Price'!#REF!-'Cash Cost'!W29</f>
        <v>#REF!</v>
      </c>
      <c r="X29" s="75" t="e">
        <f>'Selling Price'!#REF!-'Cash Cost'!X29</f>
        <v>#REF!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75">
        <f>'Selling Price'!E30-'Cash Cost'!E30</f>
        <v>129.58313912873444</v>
      </c>
      <c r="F30" s="75">
        <f>'Selling Price'!F30-'Cash Cost'!F30</f>
        <v>121.61991533732487</v>
      </c>
      <c r="G30" s="75">
        <f>'Selling Price'!G30-'Cash Cost'!G30</f>
        <v>133.91323958773199</v>
      </c>
      <c r="H30" s="75">
        <f>'Selling Price'!H30-'Cash Cost'!H30</f>
        <v>149.42440662780376</v>
      </c>
      <c r="I30" s="75">
        <f>'Selling Price'!I30-'Cash Cost'!I30</f>
        <v>149.836456235789</v>
      </c>
      <c r="J30" s="75">
        <f>'Selling Price'!J30-'Cash Cost'!J30</f>
        <v>143.13760790326734</v>
      </c>
      <c r="K30" s="75">
        <f>'Selling Price'!K30-'Cash Cost'!K30</f>
        <v>148.35962390032824</v>
      </c>
      <c r="L30" s="75">
        <f>'Selling Price'!L30-'Cash Cost'!L30</f>
        <v>131.86509795637636</v>
      </c>
      <c r="M30" s="75">
        <f>'Selling Price'!M30-'Cash Cost'!M30</f>
        <v>131.56292535299247</v>
      </c>
      <c r="N30" s="75">
        <f>'Selling Price'!N30-'Cash Cost'!N30</f>
        <v>113.75104805758986</v>
      </c>
      <c r="O30" s="75">
        <f>'Selling Price'!O30-'Cash Cost'!O30</f>
        <v>118.74053645758983</v>
      </c>
      <c r="P30" s="75">
        <f>'Selling Price'!P30-'Cash Cost'!P30</f>
        <v>118.75477542175219</v>
      </c>
      <c r="Q30" s="75" t="e">
        <f>'Selling Price'!#REF!-'Cash Cost'!Q30</f>
        <v>#REF!</v>
      </c>
      <c r="R30" s="75" t="e">
        <f>'Selling Price'!#REF!-'Cash Cost'!R30</f>
        <v>#REF!</v>
      </c>
      <c r="S30" s="75" t="e">
        <f>'Selling Price'!#REF!-'Cash Cost'!S30</f>
        <v>#REF!</v>
      </c>
      <c r="T30" s="75" t="e">
        <f>'Selling Price'!#REF!-'Cash Cost'!T30</f>
        <v>#REF!</v>
      </c>
      <c r="U30" s="75" t="e">
        <f>'Selling Price'!#REF!-'Cash Cost'!U30</f>
        <v>#REF!</v>
      </c>
      <c r="V30" s="75" t="e">
        <f>'Selling Price'!#REF!-'Cash Cost'!V30</f>
        <v>#REF!</v>
      </c>
      <c r="W30" s="75" t="e">
        <f>'Selling Price'!#REF!-'Cash Cost'!W30</f>
        <v>#REF!</v>
      </c>
      <c r="X30" s="75" t="e">
        <f>'Selling Price'!#REF!-'Cash Cost'!X30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66" t="s">
        <v>1</v>
      </c>
      <c r="B32" s="466" t="s">
        <v>98</v>
      </c>
      <c r="C32" s="466" t="s">
        <v>99</v>
      </c>
      <c r="D32" s="466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69"/>
      <c r="B33" s="467"/>
      <c r="C33" s="467"/>
      <c r="D33" s="467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>
        <f>'Selling Price'!E35-'Cash Cost'!E34</f>
        <v>0</v>
      </c>
      <c r="F34" s="75">
        <f>'Selling Price'!F35-'Cash Cost'!F34</f>
        <v>0</v>
      </c>
      <c r="G34" s="75">
        <f>'Selling Price'!G35-'Cash Cost'!G34</f>
        <v>0</v>
      </c>
      <c r="H34" s="75">
        <f>'Selling Price'!H35-'Cash Cost'!H34</f>
        <v>0</v>
      </c>
      <c r="I34" s="75">
        <f>'Selling Price'!I35-'Cash Cost'!I34</f>
        <v>0</v>
      </c>
      <c r="J34" s="75">
        <f>'Selling Price'!J35-'Cash Cost'!J34</f>
        <v>0</v>
      </c>
      <c r="K34" s="75">
        <f>'Selling Price'!K35-'Cash Cost'!K34</f>
        <v>0</v>
      </c>
      <c r="L34" s="75">
        <f>'Selling Price'!L35-'Cash Cost'!L34</f>
        <v>0</v>
      </c>
      <c r="M34" s="75">
        <f>'Selling Price'!M35-'Cash Cost'!M34</f>
        <v>0</v>
      </c>
      <c r="N34" s="75">
        <f>'Selling Price'!N35-'Cash Cost'!N34</f>
        <v>0</v>
      </c>
      <c r="O34" s="75">
        <f>'Selling Price'!O35-'Cash Cost'!O34</f>
        <v>0</v>
      </c>
      <c r="P34" s="75">
        <f>'Selling Price'!P35-'Cash Cost'!P34</f>
        <v>0</v>
      </c>
      <c r="Q34" s="75" t="e">
        <f>'Selling Price'!#REF!-'Cash Cost'!Q34</f>
        <v>#REF!</v>
      </c>
      <c r="R34" s="75" t="e">
        <f>'Selling Price'!#REF!-'Cash Cost'!R34</f>
        <v>#REF!</v>
      </c>
      <c r="S34" s="75" t="e">
        <f>'Selling Price'!#REF!-'Cash Cost'!S34</f>
        <v>#REF!</v>
      </c>
      <c r="T34" s="75" t="e">
        <f>'Selling Price'!#REF!-'Cash Cost'!T34</f>
        <v>#REF!</v>
      </c>
      <c r="U34" s="75" t="e">
        <f>'Selling Price'!#REF!-'Cash Cost'!U34</f>
        <v>#REF!</v>
      </c>
      <c r="V34" s="75" t="e">
        <f>'Selling Price'!#REF!-'Cash Cost'!V34</f>
        <v>#REF!</v>
      </c>
      <c r="W34" s="75" t="e">
        <f>'Selling Price'!#REF!-'Cash Cost'!W34</f>
        <v>#REF!</v>
      </c>
      <c r="X34" s="75" t="e">
        <f>'Selling Price'!#REF!-'Cash Cost'!X34</f>
        <v>#REF!</v>
      </c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75">
        <f>'Selling Price'!E36-'Cash Cost'!E35</f>
        <v>326.57747559458562</v>
      </c>
      <c r="F35" s="75">
        <f>'Selling Price'!F36-'Cash Cost'!F35</f>
        <v>289.0086903546877</v>
      </c>
      <c r="G35" s="75">
        <f>'Selling Price'!G36-'Cash Cost'!G35</f>
        <v>264.08755283671923</v>
      </c>
      <c r="H35" s="75">
        <f>'Selling Price'!H36-'Cash Cost'!H35</f>
        <v>255.32691476985076</v>
      </c>
      <c r="I35" s="75">
        <f>'Selling Price'!I36-'Cash Cost'!I35</f>
        <v>251.16493299808116</v>
      </c>
      <c r="J35" s="75">
        <f>'Selling Price'!J36-'Cash Cost'!J35</f>
        <v>228.70743977438633</v>
      </c>
      <c r="K35" s="75">
        <f>'Selling Price'!K36-'Cash Cost'!K35</f>
        <v>199.71229031844615</v>
      </c>
      <c r="L35" s="75">
        <f>'Selling Price'!L36-'Cash Cost'!L35</f>
        <v>199.80665341008512</v>
      </c>
      <c r="M35" s="75">
        <f>'Selling Price'!M36-'Cash Cost'!M35</f>
        <v>209.70583727615798</v>
      </c>
      <c r="N35" s="75">
        <f>'Selling Price'!N36-'Cash Cost'!N35</f>
        <v>227.119095109233</v>
      </c>
      <c r="O35" s="75">
        <f>'Selling Price'!O36-'Cash Cost'!O35</f>
        <v>237.11909510923289</v>
      </c>
      <c r="P35" s="75">
        <f>'Selling Price'!P36-'Cash Cost'!P35</f>
        <v>239.38119322922881</v>
      </c>
      <c r="Q35" s="75" t="e">
        <f>'Selling Price'!#REF!-'Cash Cost'!Q35</f>
        <v>#REF!</v>
      </c>
      <c r="R35" s="75" t="e">
        <f>'Selling Price'!#REF!-'Cash Cost'!R35</f>
        <v>#REF!</v>
      </c>
      <c r="S35" s="75" t="e">
        <f>'Selling Price'!#REF!-'Cash Cost'!S35</f>
        <v>#REF!</v>
      </c>
      <c r="T35" s="75" t="e">
        <f>'Selling Price'!#REF!-'Cash Cost'!T35</f>
        <v>#REF!</v>
      </c>
      <c r="U35" s="75" t="e">
        <f>'Selling Price'!#REF!-'Cash Cost'!U35</f>
        <v>#REF!</v>
      </c>
      <c r="V35" s="75" t="e">
        <f>'Selling Price'!#REF!-'Cash Cost'!V35</f>
        <v>#REF!</v>
      </c>
      <c r="W35" s="75" t="e">
        <f>'Selling Price'!#REF!-'Cash Cost'!W35</f>
        <v>#REF!</v>
      </c>
      <c r="X35" s="75" t="e">
        <f>'Selling Price'!#REF!-'Cash Cost'!X35</f>
        <v>#REF!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75">
        <f>'Selling Price'!E37-'Cash Cost'!E36</f>
        <v>22.761473901374302</v>
      </c>
      <c r="F36" s="75">
        <f>'Selling Price'!F37-'Cash Cost'!F36</f>
        <v>3.3999999999999773</v>
      </c>
      <c r="G36" s="75">
        <f>'Selling Price'!G37-'Cash Cost'!G36</f>
        <v>0.89999999999997726</v>
      </c>
      <c r="H36" s="75">
        <f>'Selling Price'!H37-'Cash Cost'!H36</f>
        <v>3.3999999999999773</v>
      </c>
      <c r="I36" s="75">
        <f>'Selling Price'!I37-'Cash Cost'!I36</f>
        <v>3.3999999999999773</v>
      </c>
      <c r="J36" s="75">
        <f>'Selling Price'!J37-'Cash Cost'!J36</f>
        <v>3.3999999999999773</v>
      </c>
      <c r="K36" s="75">
        <f>'Selling Price'!K37-'Cash Cost'!K36</f>
        <v>5.8999999999999773</v>
      </c>
      <c r="L36" s="75">
        <f>'Selling Price'!L37-'Cash Cost'!L36</f>
        <v>184.53273642052829</v>
      </c>
      <c r="M36" s="75">
        <f>'Selling Price'!M37-'Cash Cost'!M36</f>
        <v>158.19123612750582</v>
      </c>
      <c r="N36" s="75">
        <f>'Selling Price'!N37-'Cash Cost'!N36</f>
        <v>3.3999999999999773</v>
      </c>
      <c r="O36" s="75">
        <f>'Selling Price'!O37-'Cash Cost'!O36</f>
        <v>3.3999999999999773</v>
      </c>
      <c r="P36" s="75">
        <f>'Selling Price'!P37-'Cash Cost'!P36</f>
        <v>5.8999999999999773</v>
      </c>
      <c r="Q36" s="75" t="e">
        <f>'Selling Price'!#REF!-'Cash Cost'!Q36</f>
        <v>#REF!</v>
      </c>
      <c r="R36" s="75" t="e">
        <f>'Selling Price'!#REF!-'Cash Cost'!R36</f>
        <v>#REF!</v>
      </c>
      <c r="S36" s="75" t="e">
        <f>'Selling Price'!#REF!-'Cash Cost'!S36</f>
        <v>#REF!</v>
      </c>
      <c r="T36" s="75" t="e">
        <f>'Selling Price'!#REF!-'Cash Cost'!T36</f>
        <v>#REF!</v>
      </c>
      <c r="U36" s="75" t="e">
        <f>'Selling Price'!#REF!-'Cash Cost'!U36</f>
        <v>#REF!</v>
      </c>
      <c r="V36" s="75" t="e">
        <f>'Selling Price'!#REF!-'Cash Cost'!V36</f>
        <v>#REF!</v>
      </c>
      <c r="W36" s="75" t="e">
        <f>'Selling Price'!#REF!-'Cash Cost'!W36</f>
        <v>#REF!</v>
      </c>
      <c r="X36" s="75" t="e">
        <f>'Selling Price'!#REF!-'Cash Cost'!X36</f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75">
        <f>'Selling Price'!E38-'Cash Cost'!E37</f>
        <v>0</v>
      </c>
      <c r="F37" s="75">
        <f>'Selling Price'!F38-'Cash Cost'!F37</f>
        <v>0</v>
      </c>
      <c r="G37" s="75">
        <f>'Selling Price'!G38-'Cash Cost'!G37</f>
        <v>0</v>
      </c>
      <c r="H37" s="75">
        <f>'Selling Price'!H38-'Cash Cost'!H37</f>
        <v>0</v>
      </c>
      <c r="I37" s="75">
        <f>'Selling Price'!I38-'Cash Cost'!I37</f>
        <v>0</v>
      </c>
      <c r="J37" s="75">
        <f>'Selling Price'!J38-'Cash Cost'!J37</f>
        <v>0</v>
      </c>
      <c r="K37" s="75">
        <f>'Selling Price'!K38-'Cash Cost'!K37</f>
        <v>0</v>
      </c>
      <c r="L37" s="75">
        <f>'Selling Price'!L38-'Cash Cost'!L37</f>
        <v>0</v>
      </c>
      <c r="M37" s="75">
        <f>'Selling Price'!M38-'Cash Cost'!M37</f>
        <v>0</v>
      </c>
      <c r="N37" s="75">
        <f>'Selling Price'!N38-'Cash Cost'!N37</f>
        <v>0</v>
      </c>
      <c r="O37" s="75">
        <f>'Selling Price'!O38-'Cash Cost'!O37</f>
        <v>0</v>
      </c>
      <c r="P37" s="75">
        <f>'Selling Price'!P38-'Cash Cost'!P37</f>
        <v>0</v>
      </c>
      <c r="Q37" s="75" t="e">
        <f>'Selling Price'!#REF!-'Cash Cost'!Q37</f>
        <v>#REF!</v>
      </c>
      <c r="R37" s="75" t="e">
        <f>'Selling Price'!#REF!-'Cash Cost'!R37</f>
        <v>#REF!</v>
      </c>
      <c r="S37" s="75" t="e">
        <f>'Selling Price'!#REF!-'Cash Cost'!S37</f>
        <v>#REF!</v>
      </c>
      <c r="T37" s="75" t="e">
        <f>'Selling Price'!#REF!-'Cash Cost'!T37</f>
        <v>#REF!</v>
      </c>
      <c r="U37" s="75" t="e">
        <f>'Selling Price'!#REF!-'Cash Cost'!U37</f>
        <v>#REF!</v>
      </c>
      <c r="V37" s="75" t="e">
        <f>'Selling Price'!#REF!-'Cash Cost'!V37</f>
        <v>#REF!</v>
      </c>
      <c r="W37" s="75" t="e">
        <f>'Selling Price'!#REF!-'Cash Cost'!W37</f>
        <v>#REF!</v>
      </c>
      <c r="X37" s="75" t="e">
        <f>'Selling Price'!#REF!-'Cash Cost'!X37</f>
        <v>#REF!</v>
      </c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75">
        <f>'Selling Price'!E39-'Cash Cost'!E38</f>
        <v>339.39920169321135</v>
      </c>
      <c r="F38" s="75">
        <f>'Selling Price'!F39-'Cash Cost'!F38</f>
        <v>301.83039035468778</v>
      </c>
      <c r="G38" s="75">
        <f>'Selling Price'!G39-'Cash Cost'!G38</f>
        <v>276.9092528367193</v>
      </c>
      <c r="H38" s="75">
        <f>'Selling Price'!H39-'Cash Cost'!H38</f>
        <v>268.14861476985084</v>
      </c>
      <c r="I38" s="75">
        <f>'Selling Price'!I39-'Cash Cost'!I38</f>
        <v>263.98663299808123</v>
      </c>
      <c r="J38" s="75">
        <f>'Selling Price'!J39-'Cash Cost'!J38</f>
        <v>241.52913977438641</v>
      </c>
      <c r="K38" s="75">
        <f>'Selling Price'!K39-'Cash Cost'!K38</f>
        <v>212.53399031844623</v>
      </c>
      <c r="L38" s="75">
        <f>'Selling Price'!L39-'Cash Cost'!L38</f>
        <v>212.6283534100852</v>
      </c>
      <c r="M38" s="75">
        <f>'Selling Price'!M39-'Cash Cost'!M38</f>
        <v>222.52753727615806</v>
      </c>
      <c r="N38" s="75">
        <f>'Selling Price'!N39-'Cash Cost'!N38</f>
        <v>239.94079510923308</v>
      </c>
      <c r="O38" s="75">
        <f>'Selling Price'!O39-'Cash Cost'!O38</f>
        <v>249.94079510923297</v>
      </c>
      <c r="P38" s="75">
        <f>'Selling Price'!P39-'Cash Cost'!P38</f>
        <v>252.20289322922889</v>
      </c>
      <c r="Q38" s="75" t="e">
        <f>'Selling Price'!#REF!-'Cash Cost'!Q38</f>
        <v>#REF!</v>
      </c>
      <c r="R38" s="75" t="e">
        <f>'Selling Price'!#REF!-'Cash Cost'!R38</f>
        <v>#REF!</v>
      </c>
      <c r="S38" s="75" t="e">
        <f>'Selling Price'!#REF!-'Cash Cost'!S38</f>
        <v>#REF!</v>
      </c>
      <c r="T38" s="75" t="e">
        <f>'Selling Price'!#REF!-'Cash Cost'!T38</f>
        <v>#REF!</v>
      </c>
      <c r="U38" s="75" t="e">
        <f>'Selling Price'!#REF!-'Cash Cost'!U38</f>
        <v>#REF!</v>
      </c>
      <c r="V38" s="75" t="e">
        <f>'Selling Price'!#REF!-'Cash Cost'!V38</f>
        <v>#REF!</v>
      </c>
      <c r="W38" s="75" t="e">
        <f>'Selling Price'!#REF!-'Cash Cost'!W38</f>
        <v>#REF!</v>
      </c>
      <c r="X38" s="75" t="e">
        <f>'Selling Price'!#REF!-'Cash Cost'!X38</f>
        <v>#REF!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75" t="e">
        <f>'Selling Price'!#REF!-'Cash Cost'!E39</f>
        <v>#REF!</v>
      </c>
      <c r="F39" s="75" t="e">
        <f>'Selling Price'!#REF!-'Cash Cost'!F39</f>
        <v>#REF!</v>
      </c>
      <c r="G39" s="75" t="e">
        <f>'Selling Price'!#REF!-'Cash Cost'!G39</f>
        <v>#REF!</v>
      </c>
      <c r="H39" s="75" t="e">
        <f>'Selling Price'!#REF!-'Cash Cost'!H39</f>
        <v>#REF!</v>
      </c>
      <c r="I39" s="75" t="e">
        <f>'Selling Price'!#REF!-'Cash Cost'!I39</f>
        <v>#REF!</v>
      </c>
      <c r="J39" s="75" t="e">
        <f>'Selling Price'!#REF!-'Cash Cost'!J39</f>
        <v>#REF!</v>
      </c>
      <c r="K39" s="75" t="e">
        <f>'Selling Price'!#REF!-'Cash Cost'!K39</f>
        <v>#REF!</v>
      </c>
      <c r="L39" s="75" t="e">
        <f>'Selling Price'!#REF!-'Cash Cost'!L39</f>
        <v>#REF!</v>
      </c>
      <c r="M39" s="75" t="e">
        <f>'Selling Price'!#REF!-'Cash Cost'!M39</f>
        <v>#REF!</v>
      </c>
      <c r="N39" s="75" t="e">
        <f>'Selling Price'!#REF!-'Cash Cost'!N39</f>
        <v>#REF!</v>
      </c>
      <c r="O39" s="75" t="e">
        <f>'Selling Price'!#REF!-'Cash Cost'!O39</f>
        <v>#REF!</v>
      </c>
      <c r="P39" s="75" t="e">
        <f>'Selling Price'!#REF!-'Cash Cost'!P39</f>
        <v>#REF!</v>
      </c>
      <c r="Q39" s="75" t="e">
        <f>'Selling Price'!#REF!-'Cash Cost'!Q39</f>
        <v>#REF!</v>
      </c>
      <c r="R39" s="75" t="e">
        <f>'Selling Price'!#REF!-'Cash Cost'!R39</f>
        <v>#REF!</v>
      </c>
      <c r="S39" s="75" t="e">
        <f>'Selling Price'!#REF!-'Cash Cost'!S39</f>
        <v>#REF!</v>
      </c>
      <c r="T39" s="75" t="e">
        <f>'Selling Price'!#REF!-'Cash Cost'!T39</f>
        <v>#REF!</v>
      </c>
      <c r="U39" s="75" t="e">
        <f>'Selling Price'!#REF!-'Cash Cost'!U39</f>
        <v>#REF!</v>
      </c>
      <c r="V39" s="75" t="e">
        <f>'Selling Price'!#REF!-'Cash Cost'!V39</f>
        <v>#REF!</v>
      </c>
      <c r="W39" s="75" t="e">
        <f>'Selling Price'!#REF!-'Cash Cost'!W39</f>
        <v>#REF!</v>
      </c>
      <c r="X39" s="75" t="e">
        <f>'Selling Price'!#REF!-'Cash Cost'!X39</f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75">
        <f>'Selling Price'!E40-'Cash Cost'!E40</f>
        <v>0</v>
      </c>
      <c r="F40" s="75">
        <f>'Selling Price'!F40-'Cash Cost'!F40</f>
        <v>0</v>
      </c>
      <c r="G40" s="75">
        <f>'Selling Price'!G40-'Cash Cost'!G40</f>
        <v>0</v>
      </c>
      <c r="H40" s="75">
        <f>'Selling Price'!H40-'Cash Cost'!H40</f>
        <v>0</v>
      </c>
      <c r="I40" s="75">
        <f>'Selling Price'!I40-'Cash Cost'!I40</f>
        <v>0</v>
      </c>
      <c r="J40" s="75">
        <f>'Selling Price'!J40-'Cash Cost'!J40</f>
        <v>0</v>
      </c>
      <c r="K40" s="75">
        <f>'Selling Price'!K40-'Cash Cost'!K40</f>
        <v>0</v>
      </c>
      <c r="L40" s="75">
        <f>'Selling Price'!L40-'Cash Cost'!L40</f>
        <v>0</v>
      </c>
      <c r="M40" s="75">
        <f>'Selling Price'!M40-'Cash Cost'!M40</f>
        <v>0</v>
      </c>
      <c r="N40" s="75">
        <f>'Selling Price'!N40-'Cash Cost'!N40</f>
        <v>0</v>
      </c>
      <c r="O40" s="75">
        <f>'Selling Price'!O40-'Cash Cost'!O40</f>
        <v>0</v>
      </c>
      <c r="P40" s="75">
        <f>'Selling Price'!P40-'Cash Cost'!P40</f>
        <v>0</v>
      </c>
      <c r="Q40" s="75" t="e">
        <f>'Selling Price'!#REF!-'Cash Cost'!Q40</f>
        <v>#REF!</v>
      </c>
      <c r="R40" s="75" t="e">
        <f>'Selling Price'!#REF!-'Cash Cost'!R40</f>
        <v>#REF!</v>
      </c>
      <c r="S40" s="75" t="e">
        <f>'Selling Price'!#REF!-'Cash Cost'!S40</f>
        <v>#REF!</v>
      </c>
      <c r="T40" s="75" t="e">
        <f>'Selling Price'!#REF!-'Cash Cost'!T40</f>
        <v>#REF!</v>
      </c>
      <c r="U40" s="75" t="e">
        <f>'Selling Price'!#REF!-'Cash Cost'!U40</f>
        <v>#REF!</v>
      </c>
      <c r="V40" s="75" t="e">
        <f>'Selling Price'!#REF!-'Cash Cost'!V40</f>
        <v>#REF!</v>
      </c>
      <c r="W40" s="75" t="e">
        <f>'Selling Price'!#REF!-'Cash Cost'!W40</f>
        <v>#REF!</v>
      </c>
      <c r="X40" s="75" t="e">
        <f>'Selling Price'!#REF!-'Cash Cost'!X40</f>
        <v>#REF!</v>
      </c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75">
        <f>'Selling Price'!E41-'Cash Cost'!E41</f>
        <v>63.781001693211294</v>
      </c>
      <c r="F41" s="75">
        <f>'Selling Price'!F41-'Cash Cost'!F41</f>
        <v>52.74869035468771</v>
      </c>
      <c r="G41" s="75">
        <f>'Selling Price'!G41-'Cash Cost'!G41</f>
        <v>49.287552836719215</v>
      </c>
      <c r="H41" s="75">
        <f>'Selling Price'!H41-'Cash Cost'!H41</f>
        <v>60.541914769850791</v>
      </c>
      <c r="I41" s="75">
        <f>'Selling Price'!I41-'Cash Cost'!I41</f>
        <v>66.379932998081188</v>
      </c>
      <c r="J41" s="75">
        <f>'Selling Price'!J41-'Cash Cost'!J41</f>
        <v>58.597439774386316</v>
      </c>
      <c r="K41" s="75">
        <f>'Selling Price'!K41-'Cash Cost'!K41</f>
        <v>61.652290318446148</v>
      </c>
      <c r="L41" s="75">
        <f>'Selling Price'!L41-'Cash Cost'!L41</f>
        <v>47.321653410085105</v>
      </c>
      <c r="M41" s="75">
        <f>'Selling Price'!M41-'Cash Cost'!M41</f>
        <v>47.795837276158011</v>
      </c>
      <c r="N41" s="75">
        <f>'Selling Price'!N41-'Cash Cost'!N41</f>
        <v>20.784095109233022</v>
      </c>
      <c r="O41" s="75">
        <f>'Selling Price'!O41-'Cash Cost'!O41</f>
        <v>22.259095109232874</v>
      </c>
      <c r="P41" s="75">
        <f>'Selling Price'!P41-'Cash Cost'!P41</f>
        <v>30.421193229228834</v>
      </c>
      <c r="Q41" s="75" t="e">
        <f>'Selling Price'!#REF!-'Cash Cost'!Q41</f>
        <v>#REF!</v>
      </c>
      <c r="R41" s="75" t="e">
        <f>'Selling Price'!#REF!-'Cash Cost'!R41</f>
        <v>#REF!</v>
      </c>
      <c r="S41" s="75" t="e">
        <f>'Selling Price'!#REF!-'Cash Cost'!S41</f>
        <v>#REF!</v>
      </c>
      <c r="T41" s="75" t="e">
        <f>'Selling Price'!#REF!-'Cash Cost'!T41</f>
        <v>#REF!</v>
      </c>
      <c r="U41" s="75" t="e">
        <f>'Selling Price'!#REF!-'Cash Cost'!U41</f>
        <v>#REF!</v>
      </c>
      <c r="V41" s="75" t="e">
        <f>'Selling Price'!#REF!-'Cash Cost'!V41</f>
        <v>#REF!</v>
      </c>
      <c r="W41" s="75" t="e">
        <f>'Selling Price'!#REF!-'Cash Cost'!W41</f>
        <v>#REF!</v>
      </c>
      <c r="X41" s="75" t="e">
        <f>'Selling Price'!#REF!-'Cash Cost'!X41</f>
        <v>#REF!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75" t="e">
        <f>'Selling Price'!#REF!-'Cash Cost'!E42</f>
        <v>#REF!</v>
      </c>
      <c r="F42" s="75" t="e">
        <f>'Selling Price'!#REF!-'Cash Cost'!F42</f>
        <v>#REF!</v>
      </c>
      <c r="G42" s="75" t="e">
        <f>'Selling Price'!#REF!-'Cash Cost'!G42</f>
        <v>#REF!</v>
      </c>
      <c r="H42" s="75" t="e">
        <f>'Selling Price'!#REF!-'Cash Cost'!H42</f>
        <v>#REF!</v>
      </c>
      <c r="I42" s="75" t="e">
        <f>'Selling Price'!#REF!-'Cash Cost'!I42</f>
        <v>#REF!</v>
      </c>
      <c r="J42" s="75" t="e">
        <f>'Selling Price'!#REF!-'Cash Cost'!J42</f>
        <v>#REF!</v>
      </c>
      <c r="K42" s="75" t="e">
        <f>'Selling Price'!#REF!-'Cash Cost'!K42</f>
        <v>#REF!</v>
      </c>
      <c r="L42" s="75" t="e">
        <f>'Selling Price'!#REF!-'Cash Cost'!L42</f>
        <v>#REF!</v>
      </c>
      <c r="M42" s="75" t="e">
        <f>'Selling Price'!#REF!-'Cash Cost'!M42</f>
        <v>#REF!</v>
      </c>
      <c r="N42" s="75" t="e">
        <f>'Selling Price'!#REF!-'Cash Cost'!N42</f>
        <v>#REF!</v>
      </c>
      <c r="O42" s="75" t="e">
        <f>'Selling Price'!#REF!-'Cash Cost'!O42</f>
        <v>#REF!</v>
      </c>
      <c r="P42" s="75" t="e">
        <f>'Selling Price'!#REF!-'Cash Cost'!P42</f>
        <v>#REF!</v>
      </c>
      <c r="Q42" s="75" t="e">
        <f>'Selling Price'!#REF!-'Cash Cost'!Q42</f>
        <v>#REF!</v>
      </c>
      <c r="R42" s="75" t="e">
        <f>'Selling Price'!#REF!-'Cash Cost'!R42</f>
        <v>#REF!</v>
      </c>
      <c r="S42" s="75" t="e">
        <f>'Selling Price'!#REF!-'Cash Cost'!S42</f>
        <v>#REF!</v>
      </c>
      <c r="T42" s="75" t="e">
        <f>'Selling Price'!#REF!-'Cash Cost'!T42</f>
        <v>#REF!</v>
      </c>
      <c r="U42" s="75" t="e">
        <f>'Selling Price'!#REF!-'Cash Cost'!U42</f>
        <v>#REF!</v>
      </c>
      <c r="V42" s="75" t="e">
        <f>'Selling Price'!#REF!-'Cash Cost'!V42</f>
        <v>#REF!</v>
      </c>
      <c r="W42" s="75" t="e">
        <f>'Selling Price'!#REF!-'Cash Cost'!W42</f>
        <v>#REF!</v>
      </c>
      <c r="X42" s="75" t="e">
        <f>'Selling Price'!#REF!-'Cash Cost'!X42</f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75">
        <f>'Selling Price'!E54-'Cash Cost'!E43</f>
        <v>128.19060129063479</v>
      </c>
      <c r="F43" s="75">
        <f>'Selling Price'!F54-'Cash Cost'!F43</f>
        <v>139.61149943969565</v>
      </c>
      <c r="G43" s="75">
        <f>'Selling Price'!G54-'Cash Cost'!G43</f>
        <v>139.69036192172717</v>
      </c>
      <c r="H43" s="75">
        <f>'Selling Price'!H54-'Cash Cost'!H43</f>
        <v>145.92972385485871</v>
      </c>
      <c r="I43" s="75">
        <f>'Selling Price'!I54-'Cash Cost'!I43</f>
        <v>138.24628598484543</v>
      </c>
      <c r="J43" s="75">
        <f>'Selling Price'!J54-'Cash Cost'!J43</f>
        <v>140.7887927611506</v>
      </c>
      <c r="K43" s="75">
        <f>'Selling Price'!K54-'Cash Cost'!K43</f>
        <v>146.79364330521042</v>
      </c>
      <c r="L43" s="75">
        <f>'Selling Price'!L54-'Cash Cost'!L43</f>
        <v>146.3893183250392</v>
      </c>
      <c r="M43" s="75">
        <f>'Selling Price'!M54-'Cash Cost'!M43</f>
        <v>151.28850219111206</v>
      </c>
      <c r="N43" s="75">
        <f>'Selling Price'!N54-'Cash Cost'!N43</f>
        <v>128.70176002418708</v>
      </c>
      <c r="O43" s="75">
        <f>'Selling Price'!O54-'Cash Cost'!O43</f>
        <v>140.51526378955072</v>
      </c>
      <c r="P43" s="75">
        <f>'Selling Price'!P54-'Cash Cost'!P43</f>
        <v>142.77736190954664</v>
      </c>
      <c r="Q43" s="75" t="e">
        <f>'Selling Price'!#REF!-'Cash Cost'!Q43</f>
        <v>#REF!</v>
      </c>
      <c r="R43" s="75" t="e">
        <f>'Selling Price'!#REF!-'Cash Cost'!R43</f>
        <v>#REF!</v>
      </c>
      <c r="S43" s="75" t="e">
        <f>'Selling Price'!#REF!-'Cash Cost'!S43</f>
        <v>#REF!</v>
      </c>
      <c r="T43" s="75" t="e">
        <f>'Selling Price'!#REF!-'Cash Cost'!T43</f>
        <v>#REF!</v>
      </c>
      <c r="U43" s="75" t="e">
        <f>'Selling Price'!#REF!-'Cash Cost'!U43</f>
        <v>#REF!</v>
      </c>
      <c r="V43" s="75" t="e">
        <f>'Selling Price'!#REF!-'Cash Cost'!V43</f>
        <v>#REF!</v>
      </c>
      <c r="W43" s="75" t="e">
        <f>'Selling Price'!#REF!-'Cash Cost'!W43</f>
        <v>#REF!</v>
      </c>
      <c r="X43" s="75" t="e">
        <f>'Selling Price'!#REF!-'Cash Cost'!X43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64" t="s">
        <v>1</v>
      </c>
      <c r="B45" s="466" t="s">
        <v>98</v>
      </c>
      <c r="C45" s="466" t="s">
        <v>99</v>
      </c>
      <c r="D45" s="466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65"/>
      <c r="B46" s="467"/>
      <c r="C46" s="467"/>
      <c r="D46" s="467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75">
        <f>'Selling Price'!E58-'Cash Cost'!E47</f>
        <v>0</v>
      </c>
      <c r="F47" s="75">
        <f>'Selling Price'!F58-'Cash Cost'!F47</f>
        <v>0</v>
      </c>
      <c r="G47" s="75">
        <f>'Selling Price'!G58-'Cash Cost'!G47</f>
        <v>0</v>
      </c>
      <c r="H47" s="75">
        <f>'Selling Price'!H58-'Cash Cost'!H47</f>
        <v>0</v>
      </c>
      <c r="I47" s="75">
        <f>'Selling Price'!I58-'Cash Cost'!I47</f>
        <v>0</v>
      </c>
      <c r="J47" s="75">
        <f>'Selling Price'!J58-'Cash Cost'!J47</f>
        <v>0</v>
      </c>
      <c r="K47" s="75">
        <f>'Selling Price'!K58-'Cash Cost'!K47</f>
        <v>0</v>
      </c>
      <c r="L47" s="75">
        <f>'Selling Price'!L58-'Cash Cost'!L47</f>
        <v>0</v>
      </c>
      <c r="M47" s="75">
        <f>'Selling Price'!M58-'Cash Cost'!M47</f>
        <v>0</v>
      </c>
      <c r="N47" s="75">
        <f>'Selling Price'!N58-'Cash Cost'!N47</f>
        <v>0</v>
      </c>
      <c r="O47" s="75">
        <f>'Selling Price'!O58-'Cash Cost'!O47</f>
        <v>0</v>
      </c>
      <c r="P47" s="75">
        <f>'Selling Price'!P58-'Cash Cost'!P47</f>
        <v>0</v>
      </c>
      <c r="Q47" s="75" t="e">
        <f>'Selling Price'!#REF!-'Cash Cost'!Q47</f>
        <v>#REF!</v>
      </c>
      <c r="R47" s="75" t="e">
        <f>'Selling Price'!#REF!-'Cash Cost'!R47</f>
        <v>#REF!</v>
      </c>
      <c r="S47" s="75" t="e">
        <f>'Selling Price'!#REF!-'Cash Cost'!S47</f>
        <v>#REF!</v>
      </c>
      <c r="T47" s="75" t="e">
        <f>'Selling Price'!#REF!-'Cash Cost'!T47</f>
        <v>#REF!</v>
      </c>
      <c r="U47" s="75" t="e">
        <f>'Selling Price'!#REF!-'Cash Cost'!U47</f>
        <v>#REF!</v>
      </c>
      <c r="V47" s="75" t="e">
        <f>'Selling Price'!#REF!-'Cash Cost'!V47</f>
        <v>#REF!</v>
      </c>
      <c r="W47" s="75" t="e">
        <f>'Selling Price'!#REF!-'Cash Cost'!W47</f>
        <v>#REF!</v>
      </c>
      <c r="X47" s="75" t="e">
        <f>'Selling Price'!#REF!-'Cash Cost'!X47</f>
        <v>#REF!</v>
      </c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75">
        <f>'Selling Price'!E59-'Cash Cost'!E48</f>
        <v>331.36080775906265</v>
      </c>
      <c r="F48" s="75">
        <f>'Selling Price'!F59-'Cash Cost'!F48</f>
        <v>296.30675817205054</v>
      </c>
      <c r="G48" s="75">
        <f>'Selling Price'!G59-'Cash Cost'!G48</f>
        <v>273.8839776857065</v>
      </c>
      <c r="H48" s="75">
        <f>'Selling Price'!H59-'Cash Cost'!H48</f>
        <v>262.49335291189777</v>
      </c>
      <c r="I48" s="75">
        <f>'Selling Price'!I59-'Cash Cost'!I48</f>
        <v>258.20974576037332</v>
      </c>
      <c r="J48" s="75">
        <f>'Selling Price'!J59-'Cash Cost'!J48</f>
        <v>235.69928364550555</v>
      </c>
      <c r="K48" s="75">
        <f>'Selling Price'!K59-'Cash Cost'!K48</f>
        <v>204.07903313656408</v>
      </c>
      <c r="L48" s="75">
        <f>'Selling Price'!L59-'Cash Cost'!L48</f>
        <v>204.37976366379394</v>
      </c>
      <c r="M48" s="75">
        <f>'Selling Price'!M59-'Cash Cost'!M48</f>
        <v>216.67688119932353</v>
      </c>
      <c r="N48" s="75">
        <f>'Selling Price'!N59-'Cash Cost'!N48</f>
        <v>234.5606961608762</v>
      </c>
      <c r="O48" s="75">
        <f>'Selling Price'!O59-'Cash Cost'!O48</f>
        <v>244.56069616087615</v>
      </c>
      <c r="P48" s="75">
        <f>'Selling Price'!P59-'Cash Cost'!P48</f>
        <v>244.27566723670537</v>
      </c>
      <c r="Q48" s="75" t="e">
        <f>'Selling Price'!#REF!-'Cash Cost'!Q48</f>
        <v>#REF!</v>
      </c>
      <c r="R48" s="75" t="e">
        <f>'Selling Price'!#REF!-'Cash Cost'!R48</f>
        <v>#REF!</v>
      </c>
      <c r="S48" s="75" t="e">
        <f>'Selling Price'!#REF!-'Cash Cost'!S48</f>
        <v>#REF!</v>
      </c>
      <c r="T48" s="75" t="e">
        <f>'Selling Price'!#REF!-'Cash Cost'!T48</f>
        <v>#REF!</v>
      </c>
      <c r="U48" s="75" t="e">
        <f>'Selling Price'!#REF!-'Cash Cost'!U48</f>
        <v>#REF!</v>
      </c>
      <c r="V48" s="75" t="e">
        <f>'Selling Price'!#REF!-'Cash Cost'!V48</f>
        <v>#REF!</v>
      </c>
      <c r="W48" s="75" t="e">
        <f>'Selling Price'!#REF!-'Cash Cost'!W48</f>
        <v>#REF!</v>
      </c>
      <c r="X48" s="75" t="e">
        <f>'Selling Price'!#REF!-'Cash Cost'!X48</f>
        <v>#REF!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75">
        <f>'Selling Price'!E60-'Cash Cost'!E49</f>
        <v>20.261473901374302</v>
      </c>
      <c r="F49" s="75">
        <f>'Selling Price'!F60-'Cash Cost'!F49</f>
        <v>3.3999999999999773</v>
      </c>
      <c r="G49" s="75">
        <f>'Selling Price'!G60-'Cash Cost'!G49</f>
        <v>3.3999999999999773</v>
      </c>
      <c r="H49" s="75">
        <f>'Selling Price'!H60-'Cash Cost'!H49</f>
        <v>3.3999999999999773</v>
      </c>
      <c r="I49" s="75">
        <f>'Selling Price'!I60-'Cash Cost'!I49</f>
        <v>3.3999999999999773</v>
      </c>
      <c r="J49" s="75">
        <f>'Selling Price'!J60-'Cash Cost'!J49</f>
        <v>3.3999999999999773</v>
      </c>
      <c r="K49" s="75">
        <f>'Selling Price'!K60-'Cash Cost'!K49</f>
        <v>3.3999999999999773</v>
      </c>
      <c r="L49" s="75">
        <f>'Selling Price'!L60-'Cash Cost'!L49</f>
        <v>182.03273642052829</v>
      </c>
      <c r="M49" s="75">
        <f>'Selling Price'!M60-'Cash Cost'!M49</f>
        <v>158.19123612750582</v>
      </c>
      <c r="N49" s="75">
        <f>'Selling Price'!N60-'Cash Cost'!N49</f>
        <v>3.3999999999999773</v>
      </c>
      <c r="O49" s="75">
        <f>'Selling Price'!O60-'Cash Cost'!O49</f>
        <v>3.3999999999999773</v>
      </c>
      <c r="P49" s="75">
        <f>'Selling Price'!P60-'Cash Cost'!P49</f>
        <v>3.3999999999999773</v>
      </c>
      <c r="Q49" s="75" t="e">
        <f>'Selling Price'!#REF!-'Cash Cost'!Q49</f>
        <v>#REF!</v>
      </c>
      <c r="R49" s="75" t="e">
        <f>'Selling Price'!#REF!-'Cash Cost'!R49</f>
        <v>#REF!</v>
      </c>
      <c r="S49" s="75" t="e">
        <f>'Selling Price'!#REF!-'Cash Cost'!S49</f>
        <v>#REF!</v>
      </c>
      <c r="T49" s="75" t="e">
        <f>'Selling Price'!#REF!-'Cash Cost'!T49</f>
        <v>#REF!</v>
      </c>
      <c r="U49" s="75" t="e">
        <f>'Selling Price'!#REF!-'Cash Cost'!U49</f>
        <v>#REF!</v>
      </c>
      <c r="V49" s="75" t="e">
        <f>'Selling Price'!#REF!-'Cash Cost'!V49</f>
        <v>#REF!</v>
      </c>
      <c r="W49" s="75" t="e">
        <f>'Selling Price'!#REF!-'Cash Cost'!W49</f>
        <v>#REF!</v>
      </c>
      <c r="X49" s="75" t="e">
        <f>'Selling Price'!#REF!-'Cash Cost'!X49</f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75">
        <f>'Selling Price'!E61-'Cash Cost'!E50</f>
        <v>-371.16066614231164</v>
      </c>
      <c r="F50" s="75">
        <f>'Selling Price'!F61-'Cash Cost'!F50</f>
        <v>-371.85324182794943</v>
      </c>
      <c r="G50" s="75">
        <f>'Selling Price'!G61-'Cash Cost'!G50</f>
        <v>-371.77602231429347</v>
      </c>
      <c r="H50" s="75">
        <f>'Selling Price'!H61-'Cash Cost'!H50</f>
        <v>-365.6666470881022</v>
      </c>
      <c r="I50" s="75">
        <f>'Selling Price'!I61-'Cash Cost'!I50</f>
        <v>-359.95025423962664</v>
      </c>
      <c r="J50" s="75">
        <f>'Selling Price'!J61-'Cash Cost'!J50</f>
        <v>-357.46071635449442</v>
      </c>
      <c r="K50" s="75">
        <f>'Selling Price'!K61-'Cash Cost'!K50</f>
        <v>-351.58096686343589</v>
      </c>
      <c r="L50" s="75">
        <f>'Selling Price'!L61-'Cash Cost'!L50</f>
        <v>-361.28023633620603</v>
      </c>
      <c r="M50" s="75">
        <f>'Selling Price'!M61-'Cash Cost'!M50</f>
        <v>-356.48311880067644</v>
      </c>
      <c r="N50" s="75">
        <f>'Selling Price'!N61-'Cash Cost'!N50</f>
        <v>-378.59930383912376</v>
      </c>
      <c r="O50" s="75">
        <f>'Selling Price'!O61-'Cash Cost'!O50</f>
        <v>-378.59930383912382</v>
      </c>
      <c r="P50" s="75">
        <f>'Selling Price'!P61-'Cash Cost'!P50</f>
        <v>-376.38433276329459</v>
      </c>
      <c r="Q50" s="75" t="e">
        <f>'Selling Price'!#REF!-'Cash Cost'!Q50</f>
        <v>#REF!</v>
      </c>
      <c r="R50" s="75" t="e">
        <f>'Selling Price'!#REF!-'Cash Cost'!R50</f>
        <v>#REF!</v>
      </c>
      <c r="S50" s="75" t="e">
        <f>'Selling Price'!#REF!-'Cash Cost'!S50</f>
        <v>#REF!</v>
      </c>
      <c r="T50" s="75" t="e">
        <f>'Selling Price'!#REF!-'Cash Cost'!T50</f>
        <v>#REF!</v>
      </c>
      <c r="U50" s="75" t="e">
        <f>'Selling Price'!#REF!-'Cash Cost'!U50</f>
        <v>#REF!</v>
      </c>
      <c r="V50" s="75" t="e">
        <f>'Selling Price'!#REF!-'Cash Cost'!V50</f>
        <v>#REF!</v>
      </c>
      <c r="W50" s="75" t="e">
        <f>'Selling Price'!#REF!-'Cash Cost'!W50</f>
        <v>#REF!</v>
      </c>
      <c r="X50" s="75" t="e">
        <f>'Selling Price'!#REF!-'Cash Cost'!X50</f>
        <v>#REF!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75">
        <f>'Selling Price'!E62-'Cash Cost'!E51</f>
        <v>153.9093338576883</v>
      </c>
      <c r="F51" s="75">
        <f>'Selling Price'!F62-'Cash Cost'!F51</f>
        <v>231.41675817205055</v>
      </c>
      <c r="G51" s="75">
        <f>'Selling Price'!G62-'Cash Cost'!G51</f>
        <v>148.34397768570665</v>
      </c>
      <c r="H51" s="75">
        <f>'Selling Price'!H62-'Cash Cost'!H51</f>
        <v>154.90335291189785</v>
      </c>
      <c r="I51" s="75">
        <f>'Selling Price'!I62-'Cash Cost'!I51</f>
        <v>158.27974576037337</v>
      </c>
      <c r="J51" s="75">
        <f>'Selling Price'!J62-'Cash Cost'!J51</f>
        <v>163.46928364550553</v>
      </c>
      <c r="K51" s="75">
        <f>'Selling Price'!K62-'Cash Cost'!K51</f>
        <v>163.31318313656419</v>
      </c>
      <c r="L51" s="75">
        <f>'Selling Price'!L62-'Cash Cost'!L51</f>
        <v>140.7947636637939</v>
      </c>
      <c r="M51" s="75">
        <f>'Selling Price'!M62-'Cash Cost'!M51</f>
        <v>148.66538119932346</v>
      </c>
      <c r="N51" s="75">
        <f>'Selling Price'!N62-'Cash Cost'!N51</f>
        <v>128.58769616087613</v>
      </c>
      <c r="O51" s="75">
        <f>'Selling Price'!O62-'Cash Cost'!O51</f>
        <v>124.54219616087613</v>
      </c>
      <c r="P51" s="75">
        <f>'Selling Price'!P62-'Cash Cost'!P51</f>
        <v>120.17816723670541</v>
      </c>
      <c r="Q51" s="75" t="e">
        <f>'Selling Price'!#REF!-'Cash Cost'!Q51</f>
        <v>#REF!</v>
      </c>
      <c r="R51" s="75" t="e">
        <f>'Selling Price'!#REF!-'Cash Cost'!R51</f>
        <v>#REF!</v>
      </c>
      <c r="S51" s="75" t="e">
        <f>'Selling Price'!#REF!-'Cash Cost'!S51</f>
        <v>#REF!</v>
      </c>
      <c r="T51" s="75" t="e">
        <f>'Selling Price'!#REF!-'Cash Cost'!T51</f>
        <v>#REF!</v>
      </c>
      <c r="U51" s="75" t="e">
        <f>'Selling Price'!#REF!-'Cash Cost'!U51</f>
        <v>#REF!</v>
      </c>
      <c r="V51" s="75" t="e">
        <f>'Selling Price'!#REF!-'Cash Cost'!V51</f>
        <v>#REF!</v>
      </c>
      <c r="W51" s="75" t="e">
        <f>'Selling Price'!#REF!-'Cash Cost'!W51</f>
        <v>#REF!</v>
      </c>
      <c r="X51" s="75" t="e">
        <f>'Selling Price'!#REF!-'Cash Cost'!X51</f>
        <v>#REF!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75">
        <f>'Selling Price'!E64-'Cash Cost'!E52</f>
        <v>326.28392879269239</v>
      </c>
      <c r="F52" s="75">
        <f>'Selling Price'!F64-'Cash Cost'!F52</f>
        <v>292.70525817205055</v>
      </c>
      <c r="G52" s="75">
        <f>'Selling Price'!G64-'Cash Cost'!G52</f>
        <v>270.28247768570651</v>
      </c>
      <c r="H52" s="75">
        <f>'Selling Price'!H64-'Cash Cost'!H52</f>
        <v>258.89185291189779</v>
      </c>
      <c r="I52" s="75">
        <f>'Selling Price'!I64-'Cash Cost'!I52</f>
        <v>254.60824576037334</v>
      </c>
      <c r="J52" s="75">
        <f>'Selling Price'!J64-'Cash Cost'!J52</f>
        <v>232.09778364550556</v>
      </c>
      <c r="K52" s="75">
        <f>'Selling Price'!K64-'Cash Cost'!K52</f>
        <v>200.47753313656409</v>
      </c>
      <c r="L52" s="75">
        <f>'Selling Price'!L64-'Cash Cost'!L52</f>
        <v>200.77826366379395</v>
      </c>
      <c r="M52" s="75">
        <f>'Selling Price'!M64-'Cash Cost'!M52</f>
        <v>213.07538119932354</v>
      </c>
      <c r="N52" s="75">
        <f>'Selling Price'!N64-'Cash Cost'!N52</f>
        <v>230.95919616087622</v>
      </c>
      <c r="O52" s="75">
        <f>'Selling Price'!O64-'Cash Cost'!O52</f>
        <v>240.95919616087616</v>
      </c>
      <c r="P52" s="75">
        <f>'Selling Price'!P64-'Cash Cost'!P52</f>
        <v>240.67416723670539</v>
      </c>
      <c r="Q52" s="75" t="e">
        <f>'Selling Price'!#REF!-'Cash Cost'!Q52</f>
        <v>#REF!</v>
      </c>
      <c r="R52" s="75" t="e">
        <f>'Selling Price'!#REF!-'Cash Cost'!R52</f>
        <v>#REF!</v>
      </c>
      <c r="S52" s="75" t="e">
        <f>'Selling Price'!#REF!-'Cash Cost'!S52</f>
        <v>#REF!</v>
      </c>
      <c r="T52" s="75" t="e">
        <f>'Selling Price'!#REF!-'Cash Cost'!T52</f>
        <v>#REF!</v>
      </c>
      <c r="U52" s="75" t="e">
        <f>'Selling Price'!#REF!-'Cash Cost'!U52</f>
        <v>#REF!</v>
      </c>
      <c r="V52" s="75" t="e">
        <f>'Selling Price'!#REF!-'Cash Cost'!V52</f>
        <v>#REF!</v>
      </c>
      <c r="W52" s="75" t="e">
        <f>'Selling Price'!#REF!-'Cash Cost'!W52</f>
        <v>#REF!</v>
      </c>
      <c r="X52" s="75" t="e">
        <f>'Selling Price'!#REF!-'Cash Cost'!X52</f>
        <v>#REF!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75">
        <f>'Selling Price'!E69-'Cash Cost'!E53</f>
        <v>143.26209544888133</v>
      </c>
      <c r="F53" s="75">
        <f>'Selling Price'!F69-'Cash Cost'!F53</f>
        <v>154.69772925082793</v>
      </c>
      <c r="G53" s="75">
        <f>'Selling Price'!G69-'Cash Cost'!G53</f>
        <v>154.7749487644839</v>
      </c>
      <c r="H53" s="75">
        <f>'Selling Price'!H69-'Cash Cost'!H53</f>
        <v>160.88432399067517</v>
      </c>
      <c r="I53" s="75">
        <f>'Selling Price'!I69-'Cash Cost'!I53</f>
        <v>153.07926074090705</v>
      </c>
      <c r="J53" s="75">
        <f>'Selling Price'!J69-'Cash Cost'!J53</f>
        <v>155.56879862603927</v>
      </c>
      <c r="K53" s="75">
        <f>'Selling Price'!K69-'Cash Cost'!K53</f>
        <v>161.4485481170978</v>
      </c>
      <c r="L53" s="75">
        <f>'Selling Price'!L69-'Cash Cost'!L53</f>
        <v>161.25059057251747</v>
      </c>
      <c r="M53" s="75">
        <f>'Selling Price'!M69-'Cash Cost'!M53</f>
        <v>166.04770810804706</v>
      </c>
      <c r="N53" s="75">
        <f>'Selling Price'!N69-'Cash Cost'!N53</f>
        <v>143.93152306959973</v>
      </c>
      <c r="O53" s="75">
        <f>'Selling Price'!O69-'Cash Cost'!O53</f>
        <v>155.74502683496343</v>
      </c>
      <c r="P53" s="75">
        <f>'Selling Price'!P69-'Cash Cost'!P53</f>
        <v>157.95999791079265</v>
      </c>
      <c r="Q53" s="75" t="e">
        <f>'Selling Price'!#REF!-'Cash Cost'!Q53</f>
        <v>#REF!</v>
      </c>
      <c r="R53" s="75" t="e">
        <f>'Selling Price'!#REF!-'Cash Cost'!R53</f>
        <v>#REF!</v>
      </c>
      <c r="S53" s="75" t="e">
        <f>'Selling Price'!#REF!-'Cash Cost'!S53</f>
        <v>#REF!</v>
      </c>
      <c r="T53" s="75" t="e">
        <f>'Selling Price'!#REF!-'Cash Cost'!T53</f>
        <v>#REF!</v>
      </c>
      <c r="U53" s="75" t="e">
        <f>'Selling Price'!#REF!-'Cash Cost'!U53</f>
        <v>#REF!</v>
      </c>
      <c r="V53" s="75" t="e">
        <f>'Selling Price'!#REF!-'Cash Cost'!V53</f>
        <v>#REF!</v>
      </c>
      <c r="W53" s="75" t="e">
        <f>'Selling Price'!#REF!-'Cash Cost'!W53</f>
        <v>#REF!</v>
      </c>
      <c r="X53" s="75" t="e">
        <f>'Selling Price'!#REF!-'Cash Cost'!X53</f>
        <v>#REF!</v>
      </c>
    </row>
    <row r="54" spans="1:24">
      <c r="A54" s="74" t="s">
        <v>7</v>
      </c>
      <c r="B54" s="246" t="s">
        <v>42</v>
      </c>
      <c r="C54" s="247" t="s">
        <v>180</v>
      </c>
      <c r="D54" s="247" t="s">
        <v>107</v>
      </c>
      <c r="E54" s="75">
        <f>'Selling Price'!E70-'Cash Cost'!E54</f>
        <v>258.69759288713698</v>
      </c>
      <c r="F54" s="75">
        <f>'Selling Price'!F70-'Cash Cost'!F54</f>
        <v>240.50501720149919</v>
      </c>
      <c r="G54" s="75">
        <f>'Selling Price'!G70-'Cash Cost'!G54</f>
        <v>218.08223671515515</v>
      </c>
      <c r="H54" s="75">
        <f>'Selling Price'!H70-'Cash Cost'!H54</f>
        <v>206.69161194134642</v>
      </c>
      <c r="I54" s="75">
        <f>'Selling Price'!I70-'Cash Cost'!I54</f>
        <v>202.40800478982197</v>
      </c>
      <c r="J54" s="75">
        <f>'Selling Price'!J70-'Cash Cost'!J54</f>
        <v>179.8975426749542</v>
      </c>
      <c r="K54" s="75">
        <f>'Selling Price'!K70-'Cash Cost'!K54</f>
        <v>148.27729216601273</v>
      </c>
      <c r="L54" s="75">
        <f>'Selling Price'!L70-'Cash Cost'!L54</f>
        <v>148.57802269324259</v>
      </c>
      <c r="M54" s="75">
        <f>'Selling Price'!M70-'Cash Cost'!M54</f>
        <v>160.87514022877218</v>
      </c>
      <c r="N54" s="75">
        <f>'Selling Price'!N70-'Cash Cost'!N54</f>
        <v>178.75895519032485</v>
      </c>
      <c r="O54" s="75">
        <f>'Selling Price'!O70-'Cash Cost'!O54</f>
        <v>188.7589551903248</v>
      </c>
      <c r="P54" s="75">
        <f>'Selling Price'!P70-'Cash Cost'!P54</f>
        <v>188.47392626615402</v>
      </c>
      <c r="Q54" s="75" t="e">
        <f>'Selling Price'!#REF!-'Cash Cost'!Q54</f>
        <v>#REF!</v>
      </c>
      <c r="R54" s="75" t="e">
        <f>'Selling Price'!#REF!-'Cash Cost'!R54</f>
        <v>#REF!</v>
      </c>
      <c r="S54" s="75" t="e">
        <f>'Selling Price'!#REF!-'Cash Cost'!S54</f>
        <v>#REF!</v>
      </c>
      <c r="T54" s="75" t="e">
        <f>'Selling Price'!#REF!-'Cash Cost'!T54</f>
        <v>#REF!</v>
      </c>
      <c r="U54" s="75" t="e">
        <f>'Selling Price'!#REF!-'Cash Cost'!U54</f>
        <v>#REF!</v>
      </c>
      <c r="V54" s="75" t="e">
        <f>'Selling Price'!#REF!-'Cash Cost'!V54</f>
        <v>#REF!</v>
      </c>
      <c r="W54" s="75" t="e">
        <f>'Selling Price'!#REF!-'Cash Cost'!W54</f>
        <v>#REF!</v>
      </c>
      <c r="X54" s="75" t="e">
        <f>'Selling Price'!#REF!-'Cash Cost'!X54</f>
        <v>#REF!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75">
        <f>'Selling Price'!E71-'Cash Cost'!E55</f>
        <v>-20.733956386292903</v>
      </c>
      <c r="F55" s="75">
        <f>'Selling Price'!F71-'Cash Cost'!F55</f>
        <v>-20.733956386292903</v>
      </c>
      <c r="G55" s="75">
        <f>'Selling Price'!G71-'Cash Cost'!G55</f>
        <v>-20.733956386292903</v>
      </c>
      <c r="H55" s="75">
        <f>'Selling Price'!H71-'Cash Cost'!H55</f>
        <v>-20.733956386292903</v>
      </c>
      <c r="I55" s="75">
        <f>'Selling Price'!I71-'Cash Cost'!I55</f>
        <v>-20.733956386292903</v>
      </c>
      <c r="J55" s="75">
        <f>'Selling Price'!J71-'Cash Cost'!J55</f>
        <v>-20.733956386292903</v>
      </c>
      <c r="K55" s="75">
        <f>'Selling Price'!K71-'Cash Cost'!K55</f>
        <v>-20.733956386292903</v>
      </c>
      <c r="L55" s="75">
        <f>'Selling Price'!L71-'Cash Cost'!L55</f>
        <v>157.89878003423541</v>
      </c>
      <c r="M55" s="75">
        <f>'Selling Price'!M71-'Cash Cost'!M55</f>
        <v>134.05727974121294</v>
      </c>
      <c r="N55" s="75">
        <f>'Selling Price'!N71-'Cash Cost'!N55</f>
        <v>-20.733956386292903</v>
      </c>
      <c r="O55" s="75">
        <f>'Selling Price'!O71-'Cash Cost'!O55</f>
        <v>-20.733956386292903</v>
      </c>
      <c r="P55" s="75">
        <f>'Selling Price'!P71-'Cash Cost'!P55</f>
        <v>-20.733956386292903</v>
      </c>
      <c r="Q55" s="75" t="e">
        <f>'Selling Price'!#REF!-'Cash Cost'!Q55</f>
        <v>#REF!</v>
      </c>
      <c r="R55" s="75" t="e">
        <f>'Selling Price'!#REF!-'Cash Cost'!R55</f>
        <v>#REF!</v>
      </c>
      <c r="S55" s="75" t="e">
        <f>'Selling Price'!#REF!-'Cash Cost'!S55</f>
        <v>#REF!</v>
      </c>
      <c r="T55" s="75" t="e">
        <f>'Selling Price'!#REF!-'Cash Cost'!T55</f>
        <v>#REF!</v>
      </c>
      <c r="U55" s="75" t="e">
        <f>'Selling Price'!#REF!-'Cash Cost'!U55</f>
        <v>#REF!</v>
      </c>
      <c r="V55" s="75" t="e">
        <f>'Selling Price'!#REF!-'Cash Cost'!V55</f>
        <v>#REF!</v>
      </c>
      <c r="W55" s="75" t="e">
        <f>'Selling Price'!#REF!-'Cash Cost'!W55</f>
        <v>#REF!</v>
      </c>
      <c r="X55" s="75" t="e">
        <f>'Selling Price'!#REF!-'Cash Cost'!X55</f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75">
        <f>'Selling Price'!E75-'Cash Cost'!E56</f>
        <v>40.604778154342398</v>
      </c>
      <c r="F56" s="75">
        <f>'Selling Price'!F75-'Cash Cost'!F56</f>
        <v>52.040411956289063</v>
      </c>
      <c r="G56" s="75">
        <f>'Selling Price'!G75-'Cash Cost'!G56</f>
        <v>52.117631469945024</v>
      </c>
      <c r="H56" s="75">
        <f>'Selling Price'!H75-'Cash Cost'!H56</f>
        <v>58.2270066961363</v>
      </c>
      <c r="I56" s="75">
        <f>'Selling Price'!I75-'Cash Cost'!I56</f>
        <v>50.421943446368175</v>
      </c>
      <c r="J56" s="75">
        <f>'Selling Price'!J75-'Cash Cost'!J56</f>
        <v>52.911481331500397</v>
      </c>
      <c r="K56" s="75">
        <f>'Selling Price'!K75-'Cash Cost'!K56</f>
        <v>58.79123082255893</v>
      </c>
      <c r="L56" s="75">
        <f>'Selling Price'!L75-'Cash Cost'!L56</f>
        <v>58.59327327797854</v>
      </c>
      <c r="M56" s="75">
        <f>'Selling Price'!M75-'Cash Cost'!M56</f>
        <v>63.390390813508134</v>
      </c>
      <c r="N56" s="75">
        <f>'Selling Price'!N75-'Cash Cost'!N56</f>
        <v>41.274205775060807</v>
      </c>
      <c r="O56" s="75">
        <f>'Selling Price'!O75-'Cash Cost'!O56</f>
        <v>53.087709540424498</v>
      </c>
      <c r="P56" s="75">
        <f>'Selling Price'!P75-'Cash Cost'!P56</f>
        <v>55.302680616253724</v>
      </c>
      <c r="Q56" s="75" t="e">
        <f>'Selling Price'!#REF!-'Cash Cost'!Q56</f>
        <v>#REF!</v>
      </c>
      <c r="R56" s="75" t="e">
        <f>'Selling Price'!#REF!-'Cash Cost'!R56</f>
        <v>#REF!</v>
      </c>
      <c r="S56" s="75" t="e">
        <f>'Selling Price'!#REF!-'Cash Cost'!S56</f>
        <v>#REF!</v>
      </c>
      <c r="T56" s="75" t="e">
        <f>'Selling Price'!#REF!-'Cash Cost'!T56</f>
        <v>#REF!</v>
      </c>
      <c r="U56" s="75" t="e">
        <f>'Selling Price'!#REF!-'Cash Cost'!U56</f>
        <v>#REF!</v>
      </c>
      <c r="V56" s="75" t="e">
        <f>'Selling Price'!#REF!-'Cash Cost'!V56</f>
        <v>#REF!</v>
      </c>
      <c r="W56" s="75" t="e">
        <f>'Selling Price'!#REF!-'Cash Cost'!W56</f>
        <v>#REF!</v>
      </c>
      <c r="X56" s="75" t="e">
        <f>'Selling Price'!#REF!-'Cash Cost'!X56</f>
        <v>#REF!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75">
        <f>'Selling Price'!E76-'Cash Cost'!E57</f>
        <v>40.604778154342398</v>
      </c>
      <c r="F57" s="75">
        <f>'Selling Price'!F76-'Cash Cost'!F57</f>
        <v>52.040411956289063</v>
      </c>
      <c r="G57" s="75">
        <f>'Selling Price'!G76-'Cash Cost'!G57</f>
        <v>52.117631469945024</v>
      </c>
      <c r="H57" s="75">
        <f>'Selling Price'!H76-'Cash Cost'!H57</f>
        <v>58.2270066961363</v>
      </c>
      <c r="I57" s="75">
        <f>'Selling Price'!I76-'Cash Cost'!I57</f>
        <v>50.421943446368175</v>
      </c>
      <c r="J57" s="75">
        <f>'Selling Price'!J76-'Cash Cost'!J57</f>
        <v>52.911481331500397</v>
      </c>
      <c r="K57" s="75">
        <f>'Selling Price'!K76-'Cash Cost'!K57</f>
        <v>58.79123082255893</v>
      </c>
      <c r="L57" s="75">
        <f>'Selling Price'!L76-'Cash Cost'!L57</f>
        <v>58.59327327797854</v>
      </c>
      <c r="M57" s="75">
        <f>'Selling Price'!M76-'Cash Cost'!M57</f>
        <v>63.390390813508134</v>
      </c>
      <c r="N57" s="75">
        <f>'Selling Price'!N76-'Cash Cost'!N57</f>
        <v>41.274205775060807</v>
      </c>
      <c r="O57" s="75">
        <f>'Selling Price'!O76-'Cash Cost'!O57</f>
        <v>53.087709540424498</v>
      </c>
      <c r="P57" s="75">
        <f>'Selling Price'!P76-'Cash Cost'!P57</f>
        <v>55.302680616253724</v>
      </c>
      <c r="Q57" s="75" t="e">
        <f>'Selling Price'!#REF!-'Cash Cost'!Q57</f>
        <v>#REF!</v>
      </c>
      <c r="R57" s="75" t="e">
        <f>'Selling Price'!#REF!-'Cash Cost'!R57</f>
        <v>#REF!</v>
      </c>
      <c r="S57" s="75" t="e">
        <f>'Selling Price'!#REF!-'Cash Cost'!S57</f>
        <v>#REF!</v>
      </c>
      <c r="T57" s="75" t="e">
        <f>'Selling Price'!#REF!-'Cash Cost'!T57</f>
        <v>#REF!</v>
      </c>
      <c r="U57" s="75" t="e">
        <f>'Selling Price'!#REF!-'Cash Cost'!U57</f>
        <v>#REF!</v>
      </c>
      <c r="V57" s="75" t="e">
        <f>'Selling Price'!#REF!-'Cash Cost'!V57</f>
        <v>#REF!</v>
      </c>
      <c r="W57" s="75" t="e">
        <f>'Selling Price'!#REF!-'Cash Cost'!W57</f>
        <v>#REF!</v>
      </c>
      <c r="X57" s="75" t="e">
        <f>'Selling Price'!#REF!-'Cash Cost'!X57</f>
        <v>#REF!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75">
        <f>'Selling Price'!E77-'Cash Cost'!E58</f>
        <v>43.573621928632122</v>
      </c>
      <c r="F58" s="75">
        <f>'Selling Price'!F77-'Cash Cost'!F58</f>
        <v>55.009255730578786</v>
      </c>
      <c r="G58" s="75">
        <f>'Selling Price'!G77-'Cash Cost'!G58</f>
        <v>55.086475244234748</v>
      </c>
      <c r="H58" s="75">
        <f>'Selling Price'!H77-'Cash Cost'!H58</f>
        <v>61.195850470426024</v>
      </c>
      <c r="I58" s="75">
        <f>'Selling Price'!I77-'Cash Cost'!I58</f>
        <v>53.390787220657899</v>
      </c>
      <c r="J58" s="75">
        <f>'Selling Price'!J77-'Cash Cost'!J58</f>
        <v>55.880325105790121</v>
      </c>
      <c r="K58" s="75">
        <f>'Selling Price'!K77-'Cash Cost'!K58</f>
        <v>61.760074596848654</v>
      </c>
      <c r="L58" s="75">
        <f>'Selling Price'!L77-'Cash Cost'!L58</f>
        <v>61.562117052268263</v>
      </c>
      <c r="M58" s="75">
        <f>'Selling Price'!M77-'Cash Cost'!M58</f>
        <v>66.359234587797857</v>
      </c>
      <c r="N58" s="75">
        <f>'Selling Price'!N77-'Cash Cost'!N58</f>
        <v>44.24304954935053</v>
      </c>
      <c r="O58" s="75">
        <f>'Selling Price'!O77-'Cash Cost'!O58</f>
        <v>56.056553314714222</v>
      </c>
      <c r="P58" s="75">
        <f>'Selling Price'!P77-'Cash Cost'!P58</f>
        <v>58.271524390543448</v>
      </c>
      <c r="Q58" s="75" t="e">
        <f>'Selling Price'!#REF!-'Cash Cost'!Q58</f>
        <v>#REF!</v>
      </c>
      <c r="R58" s="75" t="e">
        <f>'Selling Price'!#REF!-'Cash Cost'!R58</f>
        <v>#REF!</v>
      </c>
      <c r="S58" s="75" t="e">
        <f>'Selling Price'!#REF!-'Cash Cost'!S58</f>
        <v>#REF!</v>
      </c>
      <c r="T58" s="75" t="e">
        <f>'Selling Price'!#REF!-'Cash Cost'!T58</f>
        <v>#REF!</v>
      </c>
      <c r="U58" s="75" t="e">
        <f>'Selling Price'!#REF!-'Cash Cost'!U58</f>
        <v>#REF!</v>
      </c>
      <c r="V58" s="75" t="e">
        <f>'Selling Price'!#REF!-'Cash Cost'!V58</f>
        <v>#REF!</v>
      </c>
      <c r="W58" s="75" t="e">
        <f>'Selling Price'!#REF!-'Cash Cost'!W58</f>
        <v>#REF!</v>
      </c>
      <c r="X58" s="75" t="e">
        <f>'Selling Price'!#REF!-'Cash Cost'!X58</f>
        <v>#REF!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75">
        <f>'Selling Price'!E79-'Cash Cost'!E59</f>
        <v>41.850884073345526</v>
      </c>
      <c r="F59" s="75">
        <f>'Selling Price'!F79-'Cash Cost'!F59</f>
        <v>53.286517875292191</v>
      </c>
      <c r="G59" s="75">
        <f>'Selling Price'!G79-'Cash Cost'!G59</f>
        <v>53.363737388948152</v>
      </c>
      <c r="H59" s="75">
        <f>'Selling Price'!H79-'Cash Cost'!H59</f>
        <v>59.473112615139428</v>
      </c>
      <c r="I59" s="75">
        <f>'Selling Price'!I79-'Cash Cost'!I59</f>
        <v>51.668049365371303</v>
      </c>
      <c r="J59" s="75">
        <f>'Selling Price'!J79-'Cash Cost'!J59</f>
        <v>54.157587250503525</v>
      </c>
      <c r="K59" s="75">
        <f>'Selling Price'!K79-'Cash Cost'!K59</f>
        <v>60.037336741562058</v>
      </c>
      <c r="L59" s="75">
        <f>'Selling Price'!L79-'Cash Cost'!L59</f>
        <v>59.839379196981668</v>
      </c>
      <c r="M59" s="75">
        <f>'Selling Price'!M79-'Cash Cost'!M59</f>
        <v>64.636496732511262</v>
      </c>
      <c r="N59" s="75">
        <f>'Selling Price'!N79-'Cash Cost'!N59</f>
        <v>42.520311694063935</v>
      </c>
      <c r="O59" s="75">
        <f>'Selling Price'!O79-'Cash Cost'!O59</f>
        <v>54.333815459427626</v>
      </c>
      <c r="P59" s="75">
        <f>'Selling Price'!P79-'Cash Cost'!P59</f>
        <v>56.548786535256852</v>
      </c>
      <c r="Q59" s="75" t="e">
        <f>'Selling Price'!#REF!-'Cash Cost'!Q59</f>
        <v>#REF!</v>
      </c>
      <c r="R59" s="75" t="e">
        <f>'Selling Price'!#REF!-'Cash Cost'!R59</f>
        <v>#REF!</v>
      </c>
      <c r="S59" s="75" t="e">
        <f>'Selling Price'!#REF!-'Cash Cost'!S59</f>
        <v>#REF!</v>
      </c>
      <c r="T59" s="75" t="e">
        <f>'Selling Price'!#REF!-'Cash Cost'!T59</f>
        <v>#REF!</v>
      </c>
      <c r="U59" s="75" t="e">
        <f>'Selling Price'!#REF!-'Cash Cost'!U59</f>
        <v>#REF!</v>
      </c>
      <c r="V59" s="75" t="e">
        <f>'Selling Price'!#REF!-'Cash Cost'!V59</f>
        <v>#REF!</v>
      </c>
      <c r="W59" s="75" t="e">
        <f>'Selling Price'!#REF!-'Cash Cost'!W59</f>
        <v>#REF!</v>
      </c>
      <c r="X59" s="75" t="e">
        <f>'Selling Price'!#REF!-'Cash Cost'!X59</f>
        <v>#REF!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75">
        <f>'Selling Price'!E80-'Cash Cost'!E60</f>
        <v>41.850884073345526</v>
      </c>
      <c r="F60" s="75">
        <f>'Selling Price'!F80-'Cash Cost'!F60</f>
        <v>53.286517875292191</v>
      </c>
      <c r="G60" s="75">
        <f>'Selling Price'!G80-'Cash Cost'!G60</f>
        <v>53.363737388948152</v>
      </c>
      <c r="H60" s="75">
        <f>'Selling Price'!H80-'Cash Cost'!H60</f>
        <v>59.473112615139428</v>
      </c>
      <c r="I60" s="75">
        <f>'Selling Price'!I80-'Cash Cost'!I60</f>
        <v>51.668049365371303</v>
      </c>
      <c r="J60" s="75">
        <f>'Selling Price'!J80-'Cash Cost'!J60</f>
        <v>54.157587250503525</v>
      </c>
      <c r="K60" s="75">
        <f>'Selling Price'!K80-'Cash Cost'!K60</f>
        <v>60.037336741562058</v>
      </c>
      <c r="L60" s="75">
        <f>'Selling Price'!L80-'Cash Cost'!L60</f>
        <v>59.839379196981668</v>
      </c>
      <c r="M60" s="75">
        <f>'Selling Price'!M80-'Cash Cost'!M60</f>
        <v>64.636496732511262</v>
      </c>
      <c r="N60" s="75">
        <f>'Selling Price'!N80-'Cash Cost'!N60</f>
        <v>42.520311694063935</v>
      </c>
      <c r="O60" s="75">
        <f>'Selling Price'!O80-'Cash Cost'!O60</f>
        <v>54.333815459427626</v>
      </c>
      <c r="P60" s="75">
        <f>'Selling Price'!P80-'Cash Cost'!P60</f>
        <v>56.548786535256852</v>
      </c>
      <c r="Q60" s="75" t="e">
        <f>'Selling Price'!#REF!-'Cash Cost'!Q60</f>
        <v>#REF!</v>
      </c>
      <c r="R60" s="75" t="e">
        <f>'Selling Price'!#REF!-'Cash Cost'!R60</f>
        <v>#REF!</v>
      </c>
      <c r="S60" s="75" t="e">
        <f>'Selling Price'!#REF!-'Cash Cost'!S60</f>
        <v>#REF!</v>
      </c>
      <c r="T60" s="75" t="e">
        <f>'Selling Price'!#REF!-'Cash Cost'!T60</f>
        <v>#REF!</v>
      </c>
      <c r="U60" s="75" t="e">
        <f>'Selling Price'!#REF!-'Cash Cost'!U60</f>
        <v>#REF!</v>
      </c>
      <c r="V60" s="75" t="e">
        <f>'Selling Price'!#REF!-'Cash Cost'!V60</f>
        <v>#REF!</v>
      </c>
      <c r="W60" s="75" t="e">
        <f>'Selling Price'!#REF!-'Cash Cost'!W60</f>
        <v>#REF!</v>
      </c>
      <c r="X60" s="75" t="e">
        <f>'Selling Price'!#REF!-'Cash Cost'!X60</f>
        <v>#REF!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75">
        <f>'Selling Price'!E81-'Cash Cost'!E61</f>
        <v>62.411631736896879</v>
      </c>
      <c r="F61" s="75">
        <f>'Selling Price'!F81-'Cash Cost'!F61</f>
        <v>73.847265538843544</v>
      </c>
      <c r="G61" s="75">
        <f>'Selling Price'!G81-'Cash Cost'!G61</f>
        <v>73.924485052499506</v>
      </c>
      <c r="H61" s="75">
        <f>'Selling Price'!H81-'Cash Cost'!H61</f>
        <v>80.033860278690781</v>
      </c>
      <c r="I61" s="75">
        <f>'Selling Price'!I81-'Cash Cost'!I61</f>
        <v>72.228797028922656</v>
      </c>
      <c r="J61" s="75">
        <f>'Selling Price'!J81-'Cash Cost'!J61</f>
        <v>74.718334914054878</v>
      </c>
      <c r="K61" s="75">
        <f>'Selling Price'!K81-'Cash Cost'!K61</f>
        <v>80.598084405113411</v>
      </c>
      <c r="L61" s="75">
        <f>'Selling Price'!L81-'Cash Cost'!L61</f>
        <v>80.400126860533021</v>
      </c>
      <c r="M61" s="75">
        <f>'Selling Price'!M81-'Cash Cost'!M61</f>
        <v>85.197244396062615</v>
      </c>
      <c r="N61" s="75">
        <f>'Selling Price'!N81-'Cash Cost'!N61</f>
        <v>63.081059357615288</v>
      </c>
      <c r="O61" s="75">
        <f>'Selling Price'!O81-'Cash Cost'!O61</f>
        <v>74.89456312297898</v>
      </c>
      <c r="P61" s="75">
        <f>'Selling Price'!P81-'Cash Cost'!P61</f>
        <v>77.109534198808205</v>
      </c>
      <c r="Q61" s="75" t="e">
        <f>'Selling Price'!#REF!-'Cash Cost'!Q61</f>
        <v>#REF!</v>
      </c>
      <c r="R61" s="75" t="e">
        <f>'Selling Price'!#REF!-'Cash Cost'!R61</f>
        <v>#REF!</v>
      </c>
      <c r="S61" s="75" t="e">
        <f>'Selling Price'!#REF!-'Cash Cost'!S61</f>
        <v>#REF!</v>
      </c>
      <c r="T61" s="75" t="e">
        <f>'Selling Price'!#REF!-'Cash Cost'!T61</f>
        <v>#REF!</v>
      </c>
      <c r="U61" s="75" t="e">
        <f>'Selling Price'!#REF!-'Cash Cost'!U61</f>
        <v>#REF!</v>
      </c>
      <c r="V61" s="75" t="e">
        <f>'Selling Price'!#REF!-'Cash Cost'!V61</f>
        <v>#REF!</v>
      </c>
      <c r="W61" s="75" t="e">
        <f>'Selling Price'!#REF!-'Cash Cost'!W61</f>
        <v>#REF!</v>
      </c>
      <c r="X61" s="75" t="e">
        <f>'Selling Price'!#REF!-'Cash Cost'!X61</f>
        <v>#REF!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75">
        <f>'Selling Price'!E82-'Cash Cost'!E62</f>
        <v>65.380475511186603</v>
      </c>
      <c r="F62" s="75">
        <f>'Selling Price'!F82-'Cash Cost'!F62</f>
        <v>76.816109313133268</v>
      </c>
      <c r="G62" s="75">
        <f>'Selling Price'!G82-'Cash Cost'!G62</f>
        <v>76.893328826789229</v>
      </c>
      <c r="H62" s="75">
        <f>'Selling Price'!H82-'Cash Cost'!H62</f>
        <v>83.002704052980505</v>
      </c>
      <c r="I62" s="75">
        <f>'Selling Price'!I82-'Cash Cost'!I62</f>
        <v>75.19764080321238</v>
      </c>
      <c r="J62" s="75">
        <f>'Selling Price'!J82-'Cash Cost'!J62</f>
        <v>77.687178688344602</v>
      </c>
      <c r="K62" s="75">
        <f>'Selling Price'!K82-'Cash Cost'!K62</f>
        <v>83.566928179403135</v>
      </c>
      <c r="L62" s="75">
        <f>'Selling Price'!L82-'Cash Cost'!L62</f>
        <v>83.368970634822745</v>
      </c>
      <c r="M62" s="75">
        <f>'Selling Price'!M82-'Cash Cost'!M62</f>
        <v>88.166088170352339</v>
      </c>
      <c r="N62" s="75">
        <f>'Selling Price'!N82-'Cash Cost'!N62</f>
        <v>66.049903131905012</v>
      </c>
      <c r="O62" s="75">
        <f>'Selling Price'!O82-'Cash Cost'!O62</f>
        <v>77.863406897268703</v>
      </c>
      <c r="P62" s="75">
        <f>'Selling Price'!P82-'Cash Cost'!P62</f>
        <v>80.078377973097929</v>
      </c>
      <c r="Q62" s="75" t="e">
        <f>'Selling Price'!#REF!-'Cash Cost'!Q62</f>
        <v>#REF!</v>
      </c>
      <c r="R62" s="75" t="e">
        <f>'Selling Price'!#REF!-'Cash Cost'!R62</f>
        <v>#REF!</v>
      </c>
      <c r="S62" s="75" t="e">
        <f>'Selling Price'!#REF!-'Cash Cost'!S62</f>
        <v>#REF!</v>
      </c>
      <c r="T62" s="75" t="e">
        <f>'Selling Price'!#REF!-'Cash Cost'!T62</f>
        <v>#REF!</v>
      </c>
      <c r="U62" s="75" t="e">
        <f>'Selling Price'!#REF!-'Cash Cost'!U62</f>
        <v>#REF!</v>
      </c>
      <c r="V62" s="75" t="e">
        <f>'Selling Price'!#REF!-'Cash Cost'!V62</f>
        <v>#REF!</v>
      </c>
      <c r="W62" s="75" t="e">
        <f>'Selling Price'!#REF!-'Cash Cost'!W62</f>
        <v>#REF!</v>
      </c>
      <c r="X62" s="75" t="e">
        <f>'Selling Price'!#REF!-'Cash Cost'!X62</f>
        <v>#REF!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75">
        <f>'Selling Price'!E83-'Cash Cost'!E63</f>
        <v>49.950572546865715</v>
      </c>
      <c r="F63" s="75">
        <f>'Selling Price'!F83-'Cash Cost'!F63</f>
        <v>61.386206348812379</v>
      </c>
      <c r="G63" s="75">
        <f>'Selling Price'!G83-'Cash Cost'!G63</f>
        <v>61.463425862468341</v>
      </c>
      <c r="H63" s="75">
        <f>'Selling Price'!H83-'Cash Cost'!H63</f>
        <v>67.572801088659617</v>
      </c>
      <c r="I63" s="75">
        <f>'Selling Price'!I83-'Cash Cost'!I63</f>
        <v>59.767737838891492</v>
      </c>
      <c r="J63" s="75">
        <f>'Selling Price'!J83-'Cash Cost'!J63</f>
        <v>62.257275724023714</v>
      </c>
      <c r="K63" s="75">
        <f>'Selling Price'!K83-'Cash Cost'!K63</f>
        <v>68.137025215082247</v>
      </c>
      <c r="L63" s="75">
        <f>'Selling Price'!L83-'Cash Cost'!L63</f>
        <v>67.939067670501856</v>
      </c>
      <c r="M63" s="75">
        <f>'Selling Price'!M83-'Cash Cost'!M63</f>
        <v>72.73618520603145</v>
      </c>
      <c r="N63" s="75">
        <f>'Selling Price'!N83-'Cash Cost'!N63</f>
        <v>50.620000167584124</v>
      </c>
      <c r="O63" s="75">
        <f>'Selling Price'!O83-'Cash Cost'!O63</f>
        <v>62.433503932947815</v>
      </c>
      <c r="P63" s="75">
        <f>'Selling Price'!P83-'Cash Cost'!P63</f>
        <v>64.648475008777041</v>
      </c>
      <c r="Q63" s="75" t="e">
        <f>'Selling Price'!#REF!-'Cash Cost'!Q63</f>
        <v>#REF!</v>
      </c>
      <c r="R63" s="75" t="e">
        <f>'Selling Price'!#REF!-'Cash Cost'!R63</f>
        <v>#REF!</v>
      </c>
      <c r="S63" s="75" t="e">
        <f>'Selling Price'!#REF!-'Cash Cost'!S63</f>
        <v>#REF!</v>
      </c>
      <c r="T63" s="75" t="e">
        <f>'Selling Price'!#REF!-'Cash Cost'!T63</f>
        <v>#REF!</v>
      </c>
      <c r="U63" s="75" t="e">
        <f>'Selling Price'!#REF!-'Cash Cost'!U63</f>
        <v>#REF!</v>
      </c>
      <c r="V63" s="75" t="e">
        <f>'Selling Price'!#REF!-'Cash Cost'!V63</f>
        <v>#REF!</v>
      </c>
      <c r="W63" s="75" t="e">
        <f>'Selling Price'!#REF!-'Cash Cost'!W63</f>
        <v>#REF!</v>
      </c>
      <c r="X63" s="75" t="e">
        <f>'Selling Price'!#REF!-'Cash Cost'!X63</f>
        <v>#REF!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75">
        <f>'Selling Price'!E84-'Cash Cost'!E64</f>
        <v>45.277675350604056</v>
      </c>
      <c r="F64" s="75">
        <f>'Selling Price'!F84-'Cash Cost'!F64</f>
        <v>56.713309152550721</v>
      </c>
      <c r="G64" s="75">
        <f>'Selling Price'!G84-'Cash Cost'!G64</f>
        <v>56.790528666206683</v>
      </c>
      <c r="H64" s="75">
        <f>'Selling Price'!H84-'Cash Cost'!H64</f>
        <v>62.899903892397958</v>
      </c>
      <c r="I64" s="75">
        <f>'Selling Price'!I84-'Cash Cost'!I64</f>
        <v>55.094840642629833</v>
      </c>
      <c r="J64" s="75">
        <f>'Selling Price'!J84-'Cash Cost'!J64</f>
        <v>57.584378527762055</v>
      </c>
      <c r="K64" s="75">
        <f>'Selling Price'!K84-'Cash Cost'!K64</f>
        <v>63.464128018820588</v>
      </c>
      <c r="L64" s="75">
        <f>'Selling Price'!L84-'Cash Cost'!L64</f>
        <v>63.266170474240198</v>
      </c>
      <c r="M64" s="75">
        <f>'Selling Price'!M84-'Cash Cost'!M64</f>
        <v>68.063288009769792</v>
      </c>
      <c r="N64" s="75">
        <f>'Selling Price'!N84-'Cash Cost'!N64</f>
        <v>45.947102971322465</v>
      </c>
      <c r="O64" s="75">
        <f>'Selling Price'!O84-'Cash Cost'!O64</f>
        <v>57.760606736686157</v>
      </c>
      <c r="P64" s="75">
        <f>'Selling Price'!P84-'Cash Cost'!P64</f>
        <v>59.975577812515382</v>
      </c>
      <c r="Q64" s="75" t="e">
        <f>'Selling Price'!#REF!-'Cash Cost'!Q64</f>
        <v>#REF!</v>
      </c>
      <c r="R64" s="75" t="e">
        <f>'Selling Price'!#REF!-'Cash Cost'!R64</f>
        <v>#REF!</v>
      </c>
      <c r="S64" s="75" t="e">
        <f>'Selling Price'!#REF!-'Cash Cost'!S64</f>
        <v>#REF!</v>
      </c>
      <c r="T64" s="75" t="e">
        <f>'Selling Price'!#REF!-'Cash Cost'!T64</f>
        <v>#REF!</v>
      </c>
      <c r="U64" s="75" t="e">
        <f>'Selling Price'!#REF!-'Cash Cost'!U64</f>
        <v>#REF!</v>
      </c>
      <c r="V64" s="75" t="e">
        <f>'Selling Price'!#REF!-'Cash Cost'!V64</f>
        <v>#REF!</v>
      </c>
      <c r="W64" s="75" t="e">
        <f>'Selling Price'!#REF!-'Cash Cost'!W64</f>
        <v>#REF!</v>
      </c>
      <c r="X64" s="75" t="e">
        <f>'Selling Price'!#REF!-'Cash Cost'!X64</f>
        <v>#REF!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75">
        <f>'Selling Price'!E85-'Cash Cost'!E65</f>
        <v>49.950572546865715</v>
      </c>
      <c r="F65" s="75">
        <f>'Selling Price'!F85-'Cash Cost'!F65</f>
        <v>61.386206348812379</v>
      </c>
      <c r="G65" s="75">
        <f>'Selling Price'!G85-'Cash Cost'!G65</f>
        <v>61.463425862468341</v>
      </c>
      <c r="H65" s="75">
        <f>'Selling Price'!H85-'Cash Cost'!H65</f>
        <v>67.572801088659617</v>
      </c>
      <c r="I65" s="75">
        <f>'Selling Price'!I85-'Cash Cost'!I65</f>
        <v>59.767737838891492</v>
      </c>
      <c r="J65" s="75">
        <f>'Selling Price'!J85-'Cash Cost'!J65</f>
        <v>62.257275724023714</v>
      </c>
      <c r="K65" s="75">
        <f>'Selling Price'!K85-'Cash Cost'!K65</f>
        <v>68.137025215082247</v>
      </c>
      <c r="L65" s="75">
        <f>'Selling Price'!L85-'Cash Cost'!L65</f>
        <v>67.939067670501856</v>
      </c>
      <c r="M65" s="75">
        <f>'Selling Price'!M85-'Cash Cost'!M65</f>
        <v>72.73618520603145</v>
      </c>
      <c r="N65" s="75">
        <f>'Selling Price'!N85-'Cash Cost'!N65</f>
        <v>50.620000167584124</v>
      </c>
      <c r="O65" s="75">
        <f>'Selling Price'!O85-'Cash Cost'!O65</f>
        <v>62.433503932947815</v>
      </c>
      <c r="P65" s="75">
        <f>'Selling Price'!P85-'Cash Cost'!P65</f>
        <v>64.648475008777041</v>
      </c>
      <c r="Q65" s="75" t="e">
        <f>'Selling Price'!#REF!-'Cash Cost'!Q65</f>
        <v>#REF!</v>
      </c>
      <c r="R65" s="75" t="e">
        <f>'Selling Price'!#REF!-'Cash Cost'!R65</f>
        <v>#REF!</v>
      </c>
      <c r="S65" s="75" t="e">
        <f>'Selling Price'!#REF!-'Cash Cost'!S65</f>
        <v>#REF!</v>
      </c>
      <c r="T65" s="75" t="e">
        <f>'Selling Price'!#REF!-'Cash Cost'!T65</f>
        <v>#REF!</v>
      </c>
      <c r="U65" s="75" t="e">
        <f>'Selling Price'!#REF!-'Cash Cost'!U65</f>
        <v>#REF!</v>
      </c>
      <c r="V65" s="75" t="e">
        <f>'Selling Price'!#REF!-'Cash Cost'!V65</f>
        <v>#REF!</v>
      </c>
      <c r="W65" s="75" t="e">
        <f>'Selling Price'!#REF!-'Cash Cost'!W65</f>
        <v>#REF!</v>
      </c>
      <c r="X65" s="75" t="e">
        <f>'Selling Price'!#REF!-'Cash Cost'!X65</f>
        <v>#REF!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75">
        <f>'Selling Price'!E86-'Cash Cost'!E66</f>
        <v>52.919416321155438</v>
      </c>
      <c r="F66" s="75">
        <f>'Selling Price'!F86-'Cash Cost'!F66</f>
        <v>64.355050123102103</v>
      </c>
      <c r="G66" s="75">
        <f>'Selling Price'!G86-'Cash Cost'!G66</f>
        <v>64.432269636758065</v>
      </c>
      <c r="H66" s="75">
        <f>'Selling Price'!H86-'Cash Cost'!H66</f>
        <v>70.54164486294934</v>
      </c>
      <c r="I66" s="75">
        <f>'Selling Price'!I86-'Cash Cost'!I66</f>
        <v>62.736581613181215</v>
      </c>
      <c r="J66" s="75">
        <f>'Selling Price'!J86-'Cash Cost'!J66</f>
        <v>65.226119498313437</v>
      </c>
      <c r="K66" s="75">
        <f>'Selling Price'!K86-'Cash Cost'!K66</f>
        <v>71.10586898937197</v>
      </c>
      <c r="L66" s="75">
        <f>'Selling Price'!L86-'Cash Cost'!L66</f>
        <v>70.90791144479158</v>
      </c>
      <c r="M66" s="75">
        <f>'Selling Price'!M86-'Cash Cost'!M66</f>
        <v>75.705028980321174</v>
      </c>
      <c r="N66" s="75">
        <f>'Selling Price'!N86-'Cash Cost'!N66</f>
        <v>53.588843941873847</v>
      </c>
      <c r="O66" s="75">
        <f>'Selling Price'!O86-'Cash Cost'!O66</f>
        <v>65.402347707237539</v>
      </c>
      <c r="P66" s="75">
        <f>'Selling Price'!P86-'Cash Cost'!P66</f>
        <v>67.617318783066764</v>
      </c>
      <c r="Q66" s="75" t="e">
        <f>'Selling Price'!#REF!-'Cash Cost'!Q66</f>
        <v>#REF!</v>
      </c>
      <c r="R66" s="75" t="e">
        <f>'Selling Price'!#REF!-'Cash Cost'!R66</f>
        <v>#REF!</v>
      </c>
      <c r="S66" s="75" t="e">
        <f>'Selling Price'!#REF!-'Cash Cost'!S66</f>
        <v>#REF!</v>
      </c>
      <c r="T66" s="75" t="e">
        <f>'Selling Price'!#REF!-'Cash Cost'!T66</f>
        <v>#REF!</v>
      </c>
      <c r="U66" s="75" t="e">
        <f>'Selling Price'!#REF!-'Cash Cost'!U66</f>
        <v>#REF!</v>
      </c>
      <c r="V66" s="75" t="e">
        <f>'Selling Price'!#REF!-'Cash Cost'!V66</f>
        <v>#REF!</v>
      </c>
      <c r="W66" s="75" t="e">
        <f>'Selling Price'!#REF!-'Cash Cost'!W66</f>
        <v>#REF!</v>
      </c>
      <c r="X66" s="75" t="e">
        <f>'Selling Price'!#REF!-'Cash Cost'!X66</f>
        <v>#REF!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75">
        <f>'Selling Price'!E88-'Cash Cost'!E67</f>
        <v>43.096989992348597</v>
      </c>
      <c r="F67" s="75">
        <f>'Selling Price'!F88-'Cash Cost'!F67</f>
        <v>54.532623794295262</v>
      </c>
      <c r="G67" s="75">
        <f>'Selling Price'!G88-'Cash Cost'!G67</f>
        <v>54.609843307951223</v>
      </c>
      <c r="H67" s="75">
        <f>'Selling Price'!H88-'Cash Cost'!H67</f>
        <v>60.719218534142499</v>
      </c>
      <c r="I67" s="75">
        <f>'Selling Price'!I88-'Cash Cost'!I67</f>
        <v>52.914155284374374</v>
      </c>
      <c r="J67" s="75">
        <f>'Selling Price'!J88-'Cash Cost'!J67</f>
        <v>55.403693169506596</v>
      </c>
      <c r="K67" s="75">
        <f>'Selling Price'!K88-'Cash Cost'!K67</f>
        <v>61.283442660565129</v>
      </c>
      <c r="L67" s="75">
        <f>'Selling Price'!L88-'Cash Cost'!L67</f>
        <v>61.085485115984739</v>
      </c>
      <c r="M67" s="75">
        <f>'Selling Price'!M88-'Cash Cost'!M67</f>
        <v>65.882602651514333</v>
      </c>
      <c r="N67" s="75">
        <f>'Selling Price'!N88-'Cash Cost'!N67</f>
        <v>43.766417613067006</v>
      </c>
      <c r="O67" s="75">
        <f>'Selling Price'!O88-'Cash Cost'!O67</f>
        <v>55.579921378430697</v>
      </c>
      <c r="P67" s="75">
        <f>'Selling Price'!P88-'Cash Cost'!P67</f>
        <v>57.794892454259923</v>
      </c>
      <c r="Q67" s="75" t="e">
        <f>'Selling Price'!#REF!-'Cash Cost'!Q67</f>
        <v>#REF!</v>
      </c>
      <c r="R67" s="75" t="e">
        <f>'Selling Price'!#REF!-'Cash Cost'!R67</f>
        <v>#REF!</v>
      </c>
      <c r="S67" s="75" t="e">
        <f>'Selling Price'!#REF!-'Cash Cost'!S67</f>
        <v>#REF!</v>
      </c>
      <c r="T67" s="75" t="e">
        <f>'Selling Price'!#REF!-'Cash Cost'!T67</f>
        <v>#REF!</v>
      </c>
      <c r="U67" s="75" t="e">
        <f>'Selling Price'!#REF!-'Cash Cost'!U67</f>
        <v>#REF!</v>
      </c>
      <c r="V67" s="75" t="e">
        <f>'Selling Price'!#REF!-'Cash Cost'!V67</f>
        <v>#REF!</v>
      </c>
      <c r="W67" s="75" t="e">
        <f>'Selling Price'!#REF!-'Cash Cost'!W67</f>
        <v>#REF!</v>
      </c>
      <c r="X67" s="75" t="e">
        <f>'Selling Price'!#REF!-'Cash Cost'!X67</f>
        <v>#REF!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75">
        <f>'Selling Price'!E89-'Cash Cost'!E68</f>
        <v>46.06583376663832</v>
      </c>
      <c r="F68" s="75">
        <f>'Selling Price'!F89-'Cash Cost'!F68</f>
        <v>57.501467568584985</v>
      </c>
      <c r="G68" s="75">
        <f>'Selling Price'!G89-'Cash Cost'!G68</f>
        <v>57.578687082240947</v>
      </c>
      <c r="H68" s="75">
        <f>'Selling Price'!H89-'Cash Cost'!H68</f>
        <v>63.688062308432222</v>
      </c>
      <c r="I68" s="75">
        <f>'Selling Price'!I89-'Cash Cost'!I68</f>
        <v>55.882999058664097</v>
      </c>
      <c r="J68" s="75">
        <f>'Selling Price'!J89-'Cash Cost'!J68</f>
        <v>58.37253694379632</v>
      </c>
      <c r="K68" s="75">
        <f>'Selling Price'!K89-'Cash Cost'!K68</f>
        <v>64.252286434854852</v>
      </c>
      <c r="L68" s="75">
        <f>'Selling Price'!L89-'Cash Cost'!L68</f>
        <v>64.054328890274462</v>
      </c>
      <c r="M68" s="75">
        <f>'Selling Price'!M89-'Cash Cost'!M68</f>
        <v>68.851446425804056</v>
      </c>
      <c r="N68" s="75">
        <f>'Selling Price'!N89-'Cash Cost'!N68</f>
        <v>46.735261387356729</v>
      </c>
      <c r="O68" s="75">
        <f>'Selling Price'!O89-'Cash Cost'!O68</f>
        <v>58.548765152720421</v>
      </c>
      <c r="P68" s="75">
        <f>'Selling Price'!P89-'Cash Cost'!P68</f>
        <v>60.763736228549647</v>
      </c>
      <c r="Q68" s="75" t="e">
        <f>'Selling Price'!#REF!-'Cash Cost'!Q68</f>
        <v>#REF!</v>
      </c>
      <c r="R68" s="75" t="e">
        <f>'Selling Price'!#REF!-'Cash Cost'!R68</f>
        <v>#REF!</v>
      </c>
      <c r="S68" s="75" t="e">
        <f>'Selling Price'!#REF!-'Cash Cost'!S68</f>
        <v>#REF!</v>
      </c>
      <c r="T68" s="75" t="e">
        <f>'Selling Price'!#REF!-'Cash Cost'!T68</f>
        <v>#REF!</v>
      </c>
      <c r="U68" s="75" t="e">
        <f>'Selling Price'!#REF!-'Cash Cost'!U68</f>
        <v>#REF!</v>
      </c>
      <c r="V68" s="75" t="e">
        <f>'Selling Price'!#REF!-'Cash Cost'!V68</f>
        <v>#REF!</v>
      </c>
      <c r="W68" s="75" t="e">
        <f>'Selling Price'!#REF!-'Cash Cost'!W68</f>
        <v>#REF!</v>
      </c>
      <c r="X68" s="75" t="e">
        <f>'Selling Price'!#REF!-'Cash Cost'!X68</f>
        <v>#REF!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75">
        <f>'Selling Price'!E91-'Cash Cost'!E69</f>
        <v>49.950572546865715</v>
      </c>
      <c r="F69" s="75">
        <f>'Selling Price'!F91-'Cash Cost'!F69</f>
        <v>61.386206348812379</v>
      </c>
      <c r="G69" s="75">
        <f>'Selling Price'!G91-'Cash Cost'!G69</f>
        <v>61.463425862468341</v>
      </c>
      <c r="H69" s="75">
        <f>'Selling Price'!H91-'Cash Cost'!H69</f>
        <v>67.572801088659617</v>
      </c>
      <c r="I69" s="75">
        <f>'Selling Price'!I91-'Cash Cost'!I69</f>
        <v>59.767737838891492</v>
      </c>
      <c r="J69" s="75">
        <f>'Selling Price'!J91-'Cash Cost'!J69</f>
        <v>62.257275724023714</v>
      </c>
      <c r="K69" s="75">
        <f>'Selling Price'!K91-'Cash Cost'!K69</f>
        <v>68.137025215082247</v>
      </c>
      <c r="L69" s="75">
        <f>'Selling Price'!L91-'Cash Cost'!L69</f>
        <v>67.939067670501856</v>
      </c>
      <c r="M69" s="75">
        <f>'Selling Price'!M91-'Cash Cost'!M69</f>
        <v>72.73618520603145</v>
      </c>
      <c r="N69" s="75">
        <f>'Selling Price'!N91-'Cash Cost'!N69</f>
        <v>50.620000167584124</v>
      </c>
      <c r="O69" s="75">
        <f>'Selling Price'!O91-'Cash Cost'!O69</f>
        <v>62.433503932947815</v>
      </c>
      <c r="P69" s="75">
        <f>'Selling Price'!P91-'Cash Cost'!P69</f>
        <v>64.648475008777041</v>
      </c>
      <c r="Q69" s="75" t="e">
        <f>'Selling Price'!#REF!-'Cash Cost'!Q69</f>
        <v>#REF!</v>
      </c>
      <c r="R69" s="75" t="e">
        <f>'Selling Price'!#REF!-'Cash Cost'!R69</f>
        <v>#REF!</v>
      </c>
      <c r="S69" s="75" t="e">
        <f>'Selling Price'!#REF!-'Cash Cost'!S69</f>
        <v>#REF!</v>
      </c>
      <c r="T69" s="75" t="e">
        <f>'Selling Price'!#REF!-'Cash Cost'!T69</f>
        <v>#REF!</v>
      </c>
      <c r="U69" s="75" t="e">
        <f>'Selling Price'!#REF!-'Cash Cost'!U69</f>
        <v>#REF!</v>
      </c>
      <c r="V69" s="75" t="e">
        <f>'Selling Price'!#REF!-'Cash Cost'!V69</f>
        <v>#REF!</v>
      </c>
      <c r="W69" s="75" t="e">
        <f>'Selling Price'!#REF!-'Cash Cost'!W69</f>
        <v>#REF!</v>
      </c>
      <c r="X69" s="75" t="e">
        <f>'Selling Price'!#REF!-'Cash Cost'!X69</f>
        <v>#REF!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75">
        <f>'Selling Price'!E92-'Cash Cost'!E70</f>
        <v>52.919416321155438</v>
      </c>
      <c r="F70" s="75">
        <f>'Selling Price'!F92-'Cash Cost'!F70</f>
        <v>64.355050123102103</v>
      </c>
      <c r="G70" s="75">
        <f>'Selling Price'!G92-'Cash Cost'!G70</f>
        <v>64.432269636758065</v>
      </c>
      <c r="H70" s="75">
        <f>'Selling Price'!H92-'Cash Cost'!H70</f>
        <v>70.54164486294934</v>
      </c>
      <c r="I70" s="75">
        <f>'Selling Price'!I92-'Cash Cost'!I70</f>
        <v>62.736581613181215</v>
      </c>
      <c r="J70" s="75">
        <f>'Selling Price'!J92-'Cash Cost'!J70</f>
        <v>65.226119498313437</v>
      </c>
      <c r="K70" s="75">
        <f>'Selling Price'!K92-'Cash Cost'!K70</f>
        <v>71.10586898937197</v>
      </c>
      <c r="L70" s="75">
        <f>'Selling Price'!L92-'Cash Cost'!L70</f>
        <v>70.90791144479158</v>
      </c>
      <c r="M70" s="75">
        <f>'Selling Price'!M92-'Cash Cost'!M70</f>
        <v>75.705028980321174</v>
      </c>
      <c r="N70" s="75">
        <f>'Selling Price'!N92-'Cash Cost'!N70</f>
        <v>53.588843941873847</v>
      </c>
      <c r="O70" s="75">
        <f>'Selling Price'!O92-'Cash Cost'!O70</f>
        <v>65.402347707237539</v>
      </c>
      <c r="P70" s="75">
        <f>'Selling Price'!P92-'Cash Cost'!P70</f>
        <v>67.617318783066764</v>
      </c>
      <c r="Q70" s="75" t="e">
        <f>'Selling Price'!#REF!-'Cash Cost'!Q70</f>
        <v>#REF!</v>
      </c>
      <c r="R70" s="75" t="e">
        <f>'Selling Price'!#REF!-'Cash Cost'!R70</f>
        <v>#REF!</v>
      </c>
      <c r="S70" s="75" t="e">
        <f>'Selling Price'!#REF!-'Cash Cost'!S70</f>
        <v>#REF!</v>
      </c>
      <c r="T70" s="75" t="e">
        <f>'Selling Price'!#REF!-'Cash Cost'!T70</f>
        <v>#REF!</v>
      </c>
      <c r="U70" s="75" t="e">
        <f>'Selling Price'!#REF!-'Cash Cost'!U70</f>
        <v>#REF!</v>
      </c>
      <c r="V70" s="75" t="e">
        <f>'Selling Price'!#REF!-'Cash Cost'!V70</f>
        <v>#REF!</v>
      </c>
      <c r="W70" s="75" t="e">
        <f>'Selling Price'!#REF!-'Cash Cost'!W70</f>
        <v>#REF!</v>
      </c>
      <c r="X70" s="75" t="e">
        <f>'Selling Price'!#REF!-'Cash Cost'!X70</f>
        <v>#REF!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75">
        <f>'Selling Price'!E93-'Cash Cost'!E71</f>
        <v>49.950572546865715</v>
      </c>
      <c r="F71" s="75">
        <f>'Selling Price'!F93-'Cash Cost'!F71</f>
        <v>61.386206348812379</v>
      </c>
      <c r="G71" s="75">
        <f>'Selling Price'!G93-'Cash Cost'!G71</f>
        <v>61.463425862468341</v>
      </c>
      <c r="H71" s="75">
        <f>'Selling Price'!H93-'Cash Cost'!H71</f>
        <v>67.572801088659617</v>
      </c>
      <c r="I71" s="75">
        <f>'Selling Price'!I93-'Cash Cost'!I71</f>
        <v>59.767737838891492</v>
      </c>
      <c r="J71" s="75">
        <f>'Selling Price'!J93-'Cash Cost'!J71</f>
        <v>62.257275724023714</v>
      </c>
      <c r="K71" s="75">
        <f>'Selling Price'!K93-'Cash Cost'!K71</f>
        <v>68.137025215082247</v>
      </c>
      <c r="L71" s="75">
        <f>'Selling Price'!L93-'Cash Cost'!L71</f>
        <v>67.939067670501856</v>
      </c>
      <c r="M71" s="75">
        <f>'Selling Price'!M93-'Cash Cost'!M71</f>
        <v>72.73618520603145</v>
      </c>
      <c r="N71" s="75">
        <f>'Selling Price'!N93-'Cash Cost'!N71</f>
        <v>50.620000167584124</v>
      </c>
      <c r="O71" s="75">
        <f>'Selling Price'!O93-'Cash Cost'!O71</f>
        <v>62.433503932947815</v>
      </c>
      <c r="P71" s="75">
        <f>'Selling Price'!P93-'Cash Cost'!P71</f>
        <v>64.648475008777041</v>
      </c>
      <c r="Q71" s="75" t="e">
        <f>'Selling Price'!#REF!-'Cash Cost'!Q71</f>
        <v>#REF!</v>
      </c>
      <c r="R71" s="75" t="e">
        <f>'Selling Price'!#REF!-'Cash Cost'!R71</f>
        <v>#REF!</v>
      </c>
      <c r="S71" s="75" t="e">
        <f>'Selling Price'!#REF!-'Cash Cost'!S71</f>
        <v>#REF!</v>
      </c>
      <c r="T71" s="75" t="e">
        <f>'Selling Price'!#REF!-'Cash Cost'!T71</f>
        <v>#REF!</v>
      </c>
      <c r="U71" s="75" t="e">
        <f>'Selling Price'!#REF!-'Cash Cost'!U71</f>
        <v>#REF!</v>
      </c>
      <c r="V71" s="75" t="e">
        <f>'Selling Price'!#REF!-'Cash Cost'!V71</f>
        <v>#REF!</v>
      </c>
      <c r="W71" s="75" t="e">
        <f>'Selling Price'!#REF!-'Cash Cost'!W71</f>
        <v>#REF!</v>
      </c>
      <c r="X71" s="75" t="e">
        <f>'Selling Price'!#REF!-'Cash Cost'!X71</f>
        <v>#REF!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75">
        <f>'Selling Price'!E94-'Cash Cost'!E72</f>
        <v>52.919416321155438</v>
      </c>
      <c r="F72" s="75">
        <f>'Selling Price'!F94-'Cash Cost'!F72</f>
        <v>64.355050123102103</v>
      </c>
      <c r="G72" s="75">
        <f>'Selling Price'!G94-'Cash Cost'!G72</f>
        <v>64.432269636758065</v>
      </c>
      <c r="H72" s="75">
        <f>'Selling Price'!H94-'Cash Cost'!H72</f>
        <v>70.54164486294934</v>
      </c>
      <c r="I72" s="75">
        <f>'Selling Price'!I94-'Cash Cost'!I72</f>
        <v>62.736581613181215</v>
      </c>
      <c r="J72" s="75">
        <f>'Selling Price'!J94-'Cash Cost'!J72</f>
        <v>65.226119498313437</v>
      </c>
      <c r="K72" s="75">
        <f>'Selling Price'!K94-'Cash Cost'!K72</f>
        <v>71.10586898937197</v>
      </c>
      <c r="L72" s="75">
        <f>'Selling Price'!L94-'Cash Cost'!L72</f>
        <v>70.90791144479158</v>
      </c>
      <c r="M72" s="75">
        <f>'Selling Price'!M94-'Cash Cost'!M72</f>
        <v>75.705028980321174</v>
      </c>
      <c r="N72" s="75">
        <f>'Selling Price'!N94-'Cash Cost'!N72</f>
        <v>53.588843941873847</v>
      </c>
      <c r="O72" s="75">
        <f>'Selling Price'!O94-'Cash Cost'!O72</f>
        <v>65.402347707237539</v>
      </c>
      <c r="P72" s="75">
        <f>'Selling Price'!P94-'Cash Cost'!P72</f>
        <v>67.617318783066764</v>
      </c>
      <c r="Q72" s="75" t="e">
        <f>'Selling Price'!#REF!-'Cash Cost'!Q72</f>
        <v>#REF!</v>
      </c>
      <c r="R72" s="75" t="e">
        <f>'Selling Price'!#REF!-'Cash Cost'!R72</f>
        <v>#REF!</v>
      </c>
      <c r="S72" s="75" t="e">
        <f>'Selling Price'!#REF!-'Cash Cost'!S72</f>
        <v>#REF!</v>
      </c>
      <c r="T72" s="75" t="e">
        <f>'Selling Price'!#REF!-'Cash Cost'!T72</f>
        <v>#REF!</v>
      </c>
      <c r="U72" s="75" t="e">
        <f>'Selling Price'!#REF!-'Cash Cost'!U72</f>
        <v>#REF!</v>
      </c>
      <c r="V72" s="75" t="e">
        <f>'Selling Price'!#REF!-'Cash Cost'!V72</f>
        <v>#REF!</v>
      </c>
      <c r="W72" s="75" t="e">
        <f>'Selling Price'!#REF!-'Cash Cost'!W72</f>
        <v>#REF!</v>
      </c>
      <c r="X72" s="75" t="e">
        <f>'Selling Price'!#REF!-'Cash Cost'!X72</f>
        <v>#REF!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75">
        <f>'Selling Price'!E95-'Cash Cost'!E73</f>
        <v>62.411631736896879</v>
      </c>
      <c r="F73" s="75">
        <f>'Selling Price'!F95-'Cash Cost'!F73</f>
        <v>73.847265538843544</v>
      </c>
      <c r="G73" s="75">
        <f>'Selling Price'!G95-'Cash Cost'!G73</f>
        <v>73.924485052499506</v>
      </c>
      <c r="H73" s="75">
        <f>'Selling Price'!H95-'Cash Cost'!H73</f>
        <v>80.033860278690781</v>
      </c>
      <c r="I73" s="75">
        <f>'Selling Price'!I95-'Cash Cost'!I73</f>
        <v>72.228797028922656</v>
      </c>
      <c r="J73" s="75">
        <f>'Selling Price'!J95-'Cash Cost'!J73</f>
        <v>74.718334914054878</v>
      </c>
      <c r="K73" s="75">
        <f>'Selling Price'!K95-'Cash Cost'!K73</f>
        <v>80.598084405113411</v>
      </c>
      <c r="L73" s="75">
        <f>'Selling Price'!L95-'Cash Cost'!L73</f>
        <v>80.400126860533021</v>
      </c>
      <c r="M73" s="75">
        <f>'Selling Price'!M95-'Cash Cost'!M73</f>
        <v>85.197244396062615</v>
      </c>
      <c r="N73" s="75">
        <f>'Selling Price'!N95-'Cash Cost'!N73</f>
        <v>63.081059357615288</v>
      </c>
      <c r="O73" s="75">
        <f>'Selling Price'!O95-'Cash Cost'!O73</f>
        <v>74.89456312297898</v>
      </c>
      <c r="P73" s="75">
        <f>'Selling Price'!P95-'Cash Cost'!P73</f>
        <v>77.109534198808205</v>
      </c>
      <c r="Q73" s="75" t="e">
        <f>'Selling Price'!#REF!-'Cash Cost'!Q73</f>
        <v>#REF!</v>
      </c>
      <c r="R73" s="75" t="e">
        <f>'Selling Price'!#REF!-'Cash Cost'!R73</f>
        <v>#REF!</v>
      </c>
      <c r="S73" s="75" t="e">
        <f>'Selling Price'!#REF!-'Cash Cost'!S73</f>
        <v>#REF!</v>
      </c>
      <c r="T73" s="75" t="e">
        <f>'Selling Price'!#REF!-'Cash Cost'!T73</f>
        <v>#REF!</v>
      </c>
      <c r="U73" s="75" t="e">
        <f>'Selling Price'!#REF!-'Cash Cost'!U73</f>
        <v>#REF!</v>
      </c>
      <c r="V73" s="75" t="e">
        <f>'Selling Price'!#REF!-'Cash Cost'!V73</f>
        <v>#REF!</v>
      </c>
      <c r="W73" s="75" t="e">
        <f>'Selling Price'!#REF!-'Cash Cost'!W73</f>
        <v>#REF!</v>
      </c>
      <c r="X73" s="75" t="e">
        <f>'Selling Price'!#REF!-'Cash Cost'!X73</f>
        <v>#REF!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75">
        <f>'Selling Price'!E96-'Cash Cost'!E74</f>
        <v>62.411631736896879</v>
      </c>
      <c r="F74" s="75">
        <f>'Selling Price'!F96-'Cash Cost'!F74</f>
        <v>73.847265538843544</v>
      </c>
      <c r="G74" s="75">
        <f>'Selling Price'!G96-'Cash Cost'!G74</f>
        <v>73.924485052499506</v>
      </c>
      <c r="H74" s="75">
        <f>'Selling Price'!H96-'Cash Cost'!H74</f>
        <v>80.033860278690781</v>
      </c>
      <c r="I74" s="75">
        <f>'Selling Price'!I96-'Cash Cost'!I74</f>
        <v>72.228797028922656</v>
      </c>
      <c r="J74" s="75">
        <f>'Selling Price'!J96-'Cash Cost'!J74</f>
        <v>74.718334914054878</v>
      </c>
      <c r="K74" s="75">
        <f>'Selling Price'!K96-'Cash Cost'!K74</f>
        <v>80.598084405113411</v>
      </c>
      <c r="L74" s="75">
        <f>'Selling Price'!L96-'Cash Cost'!L74</f>
        <v>80.400126860533021</v>
      </c>
      <c r="M74" s="75">
        <f>'Selling Price'!M96-'Cash Cost'!M74</f>
        <v>85.197244396062615</v>
      </c>
      <c r="N74" s="75">
        <f>'Selling Price'!N96-'Cash Cost'!N74</f>
        <v>63.081059357615288</v>
      </c>
      <c r="O74" s="75">
        <f>'Selling Price'!O96-'Cash Cost'!O74</f>
        <v>74.89456312297898</v>
      </c>
      <c r="P74" s="75">
        <f>'Selling Price'!P96-'Cash Cost'!P74</f>
        <v>77.109534198808205</v>
      </c>
      <c r="Q74" s="75" t="e">
        <f>'Selling Price'!#REF!-'Cash Cost'!Q74</f>
        <v>#REF!</v>
      </c>
      <c r="R74" s="75" t="e">
        <f>'Selling Price'!#REF!-'Cash Cost'!R74</f>
        <v>#REF!</v>
      </c>
      <c r="S74" s="75" t="e">
        <f>'Selling Price'!#REF!-'Cash Cost'!S74</f>
        <v>#REF!</v>
      </c>
      <c r="T74" s="75" t="e">
        <f>'Selling Price'!#REF!-'Cash Cost'!T74</f>
        <v>#REF!</v>
      </c>
      <c r="U74" s="75" t="e">
        <f>'Selling Price'!#REF!-'Cash Cost'!U74</f>
        <v>#REF!</v>
      </c>
      <c r="V74" s="75" t="e">
        <f>'Selling Price'!#REF!-'Cash Cost'!V74</f>
        <v>#REF!</v>
      </c>
      <c r="W74" s="75" t="e">
        <f>'Selling Price'!#REF!-'Cash Cost'!W74</f>
        <v>#REF!</v>
      </c>
      <c r="X74" s="75" t="e">
        <f>'Selling Price'!#REF!-'Cash Cost'!X74</f>
        <v>#REF!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75">
        <f>'Selling Price'!E97-'Cash Cost'!E75</f>
        <v>65.380475511186603</v>
      </c>
      <c r="F75" s="75">
        <f>'Selling Price'!F97-'Cash Cost'!F75</f>
        <v>76.816109313133268</v>
      </c>
      <c r="G75" s="75">
        <f>'Selling Price'!G97-'Cash Cost'!G75</f>
        <v>76.893328826789229</v>
      </c>
      <c r="H75" s="75">
        <f>'Selling Price'!H97-'Cash Cost'!H75</f>
        <v>83.002704052980505</v>
      </c>
      <c r="I75" s="75">
        <f>'Selling Price'!I97-'Cash Cost'!I75</f>
        <v>75.19764080321238</v>
      </c>
      <c r="J75" s="75">
        <f>'Selling Price'!J97-'Cash Cost'!J75</f>
        <v>77.687178688344602</v>
      </c>
      <c r="K75" s="75">
        <f>'Selling Price'!K97-'Cash Cost'!K75</f>
        <v>83.566928179403135</v>
      </c>
      <c r="L75" s="75">
        <f>'Selling Price'!L97-'Cash Cost'!L75</f>
        <v>83.368970634822745</v>
      </c>
      <c r="M75" s="75">
        <f>'Selling Price'!M97-'Cash Cost'!M75</f>
        <v>88.166088170352339</v>
      </c>
      <c r="N75" s="75">
        <f>'Selling Price'!N97-'Cash Cost'!N75</f>
        <v>66.049903131905012</v>
      </c>
      <c r="O75" s="75">
        <f>'Selling Price'!O97-'Cash Cost'!O75</f>
        <v>77.863406897268703</v>
      </c>
      <c r="P75" s="75">
        <f>'Selling Price'!P97-'Cash Cost'!P75</f>
        <v>80.078377973097929</v>
      </c>
      <c r="Q75" s="75" t="e">
        <f>'Selling Price'!#REF!-'Cash Cost'!Q75</f>
        <v>#REF!</v>
      </c>
      <c r="R75" s="75" t="e">
        <f>'Selling Price'!#REF!-'Cash Cost'!R75</f>
        <v>#REF!</v>
      </c>
      <c r="S75" s="75" t="e">
        <f>'Selling Price'!#REF!-'Cash Cost'!S75</f>
        <v>#REF!</v>
      </c>
      <c r="T75" s="75" t="e">
        <f>'Selling Price'!#REF!-'Cash Cost'!T75</f>
        <v>#REF!</v>
      </c>
      <c r="U75" s="75" t="e">
        <f>'Selling Price'!#REF!-'Cash Cost'!U75</f>
        <v>#REF!</v>
      </c>
      <c r="V75" s="75" t="e">
        <f>'Selling Price'!#REF!-'Cash Cost'!V75</f>
        <v>#REF!</v>
      </c>
      <c r="W75" s="75" t="e">
        <f>'Selling Price'!#REF!-'Cash Cost'!W75</f>
        <v>#REF!</v>
      </c>
      <c r="X75" s="75" t="e">
        <f>'Selling Price'!#REF!-'Cash Cost'!X75</f>
        <v>#REF!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75">
        <f>'Selling Price'!E98-'Cash Cost'!E76</f>
        <v>65.380475511186603</v>
      </c>
      <c r="F76" s="75">
        <f>'Selling Price'!F98-'Cash Cost'!F76</f>
        <v>76.816109313133268</v>
      </c>
      <c r="G76" s="75">
        <f>'Selling Price'!G98-'Cash Cost'!G76</f>
        <v>76.893328826789229</v>
      </c>
      <c r="H76" s="75">
        <f>'Selling Price'!H98-'Cash Cost'!H76</f>
        <v>83.002704052980505</v>
      </c>
      <c r="I76" s="75">
        <f>'Selling Price'!I98-'Cash Cost'!I76</f>
        <v>75.19764080321238</v>
      </c>
      <c r="J76" s="75">
        <f>'Selling Price'!J98-'Cash Cost'!J76</f>
        <v>77.687178688344602</v>
      </c>
      <c r="K76" s="75">
        <f>'Selling Price'!K98-'Cash Cost'!K76</f>
        <v>83.566928179403135</v>
      </c>
      <c r="L76" s="75">
        <f>'Selling Price'!L98-'Cash Cost'!L76</f>
        <v>83.368970634822745</v>
      </c>
      <c r="M76" s="75">
        <f>'Selling Price'!M98-'Cash Cost'!M76</f>
        <v>88.166088170352339</v>
      </c>
      <c r="N76" s="75">
        <f>'Selling Price'!N98-'Cash Cost'!N76</f>
        <v>66.049903131905012</v>
      </c>
      <c r="O76" s="75">
        <f>'Selling Price'!O98-'Cash Cost'!O76</f>
        <v>77.863406897268703</v>
      </c>
      <c r="P76" s="75">
        <f>'Selling Price'!P98-'Cash Cost'!P76</f>
        <v>80.078377973097929</v>
      </c>
      <c r="Q76" s="75" t="e">
        <f>'Selling Price'!#REF!-'Cash Cost'!Q76</f>
        <v>#REF!</v>
      </c>
      <c r="R76" s="75" t="e">
        <f>'Selling Price'!#REF!-'Cash Cost'!R76</f>
        <v>#REF!</v>
      </c>
      <c r="S76" s="75" t="e">
        <f>'Selling Price'!#REF!-'Cash Cost'!S76</f>
        <v>#REF!</v>
      </c>
      <c r="T76" s="75" t="e">
        <f>'Selling Price'!#REF!-'Cash Cost'!T76</f>
        <v>#REF!</v>
      </c>
      <c r="U76" s="75" t="e">
        <f>'Selling Price'!#REF!-'Cash Cost'!U76</f>
        <v>#REF!</v>
      </c>
      <c r="V76" s="75" t="e">
        <f>'Selling Price'!#REF!-'Cash Cost'!V76</f>
        <v>#REF!</v>
      </c>
      <c r="W76" s="75" t="e">
        <f>'Selling Price'!#REF!-'Cash Cost'!W76</f>
        <v>#REF!</v>
      </c>
      <c r="X76" s="75" t="e">
        <f>'Selling Price'!#REF!-'Cash Cost'!X76</f>
        <v>#REF!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75">
        <f>'Selling Price'!E99-'Cash Cost'!E77</f>
        <v>65.380475511186603</v>
      </c>
      <c r="F77" s="75">
        <f>'Selling Price'!F99-'Cash Cost'!F77</f>
        <v>76.816109313133268</v>
      </c>
      <c r="G77" s="75">
        <f>'Selling Price'!G99-'Cash Cost'!G77</f>
        <v>76.893328826789229</v>
      </c>
      <c r="H77" s="75">
        <f>'Selling Price'!H99-'Cash Cost'!H77</f>
        <v>83.002704052980505</v>
      </c>
      <c r="I77" s="75">
        <f>'Selling Price'!I99-'Cash Cost'!I77</f>
        <v>75.19764080321238</v>
      </c>
      <c r="J77" s="75">
        <f>'Selling Price'!J99-'Cash Cost'!J77</f>
        <v>77.687178688344602</v>
      </c>
      <c r="K77" s="75">
        <f>'Selling Price'!K99-'Cash Cost'!K77</f>
        <v>83.566928179403135</v>
      </c>
      <c r="L77" s="75">
        <f>'Selling Price'!L99-'Cash Cost'!L77</f>
        <v>83.368970634822745</v>
      </c>
      <c r="M77" s="75">
        <f>'Selling Price'!M99-'Cash Cost'!M77</f>
        <v>88.166088170352339</v>
      </c>
      <c r="N77" s="75">
        <f>'Selling Price'!N99-'Cash Cost'!N77</f>
        <v>66.049903131905012</v>
      </c>
      <c r="O77" s="75">
        <f>'Selling Price'!O99-'Cash Cost'!O77</f>
        <v>77.863406897268703</v>
      </c>
      <c r="P77" s="75">
        <f>'Selling Price'!P99-'Cash Cost'!P77</f>
        <v>80.078377973097929</v>
      </c>
      <c r="Q77" s="75" t="e">
        <f>'Selling Price'!#REF!-'Cash Cost'!Q77</f>
        <v>#REF!</v>
      </c>
      <c r="R77" s="75" t="e">
        <f>'Selling Price'!#REF!-'Cash Cost'!R77</f>
        <v>#REF!</v>
      </c>
      <c r="S77" s="75" t="e">
        <f>'Selling Price'!#REF!-'Cash Cost'!S77</f>
        <v>#REF!</v>
      </c>
      <c r="T77" s="75" t="e">
        <f>'Selling Price'!#REF!-'Cash Cost'!T77</f>
        <v>#REF!</v>
      </c>
      <c r="U77" s="75" t="e">
        <f>'Selling Price'!#REF!-'Cash Cost'!U77</f>
        <v>#REF!</v>
      </c>
      <c r="V77" s="75" t="e">
        <f>'Selling Price'!#REF!-'Cash Cost'!V77</f>
        <v>#REF!</v>
      </c>
      <c r="W77" s="75" t="e">
        <f>'Selling Price'!#REF!-'Cash Cost'!W77</f>
        <v>#REF!</v>
      </c>
      <c r="X77" s="75" t="e">
        <f>'Selling Price'!#REF!-'Cash Cost'!X77</f>
        <v>#REF!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75">
        <f>'Selling Price'!E100-'Cash Cost'!E78</f>
        <v>0</v>
      </c>
      <c r="F78" s="75">
        <f>'Selling Price'!F100-'Cash Cost'!F78</f>
        <v>0</v>
      </c>
      <c r="G78" s="75">
        <f>'Selling Price'!G100-'Cash Cost'!G78</f>
        <v>0</v>
      </c>
      <c r="H78" s="75">
        <f>'Selling Price'!H100-'Cash Cost'!H78</f>
        <v>0</v>
      </c>
      <c r="I78" s="75">
        <f>'Selling Price'!I100-'Cash Cost'!I78</f>
        <v>0</v>
      </c>
      <c r="J78" s="75">
        <f>'Selling Price'!J100-'Cash Cost'!J78</f>
        <v>0</v>
      </c>
      <c r="K78" s="75">
        <f>'Selling Price'!K100-'Cash Cost'!K78</f>
        <v>0</v>
      </c>
      <c r="L78" s="75">
        <f>'Selling Price'!L100-'Cash Cost'!L78</f>
        <v>0</v>
      </c>
      <c r="M78" s="75">
        <f>'Selling Price'!M100-'Cash Cost'!M78</f>
        <v>0</v>
      </c>
      <c r="N78" s="75">
        <f>'Selling Price'!N100-'Cash Cost'!N78</f>
        <v>0</v>
      </c>
      <c r="O78" s="75">
        <f>'Selling Price'!O100-'Cash Cost'!O78</f>
        <v>0</v>
      </c>
      <c r="P78" s="75">
        <f>'Selling Price'!P100-'Cash Cost'!P78</f>
        <v>0</v>
      </c>
      <c r="Q78" s="75" t="e">
        <f>'Selling Price'!#REF!-'Cash Cost'!Q78</f>
        <v>#REF!</v>
      </c>
      <c r="R78" s="75" t="e">
        <f>'Selling Price'!#REF!-'Cash Cost'!R78</f>
        <v>#REF!</v>
      </c>
      <c r="S78" s="75" t="e">
        <f>'Selling Price'!#REF!-'Cash Cost'!S78</f>
        <v>#REF!</v>
      </c>
      <c r="T78" s="75" t="e">
        <f>'Selling Price'!#REF!-'Cash Cost'!T78</f>
        <v>#REF!</v>
      </c>
      <c r="U78" s="75" t="e">
        <f>'Selling Price'!#REF!-'Cash Cost'!U78</f>
        <v>#REF!</v>
      </c>
      <c r="V78" s="75" t="e">
        <f>'Selling Price'!#REF!-'Cash Cost'!V78</f>
        <v>#REF!</v>
      </c>
      <c r="W78" s="75" t="e">
        <f>'Selling Price'!#REF!-'Cash Cost'!W78</f>
        <v>#REF!</v>
      </c>
      <c r="X78" s="75" t="e">
        <f>'Selling Price'!#REF!-'Cash Cost'!X78</f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75">
        <f>'Selling Price'!E101-'Cash Cost'!E79</f>
        <v>2.492211838006142</v>
      </c>
      <c r="F79" s="75">
        <f>'Selling Price'!F101-'Cash Cost'!F79</f>
        <v>2.492211838006142</v>
      </c>
      <c r="G79" s="75">
        <f>'Selling Price'!G101-'Cash Cost'!G79</f>
        <v>2.492211838006142</v>
      </c>
      <c r="H79" s="75">
        <f>'Selling Price'!H101-'Cash Cost'!H79</f>
        <v>2.492211838006142</v>
      </c>
      <c r="I79" s="75">
        <f>'Selling Price'!I101-'Cash Cost'!I79</f>
        <v>2.492211838006142</v>
      </c>
      <c r="J79" s="75">
        <f>'Selling Price'!J101-'Cash Cost'!J79</f>
        <v>2.492211838006142</v>
      </c>
      <c r="K79" s="75">
        <f>'Selling Price'!K101-'Cash Cost'!K79</f>
        <v>2.492211838006142</v>
      </c>
      <c r="L79" s="75">
        <f>'Selling Price'!L101-'Cash Cost'!L79</f>
        <v>2.492211838006142</v>
      </c>
      <c r="M79" s="75">
        <f>'Selling Price'!M101-'Cash Cost'!M79</f>
        <v>2.492211838006142</v>
      </c>
      <c r="N79" s="75">
        <f>'Selling Price'!N101-'Cash Cost'!N79</f>
        <v>2.492211838006142</v>
      </c>
      <c r="O79" s="75">
        <f>'Selling Price'!O101-'Cash Cost'!O79</f>
        <v>2.492211838006142</v>
      </c>
      <c r="P79" s="75">
        <f>'Selling Price'!P101-'Cash Cost'!P79</f>
        <v>2.492211838006142</v>
      </c>
      <c r="Q79" s="75" t="e">
        <f>'Selling Price'!#REF!-'Cash Cost'!Q79</f>
        <v>#REF!</v>
      </c>
      <c r="R79" s="75" t="e">
        <f>'Selling Price'!#REF!-'Cash Cost'!R79</f>
        <v>#REF!</v>
      </c>
      <c r="S79" s="75" t="e">
        <f>'Selling Price'!#REF!-'Cash Cost'!S79</f>
        <v>#REF!</v>
      </c>
      <c r="T79" s="75" t="e">
        <f>'Selling Price'!#REF!-'Cash Cost'!T79</f>
        <v>#REF!</v>
      </c>
      <c r="U79" s="75" t="e">
        <f>'Selling Price'!#REF!-'Cash Cost'!U79</f>
        <v>#REF!</v>
      </c>
      <c r="V79" s="75" t="e">
        <f>'Selling Price'!#REF!-'Cash Cost'!V79</f>
        <v>#REF!</v>
      </c>
      <c r="W79" s="75" t="e">
        <f>'Selling Price'!#REF!-'Cash Cost'!W79</f>
        <v>#REF!</v>
      </c>
      <c r="X79" s="75" t="e">
        <f>'Selling Price'!#REF!-'Cash Cost'!X79</f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75">
        <f>'Selling Price'!E103-'Cash Cost'!E80</f>
        <v>35.825545171339513</v>
      </c>
      <c r="F80" s="75">
        <f>'Selling Price'!F103-'Cash Cost'!F80</f>
        <v>35.825545171339513</v>
      </c>
      <c r="G80" s="75">
        <f>'Selling Price'!G103-'Cash Cost'!G80</f>
        <v>35.825545171339513</v>
      </c>
      <c r="H80" s="75">
        <f>'Selling Price'!H103-'Cash Cost'!H80</f>
        <v>35.825545171339513</v>
      </c>
      <c r="I80" s="75">
        <f>'Selling Price'!I103-'Cash Cost'!I80</f>
        <v>35.825545171339513</v>
      </c>
      <c r="J80" s="75">
        <f>'Selling Price'!J103-'Cash Cost'!J80</f>
        <v>35.825545171339513</v>
      </c>
      <c r="K80" s="75">
        <f>'Selling Price'!K103-'Cash Cost'!K80</f>
        <v>35.825545171339513</v>
      </c>
      <c r="L80" s="75">
        <f>'Selling Price'!L103-'Cash Cost'!L80</f>
        <v>35.825545171339513</v>
      </c>
      <c r="M80" s="75">
        <f>'Selling Price'!M103-'Cash Cost'!M80</f>
        <v>35.825545171339513</v>
      </c>
      <c r="N80" s="75">
        <f>'Selling Price'!N103-'Cash Cost'!N80</f>
        <v>35.825545171339513</v>
      </c>
      <c r="O80" s="75">
        <f>'Selling Price'!O103-'Cash Cost'!O80</f>
        <v>35.825545171339513</v>
      </c>
      <c r="P80" s="75">
        <f>'Selling Price'!P103-'Cash Cost'!P80</f>
        <v>35.825545171339513</v>
      </c>
      <c r="Q80" s="75" t="e">
        <f>'Selling Price'!#REF!-'Cash Cost'!Q80</f>
        <v>#REF!</v>
      </c>
      <c r="R80" s="75" t="e">
        <f>'Selling Price'!#REF!-'Cash Cost'!R80</f>
        <v>#REF!</v>
      </c>
      <c r="S80" s="75" t="e">
        <f>'Selling Price'!#REF!-'Cash Cost'!S80</f>
        <v>#REF!</v>
      </c>
      <c r="T80" s="75" t="e">
        <f>'Selling Price'!#REF!-'Cash Cost'!T80</f>
        <v>#REF!</v>
      </c>
      <c r="U80" s="75" t="e">
        <f>'Selling Price'!#REF!-'Cash Cost'!U80</f>
        <v>#REF!</v>
      </c>
      <c r="V80" s="75" t="e">
        <f>'Selling Price'!#REF!-'Cash Cost'!V80</f>
        <v>#REF!</v>
      </c>
      <c r="W80" s="75" t="e">
        <f>'Selling Price'!#REF!-'Cash Cost'!W80</f>
        <v>#REF!</v>
      </c>
      <c r="X80" s="75" t="e">
        <f>'Selling Price'!#REF!-'Cash Cost'!X80</f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75">
        <f>'Selling Price'!E104-'Cash Cost'!E81</f>
        <v>31.152647975077798</v>
      </c>
      <c r="F81" s="75">
        <f>'Selling Price'!F104-'Cash Cost'!F81</f>
        <v>31.152647975077798</v>
      </c>
      <c r="G81" s="75">
        <f>'Selling Price'!G104-'Cash Cost'!G81</f>
        <v>31.152647975077798</v>
      </c>
      <c r="H81" s="75">
        <f>'Selling Price'!H104-'Cash Cost'!H81</f>
        <v>31.152647975077798</v>
      </c>
      <c r="I81" s="75">
        <f>'Selling Price'!I104-'Cash Cost'!I81</f>
        <v>31.152647975077798</v>
      </c>
      <c r="J81" s="75">
        <f>'Selling Price'!J104-'Cash Cost'!J81</f>
        <v>31.152647975077798</v>
      </c>
      <c r="K81" s="75">
        <f>'Selling Price'!K104-'Cash Cost'!K81</f>
        <v>31.152647975077798</v>
      </c>
      <c r="L81" s="75">
        <f>'Selling Price'!L104-'Cash Cost'!L81</f>
        <v>31.152647975077798</v>
      </c>
      <c r="M81" s="75">
        <f>'Selling Price'!M104-'Cash Cost'!M81</f>
        <v>31.152647975077798</v>
      </c>
      <c r="N81" s="75">
        <f>'Selling Price'!N104-'Cash Cost'!N81</f>
        <v>31.152647975077798</v>
      </c>
      <c r="O81" s="75">
        <f>'Selling Price'!O104-'Cash Cost'!O81</f>
        <v>31.152647975077798</v>
      </c>
      <c r="P81" s="75">
        <f>'Selling Price'!P104-'Cash Cost'!P81</f>
        <v>31.152647975077798</v>
      </c>
      <c r="Q81" s="75" t="e">
        <f>'Selling Price'!#REF!-'Cash Cost'!Q81</f>
        <v>#REF!</v>
      </c>
      <c r="R81" s="75" t="e">
        <f>'Selling Price'!#REF!-'Cash Cost'!R81</f>
        <v>#REF!</v>
      </c>
      <c r="S81" s="75" t="e">
        <f>'Selling Price'!#REF!-'Cash Cost'!S81</f>
        <v>#REF!</v>
      </c>
      <c r="T81" s="75" t="e">
        <f>'Selling Price'!#REF!-'Cash Cost'!T81</f>
        <v>#REF!</v>
      </c>
      <c r="U81" s="75" t="e">
        <f>'Selling Price'!#REF!-'Cash Cost'!U81</f>
        <v>#REF!</v>
      </c>
      <c r="V81" s="75" t="e">
        <f>'Selling Price'!#REF!-'Cash Cost'!V81</f>
        <v>#REF!</v>
      </c>
      <c r="W81" s="75" t="e">
        <f>'Selling Price'!#REF!-'Cash Cost'!W81</f>
        <v>#REF!</v>
      </c>
      <c r="X81" s="75" t="e">
        <f>'Selling Price'!#REF!-'Cash Cost'!X81</f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75">
        <f>'Selling Price'!E105-'Cash Cost'!E82</f>
        <v>38.940809968847248</v>
      </c>
      <c r="F82" s="75">
        <f>'Selling Price'!F105-'Cash Cost'!F82</f>
        <v>38.940809968847248</v>
      </c>
      <c r="G82" s="75">
        <f>'Selling Price'!G105-'Cash Cost'!G82</f>
        <v>38.940809968847248</v>
      </c>
      <c r="H82" s="75">
        <f>'Selling Price'!H105-'Cash Cost'!H82</f>
        <v>38.940809968847248</v>
      </c>
      <c r="I82" s="75">
        <f>'Selling Price'!I105-'Cash Cost'!I82</f>
        <v>38.940809968847248</v>
      </c>
      <c r="J82" s="75">
        <f>'Selling Price'!J105-'Cash Cost'!J82</f>
        <v>38.940809968847248</v>
      </c>
      <c r="K82" s="75">
        <f>'Selling Price'!K105-'Cash Cost'!K82</f>
        <v>38.940809968847248</v>
      </c>
      <c r="L82" s="75">
        <f>'Selling Price'!L105-'Cash Cost'!L82</f>
        <v>38.940809968847248</v>
      </c>
      <c r="M82" s="75">
        <f>'Selling Price'!M105-'Cash Cost'!M82</f>
        <v>38.940809968847248</v>
      </c>
      <c r="N82" s="75">
        <f>'Selling Price'!N105-'Cash Cost'!N82</f>
        <v>38.940809968847248</v>
      </c>
      <c r="O82" s="75">
        <f>'Selling Price'!O105-'Cash Cost'!O82</f>
        <v>38.940809968847248</v>
      </c>
      <c r="P82" s="75">
        <f>'Selling Price'!P105-'Cash Cost'!P82</f>
        <v>38.940809968847248</v>
      </c>
      <c r="Q82" s="75" t="e">
        <f>'Selling Price'!#REF!-'Cash Cost'!Q82</f>
        <v>#REF!</v>
      </c>
      <c r="R82" s="75" t="e">
        <f>'Selling Price'!#REF!-'Cash Cost'!R82</f>
        <v>#REF!</v>
      </c>
      <c r="S82" s="75" t="e">
        <f>'Selling Price'!#REF!-'Cash Cost'!S82</f>
        <v>#REF!</v>
      </c>
      <c r="T82" s="75" t="e">
        <f>'Selling Price'!#REF!-'Cash Cost'!T82</f>
        <v>#REF!</v>
      </c>
      <c r="U82" s="75" t="e">
        <f>'Selling Price'!#REF!-'Cash Cost'!U82</f>
        <v>#REF!</v>
      </c>
      <c r="V82" s="75" t="e">
        <f>'Selling Price'!#REF!-'Cash Cost'!V82</f>
        <v>#REF!</v>
      </c>
      <c r="W82" s="75" t="e">
        <f>'Selling Price'!#REF!-'Cash Cost'!W82</f>
        <v>#REF!</v>
      </c>
      <c r="X82" s="75" t="e">
        <f>'Selling Price'!#REF!-'Cash Cost'!X82</f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75">
        <f>'Selling Price'!E106-'Cash Cost'!E83</f>
        <v>57.632398753894108</v>
      </c>
      <c r="F83" s="75">
        <f>'Selling Price'!F106-'Cash Cost'!F83</f>
        <v>57.632398753894108</v>
      </c>
      <c r="G83" s="75">
        <f>'Selling Price'!G106-'Cash Cost'!G83</f>
        <v>57.632398753894108</v>
      </c>
      <c r="H83" s="75">
        <f>'Selling Price'!H106-'Cash Cost'!H83</f>
        <v>57.632398753894108</v>
      </c>
      <c r="I83" s="75">
        <f>'Selling Price'!I106-'Cash Cost'!I83</f>
        <v>57.632398753894108</v>
      </c>
      <c r="J83" s="75">
        <f>'Selling Price'!J106-'Cash Cost'!J83</f>
        <v>57.632398753894108</v>
      </c>
      <c r="K83" s="75">
        <f>'Selling Price'!K106-'Cash Cost'!K83</f>
        <v>57.632398753894108</v>
      </c>
      <c r="L83" s="75">
        <f>'Selling Price'!L106-'Cash Cost'!L83</f>
        <v>57.632398753894108</v>
      </c>
      <c r="M83" s="75">
        <f>'Selling Price'!M106-'Cash Cost'!M83</f>
        <v>57.632398753894108</v>
      </c>
      <c r="N83" s="75">
        <f>'Selling Price'!N106-'Cash Cost'!N83</f>
        <v>57.632398753894108</v>
      </c>
      <c r="O83" s="75">
        <f>'Selling Price'!O106-'Cash Cost'!O83</f>
        <v>57.632398753894108</v>
      </c>
      <c r="P83" s="75">
        <f>'Selling Price'!P106-'Cash Cost'!P83</f>
        <v>57.632398753894108</v>
      </c>
      <c r="Q83" s="75" t="e">
        <f>'Selling Price'!#REF!-'Cash Cost'!Q83</f>
        <v>#REF!</v>
      </c>
      <c r="R83" s="75" t="e">
        <f>'Selling Price'!#REF!-'Cash Cost'!R83</f>
        <v>#REF!</v>
      </c>
      <c r="S83" s="75" t="e">
        <f>'Selling Price'!#REF!-'Cash Cost'!S83</f>
        <v>#REF!</v>
      </c>
      <c r="T83" s="75" t="e">
        <f>'Selling Price'!#REF!-'Cash Cost'!T83</f>
        <v>#REF!</v>
      </c>
      <c r="U83" s="75" t="e">
        <f>'Selling Price'!#REF!-'Cash Cost'!U83</f>
        <v>#REF!</v>
      </c>
      <c r="V83" s="75" t="e">
        <f>'Selling Price'!#REF!-'Cash Cost'!V83</f>
        <v>#REF!</v>
      </c>
      <c r="W83" s="75" t="e">
        <f>'Selling Price'!#REF!-'Cash Cost'!W83</f>
        <v>#REF!</v>
      </c>
      <c r="X83" s="75" t="e">
        <f>'Selling Price'!#REF!-'Cash Cost'!X83</f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75">
        <f>'Selling Price'!E107-'Cash Cost'!E84</f>
        <v>52.959501557632393</v>
      </c>
      <c r="F84" s="75">
        <f>'Selling Price'!F107-'Cash Cost'!F84</f>
        <v>52.959501557632393</v>
      </c>
      <c r="G84" s="75">
        <f>'Selling Price'!G107-'Cash Cost'!G84</f>
        <v>52.959501557632393</v>
      </c>
      <c r="H84" s="75">
        <f>'Selling Price'!H107-'Cash Cost'!H84</f>
        <v>52.959501557632393</v>
      </c>
      <c r="I84" s="75">
        <f>'Selling Price'!I107-'Cash Cost'!I84</f>
        <v>52.959501557632393</v>
      </c>
      <c r="J84" s="75">
        <f>'Selling Price'!J107-'Cash Cost'!J84</f>
        <v>52.959501557632393</v>
      </c>
      <c r="K84" s="75">
        <f>'Selling Price'!K107-'Cash Cost'!K84</f>
        <v>52.959501557632393</v>
      </c>
      <c r="L84" s="75">
        <f>'Selling Price'!L107-'Cash Cost'!L84</f>
        <v>52.959501557632393</v>
      </c>
      <c r="M84" s="75">
        <f>'Selling Price'!M107-'Cash Cost'!M84</f>
        <v>52.959501557632393</v>
      </c>
      <c r="N84" s="75">
        <f>'Selling Price'!N107-'Cash Cost'!N84</f>
        <v>52.959501557632393</v>
      </c>
      <c r="O84" s="75">
        <f>'Selling Price'!O107-'Cash Cost'!O84</f>
        <v>52.959501557632393</v>
      </c>
      <c r="P84" s="75">
        <f>'Selling Price'!P107-'Cash Cost'!P84</f>
        <v>52.959501557632393</v>
      </c>
      <c r="Q84" s="75" t="e">
        <f>'Selling Price'!#REF!-'Cash Cost'!Q84</f>
        <v>#REF!</v>
      </c>
      <c r="R84" s="75" t="e">
        <f>'Selling Price'!#REF!-'Cash Cost'!R84</f>
        <v>#REF!</v>
      </c>
      <c r="S84" s="75" t="e">
        <f>'Selling Price'!#REF!-'Cash Cost'!S84</f>
        <v>#REF!</v>
      </c>
      <c r="T84" s="75" t="e">
        <f>'Selling Price'!#REF!-'Cash Cost'!T84</f>
        <v>#REF!</v>
      </c>
      <c r="U84" s="75" t="e">
        <f>'Selling Price'!#REF!-'Cash Cost'!U84</f>
        <v>#REF!</v>
      </c>
      <c r="V84" s="75" t="e">
        <f>'Selling Price'!#REF!-'Cash Cost'!V84</f>
        <v>#REF!</v>
      </c>
      <c r="W84" s="75" t="e">
        <f>'Selling Price'!#REF!-'Cash Cost'!W84</f>
        <v>#REF!</v>
      </c>
      <c r="X84" s="75" t="e">
        <f>'Selling Price'!#REF!-'Cash Cost'!X84</f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75" t="e">
        <f>'Selling Price'!#REF!-'Cash Cost'!E85</f>
        <v>#REF!</v>
      </c>
      <c r="F85" s="75" t="e">
        <f>'Selling Price'!#REF!-'Cash Cost'!F85</f>
        <v>#REF!</v>
      </c>
      <c r="G85" s="75" t="e">
        <f>'Selling Price'!#REF!-'Cash Cost'!G85</f>
        <v>#REF!</v>
      </c>
      <c r="H85" s="75" t="e">
        <f>'Selling Price'!#REF!-'Cash Cost'!H85</f>
        <v>#REF!</v>
      </c>
      <c r="I85" s="75" t="e">
        <f>'Selling Price'!#REF!-'Cash Cost'!I85</f>
        <v>#REF!</v>
      </c>
      <c r="J85" s="75" t="e">
        <f>'Selling Price'!#REF!-'Cash Cost'!J85</f>
        <v>#REF!</v>
      </c>
      <c r="K85" s="75" t="e">
        <f>'Selling Price'!#REF!-'Cash Cost'!K85</f>
        <v>#REF!</v>
      </c>
      <c r="L85" s="75" t="e">
        <f>'Selling Price'!#REF!-'Cash Cost'!L85</f>
        <v>#REF!</v>
      </c>
      <c r="M85" s="75" t="e">
        <f>'Selling Price'!#REF!-'Cash Cost'!M85</f>
        <v>#REF!</v>
      </c>
      <c r="N85" s="75" t="e">
        <f>'Selling Price'!#REF!-'Cash Cost'!N85</f>
        <v>#REF!</v>
      </c>
      <c r="O85" s="75" t="e">
        <f>'Selling Price'!#REF!-'Cash Cost'!O85</f>
        <v>#REF!</v>
      </c>
      <c r="P85" s="75" t="e">
        <f>'Selling Price'!#REF!-'Cash Cost'!P85</f>
        <v>#REF!</v>
      </c>
      <c r="Q85" s="75" t="e">
        <f>'Selling Price'!#REF!-'Cash Cost'!Q85</f>
        <v>#REF!</v>
      </c>
      <c r="R85" s="75" t="e">
        <f>'Selling Price'!#REF!-'Cash Cost'!R85</f>
        <v>#REF!</v>
      </c>
      <c r="S85" s="75" t="e">
        <f>'Selling Price'!#REF!-'Cash Cost'!S85</f>
        <v>#REF!</v>
      </c>
      <c r="T85" s="75" t="e">
        <f>'Selling Price'!#REF!-'Cash Cost'!T85</f>
        <v>#REF!</v>
      </c>
      <c r="U85" s="75" t="e">
        <f>'Selling Price'!#REF!-'Cash Cost'!U85</f>
        <v>#REF!</v>
      </c>
      <c r="V85" s="75" t="e">
        <f>'Selling Price'!#REF!-'Cash Cost'!V85</f>
        <v>#REF!</v>
      </c>
      <c r="W85" s="75" t="e">
        <f>'Selling Price'!#REF!-'Cash Cost'!W85</f>
        <v>#REF!</v>
      </c>
      <c r="X85" s="75" t="e">
        <f>'Selling Price'!#REF!-'Cash Cost'!X85</f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75" t="e">
        <f>'Selling Price'!#REF!-'Cash Cost'!E86</f>
        <v>#REF!</v>
      </c>
      <c r="F86" s="75" t="e">
        <f>'Selling Price'!#REF!-'Cash Cost'!F86</f>
        <v>#REF!</v>
      </c>
      <c r="G86" s="75" t="e">
        <f>'Selling Price'!#REF!-'Cash Cost'!G86</f>
        <v>#REF!</v>
      </c>
      <c r="H86" s="75" t="e">
        <f>'Selling Price'!#REF!-'Cash Cost'!H86</f>
        <v>#REF!</v>
      </c>
      <c r="I86" s="75" t="e">
        <f>'Selling Price'!#REF!-'Cash Cost'!I86</f>
        <v>#REF!</v>
      </c>
      <c r="J86" s="75" t="e">
        <f>'Selling Price'!#REF!-'Cash Cost'!J86</f>
        <v>#REF!</v>
      </c>
      <c r="K86" s="75" t="e">
        <f>'Selling Price'!#REF!-'Cash Cost'!K86</f>
        <v>#REF!</v>
      </c>
      <c r="L86" s="75" t="e">
        <f>'Selling Price'!#REF!-'Cash Cost'!L86</f>
        <v>#REF!</v>
      </c>
      <c r="M86" s="75" t="e">
        <f>'Selling Price'!#REF!-'Cash Cost'!M86</f>
        <v>#REF!</v>
      </c>
      <c r="N86" s="75" t="e">
        <f>'Selling Price'!#REF!-'Cash Cost'!N86</f>
        <v>#REF!</v>
      </c>
      <c r="O86" s="75" t="e">
        <f>'Selling Price'!#REF!-'Cash Cost'!O86</f>
        <v>#REF!</v>
      </c>
      <c r="P86" s="75" t="e">
        <f>'Selling Price'!#REF!-'Cash Cost'!P86</f>
        <v>#REF!</v>
      </c>
      <c r="Q86" s="75" t="e">
        <f>'Selling Price'!#REF!-'Cash Cost'!Q86</f>
        <v>#REF!</v>
      </c>
      <c r="R86" s="75" t="e">
        <f>'Selling Price'!#REF!-'Cash Cost'!R86</f>
        <v>#REF!</v>
      </c>
      <c r="S86" s="75" t="e">
        <f>'Selling Price'!#REF!-'Cash Cost'!S86</f>
        <v>#REF!</v>
      </c>
      <c r="T86" s="75" t="e">
        <f>'Selling Price'!#REF!-'Cash Cost'!T86</f>
        <v>#REF!</v>
      </c>
      <c r="U86" s="75" t="e">
        <f>'Selling Price'!#REF!-'Cash Cost'!U86</f>
        <v>#REF!</v>
      </c>
      <c r="V86" s="75" t="e">
        <f>'Selling Price'!#REF!-'Cash Cost'!V86</f>
        <v>#REF!</v>
      </c>
      <c r="W86" s="75" t="e">
        <f>'Selling Price'!#REF!-'Cash Cost'!W86</f>
        <v>#REF!</v>
      </c>
      <c r="X86" s="75" t="e">
        <f>'Selling Price'!#REF!-'Cash Cost'!X86</f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75">
        <f>'Selling Price'!E108-'Cash Cost'!E87</f>
        <v>45.171339563862944</v>
      </c>
      <c r="F87" s="75">
        <f>'Selling Price'!F108-'Cash Cost'!F87</f>
        <v>45.171339563862944</v>
      </c>
      <c r="G87" s="75">
        <f>'Selling Price'!G108-'Cash Cost'!G87</f>
        <v>45.171339563862944</v>
      </c>
      <c r="H87" s="75">
        <f>'Selling Price'!H108-'Cash Cost'!H87</f>
        <v>45.171339563862944</v>
      </c>
      <c r="I87" s="75">
        <f>'Selling Price'!I108-'Cash Cost'!I87</f>
        <v>45.171339563862944</v>
      </c>
      <c r="J87" s="75">
        <f>'Selling Price'!J108-'Cash Cost'!J87</f>
        <v>45.171339563862944</v>
      </c>
      <c r="K87" s="75">
        <f>'Selling Price'!K108-'Cash Cost'!K87</f>
        <v>45.171339563862944</v>
      </c>
      <c r="L87" s="75">
        <f>'Selling Price'!L108-'Cash Cost'!L87</f>
        <v>45.171339563862944</v>
      </c>
      <c r="M87" s="75">
        <f>'Selling Price'!M108-'Cash Cost'!M87</f>
        <v>45.171339563862944</v>
      </c>
      <c r="N87" s="75">
        <f>'Selling Price'!N108-'Cash Cost'!N87</f>
        <v>45.171339563862944</v>
      </c>
      <c r="O87" s="75">
        <f>'Selling Price'!O108-'Cash Cost'!O87</f>
        <v>45.171339563862944</v>
      </c>
      <c r="P87" s="75">
        <f>'Selling Price'!P108-'Cash Cost'!P87</f>
        <v>45.171339563862944</v>
      </c>
      <c r="Q87" s="75" t="e">
        <f>'Selling Price'!#REF!-'Cash Cost'!Q87</f>
        <v>#REF!</v>
      </c>
      <c r="R87" s="75" t="e">
        <f>'Selling Price'!#REF!-'Cash Cost'!R87</f>
        <v>#REF!</v>
      </c>
      <c r="S87" s="75" t="e">
        <f>'Selling Price'!#REF!-'Cash Cost'!S87</f>
        <v>#REF!</v>
      </c>
      <c r="T87" s="75" t="e">
        <f>'Selling Price'!#REF!-'Cash Cost'!T87</f>
        <v>#REF!</v>
      </c>
      <c r="U87" s="75" t="e">
        <f>'Selling Price'!#REF!-'Cash Cost'!U87</f>
        <v>#REF!</v>
      </c>
      <c r="V87" s="75" t="e">
        <f>'Selling Price'!#REF!-'Cash Cost'!V87</f>
        <v>#REF!</v>
      </c>
      <c r="W87" s="75" t="e">
        <f>'Selling Price'!#REF!-'Cash Cost'!W87</f>
        <v>#REF!</v>
      </c>
      <c r="X87" s="75" t="e">
        <f>'Selling Price'!#REF!-'Cash Cost'!X87</f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75">
        <f>'Selling Price'!E109-'Cash Cost'!E88</f>
        <v>40.498442367601228</v>
      </c>
      <c r="F88" s="75">
        <f>'Selling Price'!F109-'Cash Cost'!F88</f>
        <v>40.498442367601228</v>
      </c>
      <c r="G88" s="75">
        <f>'Selling Price'!G109-'Cash Cost'!G88</f>
        <v>40.498442367601228</v>
      </c>
      <c r="H88" s="75">
        <f>'Selling Price'!H109-'Cash Cost'!H88</f>
        <v>40.498442367601228</v>
      </c>
      <c r="I88" s="75">
        <f>'Selling Price'!I109-'Cash Cost'!I88</f>
        <v>40.498442367601228</v>
      </c>
      <c r="J88" s="75">
        <f>'Selling Price'!J109-'Cash Cost'!J88</f>
        <v>40.498442367601228</v>
      </c>
      <c r="K88" s="75">
        <f>'Selling Price'!K109-'Cash Cost'!K88</f>
        <v>40.498442367601228</v>
      </c>
      <c r="L88" s="75">
        <f>'Selling Price'!L109-'Cash Cost'!L88</f>
        <v>40.498442367601228</v>
      </c>
      <c r="M88" s="75">
        <f>'Selling Price'!M109-'Cash Cost'!M88</f>
        <v>40.498442367601228</v>
      </c>
      <c r="N88" s="75">
        <f>'Selling Price'!N109-'Cash Cost'!N88</f>
        <v>40.498442367601228</v>
      </c>
      <c r="O88" s="75">
        <f>'Selling Price'!O109-'Cash Cost'!O88</f>
        <v>40.498442367601228</v>
      </c>
      <c r="P88" s="75">
        <f>'Selling Price'!P109-'Cash Cost'!P88</f>
        <v>40.498442367601228</v>
      </c>
      <c r="Q88" s="75" t="e">
        <f>'Selling Price'!#REF!-'Cash Cost'!Q88</f>
        <v>#REF!</v>
      </c>
      <c r="R88" s="75" t="e">
        <f>'Selling Price'!#REF!-'Cash Cost'!R88</f>
        <v>#REF!</v>
      </c>
      <c r="S88" s="75" t="e">
        <f>'Selling Price'!#REF!-'Cash Cost'!S88</f>
        <v>#REF!</v>
      </c>
      <c r="T88" s="75" t="e">
        <f>'Selling Price'!#REF!-'Cash Cost'!T88</f>
        <v>#REF!</v>
      </c>
      <c r="U88" s="75" t="e">
        <f>'Selling Price'!#REF!-'Cash Cost'!U88</f>
        <v>#REF!</v>
      </c>
      <c r="V88" s="75" t="e">
        <f>'Selling Price'!#REF!-'Cash Cost'!V88</f>
        <v>#REF!</v>
      </c>
      <c r="W88" s="75" t="e">
        <f>'Selling Price'!#REF!-'Cash Cost'!W88</f>
        <v>#REF!</v>
      </c>
      <c r="X88" s="75" t="e">
        <f>'Selling Price'!#REF!-'Cash Cost'!X88</f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75">
        <f>'Selling Price'!E111-'Cash Cost'!E89</f>
        <v>38.317757009345769</v>
      </c>
      <c r="F89" s="75">
        <f>'Selling Price'!F111-'Cash Cost'!F89</f>
        <v>38.317757009345769</v>
      </c>
      <c r="G89" s="75">
        <f>'Selling Price'!G111-'Cash Cost'!G89</f>
        <v>38.317757009345769</v>
      </c>
      <c r="H89" s="75">
        <f>'Selling Price'!H111-'Cash Cost'!H89</f>
        <v>38.317757009345769</v>
      </c>
      <c r="I89" s="75">
        <f>'Selling Price'!I111-'Cash Cost'!I89</f>
        <v>38.317757009345769</v>
      </c>
      <c r="J89" s="75">
        <f>'Selling Price'!J111-'Cash Cost'!J89</f>
        <v>38.317757009345769</v>
      </c>
      <c r="K89" s="75">
        <f>'Selling Price'!K111-'Cash Cost'!K89</f>
        <v>38.317757009345769</v>
      </c>
      <c r="L89" s="75">
        <f>'Selling Price'!L111-'Cash Cost'!L89</f>
        <v>38.317757009345769</v>
      </c>
      <c r="M89" s="75">
        <f>'Selling Price'!M111-'Cash Cost'!M89</f>
        <v>38.317757009345769</v>
      </c>
      <c r="N89" s="75">
        <f>'Selling Price'!N111-'Cash Cost'!N89</f>
        <v>38.317757009345769</v>
      </c>
      <c r="O89" s="75">
        <f>'Selling Price'!O111-'Cash Cost'!O89</f>
        <v>38.317757009345769</v>
      </c>
      <c r="P89" s="75">
        <f>'Selling Price'!P111-'Cash Cost'!P89</f>
        <v>38.317757009345769</v>
      </c>
      <c r="Q89" s="75" t="e">
        <f>'Selling Price'!#REF!-'Cash Cost'!Q89</f>
        <v>#REF!</v>
      </c>
      <c r="R89" s="75" t="e">
        <f>'Selling Price'!#REF!-'Cash Cost'!R89</f>
        <v>#REF!</v>
      </c>
      <c r="S89" s="75" t="e">
        <f>'Selling Price'!#REF!-'Cash Cost'!S89</f>
        <v>#REF!</v>
      </c>
      <c r="T89" s="75" t="e">
        <f>'Selling Price'!#REF!-'Cash Cost'!T89</f>
        <v>#REF!</v>
      </c>
      <c r="U89" s="75" t="e">
        <f>'Selling Price'!#REF!-'Cash Cost'!U89</f>
        <v>#REF!</v>
      </c>
      <c r="V89" s="75" t="e">
        <f>'Selling Price'!#REF!-'Cash Cost'!V89</f>
        <v>#REF!</v>
      </c>
      <c r="W89" s="75" t="e">
        <f>'Selling Price'!#REF!-'Cash Cost'!W89</f>
        <v>#REF!</v>
      </c>
      <c r="X89" s="75" t="e">
        <f>'Selling Price'!#REF!-'Cash Cost'!X89</f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75">
        <f>'Selling Price'!E112-'Cash Cost'!E90</f>
        <v>33.644859813084054</v>
      </c>
      <c r="F90" s="75">
        <f>'Selling Price'!F112-'Cash Cost'!F90</f>
        <v>33.644859813084054</v>
      </c>
      <c r="G90" s="75">
        <f>'Selling Price'!G112-'Cash Cost'!G90</f>
        <v>33.644859813084054</v>
      </c>
      <c r="H90" s="75">
        <f>'Selling Price'!H112-'Cash Cost'!H90</f>
        <v>33.644859813084054</v>
      </c>
      <c r="I90" s="75">
        <f>'Selling Price'!I112-'Cash Cost'!I90</f>
        <v>33.644859813084054</v>
      </c>
      <c r="J90" s="75">
        <f>'Selling Price'!J112-'Cash Cost'!J90</f>
        <v>33.644859813084054</v>
      </c>
      <c r="K90" s="75">
        <f>'Selling Price'!K112-'Cash Cost'!K90</f>
        <v>33.644859813084054</v>
      </c>
      <c r="L90" s="75">
        <f>'Selling Price'!L112-'Cash Cost'!L90</f>
        <v>33.644859813084054</v>
      </c>
      <c r="M90" s="75">
        <f>'Selling Price'!M112-'Cash Cost'!M90</f>
        <v>33.644859813084054</v>
      </c>
      <c r="N90" s="75">
        <f>'Selling Price'!N112-'Cash Cost'!N90</f>
        <v>33.644859813084054</v>
      </c>
      <c r="O90" s="75">
        <f>'Selling Price'!O112-'Cash Cost'!O90</f>
        <v>33.644859813084054</v>
      </c>
      <c r="P90" s="75">
        <f>'Selling Price'!P112-'Cash Cost'!P90</f>
        <v>33.644859813084054</v>
      </c>
      <c r="Q90" s="75" t="e">
        <f>'Selling Price'!#REF!-'Cash Cost'!Q90</f>
        <v>#REF!</v>
      </c>
      <c r="R90" s="75" t="e">
        <f>'Selling Price'!#REF!-'Cash Cost'!R90</f>
        <v>#REF!</v>
      </c>
      <c r="S90" s="75" t="e">
        <f>'Selling Price'!#REF!-'Cash Cost'!S90</f>
        <v>#REF!</v>
      </c>
      <c r="T90" s="75" t="e">
        <f>'Selling Price'!#REF!-'Cash Cost'!T90</f>
        <v>#REF!</v>
      </c>
      <c r="U90" s="75" t="e">
        <f>'Selling Price'!#REF!-'Cash Cost'!U90</f>
        <v>#REF!</v>
      </c>
      <c r="V90" s="75" t="e">
        <f>'Selling Price'!#REF!-'Cash Cost'!V90</f>
        <v>#REF!</v>
      </c>
      <c r="W90" s="75" t="e">
        <f>'Selling Price'!#REF!-'Cash Cost'!W90</f>
        <v>#REF!</v>
      </c>
      <c r="X90" s="75" t="e">
        <f>'Selling Price'!#REF!-'Cash Cost'!X90</f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75">
        <f>'Selling Price'!E113-'Cash Cost'!E91</f>
        <v>45.171339563862944</v>
      </c>
      <c r="F91" s="75">
        <f>'Selling Price'!F113-'Cash Cost'!F91</f>
        <v>45.171339563862944</v>
      </c>
      <c r="G91" s="75">
        <f>'Selling Price'!G113-'Cash Cost'!G91</f>
        <v>45.171339563862944</v>
      </c>
      <c r="H91" s="75">
        <f>'Selling Price'!H113-'Cash Cost'!H91</f>
        <v>45.171339563862944</v>
      </c>
      <c r="I91" s="75">
        <f>'Selling Price'!I113-'Cash Cost'!I91</f>
        <v>45.171339563862944</v>
      </c>
      <c r="J91" s="75">
        <f>'Selling Price'!J113-'Cash Cost'!J91</f>
        <v>45.171339563862944</v>
      </c>
      <c r="K91" s="75">
        <f>'Selling Price'!K113-'Cash Cost'!K91</f>
        <v>45.171339563862944</v>
      </c>
      <c r="L91" s="75">
        <f>'Selling Price'!L113-'Cash Cost'!L91</f>
        <v>45.171339563862944</v>
      </c>
      <c r="M91" s="75">
        <f>'Selling Price'!M113-'Cash Cost'!M91</f>
        <v>45.171339563862944</v>
      </c>
      <c r="N91" s="75">
        <f>'Selling Price'!N113-'Cash Cost'!N91</f>
        <v>45.171339563862944</v>
      </c>
      <c r="O91" s="75">
        <f>'Selling Price'!O113-'Cash Cost'!O91</f>
        <v>45.171339563862944</v>
      </c>
      <c r="P91" s="75">
        <f>'Selling Price'!P113-'Cash Cost'!P91</f>
        <v>45.171339563862944</v>
      </c>
      <c r="Q91" s="75" t="e">
        <f>'Selling Price'!#REF!-'Cash Cost'!Q91</f>
        <v>#REF!</v>
      </c>
      <c r="R91" s="75" t="e">
        <f>'Selling Price'!#REF!-'Cash Cost'!R91</f>
        <v>#REF!</v>
      </c>
      <c r="S91" s="75" t="e">
        <f>'Selling Price'!#REF!-'Cash Cost'!S91</f>
        <v>#REF!</v>
      </c>
      <c r="T91" s="75" t="e">
        <f>'Selling Price'!#REF!-'Cash Cost'!T91</f>
        <v>#REF!</v>
      </c>
      <c r="U91" s="75" t="e">
        <f>'Selling Price'!#REF!-'Cash Cost'!U91</f>
        <v>#REF!</v>
      </c>
      <c r="V91" s="75" t="e">
        <f>'Selling Price'!#REF!-'Cash Cost'!V91</f>
        <v>#REF!</v>
      </c>
      <c r="W91" s="75" t="e">
        <f>'Selling Price'!#REF!-'Cash Cost'!W91</f>
        <v>#REF!</v>
      </c>
      <c r="X91" s="75" t="e">
        <f>'Selling Price'!#REF!-'Cash Cost'!X91</f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75">
        <f>'Selling Price'!E114-'Cash Cost'!E92</f>
        <v>40.498442367601228</v>
      </c>
      <c r="F92" s="75">
        <f>'Selling Price'!F114-'Cash Cost'!F92</f>
        <v>40.498442367601228</v>
      </c>
      <c r="G92" s="75">
        <f>'Selling Price'!G114-'Cash Cost'!G92</f>
        <v>40.498442367601228</v>
      </c>
      <c r="H92" s="75">
        <f>'Selling Price'!H114-'Cash Cost'!H92</f>
        <v>40.498442367601228</v>
      </c>
      <c r="I92" s="75">
        <f>'Selling Price'!I114-'Cash Cost'!I92</f>
        <v>40.498442367601228</v>
      </c>
      <c r="J92" s="75">
        <f>'Selling Price'!J114-'Cash Cost'!J92</f>
        <v>40.498442367601228</v>
      </c>
      <c r="K92" s="75">
        <f>'Selling Price'!K114-'Cash Cost'!K92</f>
        <v>40.498442367601228</v>
      </c>
      <c r="L92" s="75">
        <f>'Selling Price'!L114-'Cash Cost'!L92</f>
        <v>40.498442367601228</v>
      </c>
      <c r="M92" s="75">
        <f>'Selling Price'!M114-'Cash Cost'!M92</f>
        <v>40.498442367601228</v>
      </c>
      <c r="N92" s="75">
        <f>'Selling Price'!N114-'Cash Cost'!N92</f>
        <v>40.498442367601228</v>
      </c>
      <c r="O92" s="75">
        <f>'Selling Price'!O114-'Cash Cost'!O92</f>
        <v>40.498442367601228</v>
      </c>
      <c r="P92" s="75">
        <f>'Selling Price'!P114-'Cash Cost'!P92</f>
        <v>40.498442367601228</v>
      </c>
      <c r="Q92" s="75" t="e">
        <f>'Selling Price'!#REF!-'Cash Cost'!Q92</f>
        <v>#REF!</v>
      </c>
      <c r="R92" s="75" t="e">
        <f>'Selling Price'!#REF!-'Cash Cost'!R92</f>
        <v>#REF!</v>
      </c>
      <c r="S92" s="75" t="e">
        <f>'Selling Price'!#REF!-'Cash Cost'!S92</f>
        <v>#REF!</v>
      </c>
      <c r="T92" s="75" t="e">
        <f>'Selling Price'!#REF!-'Cash Cost'!T92</f>
        <v>#REF!</v>
      </c>
      <c r="U92" s="75" t="e">
        <f>'Selling Price'!#REF!-'Cash Cost'!U92</f>
        <v>#REF!</v>
      </c>
      <c r="V92" s="75" t="e">
        <f>'Selling Price'!#REF!-'Cash Cost'!V92</f>
        <v>#REF!</v>
      </c>
      <c r="W92" s="75" t="e">
        <f>'Selling Price'!#REF!-'Cash Cost'!W92</f>
        <v>#REF!</v>
      </c>
      <c r="X92" s="75" t="e">
        <f>'Selling Price'!#REF!-'Cash Cost'!X92</f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75">
        <f>'Selling Price'!E115-'Cash Cost'!E93</f>
        <v>45.171339563862944</v>
      </c>
      <c r="F93" s="75">
        <f>'Selling Price'!F115-'Cash Cost'!F93</f>
        <v>45.171339563862944</v>
      </c>
      <c r="G93" s="75">
        <f>'Selling Price'!G115-'Cash Cost'!G93</f>
        <v>45.171339563862944</v>
      </c>
      <c r="H93" s="75">
        <f>'Selling Price'!H115-'Cash Cost'!H93</f>
        <v>45.171339563862944</v>
      </c>
      <c r="I93" s="75">
        <f>'Selling Price'!I115-'Cash Cost'!I93</f>
        <v>45.171339563862944</v>
      </c>
      <c r="J93" s="75">
        <f>'Selling Price'!J115-'Cash Cost'!J93</f>
        <v>45.171339563862944</v>
      </c>
      <c r="K93" s="75">
        <f>'Selling Price'!K115-'Cash Cost'!K93</f>
        <v>45.171339563862944</v>
      </c>
      <c r="L93" s="75">
        <f>'Selling Price'!L115-'Cash Cost'!L93</f>
        <v>45.171339563862944</v>
      </c>
      <c r="M93" s="75">
        <f>'Selling Price'!M115-'Cash Cost'!M93</f>
        <v>45.171339563862944</v>
      </c>
      <c r="N93" s="75">
        <f>'Selling Price'!N115-'Cash Cost'!N93</f>
        <v>45.171339563862944</v>
      </c>
      <c r="O93" s="75">
        <f>'Selling Price'!O115-'Cash Cost'!O93</f>
        <v>45.171339563862944</v>
      </c>
      <c r="P93" s="75">
        <f>'Selling Price'!P115-'Cash Cost'!P93</f>
        <v>45.171339563862944</v>
      </c>
      <c r="Q93" s="75" t="e">
        <f>'Selling Price'!#REF!-'Cash Cost'!Q93</f>
        <v>#REF!</v>
      </c>
      <c r="R93" s="75" t="e">
        <f>'Selling Price'!#REF!-'Cash Cost'!R93</f>
        <v>#REF!</v>
      </c>
      <c r="S93" s="75" t="e">
        <f>'Selling Price'!#REF!-'Cash Cost'!S93</f>
        <v>#REF!</v>
      </c>
      <c r="T93" s="75" t="e">
        <f>'Selling Price'!#REF!-'Cash Cost'!T93</f>
        <v>#REF!</v>
      </c>
      <c r="U93" s="75" t="e">
        <f>'Selling Price'!#REF!-'Cash Cost'!U93</f>
        <v>#REF!</v>
      </c>
      <c r="V93" s="75" t="e">
        <f>'Selling Price'!#REF!-'Cash Cost'!V93</f>
        <v>#REF!</v>
      </c>
      <c r="W93" s="75" t="e">
        <f>'Selling Price'!#REF!-'Cash Cost'!W93</f>
        <v>#REF!</v>
      </c>
      <c r="X93" s="75" t="e">
        <f>'Selling Price'!#REF!-'Cash Cost'!X93</f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75">
        <f>'Selling Price'!E116-'Cash Cost'!E94</f>
        <v>40.498442367601228</v>
      </c>
      <c r="F94" s="75">
        <f>'Selling Price'!F116-'Cash Cost'!F94</f>
        <v>40.498442367601228</v>
      </c>
      <c r="G94" s="75">
        <f>'Selling Price'!G116-'Cash Cost'!G94</f>
        <v>40.498442367601228</v>
      </c>
      <c r="H94" s="75">
        <f>'Selling Price'!H116-'Cash Cost'!H94</f>
        <v>40.498442367601228</v>
      </c>
      <c r="I94" s="75">
        <f>'Selling Price'!I116-'Cash Cost'!I94</f>
        <v>40.498442367601228</v>
      </c>
      <c r="J94" s="75">
        <f>'Selling Price'!J116-'Cash Cost'!J94</f>
        <v>40.498442367601228</v>
      </c>
      <c r="K94" s="75">
        <f>'Selling Price'!K116-'Cash Cost'!K94</f>
        <v>40.498442367601228</v>
      </c>
      <c r="L94" s="75">
        <f>'Selling Price'!L116-'Cash Cost'!L94</f>
        <v>40.498442367601228</v>
      </c>
      <c r="M94" s="75">
        <f>'Selling Price'!M116-'Cash Cost'!M94</f>
        <v>40.498442367601228</v>
      </c>
      <c r="N94" s="75">
        <f>'Selling Price'!N116-'Cash Cost'!N94</f>
        <v>40.498442367601228</v>
      </c>
      <c r="O94" s="75">
        <f>'Selling Price'!O116-'Cash Cost'!O94</f>
        <v>40.498442367601228</v>
      </c>
      <c r="P94" s="75">
        <f>'Selling Price'!P116-'Cash Cost'!P94</f>
        <v>40.498442367601228</v>
      </c>
      <c r="Q94" s="75" t="e">
        <f>'Selling Price'!#REF!-'Cash Cost'!Q94</f>
        <v>#REF!</v>
      </c>
      <c r="R94" s="75" t="e">
        <f>'Selling Price'!#REF!-'Cash Cost'!R94</f>
        <v>#REF!</v>
      </c>
      <c r="S94" s="75" t="e">
        <f>'Selling Price'!#REF!-'Cash Cost'!S94</f>
        <v>#REF!</v>
      </c>
      <c r="T94" s="75" t="e">
        <f>'Selling Price'!#REF!-'Cash Cost'!T94</f>
        <v>#REF!</v>
      </c>
      <c r="U94" s="75" t="e">
        <f>'Selling Price'!#REF!-'Cash Cost'!U94</f>
        <v>#REF!</v>
      </c>
      <c r="V94" s="75" t="e">
        <f>'Selling Price'!#REF!-'Cash Cost'!V94</f>
        <v>#REF!</v>
      </c>
      <c r="W94" s="75" t="e">
        <f>'Selling Price'!#REF!-'Cash Cost'!W94</f>
        <v>#REF!</v>
      </c>
      <c r="X94" s="75" t="e">
        <f>'Selling Price'!#REF!-'Cash Cost'!X94</f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75">
        <f>'Selling Price'!E117-'Cash Cost'!E95</f>
        <v>57.632398753894108</v>
      </c>
      <c r="F95" s="75">
        <f>'Selling Price'!F117-'Cash Cost'!F95</f>
        <v>57.632398753894108</v>
      </c>
      <c r="G95" s="75">
        <f>'Selling Price'!G117-'Cash Cost'!G95</f>
        <v>57.632398753894108</v>
      </c>
      <c r="H95" s="75">
        <f>'Selling Price'!H117-'Cash Cost'!H95</f>
        <v>57.632398753894108</v>
      </c>
      <c r="I95" s="75">
        <f>'Selling Price'!I117-'Cash Cost'!I95</f>
        <v>57.632398753894108</v>
      </c>
      <c r="J95" s="75">
        <f>'Selling Price'!J117-'Cash Cost'!J95</f>
        <v>57.632398753894108</v>
      </c>
      <c r="K95" s="75">
        <f>'Selling Price'!K117-'Cash Cost'!K95</f>
        <v>57.632398753894108</v>
      </c>
      <c r="L95" s="75">
        <f>'Selling Price'!L117-'Cash Cost'!L95</f>
        <v>57.632398753894108</v>
      </c>
      <c r="M95" s="75">
        <f>'Selling Price'!M117-'Cash Cost'!M95</f>
        <v>57.632398753894108</v>
      </c>
      <c r="N95" s="75">
        <f>'Selling Price'!N117-'Cash Cost'!N95</f>
        <v>57.632398753894108</v>
      </c>
      <c r="O95" s="75">
        <f>'Selling Price'!O117-'Cash Cost'!O95</f>
        <v>57.632398753894108</v>
      </c>
      <c r="P95" s="75">
        <f>'Selling Price'!P117-'Cash Cost'!P95</f>
        <v>57.632398753894108</v>
      </c>
      <c r="Q95" s="75" t="e">
        <f>'Selling Price'!#REF!-'Cash Cost'!Q95</f>
        <v>#REF!</v>
      </c>
      <c r="R95" s="75" t="e">
        <f>'Selling Price'!#REF!-'Cash Cost'!R95</f>
        <v>#REF!</v>
      </c>
      <c r="S95" s="75" t="e">
        <f>'Selling Price'!#REF!-'Cash Cost'!S95</f>
        <v>#REF!</v>
      </c>
      <c r="T95" s="75" t="e">
        <f>'Selling Price'!#REF!-'Cash Cost'!T95</f>
        <v>#REF!</v>
      </c>
      <c r="U95" s="75" t="e">
        <f>'Selling Price'!#REF!-'Cash Cost'!U95</f>
        <v>#REF!</v>
      </c>
      <c r="V95" s="75" t="e">
        <f>'Selling Price'!#REF!-'Cash Cost'!V95</f>
        <v>#REF!</v>
      </c>
      <c r="W95" s="75" t="e">
        <f>'Selling Price'!#REF!-'Cash Cost'!W95</f>
        <v>#REF!</v>
      </c>
      <c r="X95" s="75" t="e">
        <f>'Selling Price'!#REF!-'Cash Cost'!X95</f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75">
        <f>'Selling Price'!E118-'Cash Cost'!E96</f>
        <v>52.959501557632393</v>
      </c>
      <c r="F96" s="75">
        <f>'Selling Price'!F118-'Cash Cost'!F96</f>
        <v>52.959501557632393</v>
      </c>
      <c r="G96" s="75">
        <f>'Selling Price'!G118-'Cash Cost'!G96</f>
        <v>52.959501557632393</v>
      </c>
      <c r="H96" s="75">
        <f>'Selling Price'!H118-'Cash Cost'!H96</f>
        <v>52.959501557632393</v>
      </c>
      <c r="I96" s="75">
        <f>'Selling Price'!I118-'Cash Cost'!I96</f>
        <v>52.959501557632393</v>
      </c>
      <c r="J96" s="75">
        <f>'Selling Price'!J118-'Cash Cost'!J96</f>
        <v>52.959501557632393</v>
      </c>
      <c r="K96" s="75">
        <f>'Selling Price'!K118-'Cash Cost'!K96</f>
        <v>52.959501557632393</v>
      </c>
      <c r="L96" s="75">
        <f>'Selling Price'!L118-'Cash Cost'!L96</f>
        <v>52.959501557632393</v>
      </c>
      <c r="M96" s="75">
        <f>'Selling Price'!M118-'Cash Cost'!M96</f>
        <v>52.959501557632393</v>
      </c>
      <c r="N96" s="75">
        <f>'Selling Price'!N118-'Cash Cost'!N96</f>
        <v>52.959501557632393</v>
      </c>
      <c r="O96" s="75">
        <f>'Selling Price'!O118-'Cash Cost'!O96</f>
        <v>52.959501557632393</v>
      </c>
      <c r="P96" s="75">
        <f>'Selling Price'!P118-'Cash Cost'!P96</f>
        <v>52.959501557632393</v>
      </c>
      <c r="Q96" s="75" t="e">
        <f>'Selling Price'!#REF!-'Cash Cost'!Q96</f>
        <v>#REF!</v>
      </c>
      <c r="R96" s="75" t="e">
        <f>'Selling Price'!#REF!-'Cash Cost'!R96</f>
        <v>#REF!</v>
      </c>
      <c r="S96" s="75" t="e">
        <f>'Selling Price'!#REF!-'Cash Cost'!S96</f>
        <v>#REF!</v>
      </c>
      <c r="T96" s="75" t="e">
        <f>'Selling Price'!#REF!-'Cash Cost'!T96</f>
        <v>#REF!</v>
      </c>
      <c r="U96" s="75" t="e">
        <f>'Selling Price'!#REF!-'Cash Cost'!U96</f>
        <v>#REF!</v>
      </c>
      <c r="V96" s="75" t="e">
        <f>'Selling Price'!#REF!-'Cash Cost'!V96</f>
        <v>#REF!</v>
      </c>
      <c r="W96" s="75" t="e">
        <f>'Selling Price'!#REF!-'Cash Cost'!W96</f>
        <v>#REF!</v>
      </c>
      <c r="X96" s="75" t="e">
        <f>'Selling Price'!#REF!-'Cash Cost'!X96</f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75">
        <f>'Selling Price'!E119-'Cash Cost'!E97</f>
        <v>52.959501557632393</v>
      </c>
      <c r="F97" s="75">
        <f>'Selling Price'!F119-'Cash Cost'!F97</f>
        <v>52.959501557632393</v>
      </c>
      <c r="G97" s="75">
        <f>'Selling Price'!G119-'Cash Cost'!G97</f>
        <v>52.959501557632393</v>
      </c>
      <c r="H97" s="75">
        <f>'Selling Price'!H119-'Cash Cost'!H97</f>
        <v>52.959501557632393</v>
      </c>
      <c r="I97" s="75">
        <f>'Selling Price'!I119-'Cash Cost'!I97</f>
        <v>52.959501557632393</v>
      </c>
      <c r="J97" s="75">
        <f>'Selling Price'!J119-'Cash Cost'!J97</f>
        <v>52.959501557632393</v>
      </c>
      <c r="K97" s="75">
        <f>'Selling Price'!K119-'Cash Cost'!K97</f>
        <v>52.959501557632393</v>
      </c>
      <c r="L97" s="75">
        <f>'Selling Price'!L119-'Cash Cost'!L97</f>
        <v>52.959501557632393</v>
      </c>
      <c r="M97" s="75">
        <f>'Selling Price'!M119-'Cash Cost'!M97</f>
        <v>52.959501557632393</v>
      </c>
      <c r="N97" s="75">
        <f>'Selling Price'!N119-'Cash Cost'!N97</f>
        <v>52.959501557632393</v>
      </c>
      <c r="O97" s="75">
        <f>'Selling Price'!O119-'Cash Cost'!O97</f>
        <v>52.959501557632393</v>
      </c>
      <c r="P97" s="75">
        <f>'Selling Price'!P119-'Cash Cost'!P97</f>
        <v>52.959501557632393</v>
      </c>
      <c r="Q97" s="75" t="e">
        <f>'Selling Price'!#REF!-'Cash Cost'!Q97</f>
        <v>#REF!</v>
      </c>
      <c r="R97" s="75" t="e">
        <f>'Selling Price'!#REF!-'Cash Cost'!R97</f>
        <v>#REF!</v>
      </c>
      <c r="S97" s="75" t="e">
        <f>'Selling Price'!#REF!-'Cash Cost'!S97</f>
        <v>#REF!</v>
      </c>
      <c r="T97" s="75" t="e">
        <f>'Selling Price'!#REF!-'Cash Cost'!T97</f>
        <v>#REF!</v>
      </c>
      <c r="U97" s="75" t="e">
        <f>'Selling Price'!#REF!-'Cash Cost'!U97</f>
        <v>#REF!</v>
      </c>
      <c r="V97" s="75" t="e">
        <f>'Selling Price'!#REF!-'Cash Cost'!V97</f>
        <v>#REF!</v>
      </c>
      <c r="W97" s="75" t="e">
        <f>'Selling Price'!#REF!-'Cash Cost'!W97</f>
        <v>#REF!</v>
      </c>
      <c r="X97" s="75" t="e">
        <f>'Selling Price'!#REF!-'Cash Cost'!X97</f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75">
        <f>'Selling Price'!E121-'Cash Cost'!E98</f>
        <v>29.789283489096533</v>
      </c>
      <c r="F98" s="75">
        <f>'Selling Price'!F121-'Cash Cost'!F98</f>
        <v>29.789283489096533</v>
      </c>
      <c r="G98" s="75">
        <f>'Selling Price'!G121-'Cash Cost'!G98</f>
        <v>29.789283489096533</v>
      </c>
      <c r="H98" s="75">
        <f>'Selling Price'!H121-'Cash Cost'!H98</f>
        <v>29.789283489096533</v>
      </c>
      <c r="I98" s="75">
        <f>'Selling Price'!I121-'Cash Cost'!I98</f>
        <v>29.789283489096533</v>
      </c>
      <c r="J98" s="75">
        <f>'Selling Price'!J121-'Cash Cost'!J98</f>
        <v>29.789283489096533</v>
      </c>
      <c r="K98" s="75">
        <f>'Selling Price'!K121-'Cash Cost'!K98</f>
        <v>29.789283489096533</v>
      </c>
      <c r="L98" s="75">
        <f>'Selling Price'!L121-'Cash Cost'!L98</f>
        <v>29.789283489096533</v>
      </c>
      <c r="M98" s="75">
        <f>'Selling Price'!M121-'Cash Cost'!M98</f>
        <v>29.789283489096533</v>
      </c>
      <c r="N98" s="75">
        <f>'Selling Price'!N121-'Cash Cost'!N98</f>
        <v>29.789283489096533</v>
      </c>
      <c r="O98" s="75">
        <f>'Selling Price'!O121-'Cash Cost'!O98</f>
        <v>29.789283489096533</v>
      </c>
      <c r="P98" s="75">
        <f>'Selling Price'!P121-'Cash Cost'!P98</f>
        <v>29.789283489096533</v>
      </c>
      <c r="Q98" s="75" t="e">
        <f>'Selling Price'!#REF!-'Cash Cost'!Q98</f>
        <v>#REF!</v>
      </c>
      <c r="R98" s="75" t="e">
        <f>'Selling Price'!#REF!-'Cash Cost'!R98</f>
        <v>#REF!</v>
      </c>
      <c r="S98" s="75" t="e">
        <f>'Selling Price'!#REF!-'Cash Cost'!S98</f>
        <v>#REF!</v>
      </c>
      <c r="T98" s="75" t="e">
        <f>'Selling Price'!#REF!-'Cash Cost'!T98</f>
        <v>#REF!</v>
      </c>
      <c r="U98" s="75" t="e">
        <f>'Selling Price'!#REF!-'Cash Cost'!U98</f>
        <v>#REF!</v>
      </c>
      <c r="V98" s="75" t="e">
        <f>'Selling Price'!#REF!-'Cash Cost'!V98</f>
        <v>#REF!</v>
      </c>
      <c r="W98" s="75" t="e">
        <f>'Selling Price'!#REF!-'Cash Cost'!W98</f>
        <v>#REF!</v>
      </c>
      <c r="X98" s="75" t="e">
        <f>'Selling Price'!#REF!-'Cash Cost'!X98</f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75">
        <f>'Selling Price'!E122-'Cash Cost'!E99</f>
        <v>43.807975077881565</v>
      </c>
      <c r="F99" s="75">
        <f>'Selling Price'!F122-'Cash Cost'!F99</f>
        <v>43.807975077881565</v>
      </c>
      <c r="G99" s="75">
        <f>'Selling Price'!G122-'Cash Cost'!G99</f>
        <v>43.807975077881565</v>
      </c>
      <c r="H99" s="75">
        <f>'Selling Price'!H122-'Cash Cost'!H99</f>
        <v>43.807975077881565</v>
      </c>
      <c r="I99" s="75">
        <f>'Selling Price'!I122-'Cash Cost'!I99</f>
        <v>43.807975077881565</v>
      </c>
      <c r="J99" s="75">
        <f>'Selling Price'!J122-'Cash Cost'!J99</f>
        <v>43.807975077881565</v>
      </c>
      <c r="K99" s="75">
        <f>'Selling Price'!K122-'Cash Cost'!K99</f>
        <v>43.807975077881565</v>
      </c>
      <c r="L99" s="75">
        <f>'Selling Price'!L122-'Cash Cost'!L99</f>
        <v>43.807975077881565</v>
      </c>
      <c r="M99" s="75">
        <f>'Selling Price'!M122-'Cash Cost'!M99</f>
        <v>43.807975077881565</v>
      </c>
      <c r="N99" s="75">
        <f>'Selling Price'!N122-'Cash Cost'!N99</f>
        <v>43.807975077881565</v>
      </c>
      <c r="O99" s="75">
        <f>'Selling Price'!O122-'Cash Cost'!O99</f>
        <v>43.807975077881565</v>
      </c>
      <c r="P99" s="75">
        <f>'Selling Price'!P122-'Cash Cost'!P99</f>
        <v>43.807975077881565</v>
      </c>
      <c r="Q99" s="75" t="e">
        <f>'Selling Price'!#REF!-'Cash Cost'!Q99</f>
        <v>#REF!</v>
      </c>
      <c r="R99" s="75" t="e">
        <f>'Selling Price'!#REF!-'Cash Cost'!R99</f>
        <v>#REF!</v>
      </c>
      <c r="S99" s="75" t="e">
        <f>'Selling Price'!#REF!-'Cash Cost'!S99</f>
        <v>#REF!</v>
      </c>
      <c r="T99" s="75" t="e">
        <f>'Selling Price'!#REF!-'Cash Cost'!T99</f>
        <v>#REF!</v>
      </c>
      <c r="U99" s="75" t="e">
        <f>'Selling Price'!#REF!-'Cash Cost'!U99</f>
        <v>#REF!</v>
      </c>
      <c r="V99" s="75" t="e">
        <f>'Selling Price'!#REF!-'Cash Cost'!V99</f>
        <v>#REF!</v>
      </c>
      <c r="W99" s="75" t="e">
        <f>'Selling Price'!#REF!-'Cash Cost'!W99</f>
        <v>#REF!</v>
      </c>
      <c r="X99" s="75" t="e">
        <f>'Selling Price'!#REF!-'Cash Cost'!X99</f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75">
        <f>'Selling Price'!E123-'Cash Cost'!E100</f>
        <v>36.95439252336439</v>
      </c>
      <c r="F100" s="75">
        <f>'Selling Price'!F123-'Cash Cost'!F100</f>
        <v>36.95439252336439</v>
      </c>
      <c r="G100" s="75">
        <f>'Selling Price'!G123-'Cash Cost'!G100</f>
        <v>36.95439252336439</v>
      </c>
      <c r="H100" s="75">
        <f>'Selling Price'!H123-'Cash Cost'!H100</f>
        <v>36.95439252336439</v>
      </c>
      <c r="I100" s="75">
        <f>'Selling Price'!I123-'Cash Cost'!I100</f>
        <v>36.95439252336439</v>
      </c>
      <c r="J100" s="75">
        <f>'Selling Price'!J123-'Cash Cost'!J100</f>
        <v>36.95439252336439</v>
      </c>
      <c r="K100" s="75">
        <f>'Selling Price'!K123-'Cash Cost'!K100</f>
        <v>36.95439252336439</v>
      </c>
      <c r="L100" s="75">
        <f>'Selling Price'!L123-'Cash Cost'!L100</f>
        <v>36.95439252336439</v>
      </c>
      <c r="M100" s="75">
        <f>'Selling Price'!M123-'Cash Cost'!M100</f>
        <v>36.95439252336439</v>
      </c>
      <c r="N100" s="75">
        <f>'Selling Price'!N123-'Cash Cost'!N100</f>
        <v>36.95439252336439</v>
      </c>
      <c r="O100" s="75">
        <f>'Selling Price'!O123-'Cash Cost'!O100</f>
        <v>36.95439252336439</v>
      </c>
      <c r="P100" s="75">
        <f>'Selling Price'!P123-'Cash Cost'!P100</f>
        <v>36.95439252336439</v>
      </c>
      <c r="Q100" s="75" t="e">
        <f>'Selling Price'!#REF!-'Cash Cost'!Q100</f>
        <v>#REF!</v>
      </c>
      <c r="R100" s="75" t="e">
        <f>'Selling Price'!#REF!-'Cash Cost'!R100</f>
        <v>#REF!</v>
      </c>
      <c r="S100" s="75" t="e">
        <f>'Selling Price'!#REF!-'Cash Cost'!S100</f>
        <v>#REF!</v>
      </c>
      <c r="T100" s="75" t="e">
        <f>'Selling Price'!#REF!-'Cash Cost'!T100</f>
        <v>#REF!</v>
      </c>
      <c r="U100" s="75" t="e">
        <f>'Selling Price'!#REF!-'Cash Cost'!U100</f>
        <v>#REF!</v>
      </c>
      <c r="V100" s="75" t="e">
        <f>'Selling Price'!#REF!-'Cash Cost'!V100</f>
        <v>#REF!</v>
      </c>
      <c r="W100" s="75" t="e">
        <f>'Selling Price'!#REF!-'Cash Cost'!W100</f>
        <v>#REF!</v>
      </c>
      <c r="X100" s="75" t="e">
        <f>'Selling Price'!#REF!-'Cash Cost'!X100</f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75">
        <f>'Selling Price'!E125-'Cash Cost'!E101</f>
        <v>3.1152647975077343</v>
      </c>
      <c r="F101" s="75">
        <f>'Selling Price'!F125-'Cash Cost'!F101</f>
        <v>3.1152647975077343</v>
      </c>
      <c r="G101" s="75">
        <f>'Selling Price'!G125-'Cash Cost'!G101</f>
        <v>3.1152647975077343</v>
      </c>
      <c r="H101" s="75">
        <f>'Selling Price'!H125-'Cash Cost'!H101</f>
        <v>3.1152647975077343</v>
      </c>
      <c r="I101" s="75">
        <f>'Selling Price'!I125-'Cash Cost'!I101</f>
        <v>3.1152647975077343</v>
      </c>
      <c r="J101" s="75">
        <f>'Selling Price'!J125-'Cash Cost'!J101</f>
        <v>3.1152647975077343</v>
      </c>
      <c r="K101" s="75">
        <f>'Selling Price'!K125-'Cash Cost'!K101</f>
        <v>3.1152647975077343</v>
      </c>
      <c r="L101" s="75">
        <f>'Selling Price'!L125-'Cash Cost'!L101</f>
        <v>3.1152647975077343</v>
      </c>
      <c r="M101" s="75">
        <f>'Selling Price'!M125-'Cash Cost'!M101</f>
        <v>3.1152647975077343</v>
      </c>
      <c r="N101" s="75">
        <f>'Selling Price'!N125-'Cash Cost'!N101</f>
        <v>3.1152647975077343</v>
      </c>
      <c r="O101" s="75">
        <f>'Selling Price'!O125-'Cash Cost'!O101</f>
        <v>3.1152647975077343</v>
      </c>
      <c r="P101" s="75">
        <f>'Selling Price'!P125-'Cash Cost'!P101</f>
        <v>3.1152647975077343</v>
      </c>
      <c r="Q101" s="75" t="e">
        <f>'Selling Price'!#REF!-'Cash Cost'!Q101</f>
        <v>#REF!</v>
      </c>
      <c r="R101" s="75" t="e">
        <f>'Selling Price'!#REF!-'Cash Cost'!R101</f>
        <v>#REF!</v>
      </c>
      <c r="S101" s="75" t="e">
        <f>'Selling Price'!#REF!-'Cash Cost'!S101</f>
        <v>#REF!</v>
      </c>
      <c r="T101" s="75" t="e">
        <f>'Selling Price'!#REF!-'Cash Cost'!T101</f>
        <v>#REF!</v>
      </c>
      <c r="U101" s="75" t="e">
        <f>'Selling Price'!#REF!-'Cash Cost'!U101</f>
        <v>#REF!</v>
      </c>
      <c r="V101" s="75" t="e">
        <f>'Selling Price'!#REF!-'Cash Cost'!V101</f>
        <v>#REF!</v>
      </c>
      <c r="W101" s="75" t="e">
        <f>'Selling Price'!#REF!-'Cash Cost'!W101</f>
        <v>#REF!</v>
      </c>
      <c r="X101" s="75" t="e">
        <f>'Selling Price'!#REF!-'Cash Cost'!X101</f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75">
        <f>'Selling Price'!E126-'Cash Cost'!E102</f>
        <v>40.604778154342398</v>
      </c>
      <c r="F102" s="75">
        <f>'Selling Price'!F126-'Cash Cost'!F102</f>
        <v>52.040411956289063</v>
      </c>
      <c r="G102" s="75">
        <f>'Selling Price'!G126-'Cash Cost'!G102</f>
        <v>52.117631469945024</v>
      </c>
      <c r="H102" s="75">
        <f>'Selling Price'!H126-'Cash Cost'!H102</f>
        <v>58.2270066961363</v>
      </c>
      <c r="I102" s="75">
        <f>'Selling Price'!I126-'Cash Cost'!I102</f>
        <v>50.421943446368175</v>
      </c>
      <c r="J102" s="75">
        <f>'Selling Price'!J126-'Cash Cost'!J102</f>
        <v>52.911481331500397</v>
      </c>
      <c r="K102" s="75">
        <f>'Selling Price'!K126-'Cash Cost'!K102</f>
        <v>58.79123082255893</v>
      </c>
      <c r="L102" s="75">
        <f>'Selling Price'!L126-'Cash Cost'!L102</f>
        <v>58.59327327797854</v>
      </c>
      <c r="M102" s="75">
        <f>'Selling Price'!M126-'Cash Cost'!M102</f>
        <v>63.390390813508134</v>
      </c>
      <c r="N102" s="75">
        <f>'Selling Price'!N126-'Cash Cost'!N102</f>
        <v>41.274205775060807</v>
      </c>
      <c r="O102" s="75">
        <f>'Selling Price'!O126-'Cash Cost'!O102</f>
        <v>53.087709540424498</v>
      </c>
      <c r="P102" s="75">
        <f>'Selling Price'!P126-'Cash Cost'!P102</f>
        <v>55.302680616253724</v>
      </c>
      <c r="Q102" s="75" t="e">
        <f>'Selling Price'!#REF!-'Cash Cost'!Q102</f>
        <v>#REF!</v>
      </c>
      <c r="R102" s="75" t="e">
        <f>'Selling Price'!#REF!-'Cash Cost'!R102</f>
        <v>#REF!</v>
      </c>
      <c r="S102" s="75" t="e">
        <f>'Selling Price'!#REF!-'Cash Cost'!S102</f>
        <v>#REF!</v>
      </c>
      <c r="T102" s="75" t="e">
        <f>'Selling Price'!#REF!-'Cash Cost'!T102</f>
        <v>#REF!</v>
      </c>
      <c r="U102" s="75" t="e">
        <f>'Selling Price'!#REF!-'Cash Cost'!U102</f>
        <v>#REF!</v>
      </c>
      <c r="V102" s="75" t="e">
        <f>'Selling Price'!#REF!-'Cash Cost'!V102</f>
        <v>#REF!</v>
      </c>
      <c r="W102" s="75" t="e">
        <f>'Selling Price'!#REF!-'Cash Cost'!W102</f>
        <v>#REF!</v>
      </c>
      <c r="X102" s="75" t="e">
        <f>'Selling Price'!#REF!-'Cash Cost'!X102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64" t="s">
        <v>1</v>
      </c>
      <c r="B104" s="466" t="s">
        <v>98</v>
      </c>
      <c r="C104" s="466" t="s">
        <v>99</v>
      </c>
      <c r="D104" s="466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65"/>
      <c r="B105" s="467"/>
      <c r="C105" s="467"/>
      <c r="D105" s="467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75">
        <f>'Selling Price'!E130-'Cash Cost'!E106</f>
        <v>235.97599818664224</v>
      </c>
      <c r="F106" s="75">
        <f>'Selling Price'!F130-'Cash Cost'!F106</f>
        <v>233.51289380677633</v>
      </c>
      <c r="G106" s="75">
        <f>'Selling Price'!G130-'Cash Cost'!G106</f>
        <v>230.43682738368102</v>
      </c>
      <c r="H106" s="75">
        <f>'Selling Price'!H130-'Cash Cost'!H106</f>
        <v>236.73622919599183</v>
      </c>
      <c r="I106" s="75">
        <f>'Selling Price'!I130-'Cash Cost'!I106</f>
        <v>239.86937128495782</v>
      </c>
      <c r="J106" s="75">
        <f>'Selling Price'!J130-'Cash Cost'!J106</f>
        <v>244.95297138774384</v>
      </c>
      <c r="K106" s="75">
        <f>'Selling Price'!K130-'Cash Cost'!K106</f>
        <v>244.54666877279999</v>
      </c>
      <c r="L106" s="75">
        <f>'Selling Price'!L130-'Cash Cost'!L106</f>
        <v>222.44098417121137</v>
      </c>
      <c r="M106" s="75">
        <f>'Selling Price'!M130-'Cash Cost'!M106</f>
        <v>230.10746904565468</v>
      </c>
      <c r="N106" s="75">
        <f>'Selling Price'!N130-'Cash Cost'!N106</f>
        <v>210.97089826416249</v>
      </c>
      <c r="O106" s="75">
        <f>'Selling Price'!O130-'Cash Cost'!O106</f>
        <v>206.92539826416248</v>
      </c>
      <c r="P106" s="75">
        <f>'Selling Price'!P130-'Cash Cost'!P106</f>
        <v>202.46711525165864</v>
      </c>
      <c r="Q106" s="75" t="e">
        <f>'Selling Price'!#REF!-'Cash Cost'!Q106</f>
        <v>#REF!</v>
      </c>
      <c r="R106" s="75" t="e">
        <f>'Selling Price'!#REF!-'Cash Cost'!R106</f>
        <v>#REF!</v>
      </c>
      <c r="S106" s="75" t="e">
        <f>'Selling Price'!#REF!-'Cash Cost'!S106</f>
        <v>#REF!</v>
      </c>
      <c r="T106" s="75" t="e">
        <f>'Selling Price'!#REF!-'Cash Cost'!T106</f>
        <v>#REF!</v>
      </c>
      <c r="U106" s="75" t="e">
        <f>'Selling Price'!#REF!-'Cash Cost'!U106</f>
        <v>#REF!</v>
      </c>
      <c r="V106" s="75" t="e">
        <f>'Selling Price'!#REF!-'Cash Cost'!V106</f>
        <v>#REF!</v>
      </c>
      <c r="W106" s="75" t="e">
        <f>'Selling Price'!#REF!-'Cash Cost'!W106</f>
        <v>#REF!</v>
      </c>
      <c r="X106" s="75" t="e">
        <f>'Selling Price'!#REF!-'Cash Cost'!X106</f>
        <v>#REF!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75">
        <f>'Selling Price'!E131-'Cash Cost'!E107</f>
        <v>236.47599818664224</v>
      </c>
      <c r="F107" s="75">
        <f>'Selling Price'!F131-'Cash Cost'!F107</f>
        <v>234.01289380677633</v>
      </c>
      <c r="G107" s="75">
        <f>'Selling Price'!G131-'Cash Cost'!G107</f>
        <v>230.93682738368102</v>
      </c>
      <c r="H107" s="75">
        <f>'Selling Price'!H131-'Cash Cost'!H107</f>
        <v>237.23622919599183</v>
      </c>
      <c r="I107" s="75">
        <f>'Selling Price'!I131-'Cash Cost'!I107</f>
        <v>240.36937128495782</v>
      </c>
      <c r="J107" s="75">
        <f>'Selling Price'!J131-'Cash Cost'!J107</f>
        <v>245.45297138774384</v>
      </c>
      <c r="K107" s="75">
        <f>'Selling Price'!K131-'Cash Cost'!K107</f>
        <v>245.04666877279999</v>
      </c>
      <c r="L107" s="75">
        <f>'Selling Price'!L131-'Cash Cost'!L107</f>
        <v>222.94098417121137</v>
      </c>
      <c r="M107" s="75">
        <f>'Selling Price'!M131-'Cash Cost'!M107</f>
        <v>230.60746904565468</v>
      </c>
      <c r="N107" s="75">
        <f>'Selling Price'!N131-'Cash Cost'!N107</f>
        <v>211.47089826416249</v>
      </c>
      <c r="O107" s="75">
        <f>'Selling Price'!O131-'Cash Cost'!O107</f>
        <v>207.42539826416248</v>
      </c>
      <c r="P107" s="75">
        <f>'Selling Price'!P131-'Cash Cost'!P107</f>
        <v>202.96711525165864</v>
      </c>
      <c r="Q107" s="75" t="e">
        <f>'Selling Price'!#REF!-'Cash Cost'!Q107</f>
        <v>#REF!</v>
      </c>
      <c r="R107" s="75" t="e">
        <f>'Selling Price'!#REF!-'Cash Cost'!R107</f>
        <v>#REF!</v>
      </c>
      <c r="S107" s="75" t="e">
        <f>'Selling Price'!#REF!-'Cash Cost'!S107</f>
        <v>#REF!</v>
      </c>
      <c r="T107" s="75" t="e">
        <f>'Selling Price'!#REF!-'Cash Cost'!T107</f>
        <v>#REF!</v>
      </c>
      <c r="U107" s="75" t="e">
        <f>'Selling Price'!#REF!-'Cash Cost'!U107</f>
        <v>#REF!</v>
      </c>
      <c r="V107" s="75" t="e">
        <f>'Selling Price'!#REF!-'Cash Cost'!V107</f>
        <v>#REF!</v>
      </c>
      <c r="W107" s="75" t="e">
        <f>'Selling Price'!#REF!-'Cash Cost'!W107</f>
        <v>#REF!</v>
      </c>
      <c r="X107" s="75" t="e">
        <f>'Selling Price'!#REF!-'Cash Cost'!X107</f>
        <v>#REF!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75">
        <f>'Selling Price'!E132-'Cash Cost'!E108</f>
        <v>156.18599818664228</v>
      </c>
      <c r="F108" s="75">
        <f>'Selling Price'!F132-'Cash Cost'!F108</f>
        <v>153.72239655593347</v>
      </c>
      <c r="G108" s="75">
        <f>'Selling Price'!G132-'Cash Cost'!G108</f>
        <v>150.64633013283805</v>
      </c>
      <c r="H108" s="75">
        <f>'Selling Price'!H132-'Cash Cost'!H108</f>
        <v>156.94573194514896</v>
      </c>
      <c r="I108" s="75">
        <f>'Selling Price'!I132-'Cash Cost'!I108</f>
        <v>160.07887403411507</v>
      </c>
      <c r="J108" s="75">
        <f>'Selling Price'!J132-'Cash Cost'!J108</f>
        <v>165.16247413690098</v>
      </c>
      <c r="K108" s="75">
        <f>'Selling Price'!K132-'Cash Cost'!K108</f>
        <v>164.75617152195713</v>
      </c>
      <c r="L108" s="75">
        <f>'Selling Price'!L132-'Cash Cost'!L108</f>
        <v>142.65048692036862</v>
      </c>
      <c r="M108" s="75">
        <f>'Selling Price'!M132-'Cash Cost'!M108</f>
        <v>150.31697179481193</v>
      </c>
      <c r="N108" s="75">
        <f>'Selling Price'!N132-'Cash Cost'!N108</f>
        <v>131.18040101331962</v>
      </c>
      <c r="O108" s="75">
        <f>'Selling Price'!O132-'Cash Cost'!O108</f>
        <v>127.13490101331962</v>
      </c>
      <c r="P108" s="75">
        <f>'Selling Price'!P132-'Cash Cost'!P108</f>
        <v>122.67661800081578</v>
      </c>
      <c r="Q108" s="75" t="e">
        <f>'Selling Price'!#REF!-'Cash Cost'!Q108</f>
        <v>#REF!</v>
      </c>
      <c r="R108" s="75" t="e">
        <f>'Selling Price'!#REF!-'Cash Cost'!R108</f>
        <v>#REF!</v>
      </c>
      <c r="S108" s="75" t="e">
        <f>'Selling Price'!#REF!-'Cash Cost'!S108</f>
        <v>#REF!</v>
      </c>
      <c r="T108" s="75" t="e">
        <f>'Selling Price'!#REF!-'Cash Cost'!T108</f>
        <v>#REF!</v>
      </c>
      <c r="U108" s="75" t="e">
        <f>'Selling Price'!#REF!-'Cash Cost'!U108</f>
        <v>#REF!</v>
      </c>
      <c r="V108" s="75" t="e">
        <f>'Selling Price'!#REF!-'Cash Cost'!V108</f>
        <v>#REF!</v>
      </c>
      <c r="W108" s="75" t="e">
        <f>'Selling Price'!#REF!-'Cash Cost'!W108</f>
        <v>#REF!</v>
      </c>
      <c r="X108" s="75" t="e">
        <f>'Selling Price'!#REF!-'Cash Cost'!X108</f>
        <v>#REF!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75">
        <f>'Selling Price'!E133-'Cash Cost'!E109</f>
        <v>156.18550093579944</v>
      </c>
      <c r="F109" s="75">
        <f>'Selling Price'!F133-'Cash Cost'!F109</f>
        <v>153.72239655593347</v>
      </c>
      <c r="G109" s="75">
        <f>'Selling Price'!G133-'Cash Cost'!G109</f>
        <v>150.64633013283805</v>
      </c>
      <c r="H109" s="75">
        <f>'Selling Price'!H133-'Cash Cost'!H109</f>
        <v>156.94573194514896</v>
      </c>
      <c r="I109" s="75">
        <f>'Selling Price'!I133-'Cash Cost'!I109</f>
        <v>160.07887403411507</v>
      </c>
      <c r="J109" s="75">
        <f>'Selling Price'!J133-'Cash Cost'!J109</f>
        <v>165.16247413690098</v>
      </c>
      <c r="K109" s="75">
        <f>'Selling Price'!K133-'Cash Cost'!K109</f>
        <v>164.75617152195713</v>
      </c>
      <c r="L109" s="75">
        <f>'Selling Price'!L133-'Cash Cost'!L109</f>
        <v>142.65048692036862</v>
      </c>
      <c r="M109" s="75">
        <f>'Selling Price'!M133-'Cash Cost'!M109</f>
        <v>150.31697179481193</v>
      </c>
      <c r="N109" s="75">
        <f>'Selling Price'!N133-'Cash Cost'!N109</f>
        <v>131.18040101331962</v>
      </c>
      <c r="O109" s="75">
        <f>'Selling Price'!O133-'Cash Cost'!O109</f>
        <v>127.13490101331962</v>
      </c>
      <c r="P109" s="75">
        <f>'Selling Price'!P133-'Cash Cost'!P109</f>
        <v>122.67661800081578</v>
      </c>
      <c r="Q109" s="75" t="e">
        <f>'Selling Price'!#REF!-'Cash Cost'!Q109</f>
        <v>#REF!</v>
      </c>
      <c r="R109" s="75" t="e">
        <f>'Selling Price'!#REF!-'Cash Cost'!R109</f>
        <v>#REF!</v>
      </c>
      <c r="S109" s="75" t="e">
        <f>'Selling Price'!#REF!-'Cash Cost'!S109</f>
        <v>#REF!</v>
      </c>
      <c r="T109" s="75" t="e">
        <f>'Selling Price'!#REF!-'Cash Cost'!T109</f>
        <v>#REF!</v>
      </c>
      <c r="U109" s="75" t="e">
        <f>'Selling Price'!#REF!-'Cash Cost'!U109</f>
        <v>#REF!</v>
      </c>
      <c r="V109" s="75" t="e">
        <f>'Selling Price'!#REF!-'Cash Cost'!V109</f>
        <v>#REF!</v>
      </c>
      <c r="W109" s="75" t="e">
        <f>'Selling Price'!#REF!-'Cash Cost'!W109</f>
        <v>#REF!</v>
      </c>
      <c r="X109" s="75" t="e">
        <f>'Selling Price'!#REF!-'Cash Cost'!X109</f>
        <v>#REF!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75">
        <f>'Selling Price'!E134-'Cash Cost'!E110</f>
        <v>215.97599818664224</v>
      </c>
      <c r="F110" s="75">
        <f>'Selling Price'!F134-'Cash Cost'!F110</f>
        <v>213.51289380677633</v>
      </c>
      <c r="G110" s="75">
        <f>'Selling Price'!G134-'Cash Cost'!G110</f>
        <v>210.43682738368102</v>
      </c>
      <c r="H110" s="75">
        <f>'Selling Price'!H134-'Cash Cost'!H110</f>
        <v>216.73622919599183</v>
      </c>
      <c r="I110" s="75">
        <f>'Selling Price'!I134-'Cash Cost'!I110</f>
        <v>219.86937128495782</v>
      </c>
      <c r="J110" s="75">
        <f>'Selling Price'!J134-'Cash Cost'!J110</f>
        <v>224.95297138774384</v>
      </c>
      <c r="K110" s="75">
        <f>'Selling Price'!K134-'Cash Cost'!K110</f>
        <v>224.54666877279999</v>
      </c>
      <c r="L110" s="75">
        <f>'Selling Price'!L134-'Cash Cost'!L110</f>
        <v>202.44098417121137</v>
      </c>
      <c r="M110" s="75">
        <f>'Selling Price'!M134-'Cash Cost'!M110</f>
        <v>210.10746904565468</v>
      </c>
      <c r="N110" s="75">
        <f>'Selling Price'!N134-'Cash Cost'!N110</f>
        <v>190.97089826416249</v>
      </c>
      <c r="O110" s="75">
        <f>'Selling Price'!O134-'Cash Cost'!O110</f>
        <v>186.92539826416248</v>
      </c>
      <c r="P110" s="75">
        <f>'Selling Price'!P134-'Cash Cost'!P110</f>
        <v>182.46711525165864</v>
      </c>
      <c r="Q110" s="75" t="e">
        <f>'Selling Price'!#REF!-'Cash Cost'!Q110</f>
        <v>#REF!</v>
      </c>
      <c r="R110" s="75" t="e">
        <f>'Selling Price'!#REF!-'Cash Cost'!R110</f>
        <v>#REF!</v>
      </c>
      <c r="S110" s="75" t="e">
        <f>'Selling Price'!#REF!-'Cash Cost'!S110</f>
        <v>#REF!</v>
      </c>
      <c r="T110" s="75" t="e">
        <f>'Selling Price'!#REF!-'Cash Cost'!T110</f>
        <v>#REF!</v>
      </c>
      <c r="U110" s="75" t="e">
        <f>'Selling Price'!#REF!-'Cash Cost'!U110</f>
        <v>#REF!</v>
      </c>
      <c r="V110" s="75" t="e">
        <f>'Selling Price'!#REF!-'Cash Cost'!V110</f>
        <v>#REF!</v>
      </c>
      <c r="W110" s="75" t="e">
        <f>'Selling Price'!#REF!-'Cash Cost'!W110</f>
        <v>#REF!</v>
      </c>
      <c r="X110" s="75" t="e">
        <f>'Selling Price'!#REF!-'Cash Cost'!X110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64" t="s">
        <v>1</v>
      </c>
      <c r="B112" s="466" t="s">
        <v>94</v>
      </c>
      <c r="C112" s="466" t="s">
        <v>99</v>
      </c>
      <c r="D112" s="466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65"/>
      <c r="B113" s="467"/>
      <c r="C113" s="467"/>
      <c r="D113" s="467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75">
        <f>'Selling Price'!E139-'Cash Cost'!E114</f>
        <v>148.47599818664224</v>
      </c>
      <c r="F114" s="75">
        <f>'Selling Price'!F139-'Cash Cost'!F114</f>
        <v>146.01289380677633</v>
      </c>
      <c r="G114" s="75">
        <f>'Selling Price'!G139-'Cash Cost'!G114</f>
        <v>142.93682738368102</v>
      </c>
      <c r="H114" s="75">
        <f>'Selling Price'!H139-'Cash Cost'!H114</f>
        <v>149.23622919599183</v>
      </c>
      <c r="I114" s="75">
        <f>'Selling Price'!I139-'Cash Cost'!I114</f>
        <v>152.36937128495782</v>
      </c>
      <c r="J114" s="75">
        <f>'Selling Price'!J139-'Cash Cost'!J114</f>
        <v>157.45297138774384</v>
      </c>
      <c r="K114" s="75">
        <f>'Selling Price'!K139-'Cash Cost'!K114</f>
        <v>157.04666877279999</v>
      </c>
      <c r="L114" s="75">
        <f>'Selling Price'!L139-'Cash Cost'!L114</f>
        <v>134.94098417121137</v>
      </c>
      <c r="M114" s="75">
        <f>'Selling Price'!M139-'Cash Cost'!M114</f>
        <v>142.60746904565468</v>
      </c>
      <c r="N114" s="75">
        <f>'Selling Price'!N139-'Cash Cost'!N114</f>
        <v>123.47089826416249</v>
      </c>
      <c r="O114" s="75">
        <f>'Selling Price'!O139-'Cash Cost'!O114</f>
        <v>119.42539826416248</v>
      </c>
      <c r="P114" s="75">
        <f>'Selling Price'!P139-'Cash Cost'!P114</f>
        <v>114.96711525165864</v>
      </c>
      <c r="Q114" s="75" t="e">
        <f>'Selling Price'!#REF!-'Cash Cost'!Q114</f>
        <v>#REF!</v>
      </c>
      <c r="R114" s="75" t="e">
        <f>'Selling Price'!#REF!-'Cash Cost'!R114</f>
        <v>#REF!</v>
      </c>
      <c r="S114" s="75" t="e">
        <f>'Selling Price'!#REF!-'Cash Cost'!S114</f>
        <v>#REF!</v>
      </c>
      <c r="T114" s="75" t="e">
        <f>'Selling Price'!#REF!-'Cash Cost'!T114</f>
        <v>#REF!</v>
      </c>
      <c r="U114" s="75" t="e">
        <f>'Selling Price'!#REF!-'Cash Cost'!U114</f>
        <v>#REF!</v>
      </c>
      <c r="V114" s="75" t="e">
        <f>'Selling Price'!#REF!-'Cash Cost'!V114</f>
        <v>#REF!</v>
      </c>
      <c r="W114" s="75" t="e">
        <f>'Selling Price'!#REF!-'Cash Cost'!W114</f>
        <v>#REF!</v>
      </c>
      <c r="X114" s="75" t="e">
        <f>'Selling Price'!#REF!-'Cash Cost'!X114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64" t="s">
        <v>1</v>
      </c>
      <c r="B116" s="466" t="s">
        <v>155</v>
      </c>
      <c r="C116" s="466" t="s">
        <v>99</v>
      </c>
      <c r="D116" s="466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65"/>
      <c r="B117" s="467"/>
      <c r="C117" s="467"/>
      <c r="D117" s="467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75">
        <f>'Selling Price'!E143-'Cash Cost'!E118</f>
        <v>583.21</v>
      </c>
      <c r="F118" s="75">
        <f>'Selling Price'!F143-'Cash Cost'!F118</f>
        <v>583.21</v>
      </c>
      <c r="G118" s="75">
        <f>'Selling Price'!G143-'Cash Cost'!G118</f>
        <v>583.21</v>
      </c>
      <c r="H118" s="75">
        <f>'Selling Price'!H143-'Cash Cost'!H118</f>
        <v>583.21</v>
      </c>
      <c r="I118" s="75">
        <f>'Selling Price'!I143-'Cash Cost'!I118</f>
        <v>583.21</v>
      </c>
      <c r="J118" s="75">
        <f>'Selling Price'!J143-'Cash Cost'!J118</f>
        <v>583.21</v>
      </c>
      <c r="K118" s="75">
        <f>'Selling Price'!K143-'Cash Cost'!K118</f>
        <v>583.21</v>
      </c>
      <c r="L118" s="75">
        <f>'Selling Price'!L143-'Cash Cost'!L118</f>
        <v>583.21</v>
      </c>
      <c r="M118" s="75">
        <f>'Selling Price'!M143-'Cash Cost'!M118</f>
        <v>583.21</v>
      </c>
      <c r="N118" s="75">
        <f>'Selling Price'!N143-'Cash Cost'!N118</f>
        <v>583.21</v>
      </c>
      <c r="O118" s="75">
        <f>'Selling Price'!O143-'Cash Cost'!O118</f>
        <v>583.21</v>
      </c>
      <c r="P118" s="75">
        <f>'Selling Price'!P143-'Cash Cost'!P118</f>
        <v>583.21</v>
      </c>
      <c r="Q118" s="75" t="e">
        <f>'Selling Price'!#REF!-'Cash Cost'!Q118</f>
        <v>#REF!</v>
      </c>
      <c r="R118" s="75" t="e">
        <f>'Selling Price'!#REF!-'Cash Cost'!R118</f>
        <v>#REF!</v>
      </c>
      <c r="S118" s="75" t="e">
        <f>'Selling Price'!#REF!-'Cash Cost'!S118</f>
        <v>#REF!</v>
      </c>
      <c r="T118" s="75" t="e">
        <f>'Selling Price'!#REF!-'Cash Cost'!T118</f>
        <v>#REF!</v>
      </c>
      <c r="U118" s="75" t="e">
        <f>'Selling Price'!#REF!-'Cash Cost'!U118</f>
        <v>#REF!</v>
      </c>
      <c r="V118" s="75" t="e">
        <f>'Selling Price'!#REF!-'Cash Cost'!V118</f>
        <v>#REF!</v>
      </c>
      <c r="W118" s="75" t="e">
        <f>'Selling Price'!#REF!-'Cash Cost'!W118</f>
        <v>#REF!</v>
      </c>
      <c r="X118" s="75" t="e">
        <f>'Selling Price'!#REF!-'Cash Cost'!X118</f>
        <v>#REF!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75">
        <f>'Selling Price'!E144-'Cash Cost'!E119</f>
        <v>583.21</v>
      </c>
      <c r="F119" s="75">
        <f>'Selling Price'!F144-'Cash Cost'!F119</f>
        <v>583.21</v>
      </c>
      <c r="G119" s="75">
        <f>'Selling Price'!G144-'Cash Cost'!G119</f>
        <v>583.21</v>
      </c>
      <c r="H119" s="75">
        <f>'Selling Price'!H144-'Cash Cost'!H119</f>
        <v>583.21</v>
      </c>
      <c r="I119" s="75">
        <f>'Selling Price'!I144-'Cash Cost'!I119</f>
        <v>583.21</v>
      </c>
      <c r="J119" s="75">
        <f>'Selling Price'!J144-'Cash Cost'!J119</f>
        <v>583.21</v>
      </c>
      <c r="K119" s="75">
        <f>'Selling Price'!K144-'Cash Cost'!K119</f>
        <v>583.21</v>
      </c>
      <c r="L119" s="75">
        <f>'Selling Price'!L144-'Cash Cost'!L119</f>
        <v>583.21</v>
      </c>
      <c r="M119" s="75">
        <f>'Selling Price'!M144-'Cash Cost'!M119</f>
        <v>583.21</v>
      </c>
      <c r="N119" s="75">
        <f>'Selling Price'!N144-'Cash Cost'!N119</f>
        <v>583.21</v>
      </c>
      <c r="O119" s="75">
        <f>'Selling Price'!O144-'Cash Cost'!O119</f>
        <v>583.21</v>
      </c>
      <c r="P119" s="75">
        <f>'Selling Price'!P144-'Cash Cost'!P119</f>
        <v>583.21</v>
      </c>
      <c r="Q119" s="75" t="e">
        <f>'Selling Price'!#REF!-'Cash Cost'!Q119</f>
        <v>#REF!</v>
      </c>
      <c r="R119" s="75" t="e">
        <f>'Selling Price'!#REF!-'Cash Cost'!R119</f>
        <v>#REF!</v>
      </c>
      <c r="S119" s="75" t="e">
        <f>'Selling Price'!#REF!-'Cash Cost'!S119</f>
        <v>#REF!</v>
      </c>
      <c r="T119" s="75" t="e">
        <f>'Selling Price'!#REF!-'Cash Cost'!T119</f>
        <v>#REF!</v>
      </c>
      <c r="U119" s="75" t="e">
        <f>'Selling Price'!#REF!-'Cash Cost'!U119</f>
        <v>#REF!</v>
      </c>
      <c r="V119" s="75" t="e">
        <f>'Selling Price'!#REF!-'Cash Cost'!V119</f>
        <v>#REF!</v>
      </c>
      <c r="W119" s="75" t="e">
        <f>'Selling Price'!#REF!-'Cash Cost'!W119</f>
        <v>#REF!</v>
      </c>
      <c r="X119" s="75" t="e">
        <f>'Selling Price'!#REF!-'Cash Cost'!X119</f>
        <v>#REF!</v>
      </c>
    </row>
    <row r="122" spans="1:24">
      <c r="E122" s="265">
        <v>2021</v>
      </c>
      <c r="F122" s="265">
        <v>2022</v>
      </c>
      <c r="G122" s="265">
        <v>2023</v>
      </c>
      <c r="H122" s="265">
        <v>2024</v>
      </c>
      <c r="I122" s="265">
        <v>2025</v>
      </c>
      <c r="J122" s="265">
        <v>2026</v>
      </c>
      <c r="K122" s="265">
        <v>2027</v>
      </c>
      <c r="L122" s="265">
        <v>2028</v>
      </c>
      <c r="M122" s="265">
        <v>2029</v>
      </c>
      <c r="N122" s="265">
        <v>2030</v>
      </c>
      <c r="O122" s="265">
        <v>2031</v>
      </c>
      <c r="P122" s="265">
        <v>2032</v>
      </c>
      <c r="Q122" s="265">
        <v>2033</v>
      </c>
      <c r="R122" s="265">
        <v>2034</v>
      </c>
      <c r="S122" s="265">
        <v>2035</v>
      </c>
      <c r="T122" s="265">
        <v>2036</v>
      </c>
      <c r="U122" s="265">
        <v>2037</v>
      </c>
      <c r="V122" s="265">
        <v>2038</v>
      </c>
      <c r="W122" s="265">
        <v>2039</v>
      </c>
      <c r="X122" s="265">
        <v>2040</v>
      </c>
    </row>
    <row r="123" spans="1:24">
      <c r="C123" s="260" t="s">
        <v>194</v>
      </c>
      <c r="E123" s="265">
        <v>2564</v>
      </c>
      <c r="F123" s="265">
        <v>2565</v>
      </c>
      <c r="G123" s="265">
        <v>2566</v>
      </c>
      <c r="H123" s="265">
        <v>2567</v>
      </c>
      <c r="I123" s="265">
        <v>2568</v>
      </c>
      <c r="J123" s="265">
        <v>2569</v>
      </c>
      <c r="K123" s="265">
        <v>2570</v>
      </c>
      <c r="L123" s="265">
        <v>2571</v>
      </c>
      <c r="M123" s="265">
        <v>2572</v>
      </c>
      <c r="N123" s="265">
        <v>2573</v>
      </c>
      <c r="O123" s="265">
        <v>2574</v>
      </c>
      <c r="P123" s="265">
        <v>2575</v>
      </c>
      <c r="Q123" s="265">
        <v>2576</v>
      </c>
      <c r="R123" s="265">
        <v>2577</v>
      </c>
      <c r="S123" s="265">
        <v>2578</v>
      </c>
      <c r="T123" s="265">
        <v>2579</v>
      </c>
      <c r="U123" s="265">
        <v>2580</v>
      </c>
      <c r="V123" s="265">
        <v>2581</v>
      </c>
      <c r="W123" s="265">
        <v>2582</v>
      </c>
      <c r="X123" s="265">
        <v>2583</v>
      </c>
    </row>
    <row r="124" spans="1:24">
      <c r="C124" s="261" t="s">
        <v>191</v>
      </c>
      <c r="D124" s="261" t="s">
        <v>27</v>
      </c>
      <c r="E124" s="253">
        <f t="shared" ref="E124:P124" si="0">E48</f>
        <v>331.36080775906265</v>
      </c>
      <c r="F124" s="253">
        <f t="shared" si="0"/>
        <v>296.30675817205054</v>
      </c>
      <c r="G124" s="253">
        <f t="shared" si="0"/>
        <v>273.8839776857065</v>
      </c>
      <c r="H124" s="253">
        <f t="shared" si="0"/>
        <v>262.49335291189777</v>
      </c>
      <c r="I124" s="253">
        <f t="shared" si="0"/>
        <v>258.20974576037332</v>
      </c>
      <c r="J124" s="253">
        <f t="shared" si="0"/>
        <v>235.69928364550555</v>
      </c>
      <c r="K124" s="253">
        <f t="shared" si="0"/>
        <v>204.07903313656408</v>
      </c>
      <c r="L124" s="253">
        <f t="shared" si="0"/>
        <v>204.37976366379394</v>
      </c>
      <c r="M124" s="253">
        <f t="shared" si="0"/>
        <v>216.67688119932353</v>
      </c>
      <c r="N124" s="253">
        <f t="shared" si="0"/>
        <v>234.5606961608762</v>
      </c>
      <c r="O124" s="253">
        <f t="shared" si="0"/>
        <v>244.56069616087615</v>
      </c>
      <c r="P124" s="254">
        <f t="shared" si="0"/>
        <v>244.27566723670537</v>
      </c>
      <c r="Q124" s="254" t="e">
        <f t="shared" ref="Q124:X124" si="1">Q48</f>
        <v>#REF!</v>
      </c>
      <c r="R124" s="254" t="e">
        <f t="shared" si="1"/>
        <v>#REF!</v>
      </c>
      <c r="S124" s="254" t="e">
        <f t="shared" si="1"/>
        <v>#REF!</v>
      </c>
      <c r="T124" s="254" t="e">
        <f t="shared" si="1"/>
        <v>#REF!</v>
      </c>
      <c r="U124" s="254" t="e">
        <f t="shared" si="1"/>
        <v>#REF!</v>
      </c>
      <c r="V124" s="254" t="e">
        <f t="shared" si="1"/>
        <v>#REF!</v>
      </c>
      <c r="W124" s="254" t="e">
        <f t="shared" si="1"/>
        <v>#REF!</v>
      </c>
      <c r="X124" s="254" t="e">
        <f t="shared" si="1"/>
        <v>#REF!</v>
      </c>
    </row>
    <row r="125" spans="1:24">
      <c r="C125" s="262" t="s">
        <v>192</v>
      </c>
      <c r="D125" s="262" t="s">
        <v>27</v>
      </c>
      <c r="E125" s="255">
        <f t="shared" ref="E125:P125" si="2">E56</f>
        <v>40.604778154342398</v>
      </c>
      <c r="F125" s="255">
        <f t="shared" si="2"/>
        <v>52.040411956289063</v>
      </c>
      <c r="G125" s="255">
        <f t="shared" si="2"/>
        <v>52.117631469945024</v>
      </c>
      <c r="H125" s="255">
        <f t="shared" si="2"/>
        <v>58.2270066961363</v>
      </c>
      <c r="I125" s="255">
        <f t="shared" si="2"/>
        <v>50.421943446368175</v>
      </c>
      <c r="J125" s="255">
        <f t="shared" si="2"/>
        <v>52.911481331500397</v>
      </c>
      <c r="K125" s="255">
        <f t="shared" si="2"/>
        <v>58.79123082255893</v>
      </c>
      <c r="L125" s="255">
        <f t="shared" si="2"/>
        <v>58.59327327797854</v>
      </c>
      <c r="M125" s="255">
        <f t="shared" si="2"/>
        <v>63.390390813508134</v>
      </c>
      <c r="N125" s="255">
        <f t="shared" si="2"/>
        <v>41.274205775060807</v>
      </c>
      <c r="O125" s="255">
        <f t="shared" si="2"/>
        <v>53.087709540424498</v>
      </c>
      <c r="P125" s="256">
        <f t="shared" si="2"/>
        <v>55.302680616253724</v>
      </c>
      <c r="Q125" s="256" t="e">
        <f t="shared" ref="Q125:X125" si="3">Q56</f>
        <v>#REF!</v>
      </c>
      <c r="R125" s="256" t="e">
        <f t="shared" si="3"/>
        <v>#REF!</v>
      </c>
      <c r="S125" s="256" t="e">
        <f t="shared" si="3"/>
        <v>#REF!</v>
      </c>
      <c r="T125" s="256" t="e">
        <f t="shared" si="3"/>
        <v>#REF!</v>
      </c>
      <c r="U125" s="256" t="e">
        <f t="shared" si="3"/>
        <v>#REF!</v>
      </c>
      <c r="V125" s="256" t="e">
        <f t="shared" si="3"/>
        <v>#REF!</v>
      </c>
      <c r="W125" s="256" t="e">
        <f t="shared" si="3"/>
        <v>#REF!</v>
      </c>
      <c r="X125" s="256" t="e">
        <f t="shared" si="3"/>
        <v>#REF!</v>
      </c>
    </row>
    <row r="126" spans="1:24">
      <c r="C126" s="68"/>
      <c r="D126" s="68" t="s">
        <v>27</v>
      </c>
      <c r="E126" s="214">
        <f>E124-E125</f>
        <v>290.75602960472025</v>
      </c>
      <c r="F126" s="214">
        <f t="shared" ref="F126:P126" si="4">F124-F125</f>
        <v>244.26634621576147</v>
      </c>
      <c r="G126" s="214">
        <f t="shared" si="4"/>
        <v>221.76634621576147</v>
      </c>
      <c r="H126" s="214">
        <f t="shared" si="4"/>
        <v>204.26634621576147</v>
      </c>
      <c r="I126" s="214">
        <f t="shared" si="4"/>
        <v>207.78780231400515</v>
      </c>
      <c r="J126" s="214">
        <f t="shared" si="4"/>
        <v>182.78780231400515</v>
      </c>
      <c r="K126" s="214">
        <f t="shared" si="4"/>
        <v>145.28780231400515</v>
      </c>
      <c r="L126" s="214">
        <f t="shared" si="4"/>
        <v>145.7864903858154</v>
      </c>
      <c r="M126" s="214">
        <f t="shared" si="4"/>
        <v>153.2864903858154</v>
      </c>
      <c r="N126" s="214">
        <f t="shared" si="4"/>
        <v>193.2864903858154</v>
      </c>
      <c r="O126" s="214">
        <f t="shared" si="4"/>
        <v>191.47298662045165</v>
      </c>
      <c r="P126" s="214">
        <f t="shared" si="4"/>
        <v>188.97298662045165</v>
      </c>
      <c r="Q126" s="214" t="e">
        <f t="shared" ref="Q126:X126" si="5">Q124-Q125</f>
        <v>#REF!</v>
      </c>
      <c r="R126" s="214" t="e">
        <f t="shared" si="5"/>
        <v>#REF!</v>
      </c>
      <c r="S126" s="214" t="e">
        <f t="shared" si="5"/>
        <v>#REF!</v>
      </c>
      <c r="T126" s="214" t="e">
        <f t="shared" si="5"/>
        <v>#REF!</v>
      </c>
      <c r="U126" s="214" t="e">
        <f t="shared" si="5"/>
        <v>#REF!</v>
      </c>
      <c r="V126" s="214" t="e">
        <f t="shared" si="5"/>
        <v>#REF!</v>
      </c>
      <c r="W126" s="214" t="e">
        <f t="shared" si="5"/>
        <v>#REF!</v>
      </c>
      <c r="X126" s="214" t="e">
        <f t="shared" si="5"/>
        <v>#REF!</v>
      </c>
    </row>
    <row r="127" spans="1:24">
      <c r="C127" s="263" t="s">
        <v>193</v>
      </c>
      <c r="D127" s="263" t="s">
        <v>27</v>
      </c>
      <c r="E127" s="257">
        <f t="shared" ref="E127:P127" si="6">E55</f>
        <v>-20.733956386292903</v>
      </c>
      <c r="F127" s="257">
        <f t="shared" si="6"/>
        <v>-20.733956386292903</v>
      </c>
      <c r="G127" s="257">
        <f t="shared" si="6"/>
        <v>-20.733956386292903</v>
      </c>
      <c r="H127" s="257">
        <f t="shared" si="6"/>
        <v>-20.733956386292903</v>
      </c>
      <c r="I127" s="257">
        <f t="shared" si="6"/>
        <v>-20.733956386292903</v>
      </c>
      <c r="J127" s="257">
        <f t="shared" si="6"/>
        <v>-20.733956386292903</v>
      </c>
      <c r="K127" s="257">
        <f t="shared" si="6"/>
        <v>-20.733956386292903</v>
      </c>
      <c r="L127" s="257">
        <f t="shared" si="6"/>
        <v>157.89878003423541</v>
      </c>
      <c r="M127" s="257">
        <f t="shared" si="6"/>
        <v>134.05727974121294</v>
      </c>
      <c r="N127" s="257">
        <f t="shared" si="6"/>
        <v>-20.733956386292903</v>
      </c>
      <c r="O127" s="257">
        <f t="shared" si="6"/>
        <v>-20.733956386292903</v>
      </c>
      <c r="P127" s="258">
        <f t="shared" si="6"/>
        <v>-20.733956386292903</v>
      </c>
      <c r="Q127" s="258" t="e">
        <f t="shared" ref="Q127:X127" si="7">Q55</f>
        <v>#REF!</v>
      </c>
      <c r="R127" s="258" t="e">
        <f t="shared" si="7"/>
        <v>#REF!</v>
      </c>
      <c r="S127" s="258" t="e">
        <f t="shared" si="7"/>
        <v>#REF!</v>
      </c>
      <c r="T127" s="258" t="e">
        <f t="shared" si="7"/>
        <v>#REF!</v>
      </c>
      <c r="U127" s="258" t="e">
        <f t="shared" si="7"/>
        <v>#REF!</v>
      </c>
      <c r="V127" s="258" t="e">
        <f t="shared" si="7"/>
        <v>#REF!</v>
      </c>
      <c r="W127" s="258" t="e">
        <f t="shared" si="7"/>
        <v>#REF!</v>
      </c>
      <c r="X127" s="258" t="e">
        <f t="shared" si="7"/>
        <v>#REF!</v>
      </c>
    </row>
    <row r="128" spans="1:24">
      <c r="C128" s="264" t="s">
        <v>195</v>
      </c>
      <c r="D128" s="264" t="s">
        <v>27</v>
      </c>
      <c r="E128" s="259">
        <f>E126+E127</f>
        <v>270.02207321842735</v>
      </c>
      <c r="F128" s="259">
        <f t="shared" ref="F128:P128" si="8">F126+F127</f>
        <v>223.53238982946857</v>
      </c>
      <c r="G128" s="259">
        <f t="shared" si="8"/>
        <v>201.03238982946857</v>
      </c>
      <c r="H128" s="259">
        <f t="shared" si="8"/>
        <v>183.53238982946857</v>
      </c>
      <c r="I128" s="259">
        <f t="shared" si="8"/>
        <v>187.05384592771225</v>
      </c>
      <c r="J128" s="259">
        <f t="shared" si="8"/>
        <v>162.05384592771225</v>
      </c>
      <c r="K128" s="259">
        <f t="shared" si="8"/>
        <v>124.55384592771225</v>
      </c>
      <c r="L128" s="259">
        <f t="shared" si="8"/>
        <v>303.68527042005081</v>
      </c>
      <c r="M128" s="259">
        <f t="shared" si="8"/>
        <v>287.34377012702834</v>
      </c>
      <c r="N128" s="259">
        <f t="shared" si="8"/>
        <v>172.5525339995225</v>
      </c>
      <c r="O128" s="259">
        <f t="shared" si="8"/>
        <v>170.73903023415875</v>
      </c>
      <c r="P128" s="259">
        <f t="shared" si="8"/>
        <v>168.23903023415875</v>
      </c>
      <c r="Q128" s="259" t="e">
        <f t="shared" ref="Q128:X128" si="9">Q126+Q127</f>
        <v>#REF!</v>
      </c>
      <c r="R128" s="259" t="e">
        <f t="shared" si="9"/>
        <v>#REF!</v>
      </c>
      <c r="S128" s="259" t="e">
        <f t="shared" si="9"/>
        <v>#REF!</v>
      </c>
      <c r="T128" s="259" t="e">
        <f t="shared" si="9"/>
        <v>#REF!</v>
      </c>
      <c r="U128" s="259" t="e">
        <f t="shared" si="9"/>
        <v>#REF!</v>
      </c>
      <c r="V128" s="259" t="e">
        <f t="shared" si="9"/>
        <v>#REF!</v>
      </c>
      <c r="W128" s="259" t="e">
        <f t="shared" si="9"/>
        <v>#REF!</v>
      </c>
      <c r="X128" s="259" t="e">
        <f t="shared" si="9"/>
        <v>#REF!</v>
      </c>
    </row>
    <row r="129" spans="4:4">
      <c r="D129" s="69"/>
    </row>
    <row r="130" spans="4:4">
      <c r="D130" s="69"/>
    </row>
    <row r="131" spans="4:4">
      <c r="D131" s="69"/>
    </row>
    <row r="132" spans="4:4">
      <c r="D132" s="69"/>
    </row>
    <row r="133" spans="4:4">
      <c r="D133" s="69"/>
    </row>
    <row r="134" spans="4:4">
      <c r="D134" s="69"/>
    </row>
    <row r="135" spans="4:4">
      <c r="D135" s="69"/>
    </row>
    <row r="136" spans="4:4">
      <c r="D136" s="69"/>
    </row>
    <row r="137" spans="4:4">
      <c r="D137" s="69"/>
    </row>
    <row r="138" spans="4:4">
      <c r="D138" s="69"/>
    </row>
    <row r="139" spans="4:4">
      <c r="D139" s="69"/>
    </row>
  </sheetData>
  <mergeCells count="24">
    <mergeCell ref="A23:A24"/>
    <mergeCell ref="B23:B24"/>
    <mergeCell ref="C23:C24"/>
    <mergeCell ref="D23:D24"/>
    <mergeCell ref="A32:A33"/>
    <mergeCell ref="B32:B33"/>
    <mergeCell ref="C32:C33"/>
    <mergeCell ref="D32:D33"/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</mergeCells>
  <conditionalFormatting sqref="E25:X30">
    <cfRule type="cellIs" dxfId="17" priority="10" operator="lessThan">
      <formula>0</formula>
    </cfRule>
    <cfRule type="cellIs" dxfId="16" priority="11" operator="greaterThan">
      <formula>0</formula>
    </cfRule>
    <cfRule type="cellIs" dxfId="15" priority="17" operator="greaterThan">
      <formula>0</formula>
    </cfRule>
  </conditionalFormatting>
  <conditionalFormatting sqref="E114:X114">
    <cfRule type="cellIs" dxfId="14" priority="13" operator="greaterThan">
      <formula>0</formula>
    </cfRule>
  </conditionalFormatting>
  <conditionalFormatting sqref="E106:X110">
    <cfRule type="cellIs" dxfId="13" priority="14" operator="greaterThan">
      <formula>0</formula>
    </cfRule>
  </conditionalFormatting>
  <conditionalFormatting sqref="E118:X119">
    <cfRule type="cellIs" dxfId="12" priority="12" operator="greaterThan">
      <formula>0</formula>
    </cfRule>
  </conditionalFormatting>
  <conditionalFormatting sqref="E34:X43">
    <cfRule type="cellIs" dxfId="11" priority="4" operator="lessThan">
      <formula>0</formula>
    </cfRule>
    <cfRule type="cellIs" dxfId="10" priority="5" operator="greaterThan">
      <formula>0</formula>
    </cfRule>
    <cfRule type="cellIs" dxfId="9" priority="6" operator="greaterThan">
      <formula>0</formula>
    </cfRule>
  </conditionalFormatting>
  <conditionalFormatting sqref="E47:X102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X172"/>
  <sheetViews>
    <sheetView topLeftCell="A126" zoomScale="70" zoomScaleNormal="70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5" width="11.453125" style="69" bestFit="1" customWidth="1"/>
    <col min="6" max="6" width="10.1796875" style="69" bestFit="1" customWidth="1"/>
    <col min="7" max="7" width="8.453125" style="69" bestFit="1" customWidth="1"/>
    <col min="8" max="8" width="11" style="69" bestFit="1" customWidth="1"/>
    <col min="9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41</v>
      </c>
    </row>
    <row r="22" spans="1:24" s="73" customFormat="1" ht="23.5">
      <c r="A22" s="71" t="s">
        <v>0</v>
      </c>
      <c r="B22" s="72"/>
      <c r="D22" s="72"/>
    </row>
    <row r="23" spans="1:24">
      <c r="A23" s="466" t="s">
        <v>1</v>
      </c>
      <c r="B23" s="466" t="s">
        <v>98</v>
      </c>
      <c r="C23" s="466" t="s">
        <v>99</v>
      </c>
      <c r="D23" s="466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66"/>
      <c r="B24" s="471"/>
      <c r="C24" s="471"/>
      <c r="D24" s="471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91</v>
      </c>
      <c r="B25" s="6" t="s">
        <v>95</v>
      </c>
      <c r="C25" s="6" t="s">
        <v>33</v>
      </c>
      <c r="D25" s="6" t="s">
        <v>95</v>
      </c>
      <c r="E25" s="75">
        <f>'Margin per unit (cash)'!E25*'Volume (KT)'!E25*1000*'Selling Price'!E$20/10^6</f>
        <v>22.058152637173468</v>
      </c>
      <c r="F25" s="75">
        <f>'Margin per unit (cash)'!F25*'Volume (KT)'!F25*1000*'Selling Price'!F$20/10^6</f>
        <v>13.473824929360738</v>
      </c>
      <c r="G25" s="75">
        <f>'Margin per unit (cash)'!G25*'Volume (KT)'!G25*1000*'Selling Price'!G$20/10^6</f>
        <v>25.37131726533703</v>
      </c>
      <c r="H25" s="75">
        <f>'Margin per unit (cash)'!H25*'Volume (KT)'!H25*1000*'Selling Price'!H$20/10^6</f>
        <v>37.99073260126562</v>
      </c>
      <c r="I25" s="75">
        <f>'Margin per unit (cash)'!I25*'Volume (KT)'!I25*1000*'Selling Price'!I$20/10^6</f>
        <v>33.622754641372019</v>
      </c>
      <c r="J25" s="75">
        <f>'Margin per unit (cash)'!J25*'Volume (KT)'!J25*1000*'Selling Price'!J$20/10^6</f>
        <v>33.723418112136201</v>
      </c>
      <c r="K25" s="75">
        <f>'Margin per unit (cash)'!K25*'Volume (KT)'!K25*1000*'Selling Price'!K$20/10^6</f>
        <v>39.723064596611742</v>
      </c>
      <c r="L25" s="75">
        <f>'Margin per unit (cash)'!L25*'Volume (KT)'!L25*1000*'Selling Price'!L$20/10^6</f>
        <v>22.352863774363048</v>
      </c>
      <c r="M25" s="75">
        <f>'Margin per unit (cash)'!M25*'Volume (KT)'!M25*1000*'Selling Price'!M$20/10^6</f>
        <v>21.443073919085556</v>
      </c>
      <c r="N25" s="75">
        <f>'Margin per unit (cash)'!N25*'Volume (KT)'!N25*1000*'Selling Price'!N$20/10^6</f>
        <v>6.9238967578217796</v>
      </c>
      <c r="O25" s="75">
        <f>'Margin per unit (cash)'!O25*'Volume (KT)'!O25*1000*'Selling Price'!O$20/10^6</f>
        <v>10.756733606304882</v>
      </c>
      <c r="P25" s="75">
        <f>'Margin per unit (cash)'!P25*'Volume (KT)'!P25*1000*'Selling Price'!P$20/10^6</f>
        <v>13.298196301989197</v>
      </c>
      <c r="Q25" s="75" t="e">
        <f>'Margin per unit (cash)'!Q25*'Volume (KT)'!#REF!*1000*'Selling Price'!#REF!/10^6</f>
        <v>#REF!</v>
      </c>
      <c r="R25" s="75" t="e">
        <f>'Margin per unit (cash)'!R25*'Volume (KT)'!#REF!*1000*'Selling Price'!#REF!/10^6</f>
        <v>#REF!</v>
      </c>
      <c r="S25" s="75" t="e">
        <f>'Margin per unit (cash)'!S25*'Volume (KT)'!#REF!*1000*'Selling Price'!#REF!/10^6</f>
        <v>#REF!</v>
      </c>
      <c r="T25" s="75" t="e">
        <f>'Margin per unit (cash)'!T25*'Volume (KT)'!#REF!*1000*'Selling Price'!#REF!/10^6</f>
        <v>#REF!</v>
      </c>
      <c r="U25" s="75" t="e">
        <f>'Margin per unit (cash)'!U25*'Volume (KT)'!#REF!*1000*'Selling Price'!#REF!/10^6</f>
        <v>#REF!</v>
      </c>
      <c r="V25" s="75" t="e">
        <f>'Margin per unit (cash)'!V25*'Volume (KT)'!#REF!*1000*'Selling Price'!#REF!/10^6</f>
        <v>#REF!</v>
      </c>
      <c r="W25" s="75" t="e">
        <f>'Margin per unit (cash)'!W25*'Volume (KT)'!#REF!*1000*'Selling Price'!#REF!/10^6</f>
        <v>#REF!</v>
      </c>
      <c r="X25" s="75" t="e">
        <f>'Margin per unit (cash)'!X25*'Volume (KT)'!#REF!*1000*'Selling Price'!#REF!/10^6</f>
        <v>#REF!</v>
      </c>
    </row>
    <row r="26" spans="1:24">
      <c r="A26" s="74" t="s">
        <v>91</v>
      </c>
      <c r="B26" s="6" t="s">
        <v>95</v>
      </c>
      <c r="C26" s="6" t="s">
        <v>34</v>
      </c>
      <c r="D26" s="6" t="s">
        <v>95</v>
      </c>
      <c r="E26" s="75">
        <f>'Margin per unit (cash)'!E26*'Volume (KT)'!E26*1000*'Selling Price'!E$20/10^6</f>
        <v>54.0249469038679</v>
      </c>
      <c r="F26" s="75">
        <f>'Margin per unit (cash)'!F26*'Volume (KT)'!F26*1000*'Selling Price'!F$20/10^6</f>
        <v>38.748111665846125</v>
      </c>
      <c r="G26" s="75">
        <f>'Margin per unit (cash)'!G26*'Volume (KT)'!G26*1000*'Selling Price'!G$20/10^6</f>
        <v>52.216904467250842</v>
      </c>
      <c r="H26" s="75">
        <f>'Margin per unit (cash)'!H26*'Volume (KT)'!H26*1000*'Selling Price'!H$20/10^6</f>
        <v>70.361016552055332</v>
      </c>
      <c r="I26" s="75">
        <f>'Margin per unit (cash)'!I26*'Volume (KT)'!I26*1000*'Selling Price'!I$20/10^6</f>
        <v>65.05952005096205</v>
      </c>
      <c r="J26" s="75">
        <f>'Margin per unit (cash)'!J26*'Volume (KT)'!J26*1000*'Selling Price'!J$20/10^6</f>
        <v>37.761917306757077</v>
      </c>
      <c r="K26" s="75">
        <f>'Margin per unit (cash)'!K26*'Volume (KT)'!K26*1000*'Selling Price'!K$20/10^6</f>
        <v>42.531000646643164</v>
      </c>
      <c r="L26" s="75">
        <f>'Margin per unit (cash)'!L26*'Volume (KT)'!L26*1000*'Selling Price'!L$20/10^6</f>
        <v>30.676599148352842</v>
      </c>
      <c r="M26" s="75">
        <f>'Margin per unit (cash)'!M26*'Volume (KT)'!M26*1000*'Selling Price'!M$20/10^6</f>
        <v>53.585459940545363</v>
      </c>
      <c r="N26" s="75">
        <f>'Margin per unit (cash)'!N26*'Volume (KT)'!N26*1000*'Selling Price'!N$20/10^6</f>
        <v>34.002143912223993</v>
      </c>
      <c r="O26" s="75">
        <f>'Margin per unit (cash)'!O26*'Volume (KT)'!O26*1000*'Selling Price'!O$20/10^6</f>
        <v>38.924539873042541</v>
      </c>
      <c r="P26" s="75">
        <f>'Margin per unit (cash)'!P26*'Volume (KT)'!P26*1000*'Selling Price'!P$20/10^6</f>
        <v>31.814368304595362</v>
      </c>
      <c r="Q26" s="75" t="e">
        <f>'Margin per unit (cash)'!Q26*'Volume (KT)'!#REF!*1000*'Selling Price'!#REF!/10^6</f>
        <v>#REF!</v>
      </c>
      <c r="R26" s="75" t="e">
        <f>'Margin per unit (cash)'!R26*'Volume (KT)'!#REF!*1000*'Selling Price'!#REF!/10^6</f>
        <v>#REF!</v>
      </c>
      <c r="S26" s="75" t="e">
        <f>'Margin per unit (cash)'!S26*'Volume (KT)'!#REF!*1000*'Selling Price'!#REF!/10^6</f>
        <v>#REF!</v>
      </c>
      <c r="T26" s="75" t="e">
        <f>'Margin per unit (cash)'!T26*'Volume (KT)'!#REF!*1000*'Selling Price'!#REF!/10^6</f>
        <v>#REF!</v>
      </c>
      <c r="U26" s="75" t="e">
        <f>'Margin per unit (cash)'!U26*'Volume (KT)'!#REF!*1000*'Selling Price'!#REF!/10^6</f>
        <v>#REF!</v>
      </c>
      <c r="V26" s="75" t="e">
        <f>'Margin per unit (cash)'!V26*'Volume (KT)'!#REF!*1000*'Selling Price'!#REF!/10^6</f>
        <v>#REF!</v>
      </c>
      <c r="W26" s="75" t="e">
        <f>'Margin per unit (cash)'!W26*'Volume (KT)'!#REF!*1000*'Selling Price'!#REF!/10^6</f>
        <v>#REF!</v>
      </c>
      <c r="X26" s="75" t="e">
        <f>'Margin per unit (cash)'!X26*'Volume (KT)'!#REF!*1000*'Selling Price'!#REF!/10^6</f>
        <v>#REF!</v>
      </c>
    </row>
    <row r="27" spans="1:24">
      <c r="A27" s="74" t="s">
        <v>91</v>
      </c>
      <c r="B27" s="6" t="s">
        <v>95</v>
      </c>
      <c r="C27" s="6" t="s">
        <v>35</v>
      </c>
      <c r="D27" s="6" t="s">
        <v>95</v>
      </c>
      <c r="E27" s="75">
        <f>'Margin per unit (cash)'!E27*'Volume (KT)'!E27*1000*'Selling Price'!E$20/10^6</f>
        <v>103.91302024505988</v>
      </c>
      <c r="F27" s="75">
        <f>'Margin per unit (cash)'!F27*'Volume (KT)'!F27*1000*'Selling Price'!F$20/10^6</f>
        <v>69.526025345124495</v>
      </c>
      <c r="G27" s="75">
        <f>'Margin per unit (cash)'!G27*'Volume (KT)'!G27*1000*'Selling Price'!G$20/10^6</f>
        <v>124.19200590016118</v>
      </c>
      <c r="H27" s="75">
        <f>'Margin per unit (cash)'!H27*'Volume (KT)'!H27*1000*'Selling Price'!H$20/10^6</f>
        <v>168.68397528166705</v>
      </c>
      <c r="I27" s="75">
        <f>'Margin per unit (cash)'!I27*'Volume (KT)'!I27*1000*'Selling Price'!I$20/10^6</f>
        <v>109.43714528135339</v>
      </c>
      <c r="J27" s="75">
        <f>'Margin per unit (cash)'!J27*'Volume (KT)'!J27*1000*'Selling Price'!J$20/10^6</f>
        <v>143.10667668548663</v>
      </c>
      <c r="K27" s="75">
        <f>'Margin per unit (cash)'!K27*'Volume (KT)'!K27*1000*'Selling Price'!K$20/10^6</f>
        <v>164.97644304799164</v>
      </c>
      <c r="L27" s="75">
        <f>'Margin per unit (cash)'!L27*'Volume (KT)'!L27*1000*'Selling Price'!L$20/10^6</f>
        <v>105.29974878721941</v>
      </c>
      <c r="M27" s="75">
        <f>'Margin per unit (cash)'!M27*'Volume (KT)'!M27*1000*'Selling Price'!M$20/10^6</f>
        <v>106.32533881698517</v>
      </c>
      <c r="N27" s="75">
        <f>'Margin per unit (cash)'!N27*'Volume (KT)'!N27*1000*'Selling Price'!N$20/10^6</f>
        <v>51.600545708240119</v>
      </c>
      <c r="O27" s="75">
        <f>'Margin per unit (cash)'!O27*'Volume (KT)'!O27*1000*'Selling Price'!O$20/10^6</f>
        <v>66.18735960466347</v>
      </c>
      <c r="P27" s="75">
        <f>'Margin per unit (cash)'!P27*'Volume (KT)'!P27*1000*'Selling Price'!P$20/10^6</f>
        <v>61.355087703500054</v>
      </c>
      <c r="Q27" s="75" t="e">
        <f>'Margin per unit (cash)'!Q27*'Volume (KT)'!#REF!*1000*'Selling Price'!#REF!/10^6</f>
        <v>#REF!</v>
      </c>
      <c r="R27" s="75" t="e">
        <f>'Margin per unit (cash)'!R27*'Volume (KT)'!#REF!*1000*'Selling Price'!#REF!/10^6</f>
        <v>#REF!</v>
      </c>
      <c r="S27" s="75" t="e">
        <f>'Margin per unit (cash)'!S27*'Volume (KT)'!#REF!*1000*'Selling Price'!#REF!/10^6</f>
        <v>#REF!</v>
      </c>
      <c r="T27" s="75" t="e">
        <f>'Margin per unit (cash)'!T27*'Volume (KT)'!#REF!*1000*'Selling Price'!#REF!/10^6</f>
        <v>#REF!</v>
      </c>
      <c r="U27" s="75" t="e">
        <f>'Margin per unit (cash)'!U27*'Volume (KT)'!#REF!*1000*'Selling Price'!#REF!/10^6</f>
        <v>#REF!</v>
      </c>
      <c r="V27" s="75" t="e">
        <f>'Margin per unit (cash)'!V27*'Volume (KT)'!#REF!*1000*'Selling Price'!#REF!/10^6</f>
        <v>#REF!</v>
      </c>
      <c r="W27" s="75" t="e">
        <f>'Margin per unit (cash)'!W27*'Volume (KT)'!#REF!*1000*'Selling Price'!#REF!/10^6</f>
        <v>#REF!</v>
      </c>
      <c r="X27" s="75" t="e">
        <f>'Margin per unit (cash)'!X27*'Volume (KT)'!#REF!*1000*'Selling Price'!#REF!/10^6</f>
        <v>#REF!</v>
      </c>
    </row>
    <row r="28" spans="1:24">
      <c r="A28" s="74" t="s">
        <v>91</v>
      </c>
      <c r="B28" s="6" t="s">
        <v>95</v>
      </c>
      <c r="C28" s="6" t="s">
        <v>36</v>
      </c>
      <c r="D28" s="6" t="s">
        <v>95</v>
      </c>
      <c r="E28" s="75">
        <f>'Margin per unit (cash)'!E28*'Volume (KT)'!E28*1000*'Selling Price'!E$20/10^6</f>
        <v>0</v>
      </c>
      <c r="F28" s="75">
        <f>'Margin per unit (cash)'!F28*'Volume (KT)'!F28*1000*'Selling Price'!F$20/10^6</f>
        <v>0</v>
      </c>
      <c r="G28" s="75">
        <f>'Margin per unit (cash)'!G28*'Volume (KT)'!G28*1000*'Selling Price'!G$20/10^6</f>
        <v>0</v>
      </c>
      <c r="H28" s="75">
        <f>'Margin per unit (cash)'!H28*'Volume (KT)'!H28*1000*'Selling Price'!H$20/10^6</f>
        <v>0</v>
      </c>
      <c r="I28" s="75">
        <f>'Margin per unit (cash)'!I28*'Volume (KT)'!I28*1000*'Selling Price'!I$20/10^6</f>
        <v>0</v>
      </c>
      <c r="J28" s="75">
        <f>'Margin per unit (cash)'!J28*'Volume (KT)'!J28*1000*'Selling Price'!J$20/10^6</f>
        <v>0</v>
      </c>
      <c r="K28" s="75">
        <f>'Margin per unit (cash)'!K28*'Volume (KT)'!K28*1000*'Selling Price'!K$20/10^6</f>
        <v>0</v>
      </c>
      <c r="L28" s="75">
        <f>'Margin per unit (cash)'!L28*'Volume (KT)'!L28*1000*'Selling Price'!L$20/10^6</f>
        <v>0</v>
      </c>
      <c r="M28" s="75">
        <f>'Margin per unit (cash)'!M28*'Volume (KT)'!M28*1000*'Selling Price'!M$20/10^6</f>
        <v>0</v>
      </c>
      <c r="N28" s="75">
        <f>'Margin per unit (cash)'!N28*'Volume (KT)'!N28*1000*'Selling Price'!N$20/10^6</f>
        <v>0</v>
      </c>
      <c r="O28" s="75">
        <f>'Margin per unit (cash)'!O28*'Volume (KT)'!O28*1000*'Selling Price'!O$20/10^6</f>
        <v>0</v>
      </c>
      <c r="P28" s="75">
        <f>'Margin per unit (cash)'!P28*'Volume (KT)'!P28*1000*'Selling Price'!P$20/10^6</f>
        <v>0</v>
      </c>
      <c r="Q28" s="75" t="e">
        <f>'Margin per unit (cash)'!Q28*'Volume (KT)'!#REF!*1000*'Selling Price'!#REF!/10^6</f>
        <v>#REF!</v>
      </c>
      <c r="R28" s="75" t="e">
        <f>'Margin per unit (cash)'!R28*'Volume (KT)'!#REF!*1000*'Selling Price'!#REF!/10^6</f>
        <v>#REF!</v>
      </c>
      <c r="S28" s="75" t="e">
        <f>'Margin per unit (cash)'!S28*'Volume (KT)'!#REF!*1000*'Selling Price'!#REF!/10^6</f>
        <v>#REF!</v>
      </c>
      <c r="T28" s="75" t="e">
        <f>'Margin per unit (cash)'!T28*'Volume (KT)'!#REF!*1000*'Selling Price'!#REF!/10^6</f>
        <v>#REF!</v>
      </c>
      <c r="U28" s="75" t="e">
        <f>'Margin per unit (cash)'!U28*'Volume (KT)'!#REF!*1000*'Selling Price'!#REF!/10^6</f>
        <v>#REF!</v>
      </c>
      <c r="V28" s="75" t="e">
        <f>'Margin per unit (cash)'!V28*'Volume (KT)'!#REF!*1000*'Selling Price'!#REF!/10^6</f>
        <v>#REF!</v>
      </c>
      <c r="W28" s="75" t="e">
        <f>'Margin per unit (cash)'!W28*'Volume (KT)'!#REF!*1000*'Selling Price'!#REF!/10^6</f>
        <v>#REF!</v>
      </c>
      <c r="X28" s="75" t="e">
        <f>'Margin per unit (cash)'!X28*'Volume (KT)'!#REF!*1000*'Selling Price'!#REF!/10^6</f>
        <v>#REF!</v>
      </c>
    </row>
    <row r="29" spans="1:24">
      <c r="A29" s="74" t="s">
        <v>91</v>
      </c>
      <c r="B29" s="6" t="s">
        <v>95</v>
      </c>
      <c r="C29" s="6" t="s">
        <v>37</v>
      </c>
      <c r="D29" s="6" t="s">
        <v>95</v>
      </c>
      <c r="E29" s="75">
        <f>'Margin per unit (cash)'!E29*'Volume (KT)'!E29*1000*'Selling Price'!E$20/10^6</f>
        <v>0</v>
      </c>
      <c r="F29" s="75">
        <f>'Margin per unit (cash)'!F29*'Volume (KT)'!F29*1000*'Selling Price'!F$20/10^6</f>
        <v>0</v>
      </c>
      <c r="G29" s="75">
        <f>'Margin per unit (cash)'!G29*'Volume (KT)'!G29*1000*'Selling Price'!G$20/10^6</f>
        <v>0</v>
      </c>
      <c r="H29" s="75">
        <f>'Margin per unit (cash)'!H29*'Volume (KT)'!H29*1000*'Selling Price'!H$20/10^6</f>
        <v>0</v>
      </c>
      <c r="I29" s="75">
        <f>'Margin per unit (cash)'!I29*'Volume (KT)'!I29*1000*'Selling Price'!I$20/10^6</f>
        <v>0</v>
      </c>
      <c r="J29" s="75">
        <f>'Margin per unit (cash)'!J29*'Volume (KT)'!J29*1000*'Selling Price'!J$20/10^6</f>
        <v>0</v>
      </c>
      <c r="K29" s="75">
        <f>'Margin per unit (cash)'!K29*'Volume (KT)'!K29*1000*'Selling Price'!K$20/10^6</f>
        <v>0</v>
      </c>
      <c r="L29" s="75">
        <f>'Margin per unit (cash)'!L29*'Volume (KT)'!L29*1000*'Selling Price'!L$20/10^6</f>
        <v>0</v>
      </c>
      <c r="M29" s="75">
        <f>'Margin per unit (cash)'!M29*'Volume (KT)'!M29*1000*'Selling Price'!M$20/10^6</f>
        <v>0</v>
      </c>
      <c r="N29" s="75">
        <f>'Margin per unit (cash)'!N29*'Volume (KT)'!N29*1000*'Selling Price'!N$20/10^6</f>
        <v>0</v>
      </c>
      <c r="O29" s="75">
        <f>'Margin per unit (cash)'!O29*'Volume (KT)'!O29*1000*'Selling Price'!O$20/10^6</f>
        <v>0</v>
      </c>
      <c r="P29" s="75">
        <f>'Margin per unit (cash)'!P29*'Volume (KT)'!P29*1000*'Selling Price'!P$20/10^6</f>
        <v>0</v>
      </c>
      <c r="Q29" s="75" t="e">
        <f>'Margin per unit (cash)'!Q29*'Volume (KT)'!#REF!*1000*'Selling Price'!#REF!/10^6</f>
        <v>#REF!</v>
      </c>
      <c r="R29" s="75" t="e">
        <f>'Margin per unit (cash)'!R29*'Volume (KT)'!#REF!*1000*'Selling Price'!#REF!/10^6</f>
        <v>#REF!</v>
      </c>
      <c r="S29" s="75" t="e">
        <f>'Margin per unit (cash)'!S29*'Volume (KT)'!#REF!*1000*'Selling Price'!#REF!/10^6</f>
        <v>#REF!</v>
      </c>
      <c r="T29" s="75" t="e">
        <f>'Margin per unit (cash)'!T29*'Volume (KT)'!#REF!*1000*'Selling Price'!#REF!/10^6</f>
        <v>#REF!</v>
      </c>
      <c r="U29" s="75" t="e">
        <f>'Margin per unit (cash)'!U29*'Volume (KT)'!#REF!*1000*'Selling Price'!#REF!/10^6</f>
        <v>#REF!</v>
      </c>
      <c r="V29" s="75" t="e">
        <f>'Margin per unit (cash)'!V29*'Volume (KT)'!#REF!*1000*'Selling Price'!#REF!/10^6</f>
        <v>#REF!</v>
      </c>
      <c r="W29" s="75" t="e">
        <f>'Margin per unit (cash)'!W29*'Volume (KT)'!#REF!*1000*'Selling Price'!#REF!/10^6</f>
        <v>#REF!</v>
      </c>
      <c r="X29" s="75" t="e">
        <f>'Margin per unit (cash)'!X29*'Volume (KT)'!#REF!*1000*'Selling Price'!#REF!/10^6</f>
        <v>#REF!</v>
      </c>
    </row>
    <row r="30" spans="1:24">
      <c r="A30" s="74" t="s">
        <v>91</v>
      </c>
      <c r="B30" s="6" t="s">
        <v>95</v>
      </c>
      <c r="C30" s="6" t="s">
        <v>38</v>
      </c>
      <c r="D30" s="6" t="s">
        <v>95</v>
      </c>
      <c r="E30" s="75">
        <f>'Margin per unit (cash)'!E30*'Volume (KT)'!E30*1000*'Selling Price'!E$20/10^6</f>
        <v>12.379025447712351</v>
      </c>
      <c r="F30" s="75">
        <f>'Margin per unit (cash)'!F30*'Volume (KT)'!F30*1000*'Selling Price'!F$20/10^6</f>
        <v>10.493950070898009</v>
      </c>
      <c r="G30" s="75">
        <f>'Margin per unit (cash)'!G30*'Volume (KT)'!G30*1000*'Selling Price'!G$20/10^6</f>
        <v>12.792678212520203</v>
      </c>
      <c r="H30" s="75">
        <f>'Margin per unit (cash)'!H30*'Volume (KT)'!H30*1000*'Selling Price'!H$20/10^6</f>
        <v>13.813987543927205</v>
      </c>
      <c r="I30" s="75">
        <f>'Margin per unit (cash)'!I30*'Volume (KT)'!I30*1000*'Selling Price'!I$20/10^6</f>
        <v>14.313816729622429</v>
      </c>
      <c r="J30" s="75">
        <f>'Margin per unit (cash)'!J30*'Volume (KT)'!J30*1000*'Selling Price'!J$20/10^6</f>
        <v>13.232785575441261</v>
      </c>
      <c r="K30" s="75">
        <f>'Margin per unit (cash)'!K30*'Volume (KT)'!K30*1000*'Selling Price'!K$20/10^6</f>
        <v>14.172735527348797</v>
      </c>
      <c r="L30" s="75">
        <f>'Margin per unit (cash)'!L30*'Volume (KT)'!L30*1000*'Selling Price'!L$20/10^6</f>
        <v>12.597020061733453</v>
      </c>
      <c r="M30" s="75">
        <f>'Margin per unit (cash)'!M30*'Volume (KT)'!M30*1000*'Selling Price'!M$20/10^6</f>
        <v>12.162729323033448</v>
      </c>
      <c r="N30" s="75">
        <f>'Margin per unit (cash)'!N30*'Volume (KT)'!N30*1000*'Selling Price'!N$20/10^6</f>
        <v>10.866592120522338</v>
      </c>
      <c r="O30" s="75">
        <f>'Margin per unit (cash)'!O30*'Volume (KT)'!O30*1000*'Selling Price'!O$20/10^6</f>
        <v>10.977325114431265</v>
      </c>
      <c r="P30" s="75">
        <f>'Margin per unit (cash)'!P30*'Volume (KT)'!P30*1000*'Selling Price'!P$20/10^6</f>
        <v>11.344596194129819</v>
      </c>
      <c r="Q30" s="75" t="e">
        <f>'Margin per unit (cash)'!Q30*'Volume (KT)'!#REF!*1000*'Selling Price'!#REF!/10^6</f>
        <v>#REF!</v>
      </c>
      <c r="R30" s="75" t="e">
        <f>'Margin per unit (cash)'!R30*'Volume (KT)'!#REF!*1000*'Selling Price'!#REF!/10^6</f>
        <v>#REF!</v>
      </c>
      <c r="S30" s="75" t="e">
        <f>'Margin per unit (cash)'!S30*'Volume (KT)'!#REF!*1000*'Selling Price'!#REF!/10^6</f>
        <v>#REF!</v>
      </c>
      <c r="T30" s="75" t="e">
        <f>'Margin per unit (cash)'!T30*'Volume (KT)'!#REF!*1000*'Selling Price'!#REF!/10^6</f>
        <v>#REF!</v>
      </c>
      <c r="U30" s="75" t="e">
        <f>'Margin per unit (cash)'!U30*'Volume (KT)'!#REF!*1000*'Selling Price'!#REF!/10^6</f>
        <v>#REF!</v>
      </c>
      <c r="V30" s="75" t="e">
        <f>'Margin per unit (cash)'!V30*'Volume (KT)'!#REF!*1000*'Selling Price'!#REF!/10^6</f>
        <v>#REF!</v>
      </c>
      <c r="W30" s="75" t="e">
        <f>'Margin per unit (cash)'!W30*'Volume (KT)'!#REF!*1000*'Selling Price'!#REF!/10^6</f>
        <v>#REF!</v>
      </c>
      <c r="X30" s="75" t="e">
        <f>'Margin per unit (cash)'!X30*'Volume (KT)'!#REF!*1000*'Selling Price'!#REF!/10^6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66" t="s">
        <v>1</v>
      </c>
      <c r="B32" s="466" t="s">
        <v>98</v>
      </c>
      <c r="C32" s="466" t="s">
        <v>99</v>
      </c>
      <c r="D32" s="466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69"/>
      <c r="B33" s="467"/>
      <c r="C33" s="467"/>
      <c r="D33" s="467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74" t="s">
        <v>91</v>
      </c>
      <c r="B34" s="90" t="s">
        <v>95</v>
      </c>
      <c r="C34" s="91" t="s">
        <v>62</v>
      </c>
      <c r="D34" s="101" t="s">
        <v>95</v>
      </c>
      <c r="E34" s="75">
        <f>'Margin per unit (cash)'!E34*'Volume (KT)'!E35*1000*'Selling Price'!E$20/10^6</f>
        <v>0</v>
      </c>
      <c r="F34" s="75">
        <f>'Margin per unit (cash)'!F34*'Volume (KT)'!F35*1000*'Selling Price'!F$20/10^6</f>
        <v>0</v>
      </c>
      <c r="G34" s="75">
        <f>'Margin per unit (cash)'!G34*'Volume (KT)'!G35*1000*'Selling Price'!G$20/10^6</f>
        <v>0</v>
      </c>
      <c r="H34" s="75">
        <f>'Margin per unit (cash)'!H34*'Volume (KT)'!H35*1000*'Selling Price'!H$20/10^6</f>
        <v>0</v>
      </c>
      <c r="I34" s="75">
        <f>'Margin per unit (cash)'!I34*'Volume (KT)'!I35*1000*'Selling Price'!I$20/10^6</f>
        <v>0</v>
      </c>
      <c r="J34" s="75">
        <f>'Margin per unit (cash)'!J34*'Volume (KT)'!J35*1000*'Selling Price'!J$20/10^6</f>
        <v>0</v>
      </c>
      <c r="K34" s="75">
        <f>'Margin per unit (cash)'!K34*'Volume (KT)'!K35*1000*'Selling Price'!K$20/10^6</f>
        <v>0</v>
      </c>
      <c r="L34" s="75">
        <f>'Margin per unit (cash)'!L34*'Volume (KT)'!L35*1000*'Selling Price'!L$20/10^6</f>
        <v>0</v>
      </c>
      <c r="M34" s="75">
        <f>'Margin per unit (cash)'!M34*'Volume (KT)'!M35*1000*'Selling Price'!M$20/10^6</f>
        <v>0</v>
      </c>
      <c r="N34" s="75">
        <f>'Margin per unit (cash)'!N34*'Volume (KT)'!N35*1000*'Selling Price'!N$20/10^6</f>
        <v>0</v>
      </c>
      <c r="O34" s="75">
        <f>'Margin per unit (cash)'!O34*'Volume (KT)'!O35*1000*'Selling Price'!O$20/10^6</f>
        <v>0</v>
      </c>
      <c r="P34" s="75">
        <f>'Margin per unit (cash)'!P34*'Volume (KT)'!P35*1000*'Selling Price'!P$20/10^6</f>
        <v>0</v>
      </c>
      <c r="Q34" s="75" t="e">
        <f>'Margin per unit (cash)'!Q34*'Volume (KT)'!#REF!*1000*'Selling Price'!#REF!/10^6</f>
        <v>#REF!</v>
      </c>
      <c r="R34" s="75" t="e">
        <f>'Margin per unit (cash)'!R34*'Volume (KT)'!#REF!*1000*'Selling Price'!#REF!/10^6</f>
        <v>#REF!</v>
      </c>
      <c r="S34" s="75" t="e">
        <f>'Margin per unit (cash)'!S34*'Volume (KT)'!#REF!*1000*'Selling Price'!#REF!/10^6</f>
        <v>#REF!</v>
      </c>
      <c r="T34" s="75" t="e">
        <f>'Margin per unit (cash)'!T34*'Volume (KT)'!#REF!*1000*'Selling Price'!#REF!/10^6</f>
        <v>#REF!</v>
      </c>
      <c r="U34" s="75" t="e">
        <f>'Margin per unit (cash)'!U34*'Volume (KT)'!#REF!*1000*'Selling Price'!#REF!/10^6</f>
        <v>#REF!</v>
      </c>
      <c r="V34" s="75" t="e">
        <f>'Margin per unit (cash)'!V34*'Volume (KT)'!#REF!*1000*'Selling Price'!#REF!/10^6</f>
        <v>#REF!</v>
      </c>
      <c r="W34" s="75" t="e">
        <f>'Margin per unit (cash)'!W34*'Volume (KT)'!#REF!*1000*'Selling Price'!#REF!/10^6</f>
        <v>#REF!</v>
      </c>
      <c r="X34" s="75" t="e">
        <f>'Margin per unit (cash)'!X34*'Volume (KT)'!#REF!*1000*'Selling Price'!#REF!/10^6</f>
        <v>#REF!</v>
      </c>
    </row>
    <row r="35" spans="1:24">
      <c r="A35" s="74" t="s">
        <v>91</v>
      </c>
      <c r="B35" s="76" t="s">
        <v>95</v>
      </c>
      <c r="C35" s="77" t="s">
        <v>92</v>
      </c>
      <c r="D35" s="94" t="s">
        <v>95</v>
      </c>
      <c r="E35" s="75">
        <f>'Margin per unit (cash)'!E35*'Volume (KT)'!E36*1000*'Selling Price'!E$20/10^6</f>
        <v>233.98361709420394</v>
      </c>
      <c r="F35" s="75">
        <f>'Margin per unit (cash)'!F35*'Volume (KT)'!F36*1000*'Selling Price'!F$20/10^6</f>
        <v>187.02792784137117</v>
      </c>
      <c r="G35" s="75">
        <f>'Margin per unit (cash)'!G35*'Volume (KT)'!G36*1000*'Selling Price'!G$20/10^6</f>
        <v>189.21133715602991</v>
      </c>
      <c r="H35" s="75">
        <f>'Margin per unit (cash)'!H35*'Volume (KT)'!H36*1000*'Selling Price'!H$20/10^6</f>
        <v>177.03346962482374</v>
      </c>
      <c r="I35" s="75">
        <f>'Margin per unit (cash)'!I35*'Volume (KT)'!I36*1000*'Selling Price'!I$20/10^6</f>
        <v>166.86301375469819</v>
      </c>
      <c r="J35" s="75">
        <f>'Margin per unit (cash)'!J35*'Volume (KT)'!J36*1000*'Selling Price'!J$20/10^6</f>
        <v>158.57659044196853</v>
      </c>
      <c r="K35" s="75">
        <f>'Margin per unit (cash)'!K35*'Volume (KT)'!K36*1000*'Selling Price'!K$20/10^6</f>
        <v>142.37282840608015</v>
      </c>
      <c r="L35" s="75">
        <f>'Margin per unit (cash)'!L35*'Volume (KT)'!L36*1000*'Selling Price'!L$20/10^6</f>
        <v>142.44009887918105</v>
      </c>
      <c r="M35" s="75">
        <f>'Margin per unit (cash)'!M35*'Volume (KT)'!M36*1000*'Selling Price'!M$20/10^6</f>
        <v>144.67463688598133</v>
      </c>
      <c r="N35" s="75">
        <f>'Margin per unit (cash)'!N35*'Volume (KT)'!N36*1000*'Selling Price'!N$20/10^6</f>
        <v>161.91085638330594</v>
      </c>
      <c r="O35" s="75">
        <f>'Margin per unit (cash)'!O35*'Volume (KT)'!O36*1000*'Selling Price'!O$20/10^6</f>
        <v>163.60055302238177</v>
      </c>
      <c r="P35" s="75">
        <f>'Margin per unit (cash)'!P35*'Volume (KT)'!P36*1000*'Selling Price'!P$20/10^6</f>
        <v>170.65458229878584</v>
      </c>
      <c r="Q35" s="75" t="e">
        <f>'Margin per unit (cash)'!Q35*'Volume (KT)'!#REF!*1000*'Selling Price'!#REF!/10^6</f>
        <v>#REF!</v>
      </c>
      <c r="R35" s="75" t="e">
        <f>'Margin per unit (cash)'!R35*'Volume (KT)'!#REF!*1000*'Selling Price'!#REF!/10^6</f>
        <v>#REF!</v>
      </c>
      <c r="S35" s="75" t="e">
        <f>'Margin per unit (cash)'!S35*'Volume (KT)'!#REF!*1000*'Selling Price'!#REF!/10^6</f>
        <v>#REF!</v>
      </c>
      <c r="T35" s="75" t="e">
        <f>'Margin per unit (cash)'!T35*'Volume (KT)'!#REF!*1000*'Selling Price'!#REF!/10^6</f>
        <v>#REF!</v>
      </c>
      <c r="U35" s="75" t="e">
        <f>'Margin per unit (cash)'!U35*'Volume (KT)'!#REF!*1000*'Selling Price'!#REF!/10^6</f>
        <v>#REF!</v>
      </c>
      <c r="V35" s="75" t="e">
        <f>'Margin per unit (cash)'!V35*'Volume (KT)'!#REF!*1000*'Selling Price'!#REF!/10^6</f>
        <v>#REF!</v>
      </c>
      <c r="W35" s="75" t="e">
        <f>'Margin per unit (cash)'!W35*'Volume (KT)'!#REF!*1000*'Selling Price'!#REF!/10^6</f>
        <v>#REF!</v>
      </c>
      <c r="X35" s="75" t="e">
        <f>'Margin per unit (cash)'!X35*'Volume (KT)'!#REF!*1000*'Selling Price'!#REF!/10^6</f>
        <v>#REF!</v>
      </c>
    </row>
    <row r="36" spans="1:24">
      <c r="A36" s="74" t="s">
        <v>91</v>
      </c>
      <c r="B36" s="123" t="s">
        <v>124</v>
      </c>
      <c r="C36" s="77" t="s">
        <v>93</v>
      </c>
      <c r="D36" s="94" t="s">
        <v>95</v>
      </c>
      <c r="E36" s="75">
        <f>'Margin per unit (cash)'!E36*'Volume (KT)'!E37*1000*'Selling Price'!E$20/10^6</f>
        <v>0</v>
      </c>
      <c r="F36" s="75">
        <f>'Margin per unit (cash)'!F36*'Volume (KT)'!F37*1000*'Selling Price'!F$20/10^6</f>
        <v>0</v>
      </c>
      <c r="G36" s="75">
        <f>'Margin per unit (cash)'!G36*'Volume (KT)'!G37*1000*'Selling Price'!G$20/10^6</f>
        <v>0</v>
      </c>
      <c r="H36" s="75">
        <f>'Margin per unit (cash)'!H36*'Volume (KT)'!H37*1000*'Selling Price'!H$20/10^6</f>
        <v>0</v>
      </c>
      <c r="I36" s="75">
        <f>'Margin per unit (cash)'!I36*'Volume (KT)'!I37*1000*'Selling Price'!I$20/10^6</f>
        <v>0</v>
      </c>
      <c r="J36" s="75">
        <f>'Margin per unit (cash)'!J36*'Volume (KT)'!J37*1000*'Selling Price'!J$20/10^6</f>
        <v>3.8048168224843475</v>
      </c>
      <c r="K36" s="75">
        <f>'Margin per unit (cash)'!K36*'Volume (KT)'!K37*1000*'Selling Price'!K$20/10^6</f>
        <v>9.0430051920366665</v>
      </c>
      <c r="L36" s="75">
        <f>'Margin per unit (cash)'!L36*'Volume (KT)'!L37*1000*'Selling Price'!L$20/10^6</f>
        <v>282.83566946768468</v>
      </c>
      <c r="M36" s="75">
        <f>'Margin per unit (cash)'!M36*'Volume (KT)'!M37*1000*'Selling Price'!M$20/10^6</f>
        <v>101.01056166132787</v>
      </c>
      <c r="N36" s="75">
        <f>'Margin per unit (cash)'!N36*'Volume (KT)'!N37*1000*'Selling Price'!N$20/10^6</f>
        <v>4.7525209450446244</v>
      </c>
      <c r="O36" s="75">
        <f>'Margin per unit (cash)'!O36*'Volume (KT)'!O37*1000*'Selling Price'!O$20/10^6</f>
        <v>4.6910772862516152</v>
      </c>
      <c r="P36" s="75">
        <f>'Margin per unit (cash)'!P36*'Volume (KT)'!P37*1000*'Selling Price'!P$20/10^6</f>
        <v>3.3056926391136532</v>
      </c>
      <c r="Q36" s="75" t="e">
        <f>'Margin per unit (cash)'!Q36*'Volume (KT)'!#REF!*1000*'Selling Price'!#REF!/10^6</f>
        <v>#REF!</v>
      </c>
      <c r="R36" s="75" t="e">
        <f>'Margin per unit (cash)'!R36*'Volume (KT)'!#REF!*1000*'Selling Price'!#REF!/10^6</f>
        <v>#REF!</v>
      </c>
      <c r="S36" s="75" t="e">
        <f>'Margin per unit (cash)'!S36*'Volume (KT)'!#REF!*1000*'Selling Price'!#REF!/10^6</f>
        <v>#REF!</v>
      </c>
      <c r="T36" s="75" t="e">
        <f>'Margin per unit (cash)'!T36*'Volume (KT)'!#REF!*1000*'Selling Price'!#REF!/10^6</f>
        <v>#REF!</v>
      </c>
      <c r="U36" s="75" t="e">
        <f>'Margin per unit (cash)'!U36*'Volume (KT)'!#REF!*1000*'Selling Price'!#REF!/10^6</f>
        <v>#REF!</v>
      </c>
      <c r="V36" s="75" t="e">
        <f>'Margin per unit (cash)'!V36*'Volume (KT)'!#REF!*1000*'Selling Price'!#REF!/10^6</f>
        <v>#REF!</v>
      </c>
      <c r="W36" s="75" t="e">
        <f>'Margin per unit (cash)'!W36*'Volume (KT)'!#REF!*1000*'Selling Price'!#REF!/10^6</f>
        <v>#REF!</v>
      </c>
      <c r="X36" s="75" t="e">
        <f>'Margin per unit (cash)'!X36*'Volume (KT)'!#REF!*1000*'Selling Price'!#REF!/10^6</f>
        <v>#REF!</v>
      </c>
    </row>
    <row r="37" spans="1:24">
      <c r="A37" s="74" t="s">
        <v>91</v>
      </c>
      <c r="B37" s="78" t="s">
        <v>95</v>
      </c>
      <c r="C37" s="79" t="s">
        <v>63</v>
      </c>
      <c r="D37" s="102" t="s">
        <v>95</v>
      </c>
      <c r="E37" s="75">
        <f>'Margin per unit (cash)'!E37*'Volume (KT)'!E38*1000*'Selling Price'!E$20/10^6</f>
        <v>0</v>
      </c>
      <c r="F37" s="75">
        <f>'Margin per unit (cash)'!F37*'Volume (KT)'!F38*1000*'Selling Price'!F$20/10^6</f>
        <v>0</v>
      </c>
      <c r="G37" s="75">
        <f>'Margin per unit (cash)'!G37*'Volume (KT)'!G38*1000*'Selling Price'!G$20/10^6</f>
        <v>0</v>
      </c>
      <c r="H37" s="75">
        <f>'Margin per unit (cash)'!H37*'Volume (KT)'!H38*1000*'Selling Price'!H$20/10^6</f>
        <v>0</v>
      </c>
      <c r="I37" s="75">
        <f>'Margin per unit (cash)'!I37*'Volume (KT)'!I38*1000*'Selling Price'!I$20/10^6</f>
        <v>0</v>
      </c>
      <c r="J37" s="75">
        <f>'Margin per unit (cash)'!J37*'Volume (KT)'!J38*1000*'Selling Price'!J$20/10^6</f>
        <v>0</v>
      </c>
      <c r="K37" s="75">
        <f>'Margin per unit (cash)'!K37*'Volume (KT)'!K38*1000*'Selling Price'!K$20/10^6</f>
        <v>0</v>
      </c>
      <c r="L37" s="75">
        <f>'Margin per unit (cash)'!L37*'Volume (KT)'!L38*1000*'Selling Price'!L$20/10^6</f>
        <v>0</v>
      </c>
      <c r="M37" s="75">
        <f>'Margin per unit (cash)'!M37*'Volume (KT)'!M38*1000*'Selling Price'!M$20/10^6</f>
        <v>0</v>
      </c>
      <c r="N37" s="75">
        <f>'Margin per unit (cash)'!N37*'Volume (KT)'!N38*1000*'Selling Price'!N$20/10^6</f>
        <v>0</v>
      </c>
      <c r="O37" s="75">
        <f>'Margin per unit (cash)'!O37*'Volume (KT)'!O38*1000*'Selling Price'!O$20/10^6</f>
        <v>0</v>
      </c>
      <c r="P37" s="75">
        <f>'Margin per unit (cash)'!P37*'Volume (KT)'!P38*1000*'Selling Price'!P$20/10^6</f>
        <v>0</v>
      </c>
      <c r="Q37" s="75" t="e">
        <f>'Margin per unit (cash)'!Q37*'Volume (KT)'!#REF!*1000*'Selling Price'!#REF!/10^6</f>
        <v>#REF!</v>
      </c>
      <c r="R37" s="75" t="e">
        <f>'Margin per unit (cash)'!R37*'Volume (KT)'!#REF!*1000*'Selling Price'!#REF!/10^6</f>
        <v>#REF!</v>
      </c>
      <c r="S37" s="75" t="e">
        <f>'Margin per unit (cash)'!S37*'Volume (KT)'!#REF!*1000*'Selling Price'!#REF!/10^6</f>
        <v>#REF!</v>
      </c>
      <c r="T37" s="75" t="e">
        <f>'Margin per unit (cash)'!T37*'Volume (KT)'!#REF!*1000*'Selling Price'!#REF!/10^6</f>
        <v>#REF!</v>
      </c>
      <c r="U37" s="75" t="e">
        <f>'Margin per unit (cash)'!U37*'Volume (KT)'!#REF!*1000*'Selling Price'!#REF!/10^6</f>
        <v>#REF!</v>
      </c>
      <c r="V37" s="75" t="e">
        <f>'Margin per unit (cash)'!V37*'Volume (KT)'!#REF!*1000*'Selling Price'!#REF!/10^6</f>
        <v>#REF!</v>
      </c>
      <c r="W37" s="75" t="e">
        <f>'Margin per unit (cash)'!W37*'Volume (KT)'!#REF!*1000*'Selling Price'!#REF!/10^6</f>
        <v>#REF!</v>
      </c>
      <c r="X37" s="75" t="e">
        <f>'Margin per unit (cash)'!X37*'Volume (KT)'!#REF!*1000*'Selling Price'!#REF!/10^6</f>
        <v>#REF!</v>
      </c>
    </row>
    <row r="38" spans="1:24">
      <c r="A38" s="74" t="s">
        <v>91</v>
      </c>
      <c r="B38" s="78" t="s">
        <v>95</v>
      </c>
      <c r="C38" s="80" t="s">
        <v>84</v>
      </c>
      <c r="D38" s="102" t="s">
        <v>95</v>
      </c>
      <c r="E38" s="75">
        <f>'Margin per unit (cash)'!E38*'Volume (KT)'!E39*1000*'Selling Price'!E$20/10^6</f>
        <v>293.83044667627576</v>
      </c>
      <c r="F38" s="75">
        <f>'Margin per unit (cash)'!F38*'Volume (KT)'!F39*1000*'Selling Price'!F$20/10^6</f>
        <v>244.15663936571408</v>
      </c>
      <c r="G38" s="75">
        <f>'Margin per unit (cash)'!G38*'Volume (KT)'!G39*1000*'Selling Price'!G$20/10^6</f>
        <v>289.3300173727103</v>
      </c>
      <c r="H38" s="75">
        <f>'Margin per unit (cash)'!H38*'Volume (KT)'!H39*1000*'Selling Price'!H$20/10^6</f>
        <v>271.13847182453463</v>
      </c>
      <c r="I38" s="75">
        <f>'Margin per unit (cash)'!I38*'Volume (KT)'!I39*1000*'Selling Price'!I$20/10^6</f>
        <v>257.04948267342371</v>
      </c>
      <c r="J38" s="75">
        <f>'Margin per unit (cash)'!J38*'Volume (KT)'!J39*1000*'Selling Price'!J$20/10^6</f>
        <v>244.22218968287086</v>
      </c>
      <c r="K38" s="75">
        <f>'Margin per unit (cash)'!K38*'Volume (KT)'!K39*1000*'Selling Price'!K$20/10^6</f>
        <v>222.06720245418012</v>
      </c>
      <c r="L38" s="75">
        <f>'Margin per unit (cash)'!L38*'Volume (KT)'!L39*1000*'Selling Price'!L$20/10^6</f>
        <v>93.166302471929981</v>
      </c>
      <c r="M38" s="75">
        <f>'Margin per unit (cash)'!M38*'Volume (KT)'!M39*1000*'Selling Price'!M$20/10^6</f>
        <v>225.00871931678722</v>
      </c>
      <c r="N38" s="75">
        <f>'Margin per unit (cash)'!N38*'Volume (KT)'!N39*1000*'Selling Price'!N$20/10^6</f>
        <v>250.70333947385774</v>
      </c>
      <c r="O38" s="75">
        <f>'Margin per unit (cash)'!O38*'Volume (KT)'!O39*1000*'Selling Price'!O$20/10^6</f>
        <v>252.72763497470092</v>
      </c>
      <c r="P38" s="75">
        <f>'Margin per unit (cash)'!P38*'Volume (KT)'!P39*1000*'Selling Price'!P$20/10^6</f>
        <v>263.5154540050259</v>
      </c>
      <c r="Q38" s="75" t="e">
        <f>'Margin per unit (cash)'!Q38*'Volume (KT)'!#REF!*1000*'Selling Price'!#REF!/10^6</f>
        <v>#REF!</v>
      </c>
      <c r="R38" s="75" t="e">
        <f>'Margin per unit (cash)'!R38*'Volume (KT)'!#REF!*1000*'Selling Price'!#REF!/10^6</f>
        <v>#REF!</v>
      </c>
      <c r="S38" s="75" t="e">
        <f>'Margin per unit (cash)'!S38*'Volume (KT)'!#REF!*1000*'Selling Price'!#REF!/10^6</f>
        <v>#REF!</v>
      </c>
      <c r="T38" s="75" t="e">
        <f>'Margin per unit (cash)'!T38*'Volume (KT)'!#REF!*1000*'Selling Price'!#REF!/10^6</f>
        <v>#REF!</v>
      </c>
      <c r="U38" s="75" t="e">
        <f>'Margin per unit (cash)'!U38*'Volume (KT)'!#REF!*1000*'Selling Price'!#REF!/10^6</f>
        <v>#REF!</v>
      </c>
      <c r="V38" s="75" t="e">
        <f>'Margin per unit (cash)'!V38*'Volume (KT)'!#REF!*1000*'Selling Price'!#REF!/10^6</f>
        <v>#REF!</v>
      </c>
      <c r="W38" s="75" t="e">
        <f>'Margin per unit (cash)'!W38*'Volume (KT)'!#REF!*1000*'Selling Price'!#REF!/10^6</f>
        <v>#REF!</v>
      </c>
      <c r="X38" s="75" t="e">
        <f>'Margin per unit (cash)'!X38*'Volume (KT)'!#REF!*1000*'Selling Price'!#REF!/10^6</f>
        <v>#REF!</v>
      </c>
    </row>
    <row r="39" spans="1:24">
      <c r="A39" s="74" t="s">
        <v>91</v>
      </c>
      <c r="B39" s="122" t="s">
        <v>124</v>
      </c>
      <c r="C39" s="80" t="s">
        <v>83</v>
      </c>
      <c r="D39" s="102" t="s">
        <v>95</v>
      </c>
      <c r="E39" s="75" t="e">
        <f>'Margin per unit (cash)'!E39*'Volume (KT)'!#REF!*1000*'Selling Price'!E$20/10^6</f>
        <v>#REF!</v>
      </c>
      <c r="F39" s="75" t="e">
        <f>'Margin per unit (cash)'!F39*'Volume (KT)'!#REF!*1000*'Selling Price'!F$20/10^6</f>
        <v>#REF!</v>
      </c>
      <c r="G39" s="75" t="e">
        <f>'Margin per unit (cash)'!G39*'Volume (KT)'!#REF!*1000*'Selling Price'!G$20/10^6</f>
        <v>#REF!</v>
      </c>
      <c r="H39" s="75" t="e">
        <f>'Margin per unit (cash)'!H39*'Volume (KT)'!#REF!*1000*'Selling Price'!H$20/10^6</f>
        <v>#REF!</v>
      </c>
      <c r="I39" s="75" t="e">
        <f>'Margin per unit (cash)'!I39*'Volume (KT)'!#REF!*1000*'Selling Price'!I$20/10^6</f>
        <v>#REF!</v>
      </c>
      <c r="J39" s="75" t="e">
        <f>'Margin per unit (cash)'!J39*'Volume (KT)'!#REF!*1000*'Selling Price'!J$20/10^6</f>
        <v>#REF!</v>
      </c>
      <c r="K39" s="75" t="e">
        <f>'Margin per unit (cash)'!K39*'Volume (KT)'!#REF!*1000*'Selling Price'!K$20/10^6</f>
        <v>#REF!</v>
      </c>
      <c r="L39" s="75" t="e">
        <f>'Margin per unit (cash)'!L39*'Volume (KT)'!#REF!*1000*'Selling Price'!L$20/10^6</f>
        <v>#REF!</v>
      </c>
      <c r="M39" s="75" t="e">
        <f>'Margin per unit (cash)'!M39*'Volume (KT)'!#REF!*1000*'Selling Price'!M$20/10^6</f>
        <v>#REF!</v>
      </c>
      <c r="N39" s="75" t="e">
        <f>'Margin per unit (cash)'!N39*'Volume (KT)'!#REF!*1000*'Selling Price'!N$20/10^6</f>
        <v>#REF!</v>
      </c>
      <c r="O39" s="75" t="e">
        <f>'Margin per unit (cash)'!O39*'Volume (KT)'!#REF!*1000*'Selling Price'!O$20/10^6</f>
        <v>#REF!</v>
      </c>
      <c r="P39" s="75" t="e">
        <f>'Margin per unit (cash)'!P39*'Volume (KT)'!#REF!*1000*'Selling Price'!P$20/10^6</f>
        <v>#REF!</v>
      </c>
      <c r="Q39" s="75" t="e">
        <f>'Margin per unit (cash)'!Q39*'Volume (KT)'!#REF!*1000*'Selling Price'!#REF!/10^6</f>
        <v>#REF!</v>
      </c>
      <c r="R39" s="75" t="e">
        <f>'Margin per unit (cash)'!R39*'Volume (KT)'!#REF!*1000*'Selling Price'!#REF!/10^6</f>
        <v>#REF!</v>
      </c>
      <c r="S39" s="75" t="e">
        <f>'Margin per unit (cash)'!S39*'Volume (KT)'!#REF!*1000*'Selling Price'!#REF!/10^6</f>
        <v>#REF!</v>
      </c>
      <c r="T39" s="75" t="e">
        <f>'Margin per unit (cash)'!T39*'Volume (KT)'!#REF!*1000*'Selling Price'!#REF!/10^6</f>
        <v>#REF!</v>
      </c>
      <c r="U39" s="75" t="e">
        <f>'Margin per unit (cash)'!U39*'Volume (KT)'!#REF!*1000*'Selling Price'!#REF!/10^6</f>
        <v>#REF!</v>
      </c>
      <c r="V39" s="75" t="e">
        <f>'Margin per unit (cash)'!V39*'Volume (KT)'!#REF!*1000*'Selling Price'!#REF!/10^6</f>
        <v>#REF!</v>
      </c>
      <c r="W39" s="75" t="e">
        <f>'Margin per unit (cash)'!W39*'Volume (KT)'!#REF!*1000*'Selling Price'!#REF!/10^6</f>
        <v>#REF!</v>
      </c>
      <c r="X39" s="75" t="e">
        <f>'Margin per unit (cash)'!X39*'Volume (KT)'!#REF!*1000*'Selling Price'!#REF!/10^6</f>
        <v>#REF!</v>
      </c>
    </row>
    <row r="40" spans="1:24">
      <c r="A40" s="74" t="s">
        <v>91</v>
      </c>
      <c r="B40" s="67" t="s">
        <v>95</v>
      </c>
      <c r="C40" s="81" t="s">
        <v>64</v>
      </c>
      <c r="D40" s="103" t="s">
        <v>95</v>
      </c>
      <c r="E40" s="75">
        <f>'Margin per unit (cash)'!E40*'Volume (KT)'!E40*1000*'Selling Price'!E$20/10^6</f>
        <v>0</v>
      </c>
      <c r="F40" s="75">
        <f>'Margin per unit (cash)'!F40*'Volume (KT)'!F40*1000*'Selling Price'!F$20/10^6</f>
        <v>0</v>
      </c>
      <c r="G40" s="75">
        <f>'Margin per unit (cash)'!G40*'Volume (KT)'!G40*1000*'Selling Price'!G$20/10^6</f>
        <v>0</v>
      </c>
      <c r="H40" s="75">
        <f>'Margin per unit (cash)'!H40*'Volume (KT)'!H40*1000*'Selling Price'!H$20/10^6</f>
        <v>0</v>
      </c>
      <c r="I40" s="75">
        <f>'Margin per unit (cash)'!I40*'Volume (KT)'!I40*1000*'Selling Price'!I$20/10^6</f>
        <v>0</v>
      </c>
      <c r="J40" s="75">
        <f>'Margin per unit (cash)'!J40*'Volume (KT)'!J40*1000*'Selling Price'!J$20/10^6</f>
        <v>0</v>
      </c>
      <c r="K40" s="75">
        <f>'Margin per unit (cash)'!K40*'Volume (KT)'!K40*1000*'Selling Price'!K$20/10^6</f>
        <v>0</v>
      </c>
      <c r="L40" s="75">
        <f>'Margin per unit (cash)'!L40*'Volume (KT)'!L40*1000*'Selling Price'!L$20/10^6</f>
        <v>0</v>
      </c>
      <c r="M40" s="75">
        <f>'Margin per unit (cash)'!M40*'Volume (KT)'!M40*1000*'Selling Price'!M$20/10^6</f>
        <v>0</v>
      </c>
      <c r="N40" s="75">
        <f>'Margin per unit (cash)'!N40*'Volume (KT)'!N40*1000*'Selling Price'!N$20/10^6</f>
        <v>0</v>
      </c>
      <c r="O40" s="75">
        <f>'Margin per unit (cash)'!O40*'Volume (KT)'!O40*1000*'Selling Price'!O$20/10^6</f>
        <v>0</v>
      </c>
      <c r="P40" s="75">
        <f>'Margin per unit (cash)'!P40*'Volume (KT)'!P40*1000*'Selling Price'!P$20/10^6</f>
        <v>0</v>
      </c>
      <c r="Q40" s="75" t="e">
        <f>'Margin per unit (cash)'!Q40*'Volume (KT)'!#REF!*1000*'Selling Price'!#REF!/10^6</f>
        <v>#REF!</v>
      </c>
      <c r="R40" s="75" t="e">
        <f>'Margin per unit (cash)'!R40*'Volume (KT)'!#REF!*1000*'Selling Price'!#REF!/10^6</f>
        <v>#REF!</v>
      </c>
      <c r="S40" s="75" t="e">
        <f>'Margin per unit (cash)'!S40*'Volume (KT)'!#REF!*1000*'Selling Price'!#REF!/10^6</f>
        <v>#REF!</v>
      </c>
      <c r="T40" s="75" t="e">
        <f>'Margin per unit (cash)'!T40*'Volume (KT)'!#REF!*1000*'Selling Price'!#REF!/10^6</f>
        <v>#REF!</v>
      </c>
      <c r="U40" s="75" t="e">
        <f>'Margin per unit (cash)'!U40*'Volume (KT)'!#REF!*1000*'Selling Price'!#REF!/10^6</f>
        <v>#REF!</v>
      </c>
      <c r="V40" s="75" t="e">
        <f>'Margin per unit (cash)'!V40*'Volume (KT)'!#REF!*1000*'Selling Price'!#REF!/10^6</f>
        <v>#REF!</v>
      </c>
      <c r="W40" s="75" t="e">
        <f>'Margin per unit (cash)'!W40*'Volume (KT)'!#REF!*1000*'Selling Price'!#REF!/10^6</f>
        <v>#REF!</v>
      </c>
      <c r="X40" s="75" t="e">
        <f>'Margin per unit (cash)'!X40*'Volume (KT)'!#REF!*1000*'Selling Price'!#REF!/10^6</f>
        <v>#REF!</v>
      </c>
    </row>
    <row r="41" spans="1:24">
      <c r="A41" s="74" t="s">
        <v>91</v>
      </c>
      <c r="B41" s="67" t="s">
        <v>95</v>
      </c>
      <c r="C41" s="82" t="s">
        <v>85</v>
      </c>
      <c r="D41" s="103" t="s">
        <v>95</v>
      </c>
      <c r="E41" s="75">
        <f>'Margin per unit (cash)'!E41*'Volume (KT)'!E41*1000*'Selling Price'!E$20/10^6</f>
        <v>46.15889075266513</v>
      </c>
      <c r="F41" s="75">
        <f>'Margin per unit (cash)'!F41*'Volume (KT)'!F41*1000*'Selling Price'!F$20/10^6</f>
        <v>29.208268566649455</v>
      </c>
      <c r="G41" s="75">
        <f>'Margin per unit (cash)'!G41*'Volume (KT)'!G41*1000*'Selling Price'!G$20/10^6</f>
        <v>30.995373738695189</v>
      </c>
      <c r="H41" s="75">
        <f>'Margin per unit (cash)'!H41*'Volume (KT)'!H41*1000*'Selling Price'!H$20/10^6</f>
        <v>35.140849488056396</v>
      </c>
      <c r="I41" s="75">
        <f>'Margin per unit (cash)'!I41*'Volume (KT)'!I41*1000*'Selling Price'!I$20/10^6</f>
        <v>37.188779956757898</v>
      </c>
      <c r="J41" s="75">
        <f>'Margin per unit (cash)'!J41*'Volume (KT)'!J41*1000*'Selling Price'!J$20/10^6</f>
        <v>34.012201618086259</v>
      </c>
      <c r="K41" s="75">
        <f>'Margin per unit (cash)'!K41*'Volume (KT)'!K41*1000*'Selling Price'!K$20/10^6</f>
        <v>36.978199181081834</v>
      </c>
      <c r="L41" s="75">
        <f>'Margin per unit (cash)'!L41*'Volume (KT)'!L41*1000*'Selling Price'!L$20/10^6</f>
        <v>28.382879473541507</v>
      </c>
      <c r="M41" s="75">
        <f>'Margin per unit (cash)'!M41*'Volume (KT)'!M41*1000*'Selling Price'!M$20/10^6</f>
        <v>27.742537220073523</v>
      </c>
      <c r="N41" s="75">
        <f>'Margin per unit (cash)'!N41*'Volume (KT)'!N41*1000*'Selling Price'!N$20/10^6</f>
        <v>12.466015532886331</v>
      </c>
      <c r="O41" s="75">
        <f>'Margin per unit (cash)'!O41*'Volume (KT)'!O41*1000*'Selling Price'!O$20/10^6</f>
        <v>12.920032574909799</v>
      </c>
      <c r="P41" s="75">
        <f>'Margin per unit (cash)'!P41*'Volume (KT)'!P41*1000*'Selling Price'!P$20/10^6</f>
        <v>18.246214970217078</v>
      </c>
      <c r="Q41" s="75" t="e">
        <f>'Margin per unit (cash)'!Q41*'Volume (KT)'!#REF!*1000*'Selling Price'!#REF!/10^6</f>
        <v>#REF!</v>
      </c>
      <c r="R41" s="75" t="e">
        <f>'Margin per unit (cash)'!R41*'Volume (KT)'!#REF!*1000*'Selling Price'!#REF!/10^6</f>
        <v>#REF!</v>
      </c>
      <c r="S41" s="75" t="e">
        <f>'Margin per unit (cash)'!S41*'Volume (KT)'!#REF!*1000*'Selling Price'!#REF!/10^6</f>
        <v>#REF!</v>
      </c>
      <c r="T41" s="75" t="e">
        <f>'Margin per unit (cash)'!T41*'Volume (KT)'!#REF!*1000*'Selling Price'!#REF!/10^6</f>
        <v>#REF!</v>
      </c>
      <c r="U41" s="75" t="e">
        <f>'Margin per unit (cash)'!U41*'Volume (KT)'!#REF!*1000*'Selling Price'!#REF!/10^6</f>
        <v>#REF!</v>
      </c>
      <c r="V41" s="75" t="e">
        <f>'Margin per unit (cash)'!V41*'Volume (KT)'!#REF!*1000*'Selling Price'!#REF!/10^6</f>
        <v>#REF!</v>
      </c>
      <c r="W41" s="75" t="e">
        <f>'Margin per unit (cash)'!W41*'Volume (KT)'!#REF!*1000*'Selling Price'!#REF!/10^6</f>
        <v>#REF!</v>
      </c>
      <c r="X41" s="75" t="e">
        <f>'Margin per unit (cash)'!X41*'Volume (KT)'!#REF!*1000*'Selling Price'!#REF!/10^6</f>
        <v>#REF!</v>
      </c>
    </row>
    <row r="42" spans="1:24" ht="15" thickBot="1">
      <c r="A42" s="74" t="s">
        <v>91</v>
      </c>
      <c r="B42" s="121" t="s">
        <v>124</v>
      </c>
      <c r="C42" s="104" t="s">
        <v>86</v>
      </c>
      <c r="D42" s="105" t="s">
        <v>95</v>
      </c>
      <c r="E42" s="75" t="e">
        <f>'Margin per unit (cash)'!E42*'Volume (KT)'!E42*1000*'Selling Price'!E$20/10^6</f>
        <v>#REF!</v>
      </c>
      <c r="F42" s="75" t="e">
        <f>'Margin per unit (cash)'!F42*'Volume (KT)'!F42*1000*'Selling Price'!F$20/10^6</f>
        <v>#REF!</v>
      </c>
      <c r="G42" s="75" t="e">
        <f>'Margin per unit (cash)'!G42*'Volume (KT)'!G42*1000*'Selling Price'!G$20/10^6</f>
        <v>#REF!</v>
      </c>
      <c r="H42" s="75" t="e">
        <f>'Margin per unit (cash)'!H42*'Volume (KT)'!H42*1000*'Selling Price'!H$20/10^6</f>
        <v>#REF!</v>
      </c>
      <c r="I42" s="75" t="e">
        <f>'Margin per unit (cash)'!I42*'Volume (KT)'!I42*1000*'Selling Price'!I$20/10^6</f>
        <v>#REF!</v>
      </c>
      <c r="J42" s="75" t="e">
        <f>'Margin per unit (cash)'!J42*'Volume (KT)'!J42*1000*'Selling Price'!J$20/10^6</f>
        <v>#REF!</v>
      </c>
      <c r="K42" s="75" t="e">
        <f>'Margin per unit (cash)'!K42*'Volume (KT)'!K42*1000*'Selling Price'!K$20/10^6</f>
        <v>#REF!</v>
      </c>
      <c r="L42" s="75" t="e">
        <f>'Margin per unit (cash)'!L42*'Volume (KT)'!L42*1000*'Selling Price'!L$20/10^6</f>
        <v>#REF!</v>
      </c>
      <c r="M42" s="75" t="e">
        <f>'Margin per unit (cash)'!M42*'Volume (KT)'!M42*1000*'Selling Price'!M$20/10^6</f>
        <v>#REF!</v>
      </c>
      <c r="N42" s="75" t="e">
        <f>'Margin per unit (cash)'!N42*'Volume (KT)'!N42*1000*'Selling Price'!N$20/10^6</f>
        <v>#REF!</v>
      </c>
      <c r="O42" s="75" t="e">
        <f>'Margin per unit (cash)'!O42*'Volume (KT)'!O42*1000*'Selling Price'!O$20/10^6</f>
        <v>#REF!</v>
      </c>
      <c r="P42" s="75" t="e">
        <f>'Margin per unit (cash)'!P42*'Volume (KT)'!P42*1000*'Selling Price'!P$20/10^6</f>
        <v>#REF!</v>
      </c>
      <c r="Q42" s="75" t="e">
        <f>'Margin per unit (cash)'!Q42*'Volume (KT)'!#REF!*1000*'Selling Price'!#REF!/10^6</f>
        <v>#REF!</v>
      </c>
      <c r="R42" s="75" t="e">
        <f>'Margin per unit (cash)'!R42*'Volume (KT)'!#REF!*1000*'Selling Price'!#REF!/10^6</f>
        <v>#REF!</v>
      </c>
      <c r="S42" s="75" t="e">
        <f>'Margin per unit (cash)'!S42*'Volume (KT)'!#REF!*1000*'Selling Price'!#REF!/10^6</f>
        <v>#REF!</v>
      </c>
      <c r="T42" s="75" t="e">
        <f>'Margin per unit (cash)'!T42*'Volume (KT)'!#REF!*1000*'Selling Price'!#REF!/10^6</f>
        <v>#REF!</v>
      </c>
      <c r="U42" s="75" t="e">
        <f>'Margin per unit (cash)'!U42*'Volume (KT)'!#REF!*1000*'Selling Price'!#REF!/10^6</f>
        <v>#REF!</v>
      </c>
      <c r="V42" s="75" t="e">
        <f>'Margin per unit (cash)'!V42*'Volume (KT)'!#REF!*1000*'Selling Price'!#REF!/10^6</f>
        <v>#REF!</v>
      </c>
      <c r="W42" s="75" t="e">
        <f>'Margin per unit (cash)'!W42*'Volume (KT)'!#REF!*1000*'Selling Price'!#REF!/10^6</f>
        <v>#REF!</v>
      </c>
      <c r="X42" s="75" t="e">
        <f>'Margin per unit (cash)'!X42*'Volume (KT)'!#REF!*1000*'Selling Price'!#REF!/10^6</f>
        <v>#REF!</v>
      </c>
    </row>
    <row r="43" spans="1:24">
      <c r="A43" s="74" t="s">
        <v>91</v>
      </c>
      <c r="B43" s="100" t="s">
        <v>95</v>
      </c>
      <c r="C43" s="100" t="s">
        <v>101</v>
      </c>
      <c r="D43" s="100" t="s">
        <v>95</v>
      </c>
      <c r="E43" s="75">
        <f>'Margin per unit (cash)'!E43*'Volume (KT)'!E54*1000*'Selling Price'!E$20/10^6</f>
        <v>2.6746968959290949</v>
      </c>
      <c r="F43" s="75">
        <f>'Margin per unit (cash)'!F43*'Volume (KT)'!F54*1000*'Selling Price'!F$20/10^6</f>
        <v>2.2407645660071154</v>
      </c>
      <c r="G43" s="75">
        <f>'Margin per unit (cash)'!G43*'Volume (KT)'!G54*1000*'Selling Price'!G$20/10^6</f>
        <v>2.242030308843721</v>
      </c>
      <c r="H43" s="75">
        <f>'Margin per unit (cash)'!H43*'Volume (KT)'!H54*1000*'Selling Price'!H$20/10^6</f>
        <v>2.3421720678704823</v>
      </c>
      <c r="I43" s="75">
        <f>'Margin per unit (cash)'!I43*'Volume (KT)'!I54*1000*'Selling Price'!I$20/10^6</f>
        <v>2.2188528900567692</v>
      </c>
      <c r="J43" s="75">
        <f>'Margin per unit (cash)'!J43*'Volume (KT)'!J54*1000*'Selling Price'!J$20/10^6</f>
        <v>2.2596601238164675</v>
      </c>
      <c r="K43" s="75">
        <f>'Margin per unit (cash)'!K43*'Volume (KT)'!K54*1000*'Selling Price'!K$20/10^6</f>
        <v>2.3560379750486273</v>
      </c>
      <c r="L43" s="75">
        <f>'Margin per unit (cash)'!L43*'Volume (KT)'!L54*1000*'Selling Price'!L$20/10^6</f>
        <v>2.3495485591168794</v>
      </c>
      <c r="M43" s="75">
        <f>'Margin per unit (cash)'!M43*'Volume (KT)'!M54*1000*'Selling Price'!M$20/10^6</f>
        <v>2.4281804601673485</v>
      </c>
      <c r="N43" s="75">
        <f>'Margin per unit (cash)'!N43*'Volume (KT)'!N54*1000*'Selling Price'!N$20/10^6</f>
        <v>2.0656632483882027</v>
      </c>
      <c r="O43" s="75">
        <f>'Margin per unit (cash)'!O43*'Volume (KT)'!O54*1000*'Selling Price'!O$20/10^6</f>
        <v>2.2552699838222896</v>
      </c>
      <c r="P43" s="75">
        <f>'Margin per unit (cash)'!P43*'Volume (KT)'!P54*1000*'Selling Price'!P$20/10^6</f>
        <v>2.2915766586482236</v>
      </c>
      <c r="Q43" s="75" t="e">
        <f>'Margin per unit (cash)'!Q43*'Volume (KT)'!#REF!*1000*'Selling Price'!#REF!/10^6</f>
        <v>#REF!</v>
      </c>
      <c r="R43" s="75" t="e">
        <f>'Margin per unit (cash)'!R43*'Volume (KT)'!#REF!*1000*'Selling Price'!#REF!/10^6</f>
        <v>#REF!</v>
      </c>
      <c r="S43" s="75" t="e">
        <f>'Margin per unit (cash)'!S43*'Volume (KT)'!#REF!*1000*'Selling Price'!#REF!/10^6</f>
        <v>#REF!</v>
      </c>
      <c r="T43" s="75" t="e">
        <f>'Margin per unit (cash)'!T43*'Volume (KT)'!#REF!*1000*'Selling Price'!#REF!/10^6</f>
        <v>#REF!</v>
      </c>
      <c r="U43" s="75" t="e">
        <f>'Margin per unit (cash)'!U43*'Volume (KT)'!#REF!*1000*'Selling Price'!#REF!/10^6</f>
        <v>#REF!</v>
      </c>
      <c r="V43" s="75" t="e">
        <f>'Margin per unit (cash)'!V43*'Volume (KT)'!#REF!*1000*'Selling Price'!#REF!/10^6</f>
        <v>#REF!</v>
      </c>
      <c r="W43" s="75" t="e">
        <f>'Margin per unit (cash)'!W43*'Volume (KT)'!#REF!*1000*'Selling Price'!#REF!/10^6</f>
        <v>#REF!</v>
      </c>
      <c r="X43" s="75" t="e">
        <f>'Margin per unit (cash)'!X43*'Volume (KT)'!#REF!*1000*'Selling Price'!#REF!/10^6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64" t="s">
        <v>1</v>
      </c>
      <c r="B45" s="466" t="s">
        <v>98</v>
      </c>
      <c r="C45" s="466" t="s">
        <v>99</v>
      </c>
      <c r="D45" s="466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65"/>
      <c r="B46" s="467"/>
      <c r="C46" s="467"/>
      <c r="D46" s="467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74" t="s">
        <v>91</v>
      </c>
      <c r="B47" s="90" t="s">
        <v>95</v>
      </c>
      <c r="C47" s="91" t="s">
        <v>65</v>
      </c>
      <c r="D47" s="92" t="s">
        <v>95</v>
      </c>
      <c r="E47" s="75">
        <f>'Margin per unit (cash)'!E47*'Volume (KT)'!E58*1000*'Selling Price'!E$20/10^6</f>
        <v>0</v>
      </c>
      <c r="F47" s="75">
        <f>'Margin per unit (cash)'!F47*'Volume (KT)'!F58*1000*'Selling Price'!F$20/10^6</f>
        <v>0</v>
      </c>
      <c r="G47" s="75">
        <f>'Margin per unit (cash)'!G47*'Volume (KT)'!G58*1000*'Selling Price'!G$20/10^6</f>
        <v>0</v>
      </c>
      <c r="H47" s="75">
        <f>'Margin per unit (cash)'!H47*'Volume (KT)'!H58*1000*'Selling Price'!H$20/10^6</f>
        <v>0</v>
      </c>
      <c r="I47" s="75">
        <f>'Margin per unit (cash)'!I47*'Volume (KT)'!I58*1000*'Selling Price'!I$20/10^6</f>
        <v>0</v>
      </c>
      <c r="J47" s="75">
        <f>'Margin per unit (cash)'!J47*'Volume (KT)'!J58*1000*'Selling Price'!J$20/10^6</f>
        <v>0</v>
      </c>
      <c r="K47" s="75">
        <f>'Margin per unit (cash)'!K47*'Volume (KT)'!K58*1000*'Selling Price'!K$20/10^6</f>
        <v>0</v>
      </c>
      <c r="L47" s="75">
        <f>'Margin per unit (cash)'!L47*'Volume (KT)'!L58*1000*'Selling Price'!L$20/10^6</f>
        <v>0</v>
      </c>
      <c r="M47" s="75">
        <f>'Margin per unit (cash)'!M47*'Volume (KT)'!M58*1000*'Selling Price'!M$20/10^6</f>
        <v>0</v>
      </c>
      <c r="N47" s="75">
        <f>'Margin per unit (cash)'!N47*'Volume (KT)'!N58*1000*'Selling Price'!N$20/10^6</f>
        <v>0</v>
      </c>
      <c r="O47" s="75">
        <f>'Margin per unit (cash)'!O47*'Volume (KT)'!O58*1000*'Selling Price'!O$20/10^6</f>
        <v>0</v>
      </c>
      <c r="P47" s="75">
        <f>'Margin per unit (cash)'!P47*'Volume (KT)'!P58*1000*'Selling Price'!P$20/10^6</f>
        <v>0</v>
      </c>
      <c r="Q47" s="75" t="e">
        <f>'Margin per unit (cash)'!Q47*'Volume (KT)'!#REF!*1000*'Selling Price'!#REF!/10^6</f>
        <v>#REF!</v>
      </c>
      <c r="R47" s="75" t="e">
        <f>'Margin per unit (cash)'!R47*'Volume (KT)'!#REF!*1000*'Selling Price'!#REF!/10^6</f>
        <v>#REF!</v>
      </c>
      <c r="S47" s="75" t="e">
        <f>'Margin per unit (cash)'!S47*'Volume (KT)'!#REF!*1000*'Selling Price'!#REF!/10^6</f>
        <v>#REF!</v>
      </c>
      <c r="T47" s="75" t="e">
        <f>'Margin per unit (cash)'!T47*'Volume (KT)'!#REF!*1000*'Selling Price'!#REF!/10^6</f>
        <v>#REF!</v>
      </c>
      <c r="U47" s="75" t="e">
        <f>'Margin per unit (cash)'!U47*'Volume (KT)'!#REF!*1000*'Selling Price'!#REF!/10^6</f>
        <v>#REF!</v>
      </c>
      <c r="V47" s="75" t="e">
        <f>'Margin per unit (cash)'!V47*'Volume (KT)'!#REF!*1000*'Selling Price'!#REF!/10^6</f>
        <v>#REF!</v>
      </c>
      <c r="W47" s="75" t="e">
        <f>'Margin per unit (cash)'!W47*'Volume (KT)'!#REF!*1000*'Selling Price'!#REF!/10^6</f>
        <v>#REF!</v>
      </c>
      <c r="X47" s="75" t="e">
        <f>'Margin per unit (cash)'!X47*'Volume (KT)'!#REF!*1000*'Selling Price'!#REF!/10^6</f>
        <v>#REF!</v>
      </c>
    </row>
    <row r="48" spans="1:24">
      <c r="A48" s="74" t="s">
        <v>91</v>
      </c>
      <c r="B48" s="76" t="s">
        <v>95</v>
      </c>
      <c r="C48" s="77" t="s">
        <v>81</v>
      </c>
      <c r="D48" s="94" t="s">
        <v>95</v>
      </c>
      <c r="E48" s="75">
        <f>'Margin per unit (cash)'!E48*'Volume (KT)'!E59*1000*'Selling Price'!E$20/10^6</f>
        <v>265.91704822664781</v>
      </c>
      <c r="F48" s="75">
        <f>'Margin per unit (cash)'!F48*'Volume (KT)'!F59*1000*'Selling Price'!F$20/10^6</f>
        <v>218.76327955842493</v>
      </c>
      <c r="G48" s="75">
        <f>'Margin per unit (cash)'!G48*'Volume (KT)'!G59*1000*'Selling Price'!G$20/10^6</f>
        <v>219.79189209277948</v>
      </c>
      <c r="H48" s="75">
        <f>'Margin per unit (cash)'!H48*'Volume (KT)'!H59*1000*'Selling Price'!H$20/10^6</f>
        <v>465.08351774513602</v>
      </c>
      <c r="I48" s="75">
        <f>'Margin per unit (cash)'!I48*'Volume (KT)'!I59*1000*'Selling Price'!I$20/10^6</f>
        <v>405.67395126751239</v>
      </c>
      <c r="J48" s="75">
        <f>'Margin per unit (cash)'!J48*'Volume (KT)'!J59*1000*'Selling Price'!J$20/10^6</f>
        <v>206.32742216861882</v>
      </c>
      <c r="K48" s="75">
        <f>'Margin per unit (cash)'!K48*'Volume (KT)'!K59*1000*'Selling Price'!K$20/10^6</f>
        <v>178.81867550471162</v>
      </c>
      <c r="L48" s="75">
        <f>'Margin per unit (cash)'!L48*'Volume (KT)'!L59*1000*'Selling Price'!L$20/10^6</f>
        <v>176.65343595667153</v>
      </c>
      <c r="M48" s="75">
        <f>'Margin per unit (cash)'!M48*'Volume (KT)'!M59*1000*'Selling Price'!M$20/10^6</f>
        <v>158.41972563589093</v>
      </c>
      <c r="N48" s="75">
        <f>'Margin per unit (cash)'!N48*'Volume (KT)'!N59*1000*'Selling Price'!N$20/10^6</f>
        <v>243.60395125132698</v>
      </c>
      <c r="O48" s="75">
        <f>'Margin per unit (cash)'!O48*'Volume (KT)'!O59*1000*'Selling Price'!O$20/10^6</f>
        <v>244.64511309529135</v>
      </c>
      <c r="P48" s="75">
        <f>'Margin per unit (cash)'!P48*'Volume (KT)'!P59*1000*'Selling Price'!P$20/10^6</f>
        <v>174.40373898221375</v>
      </c>
      <c r="Q48" s="75" t="e">
        <f>'Margin per unit (cash)'!Q48*'Volume (KT)'!#REF!*1000*'Selling Price'!#REF!/10^6</f>
        <v>#REF!</v>
      </c>
      <c r="R48" s="75" t="e">
        <f>'Margin per unit (cash)'!R48*'Volume (KT)'!#REF!*1000*'Selling Price'!#REF!/10^6</f>
        <v>#REF!</v>
      </c>
      <c r="S48" s="75" t="e">
        <f>'Margin per unit (cash)'!S48*'Volume (KT)'!#REF!*1000*'Selling Price'!#REF!/10^6</f>
        <v>#REF!</v>
      </c>
      <c r="T48" s="75" t="e">
        <f>'Margin per unit (cash)'!T48*'Volume (KT)'!#REF!*1000*'Selling Price'!#REF!/10^6</f>
        <v>#REF!</v>
      </c>
      <c r="U48" s="75" t="e">
        <f>'Margin per unit (cash)'!U48*'Volume (KT)'!#REF!*1000*'Selling Price'!#REF!/10^6</f>
        <v>#REF!</v>
      </c>
      <c r="V48" s="75" t="e">
        <f>'Margin per unit (cash)'!V48*'Volume (KT)'!#REF!*1000*'Selling Price'!#REF!/10^6</f>
        <v>#REF!</v>
      </c>
      <c r="W48" s="75" t="e">
        <f>'Margin per unit (cash)'!W48*'Volume (KT)'!#REF!*1000*'Selling Price'!#REF!/10^6</f>
        <v>#REF!</v>
      </c>
      <c r="X48" s="75" t="e">
        <f>'Margin per unit (cash)'!X48*'Volume (KT)'!#REF!*1000*'Selling Price'!#REF!/10^6</f>
        <v>#REF!</v>
      </c>
    </row>
    <row r="49" spans="1:24">
      <c r="A49" s="74" t="s">
        <v>91</v>
      </c>
      <c r="B49" s="123" t="s">
        <v>124</v>
      </c>
      <c r="C49" s="77" t="s">
        <v>82</v>
      </c>
      <c r="D49" s="94" t="s">
        <v>95</v>
      </c>
      <c r="E49" s="75">
        <f>'Margin per unit (cash)'!E49*'Volume (KT)'!E60*1000*'Selling Price'!E$20/10^6</f>
        <v>0</v>
      </c>
      <c r="F49" s="75">
        <f>'Margin per unit (cash)'!F49*'Volume (KT)'!F60*1000*'Selling Price'!F$20/10^6</f>
        <v>0</v>
      </c>
      <c r="G49" s="75">
        <f>'Margin per unit (cash)'!G49*'Volume (KT)'!G60*1000*'Selling Price'!G$20/10^6</f>
        <v>0</v>
      </c>
      <c r="H49" s="75">
        <f>'Margin per unit (cash)'!H49*'Volume (KT)'!H60*1000*'Selling Price'!H$20/10^6</f>
        <v>0</v>
      </c>
      <c r="I49" s="75">
        <f>'Margin per unit (cash)'!I49*'Volume (KT)'!I60*1000*'Selling Price'!I$20/10^6</f>
        <v>0</v>
      </c>
      <c r="J49" s="75">
        <f>'Margin per unit (cash)'!J49*'Volume (KT)'!J60*1000*'Selling Price'!J$20/10^6</f>
        <v>0</v>
      </c>
      <c r="K49" s="75">
        <f>'Margin per unit (cash)'!K49*'Volume (KT)'!K60*1000*'Selling Price'!K$20/10^6</f>
        <v>0</v>
      </c>
      <c r="L49" s="75">
        <f>'Margin per unit (cash)'!L49*'Volume (KT)'!L60*1000*'Selling Price'!L$20/10^6</f>
        <v>0</v>
      </c>
      <c r="M49" s="75">
        <f>'Margin per unit (cash)'!M49*'Volume (KT)'!M60*1000*'Selling Price'!M$20/10^6</f>
        <v>0</v>
      </c>
      <c r="N49" s="75">
        <f>'Margin per unit (cash)'!N49*'Volume (KT)'!N60*1000*'Selling Price'!N$20/10^6</f>
        <v>0</v>
      </c>
      <c r="O49" s="75">
        <f>'Margin per unit (cash)'!O49*'Volume (KT)'!O60*1000*'Selling Price'!O$20/10^6</f>
        <v>0</v>
      </c>
      <c r="P49" s="75">
        <f>'Margin per unit (cash)'!P49*'Volume (KT)'!P60*1000*'Selling Price'!P$20/10^6</f>
        <v>0</v>
      </c>
      <c r="Q49" s="75" t="e">
        <f>'Margin per unit (cash)'!Q49*'Volume (KT)'!#REF!*1000*'Selling Price'!#REF!/10^6</f>
        <v>#REF!</v>
      </c>
      <c r="R49" s="75" t="e">
        <f>'Margin per unit (cash)'!R49*'Volume (KT)'!#REF!*1000*'Selling Price'!#REF!/10^6</f>
        <v>#REF!</v>
      </c>
      <c r="S49" s="75" t="e">
        <f>'Margin per unit (cash)'!S49*'Volume (KT)'!#REF!*1000*'Selling Price'!#REF!/10^6</f>
        <v>#REF!</v>
      </c>
      <c r="T49" s="75" t="e">
        <f>'Margin per unit (cash)'!T49*'Volume (KT)'!#REF!*1000*'Selling Price'!#REF!/10^6</f>
        <v>#REF!</v>
      </c>
      <c r="U49" s="75" t="e">
        <f>'Margin per unit (cash)'!U49*'Volume (KT)'!#REF!*1000*'Selling Price'!#REF!/10^6</f>
        <v>#REF!</v>
      </c>
      <c r="V49" s="75" t="e">
        <f>'Margin per unit (cash)'!V49*'Volume (KT)'!#REF!*1000*'Selling Price'!#REF!/10^6</f>
        <v>#REF!</v>
      </c>
      <c r="W49" s="75" t="e">
        <f>'Margin per unit (cash)'!W49*'Volume (KT)'!#REF!*1000*'Selling Price'!#REF!/10^6</f>
        <v>#REF!</v>
      </c>
      <c r="X49" s="75" t="e">
        <f>'Margin per unit (cash)'!X49*'Volume (KT)'!#REF!*1000*'Selling Price'!#REF!/10^6</f>
        <v>#REF!</v>
      </c>
    </row>
    <row r="50" spans="1:24">
      <c r="A50" s="74" t="s">
        <v>91</v>
      </c>
      <c r="B50" s="84" t="s">
        <v>95</v>
      </c>
      <c r="C50" s="63" t="s">
        <v>102</v>
      </c>
      <c r="D50" s="95" t="s">
        <v>95</v>
      </c>
      <c r="E50" s="75">
        <f>'Margin per unit (cash)'!E50*'Volume (KT)'!E61*1000*'Selling Price'!E$20/10^6</f>
        <v>0</v>
      </c>
      <c r="F50" s="75">
        <f>'Margin per unit (cash)'!F50*'Volume (KT)'!F61*1000*'Selling Price'!F$20/10^6</f>
        <v>0</v>
      </c>
      <c r="G50" s="75">
        <f>'Margin per unit (cash)'!G50*'Volume (KT)'!G61*1000*'Selling Price'!G$20/10^6</f>
        <v>0</v>
      </c>
      <c r="H50" s="75">
        <f>'Margin per unit (cash)'!H50*'Volume (KT)'!H61*1000*'Selling Price'!H$20/10^6</f>
        <v>0</v>
      </c>
      <c r="I50" s="75">
        <f>'Margin per unit (cash)'!I50*'Volume (KT)'!I61*1000*'Selling Price'!I$20/10^6</f>
        <v>0</v>
      </c>
      <c r="J50" s="75">
        <f>'Margin per unit (cash)'!J50*'Volume (KT)'!J61*1000*'Selling Price'!J$20/10^6</f>
        <v>0</v>
      </c>
      <c r="K50" s="75">
        <f>'Margin per unit (cash)'!K50*'Volume (KT)'!K61*1000*'Selling Price'!K$20/10^6</f>
        <v>0</v>
      </c>
      <c r="L50" s="75">
        <f>'Margin per unit (cash)'!L50*'Volume (KT)'!L61*1000*'Selling Price'!L$20/10^6</f>
        <v>0</v>
      </c>
      <c r="M50" s="75">
        <f>'Margin per unit (cash)'!M50*'Volume (KT)'!M61*1000*'Selling Price'!M$20/10^6</f>
        <v>0</v>
      </c>
      <c r="N50" s="75">
        <f>'Margin per unit (cash)'!N50*'Volume (KT)'!N61*1000*'Selling Price'!N$20/10^6</f>
        <v>0</v>
      </c>
      <c r="O50" s="75">
        <f>'Margin per unit (cash)'!O50*'Volume (KT)'!O61*1000*'Selling Price'!O$20/10^6</f>
        <v>0</v>
      </c>
      <c r="P50" s="75">
        <f>'Margin per unit (cash)'!P50*'Volume (KT)'!P61*1000*'Selling Price'!P$20/10^6</f>
        <v>0</v>
      </c>
      <c r="Q50" s="75" t="e">
        <f>'Margin per unit (cash)'!Q50*'Volume (KT)'!#REF!*1000*'Selling Price'!#REF!/10^6</f>
        <v>#REF!</v>
      </c>
      <c r="R50" s="75" t="e">
        <f>'Margin per unit (cash)'!R50*'Volume (KT)'!#REF!*1000*'Selling Price'!#REF!/10^6</f>
        <v>#REF!</v>
      </c>
      <c r="S50" s="75" t="e">
        <f>'Margin per unit (cash)'!S50*'Volume (KT)'!#REF!*1000*'Selling Price'!#REF!/10^6</f>
        <v>#REF!</v>
      </c>
      <c r="T50" s="75" t="e">
        <f>'Margin per unit (cash)'!T50*'Volume (KT)'!#REF!*1000*'Selling Price'!#REF!/10^6</f>
        <v>#REF!</v>
      </c>
      <c r="U50" s="75" t="e">
        <f>'Margin per unit (cash)'!U50*'Volume (KT)'!#REF!*1000*'Selling Price'!#REF!/10^6</f>
        <v>#REF!</v>
      </c>
      <c r="V50" s="75" t="e">
        <f>'Margin per unit (cash)'!V50*'Volume (KT)'!#REF!*1000*'Selling Price'!#REF!/10^6</f>
        <v>#REF!</v>
      </c>
      <c r="W50" s="75" t="e">
        <f>'Margin per unit (cash)'!W50*'Volume (KT)'!#REF!*1000*'Selling Price'!#REF!/10^6</f>
        <v>#REF!</v>
      </c>
      <c r="X50" s="75" t="e">
        <f>'Margin per unit (cash)'!X50*'Volume (KT)'!#REF!*1000*'Selling Price'!#REF!/10^6</f>
        <v>#REF!</v>
      </c>
    </row>
    <row r="51" spans="1:24">
      <c r="A51" s="74" t="s">
        <v>91</v>
      </c>
      <c r="B51" s="84" t="s">
        <v>95</v>
      </c>
      <c r="C51" s="64" t="s">
        <v>103</v>
      </c>
      <c r="D51" s="95" t="s">
        <v>95</v>
      </c>
      <c r="E51" s="75">
        <f>'Margin per unit (cash)'!E51*'Volume (KT)'!E62*1000*'Selling Price'!E$20/10^6</f>
        <v>98.809792336635908</v>
      </c>
      <c r="F51" s="75">
        <f>'Margin per unit (cash)'!F51*'Volume (KT)'!F62*1000*'Selling Price'!F$20/10^6</f>
        <v>148.56955874645644</v>
      </c>
      <c r="G51" s="75">
        <f>'Margin per unit (cash)'!G51*'Volume (KT)'!G62*1000*'Selling Price'!G$20/10^6</f>
        <v>95.236833674223689</v>
      </c>
      <c r="H51" s="75">
        <f>'Margin per unit (cash)'!H51*'Volume (KT)'!H62*1000*'Selling Price'!H$20/10^6</f>
        <v>0</v>
      </c>
      <c r="I51" s="75">
        <f>'Margin per unit (cash)'!I51*'Volume (KT)'!I62*1000*'Selling Price'!I$20/10^6</f>
        <v>25.68842286551876</v>
      </c>
      <c r="J51" s="75">
        <f>'Margin per unit (cash)'!J51*'Volume (KT)'!J62*1000*'Selling Price'!J$20/10^6</f>
        <v>136.4314641305389</v>
      </c>
      <c r="K51" s="75">
        <f>'Margin per unit (cash)'!K51*'Volume (KT)'!K62*1000*'Selling Price'!K$20/10^6</f>
        <v>136.30118264577649</v>
      </c>
      <c r="L51" s="75">
        <f>'Margin per unit (cash)'!L51*'Volume (KT)'!L62*1000*'Selling Price'!L$20/10^6</f>
        <v>122.02682166741019</v>
      </c>
      <c r="M51" s="75">
        <f>'Margin per unit (cash)'!M51*'Volume (KT)'!M62*1000*'Selling Price'!M$20/10^6</f>
        <v>138.39260335845023</v>
      </c>
      <c r="N51" s="75">
        <f>'Margin per unit (cash)'!N51*'Volume (KT)'!N62*1000*'Selling Price'!N$20/10^6</f>
        <v>90.808631028810737</v>
      </c>
      <c r="O51" s="75">
        <f>'Margin per unit (cash)'!O51*'Volume (KT)'!O62*1000*'Selling Price'!O$20/10^6</f>
        <v>87.951698928810728</v>
      </c>
      <c r="P51" s="75">
        <f>'Margin per unit (cash)'!P51*'Volume (KT)'!P62*1000*'Selling Price'!P$20/10^6</f>
        <v>111.87385588064907</v>
      </c>
      <c r="Q51" s="75" t="e">
        <f>'Margin per unit (cash)'!Q51*'Volume (KT)'!#REF!*1000*'Selling Price'!#REF!/10^6</f>
        <v>#REF!</v>
      </c>
      <c r="R51" s="75" t="e">
        <f>'Margin per unit (cash)'!R51*'Volume (KT)'!#REF!*1000*'Selling Price'!#REF!/10^6</f>
        <v>#REF!</v>
      </c>
      <c r="S51" s="75" t="e">
        <f>'Margin per unit (cash)'!S51*'Volume (KT)'!#REF!*1000*'Selling Price'!#REF!/10^6</f>
        <v>#REF!</v>
      </c>
      <c r="T51" s="75" t="e">
        <f>'Margin per unit (cash)'!T51*'Volume (KT)'!#REF!*1000*'Selling Price'!#REF!/10^6</f>
        <v>#REF!</v>
      </c>
      <c r="U51" s="75" t="e">
        <f>'Margin per unit (cash)'!U51*'Volume (KT)'!#REF!*1000*'Selling Price'!#REF!/10^6</f>
        <v>#REF!</v>
      </c>
      <c r="V51" s="75" t="e">
        <f>'Margin per unit (cash)'!V51*'Volume (KT)'!#REF!*1000*'Selling Price'!#REF!/10^6</f>
        <v>#REF!</v>
      </c>
      <c r="W51" s="75" t="e">
        <f>'Margin per unit (cash)'!W51*'Volume (KT)'!#REF!*1000*'Selling Price'!#REF!/10^6</f>
        <v>#REF!</v>
      </c>
      <c r="X51" s="75" t="e">
        <f>'Margin per unit (cash)'!X51*'Volume (KT)'!#REF!*1000*'Selling Price'!#REF!/10^6</f>
        <v>#REF!</v>
      </c>
    </row>
    <row r="52" spans="1:24" ht="15" thickBot="1">
      <c r="A52" s="74" t="s">
        <v>91</v>
      </c>
      <c r="B52" s="97" t="s">
        <v>95</v>
      </c>
      <c r="C52" s="98" t="s">
        <v>104</v>
      </c>
      <c r="D52" s="99" t="s">
        <v>95</v>
      </c>
      <c r="E52" s="75">
        <f>'Margin per unit (cash)'!E52*'Volume (KT)'!E68*1000*'Selling Price'!E$20/10^6</f>
        <v>0</v>
      </c>
      <c r="F52" s="75">
        <f>'Margin per unit (cash)'!F52*'Volume (KT)'!F68*1000*'Selling Price'!F$20/10^6</f>
        <v>0</v>
      </c>
      <c r="G52" s="75">
        <f>'Margin per unit (cash)'!G52*'Volume (KT)'!G68*1000*'Selling Price'!G$20/10^6</f>
        <v>0</v>
      </c>
      <c r="H52" s="75">
        <f>'Margin per unit (cash)'!H52*'Volume (KT)'!H68*1000*'Selling Price'!H$20/10^6</f>
        <v>0</v>
      </c>
      <c r="I52" s="75">
        <f>'Margin per unit (cash)'!I52*'Volume (KT)'!I68*1000*'Selling Price'!I$20/10^6</f>
        <v>0</v>
      </c>
      <c r="J52" s="75">
        <f>'Margin per unit (cash)'!J52*'Volume (KT)'!J68*1000*'Selling Price'!J$20/10^6</f>
        <v>0</v>
      </c>
      <c r="K52" s="75">
        <f>'Margin per unit (cash)'!K52*'Volume (KT)'!K68*1000*'Selling Price'!K$20/10^6</f>
        <v>0</v>
      </c>
      <c r="L52" s="75">
        <f>'Margin per unit (cash)'!L52*'Volume (KT)'!L68*1000*'Selling Price'!L$20/10^6</f>
        <v>0</v>
      </c>
      <c r="M52" s="75">
        <f>'Margin per unit (cash)'!M52*'Volume (KT)'!M68*1000*'Selling Price'!M$20/10^6</f>
        <v>0</v>
      </c>
      <c r="N52" s="75">
        <f>'Margin per unit (cash)'!N52*'Volume (KT)'!N68*1000*'Selling Price'!N$20/10^6</f>
        <v>0</v>
      </c>
      <c r="O52" s="75">
        <f>'Margin per unit (cash)'!O52*'Volume (KT)'!O68*1000*'Selling Price'!O$20/10^6</f>
        <v>0</v>
      </c>
      <c r="P52" s="75">
        <f>'Margin per unit (cash)'!P52*'Volume (KT)'!P68*1000*'Selling Price'!P$20/10^6</f>
        <v>0</v>
      </c>
      <c r="Q52" s="75" t="e">
        <f>'Margin per unit (cash)'!Q52*'Volume (KT)'!#REF!*1000*'Selling Price'!#REF!/10^6</f>
        <v>#REF!</v>
      </c>
      <c r="R52" s="75" t="e">
        <f>'Margin per unit (cash)'!R52*'Volume (KT)'!#REF!*1000*'Selling Price'!#REF!/10^6</f>
        <v>#REF!</v>
      </c>
      <c r="S52" s="75" t="e">
        <f>'Margin per unit (cash)'!S52*'Volume (KT)'!#REF!*1000*'Selling Price'!#REF!/10^6</f>
        <v>#REF!</v>
      </c>
      <c r="T52" s="75" t="e">
        <f>'Margin per unit (cash)'!T52*'Volume (KT)'!#REF!*1000*'Selling Price'!#REF!/10^6</f>
        <v>#REF!</v>
      </c>
      <c r="U52" s="75" t="e">
        <f>'Margin per unit (cash)'!U52*'Volume (KT)'!#REF!*1000*'Selling Price'!#REF!/10^6</f>
        <v>#REF!</v>
      </c>
      <c r="V52" s="75" t="e">
        <f>'Margin per unit (cash)'!V52*'Volume (KT)'!#REF!*1000*'Selling Price'!#REF!/10^6</f>
        <v>#REF!</v>
      </c>
      <c r="W52" s="75" t="e">
        <f>'Margin per unit (cash)'!W52*'Volume (KT)'!#REF!*1000*'Selling Price'!#REF!/10^6</f>
        <v>#REF!</v>
      </c>
      <c r="X52" s="75" t="e">
        <f>'Margin per unit (cash)'!X52*'Volume (KT)'!#REF!*1000*'Selling Price'!#REF!/10^6</f>
        <v>#REF!</v>
      </c>
    </row>
    <row r="53" spans="1:24">
      <c r="A53" s="74" t="s">
        <v>91</v>
      </c>
      <c r="B53" s="88" t="s">
        <v>95</v>
      </c>
      <c r="C53" s="88" t="s">
        <v>105</v>
      </c>
      <c r="D53" s="88" t="s">
        <v>95</v>
      </c>
      <c r="E53" s="75">
        <f>'Margin per unit (cash)'!E53*'Volume (KT)'!E69*1000*'Selling Price'!E$20/10^6</f>
        <v>1.9774467034809091</v>
      </c>
      <c r="F53" s="75">
        <f>'Margin per unit (cash)'!F53*'Volume (KT)'!F69*1000*'Selling Price'!F$20/10^6</f>
        <v>1.9863188435806309</v>
      </c>
      <c r="G53" s="75">
        <f>'Margin per unit (cash)'!G53*'Volume (KT)'!G69*1000*'Selling Price'!G$20/10^6</f>
        <v>1.9873103421359732</v>
      </c>
      <c r="H53" s="75">
        <f>'Margin per unit (cash)'!H53*'Volume (KT)'!H69*1000*'Selling Price'!H$20/10^6</f>
        <v>2.3239740600453032</v>
      </c>
      <c r="I53" s="75">
        <f>'Margin per unit (cash)'!I53*'Volume (KT)'!I69*1000*'Selling Price'!I$20/10^6</f>
        <v>2.2112299214024027</v>
      </c>
      <c r="J53" s="75">
        <f>'Margin per unit (cash)'!J53*'Volume (KT)'!J69*1000*'Selling Price'!J$20/10^6</f>
        <v>1.9975033743583444</v>
      </c>
      <c r="K53" s="75">
        <f>'Margin per unit (cash)'!K53*'Volume (KT)'!K69*1000*'Selling Price'!K$20/10^6</f>
        <v>3.1094990367353037</v>
      </c>
      <c r="L53" s="75">
        <f>'Margin per unit (cash)'!L53*'Volume (KT)'!L69*1000*'Selling Price'!L$20/10^6</f>
        <v>3.1056863744266865</v>
      </c>
      <c r="M53" s="75">
        <f>'Margin per unit (cash)'!M53*'Volume (KT)'!M69*1000*'Selling Price'!M$20/10^6</f>
        <v>3.1980788581609865</v>
      </c>
      <c r="N53" s="75">
        <f>'Margin per unit (cash)'!N53*'Volume (KT)'!N69*1000*'Selling Price'!N$20/10^6</f>
        <v>2.772121134320491</v>
      </c>
      <c r="O53" s="75">
        <f>'Margin per unit (cash)'!O53*'Volume (KT)'!O69*1000*'Selling Price'!O$20/10^6</f>
        <v>2.9996492168413953</v>
      </c>
      <c r="P53" s="75">
        <f>'Margin per unit (cash)'!P53*'Volume (KT)'!P69*1000*'Selling Price'!P$20/10^6</f>
        <v>3.042309559761867</v>
      </c>
      <c r="Q53" s="75" t="e">
        <f>'Margin per unit (cash)'!Q53*'Volume (KT)'!#REF!*1000*'Selling Price'!#REF!/10^6</f>
        <v>#REF!</v>
      </c>
      <c r="R53" s="75" t="e">
        <f>'Margin per unit (cash)'!R53*'Volume (KT)'!#REF!*1000*'Selling Price'!#REF!/10^6</f>
        <v>#REF!</v>
      </c>
      <c r="S53" s="75" t="e">
        <f>'Margin per unit (cash)'!S53*'Volume (KT)'!#REF!*1000*'Selling Price'!#REF!/10^6</f>
        <v>#REF!</v>
      </c>
      <c r="T53" s="75" t="e">
        <f>'Margin per unit (cash)'!T53*'Volume (KT)'!#REF!*1000*'Selling Price'!#REF!/10^6</f>
        <v>#REF!</v>
      </c>
      <c r="U53" s="75" t="e">
        <f>'Margin per unit (cash)'!U53*'Volume (KT)'!#REF!*1000*'Selling Price'!#REF!/10^6</f>
        <v>#REF!</v>
      </c>
      <c r="V53" s="75" t="e">
        <f>'Margin per unit (cash)'!V53*'Volume (KT)'!#REF!*1000*'Selling Price'!#REF!/10^6</f>
        <v>#REF!</v>
      </c>
      <c r="W53" s="75" t="e">
        <f>'Margin per unit (cash)'!W53*'Volume (KT)'!#REF!*1000*'Selling Price'!#REF!/10^6</f>
        <v>#REF!</v>
      </c>
      <c r="X53" s="75" t="e">
        <f>'Margin per unit (cash)'!X53*'Volume (KT)'!#REF!*1000*'Selling Price'!#REF!/10^6</f>
        <v>#REF!</v>
      </c>
    </row>
    <row r="54" spans="1:24">
      <c r="A54" s="74" t="s">
        <v>91</v>
      </c>
      <c r="B54" s="246" t="s">
        <v>42</v>
      </c>
      <c r="C54" s="247" t="s">
        <v>180</v>
      </c>
      <c r="D54" s="247" t="s">
        <v>107</v>
      </c>
      <c r="E54" s="75">
        <f>'Margin per unit (cash)'!E54*'Volume (KT)'!E70*1000*'Selling Price'!E$20/10^6</f>
        <v>0</v>
      </c>
      <c r="F54" s="75">
        <f>'Margin per unit (cash)'!F54*'Volume (KT)'!F70*1000*'Selling Price'!F$20/10^6</f>
        <v>0</v>
      </c>
      <c r="G54" s="75">
        <f>'Margin per unit (cash)'!G54*'Volume (KT)'!G70*1000*'Selling Price'!G$20/10^6</f>
        <v>0</v>
      </c>
      <c r="H54" s="75">
        <f>'Margin per unit (cash)'!H54*'Volume (KT)'!H70*1000*'Selling Price'!H$20/10^6</f>
        <v>0</v>
      </c>
      <c r="I54" s="75">
        <f>'Margin per unit (cash)'!I54*'Volume (KT)'!I70*1000*'Selling Price'!I$20/10^6</f>
        <v>0</v>
      </c>
      <c r="J54" s="75">
        <f>'Margin per unit (cash)'!J54*'Volume (KT)'!J70*1000*'Selling Price'!J$20/10^6</f>
        <v>0</v>
      </c>
      <c r="K54" s="75">
        <f>'Margin per unit (cash)'!K54*'Volume (KT)'!K70*1000*'Selling Price'!K$20/10^6</f>
        <v>0</v>
      </c>
      <c r="L54" s="75">
        <f>'Margin per unit (cash)'!L54*'Volume (KT)'!L70*1000*'Selling Price'!L$20/10^6</f>
        <v>0</v>
      </c>
      <c r="M54" s="75">
        <f>'Margin per unit (cash)'!M54*'Volume (KT)'!M70*1000*'Selling Price'!M$20/10^6</f>
        <v>0</v>
      </c>
      <c r="N54" s="75">
        <f>'Margin per unit (cash)'!N54*'Volume (KT)'!N70*1000*'Selling Price'!N$20/10^6</f>
        <v>0</v>
      </c>
      <c r="O54" s="75">
        <f>'Margin per unit (cash)'!O54*'Volume (KT)'!O70*1000*'Selling Price'!O$20/10^6</f>
        <v>0</v>
      </c>
      <c r="P54" s="75">
        <f>'Margin per unit (cash)'!P54*'Volume (KT)'!P70*1000*'Selling Price'!P$20/10^6</f>
        <v>0</v>
      </c>
      <c r="Q54" s="75" t="e">
        <f>'Margin per unit (cash)'!Q54*'Volume (KT)'!#REF!*1000*'Selling Price'!#REF!/10^6</f>
        <v>#REF!</v>
      </c>
      <c r="R54" s="75" t="e">
        <f>'Margin per unit (cash)'!R54*'Volume (KT)'!#REF!*1000*'Selling Price'!#REF!/10^6</f>
        <v>#REF!</v>
      </c>
      <c r="S54" s="75" t="e">
        <f>'Margin per unit (cash)'!S54*'Volume (KT)'!#REF!*1000*'Selling Price'!#REF!/10^6</f>
        <v>#REF!</v>
      </c>
      <c r="T54" s="75" t="e">
        <f>'Margin per unit (cash)'!T54*'Volume (KT)'!#REF!*1000*'Selling Price'!#REF!/10^6</f>
        <v>#REF!</v>
      </c>
      <c r="U54" s="75" t="e">
        <f>'Margin per unit (cash)'!U54*'Volume (KT)'!#REF!*1000*'Selling Price'!#REF!/10^6</f>
        <v>#REF!</v>
      </c>
      <c r="V54" s="75" t="e">
        <f>'Margin per unit (cash)'!V54*'Volume (KT)'!#REF!*1000*'Selling Price'!#REF!/10^6</f>
        <v>#REF!</v>
      </c>
      <c r="W54" s="75" t="e">
        <f>'Margin per unit (cash)'!W54*'Volume (KT)'!#REF!*1000*'Selling Price'!#REF!/10^6</f>
        <v>#REF!</v>
      </c>
      <c r="X54" s="75" t="e">
        <f>'Margin per unit (cash)'!X54*'Volume (KT)'!#REF!*1000*'Selling Price'!#REF!/10^6</f>
        <v>#REF!</v>
      </c>
    </row>
    <row r="55" spans="1:24">
      <c r="A55" s="74" t="s">
        <v>91</v>
      </c>
      <c r="B55" s="86" t="s">
        <v>124</v>
      </c>
      <c r="C55" s="86" t="s">
        <v>106</v>
      </c>
      <c r="D55" s="86" t="s">
        <v>107</v>
      </c>
      <c r="E55" s="75">
        <f>'Margin per unit (cash)'!E55*'Volume (KT)'!E71*1000*'Selling Price'!E$20/10^6</f>
        <v>-38.456056800000134</v>
      </c>
      <c r="F55" s="75">
        <f>'Margin per unit (cash)'!F55*'Volume (KT)'!F71*1000*'Selling Price'!F$20/10^6</f>
        <v>-31.946880000000103</v>
      </c>
      <c r="G55" s="75">
        <f>'Margin per unit (cash)'!G55*'Volume (KT)'!G71*1000*'Selling Price'!G$20/10^6</f>
        <v>-41.489039204292553</v>
      </c>
      <c r="H55" s="75">
        <f>'Margin per unit (cash)'!H55*'Volume (KT)'!H71*1000*'Selling Price'!H$20/10^6</f>
        <v>-40.618022828972535</v>
      </c>
      <c r="I55" s="75">
        <f>'Margin per unit (cash)'!I55*'Volume (KT)'!I71*1000*'Selling Price'!I$20/10^6</f>
        <v>-38.965685250105736</v>
      </c>
      <c r="J55" s="75">
        <f>'Margin per unit (cash)'!J55*'Volume (KT)'!J71*1000*'Selling Price'!J$20/10^6</f>
        <v>-40.424230352718936</v>
      </c>
      <c r="K55" s="75">
        <f>'Margin per unit (cash)'!K55*'Volume (KT)'!K71*1000*'Selling Price'!K$20/10^6</f>
        <v>-42.111188619018534</v>
      </c>
      <c r="L55" s="75">
        <f>'Margin per unit (cash)'!L55*'Volume (KT)'!L71*1000*'Selling Price'!L$20/10^6</f>
        <v>310.80495193403073</v>
      </c>
      <c r="M55" s="75">
        <f>'Margin per unit (cash)'!M55*'Volume (KT)'!M71*1000*'Selling Price'!M$20/10^6</f>
        <v>257.63489975321608</v>
      </c>
      <c r="N55" s="75">
        <f>'Margin per unit (cash)'!N55*'Volume (KT)'!N71*1000*'Selling Price'!N$20/10^6</f>
        <v>-41.743923200000147</v>
      </c>
      <c r="O55" s="75">
        <f>'Margin per unit (cash)'!O55*'Volume (KT)'!O71*1000*'Selling Price'!O$20/10^6</f>
        <v>-39.919305541589736</v>
      </c>
      <c r="P55" s="75">
        <f>'Margin per unit (cash)'!P55*'Volume (KT)'!P71*1000*'Selling Price'!P$20/10^6</f>
        <v>-41.136777684055339</v>
      </c>
      <c r="Q55" s="75" t="e">
        <f>'Margin per unit (cash)'!Q55*'Volume (KT)'!#REF!*1000*'Selling Price'!#REF!/10^6</f>
        <v>#REF!</v>
      </c>
      <c r="R55" s="75" t="e">
        <f>'Margin per unit (cash)'!R55*'Volume (KT)'!#REF!*1000*'Selling Price'!#REF!/10^6</f>
        <v>#REF!</v>
      </c>
      <c r="S55" s="75" t="e">
        <f>'Margin per unit (cash)'!S55*'Volume (KT)'!#REF!*1000*'Selling Price'!#REF!/10^6</f>
        <v>#REF!</v>
      </c>
      <c r="T55" s="75" t="e">
        <f>'Margin per unit (cash)'!T55*'Volume (KT)'!#REF!*1000*'Selling Price'!#REF!/10^6</f>
        <v>#REF!</v>
      </c>
      <c r="U55" s="75" t="e">
        <f>'Margin per unit (cash)'!U55*'Volume (KT)'!#REF!*1000*'Selling Price'!#REF!/10^6</f>
        <v>#REF!</v>
      </c>
      <c r="V55" s="75" t="e">
        <f>'Margin per unit (cash)'!V55*'Volume (KT)'!#REF!*1000*'Selling Price'!#REF!/10^6</f>
        <v>#REF!</v>
      </c>
      <c r="W55" s="75" t="e">
        <f>'Margin per unit (cash)'!W55*'Volume (KT)'!#REF!*1000*'Selling Price'!#REF!/10^6</f>
        <v>#REF!</v>
      </c>
      <c r="X55" s="75" t="e">
        <f>'Margin per unit (cash)'!X55*'Volume (KT)'!#REF!*1000*'Selling Price'!#REF!/10^6</f>
        <v>#REF!</v>
      </c>
    </row>
    <row r="56" spans="1:24">
      <c r="A56" s="74" t="s">
        <v>91</v>
      </c>
      <c r="B56" s="85" t="s">
        <v>95</v>
      </c>
      <c r="C56" s="85" t="s">
        <v>106</v>
      </c>
      <c r="D56" s="85" t="s">
        <v>107</v>
      </c>
      <c r="E56" s="75">
        <f>'Margin per unit (cash)'!E56*'Volume (KT)'!E75*1000*'Selling Price'!E$20/10^6</f>
        <v>0</v>
      </c>
      <c r="F56" s="75">
        <f>'Margin per unit (cash)'!F56*'Volume (KT)'!F75*1000*'Selling Price'!F$20/10^6</f>
        <v>13.849744985667444</v>
      </c>
      <c r="G56" s="75">
        <f>'Margin per unit (cash)'!G56*'Volume (KT)'!G75*1000*'Selling Price'!G$20/10^6</f>
        <v>0</v>
      </c>
      <c r="H56" s="75">
        <f>'Margin per unit (cash)'!H56*'Volume (KT)'!H75*1000*'Selling Price'!H$20/10^6</f>
        <v>0</v>
      </c>
      <c r="I56" s="75">
        <f>'Margin per unit (cash)'!I56*'Volume (KT)'!I75*1000*'Selling Price'!I$20/10^6</f>
        <v>0</v>
      </c>
      <c r="J56" s="75">
        <f>'Margin per unit (cash)'!J56*'Volume (KT)'!J75*1000*'Selling Price'!J$20/10^6</f>
        <v>0</v>
      </c>
      <c r="K56" s="75">
        <f>'Margin per unit (cash)'!K56*'Volume (KT)'!K75*1000*'Selling Price'!K$20/10^6</f>
        <v>0</v>
      </c>
      <c r="L56" s="75">
        <f>'Margin per unit (cash)'!L56*'Volume (KT)'!L75*1000*'Selling Price'!L$20/10^6</f>
        <v>0</v>
      </c>
      <c r="M56" s="75">
        <f>'Margin per unit (cash)'!M56*'Volume (KT)'!M75*1000*'Selling Price'!M$20/10^6</f>
        <v>0</v>
      </c>
      <c r="N56" s="75">
        <f>'Margin per unit (cash)'!N56*'Volume (KT)'!N75*1000*'Selling Price'!N$20/10^6</f>
        <v>0</v>
      </c>
      <c r="O56" s="75">
        <f>'Margin per unit (cash)'!O56*'Volume (KT)'!O75*1000*'Selling Price'!O$20/10^6</f>
        <v>0</v>
      </c>
      <c r="P56" s="75">
        <f>'Margin per unit (cash)'!P56*'Volume (KT)'!P75*1000*'Selling Price'!P$20/10^6</f>
        <v>0</v>
      </c>
      <c r="Q56" s="75" t="e">
        <f>'Margin per unit (cash)'!Q56*'Volume (KT)'!#REF!*1000*'Selling Price'!#REF!/10^6</f>
        <v>#REF!</v>
      </c>
      <c r="R56" s="75" t="e">
        <f>'Margin per unit (cash)'!R56*'Volume (KT)'!#REF!*1000*'Selling Price'!#REF!/10^6</f>
        <v>#REF!</v>
      </c>
      <c r="S56" s="75" t="e">
        <f>'Margin per unit (cash)'!S56*'Volume (KT)'!#REF!*1000*'Selling Price'!#REF!/10^6</f>
        <v>#REF!</v>
      </c>
      <c r="T56" s="75" t="e">
        <f>'Margin per unit (cash)'!T56*'Volume (KT)'!#REF!*1000*'Selling Price'!#REF!/10^6</f>
        <v>#REF!</v>
      </c>
      <c r="U56" s="75" t="e">
        <f>'Margin per unit (cash)'!U56*'Volume (KT)'!#REF!*1000*'Selling Price'!#REF!/10^6</f>
        <v>#REF!</v>
      </c>
      <c r="V56" s="75" t="e">
        <f>'Margin per unit (cash)'!V56*'Volume (KT)'!#REF!*1000*'Selling Price'!#REF!/10^6</f>
        <v>#REF!</v>
      </c>
      <c r="W56" s="75" t="e">
        <f>'Margin per unit (cash)'!W56*'Volume (KT)'!#REF!*1000*'Selling Price'!#REF!/10^6</f>
        <v>#REF!</v>
      </c>
      <c r="X56" s="75" t="e">
        <f>'Margin per unit (cash)'!X56*'Volume (KT)'!#REF!*1000*'Selling Price'!#REF!/10^6</f>
        <v>#REF!</v>
      </c>
    </row>
    <row r="57" spans="1:24">
      <c r="A57" s="74" t="s">
        <v>91</v>
      </c>
      <c r="B57" s="85" t="s">
        <v>95</v>
      </c>
      <c r="C57" s="85" t="s">
        <v>106</v>
      </c>
      <c r="D57" s="85" t="s">
        <v>108</v>
      </c>
      <c r="E57" s="75">
        <f>'Margin per unit (cash)'!E57*'Volume (KT)'!E76*1000*'Selling Price'!E$20/10^6</f>
        <v>79.547318505380503</v>
      </c>
      <c r="F57" s="75">
        <f>'Margin per unit (cash)'!F57*'Volume (KT)'!F76*1000*'Selling Price'!F$20/10^6</f>
        <v>91.022948851775098</v>
      </c>
      <c r="G57" s="75">
        <f>'Margin per unit (cash)'!G57*'Volume (KT)'!G76*1000*'Selling Price'!G$20/10^6</f>
        <v>101.2137077652413</v>
      </c>
      <c r="H57" s="75">
        <f>'Margin per unit (cash)'!H57*'Volume (KT)'!H76*1000*'Selling Price'!H$20/10^6</f>
        <v>109.10095621891379</v>
      </c>
      <c r="I57" s="75">
        <f>'Margin per unit (cash)'!I57*'Volume (KT)'!I76*1000*'Selling Price'!I$20/10^6</f>
        <v>92.41178586361869</v>
      </c>
      <c r="J57" s="75">
        <f>'Margin per unit (cash)'!J57*'Volume (KT)'!J76*1000*'Selling Price'!J$20/10^6</f>
        <v>96.616378987308195</v>
      </c>
      <c r="K57" s="75">
        <f>'Margin per unit (cash)'!K57*'Volume (KT)'!K76*1000*'Selling Price'!K$20/10^6</f>
        <v>112.58201250337575</v>
      </c>
      <c r="L57" s="75">
        <f>'Margin per unit (cash)'!L57*'Volume (KT)'!L76*1000*'Selling Price'!L$20/10^6</f>
        <v>103.22636425659053</v>
      </c>
      <c r="M57" s="75">
        <f>'Margin per unit (cash)'!M57*'Volume (KT)'!M76*1000*'Selling Price'!M$20/10^6</f>
        <v>116.31097111869401</v>
      </c>
      <c r="N57" s="75">
        <f>'Margin per unit (cash)'!N57*'Volume (KT)'!N76*1000*'Selling Price'!N$20/10^6</f>
        <v>76.937059452384787</v>
      </c>
      <c r="O57" s="75">
        <f>'Margin per unit (cash)'!O57*'Volume (KT)'!O76*1000*'Selling Price'!O$20/10^6</f>
        <v>97.558271009010397</v>
      </c>
      <c r="P57" s="75">
        <f>'Margin per unit (cash)'!P57*'Volume (KT)'!P76*1000*'Selling Price'!P$20/10^6</f>
        <v>98.077797493575787</v>
      </c>
      <c r="Q57" s="75" t="e">
        <f>'Margin per unit (cash)'!Q57*'Volume (KT)'!#REF!*1000*'Selling Price'!#REF!/10^6</f>
        <v>#REF!</v>
      </c>
      <c r="R57" s="75" t="e">
        <f>'Margin per unit (cash)'!R57*'Volume (KT)'!#REF!*1000*'Selling Price'!#REF!/10^6</f>
        <v>#REF!</v>
      </c>
      <c r="S57" s="75" t="e">
        <f>'Margin per unit (cash)'!S57*'Volume (KT)'!#REF!*1000*'Selling Price'!#REF!/10^6</f>
        <v>#REF!</v>
      </c>
      <c r="T57" s="75" t="e">
        <f>'Margin per unit (cash)'!T57*'Volume (KT)'!#REF!*1000*'Selling Price'!#REF!/10^6</f>
        <v>#REF!</v>
      </c>
      <c r="U57" s="75" t="e">
        <f>'Margin per unit (cash)'!U57*'Volume (KT)'!#REF!*1000*'Selling Price'!#REF!/10^6</f>
        <v>#REF!</v>
      </c>
      <c r="V57" s="75" t="e">
        <f>'Margin per unit (cash)'!V57*'Volume (KT)'!#REF!*1000*'Selling Price'!#REF!/10^6</f>
        <v>#REF!</v>
      </c>
      <c r="W57" s="75" t="e">
        <f>'Margin per unit (cash)'!W57*'Volume (KT)'!#REF!*1000*'Selling Price'!#REF!/10^6</f>
        <v>#REF!</v>
      </c>
      <c r="X57" s="75" t="e">
        <f>'Margin per unit (cash)'!X57*'Volume (KT)'!#REF!*1000*'Selling Price'!#REF!/10^6</f>
        <v>#REF!</v>
      </c>
    </row>
    <row r="58" spans="1:24">
      <c r="A58" s="74" t="s">
        <v>91</v>
      </c>
      <c r="B58" s="85" t="s">
        <v>95</v>
      </c>
      <c r="C58" s="85" t="s">
        <v>106</v>
      </c>
      <c r="D58" s="85" t="s">
        <v>109</v>
      </c>
      <c r="E58" s="75">
        <f>'Margin per unit (cash)'!E58*'Volume (KT)'!E77*1000*'Selling Price'!E$20/10^6</f>
        <v>26.575552014272734</v>
      </c>
      <c r="F58" s="75">
        <f>'Margin per unit (cash)'!F58*'Volume (KT)'!F77*1000*'Selling Price'!F$20/10^6</f>
        <v>26.486956634273685</v>
      </c>
      <c r="G58" s="75">
        <f>'Margin per unit (cash)'!G58*'Volume (KT)'!G77*1000*'Selling Price'!G$20/10^6</f>
        <v>37.434399857546438</v>
      </c>
      <c r="H58" s="75">
        <f>'Margin per unit (cash)'!H58*'Volume (KT)'!H77*1000*'Selling Price'!H$20/10^6</f>
        <v>40.662806762083974</v>
      </c>
      <c r="I58" s="75">
        <f>'Margin per unit (cash)'!I58*'Volume (KT)'!I77*1000*'Selling Price'!I$20/10^6</f>
        <v>25.707664046746778</v>
      </c>
      <c r="J58" s="75">
        <f>'Margin per unit (cash)'!J58*'Volume (KT)'!J77*1000*'Selling Price'!J$20/10^6</f>
        <v>26.906376538437943</v>
      </c>
      <c r="K58" s="75">
        <f>'Margin per unit (cash)'!K58*'Volume (KT)'!K77*1000*'Selling Price'!K$20/10^6</f>
        <v>49.681409767644567</v>
      </c>
      <c r="L58" s="75">
        <f>'Margin per unit (cash)'!L58*'Volume (KT)'!L77*1000*'Selling Price'!L$20/10^6</f>
        <v>47.032226185591909</v>
      </c>
      <c r="M58" s="75">
        <f>'Margin per unit (cash)'!M58*'Volume (KT)'!M77*1000*'Selling Price'!M$20/10^6</f>
        <v>61.134772048700533</v>
      </c>
      <c r="N58" s="75">
        <f>'Margin per unit (cash)'!N58*'Volume (KT)'!N77*1000*'Selling Price'!N$20/10^6</f>
        <v>39.296986311079991</v>
      </c>
      <c r="O58" s="75">
        <f>'Margin per unit (cash)'!O58*'Volume (KT)'!O77*1000*'Selling Price'!O$20/10^6</f>
        <v>48.008401842214077</v>
      </c>
      <c r="P58" s="75">
        <f>'Margin per unit (cash)'!P58*'Volume (KT)'!P77*1000*'Selling Price'!P$20/10^6</f>
        <v>53.683807275275967</v>
      </c>
      <c r="Q58" s="75" t="e">
        <f>'Margin per unit (cash)'!Q58*'Volume (KT)'!#REF!*1000*'Selling Price'!#REF!/10^6</f>
        <v>#REF!</v>
      </c>
      <c r="R58" s="75" t="e">
        <f>'Margin per unit (cash)'!R58*'Volume (KT)'!#REF!*1000*'Selling Price'!#REF!/10^6</f>
        <v>#REF!</v>
      </c>
      <c r="S58" s="75" t="e">
        <f>'Margin per unit (cash)'!S58*'Volume (KT)'!#REF!*1000*'Selling Price'!#REF!/10^6</f>
        <v>#REF!</v>
      </c>
      <c r="T58" s="75" t="e">
        <f>'Margin per unit (cash)'!T58*'Volume (KT)'!#REF!*1000*'Selling Price'!#REF!/10^6</f>
        <v>#REF!</v>
      </c>
      <c r="U58" s="75" t="e">
        <f>'Margin per unit (cash)'!U58*'Volume (KT)'!#REF!*1000*'Selling Price'!#REF!/10^6</f>
        <v>#REF!</v>
      </c>
      <c r="V58" s="75" t="e">
        <f>'Margin per unit (cash)'!V58*'Volume (KT)'!#REF!*1000*'Selling Price'!#REF!/10^6</f>
        <v>#REF!</v>
      </c>
      <c r="W58" s="75" t="e">
        <f>'Margin per unit (cash)'!W58*'Volume (KT)'!#REF!*1000*'Selling Price'!#REF!/10^6</f>
        <v>#REF!</v>
      </c>
      <c r="X58" s="75" t="e">
        <f>'Margin per unit (cash)'!X58*'Volume (KT)'!#REF!*1000*'Selling Price'!#REF!/10^6</f>
        <v>#REF!</v>
      </c>
    </row>
    <row r="59" spans="1:24">
      <c r="A59" s="74" t="s">
        <v>91</v>
      </c>
      <c r="B59" s="85" t="s">
        <v>95</v>
      </c>
      <c r="C59" s="85" t="s">
        <v>110</v>
      </c>
      <c r="D59" s="85" t="s">
        <v>107</v>
      </c>
      <c r="E59" s="75">
        <f>'Margin per unit (cash)'!E59*'Volume (KT)'!E79*1000*'Selling Price'!E$20/10^6</f>
        <v>17.168822980481121</v>
      </c>
      <c r="F59" s="75">
        <f>'Margin per unit (cash)'!F59*'Volume (KT)'!F79*1000*'Selling Price'!F$20/10^6</f>
        <v>19.670718073664109</v>
      </c>
      <c r="G59" s="75">
        <f>'Margin per unit (cash)'!G59*'Volume (KT)'!G79*1000*'Selling Price'!G$20/10^6</f>
        <v>0</v>
      </c>
      <c r="H59" s="75">
        <f>'Margin per unit (cash)'!H59*'Volume (KT)'!H79*1000*'Selling Price'!H$20/10^6</f>
        <v>0</v>
      </c>
      <c r="I59" s="75">
        <f>'Margin per unit (cash)'!I59*'Volume (KT)'!I79*1000*'Selling Price'!I$20/10^6</f>
        <v>0</v>
      </c>
      <c r="J59" s="75">
        <f>'Margin per unit (cash)'!J59*'Volume (KT)'!J79*1000*'Selling Price'!J$20/10^6</f>
        <v>0</v>
      </c>
      <c r="K59" s="75">
        <f>'Margin per unit (cash)'!K59*'Volume (KT)'!K79*1000*'Selling Price'!K$20/10^6</f>
        <v>0</v>
      </c>
      <c r="L59" s="75">
        <f>'Margin per unit (cash)'!L59*'Volume (KT)'!L79*1000*'Selling Price'!L$20/10^6</f>
        <v>0</v>
      </c>
      <c r="M59" s="75">
        <f>'Margin per unit (cash)'!M59*'Volume (KT)'!M79*1000*'Selling Price'!M$20/10^6</f>
        <v>0</v>
      </c>
      <c r="N59" s="75">
        <f>'Margin per unit (cash)'!N59*'Volume (KT)'!N79*1000*'Selling Price'!N$20/10^6</f>
        <v>0</v>
      </c>
      <c r="O59" s="75">
        <f>'Margin per unit (cash)'!O59*'Volume (KT)'!O79*1000*'Selling Price'!O$20/10^6</f>
        <v>0</v>
      </c>
      <c r="P59" s="75">
        <f>'Margin per unit (cash)'!P59*'Volume (KT)'!P79*1000*'Selling Price'!P$20/10^6</f>
        <v>0</v>
      </c>
      <c r="Q59" s="75" t="e">
        <f>'Margin per unit (cash)'!Q59*'Volume (KT)'!#REF!*1000*'Selling Price'!#REF!/10^6</f>
        <v>#REF!</v>
      </c>
      <c r="R59" s="75" t="e">
        <f>'Margin per unit (cash)'!R59*'Volume (KT)'!#REF!*1000*'Selling Price'!#REF!/10^6</f>
        <v>#REF!</v>
      </c>
      <c r="S59" s="75" t="e">
        <f>'Margin per unit (cash)'!S59*'Volume (KT)'!#REF!*1000*'Selling Price'!#REF!/10^6</f>
        <v>#REF!</v>
      </c>
      <c r="T59" s="75" t="e">
        <f>'Margin per unit (cash)'!T59*'Volume (KT)'!#REF!*1000*'Selling Price'!#REF!/10^6</f>
        <v>#REF!</v>
      </c>
      <c r="U59" s="75" t="e">
        <f>'Margin per unit (cash)'!U59*'Volume (KT)'!#REF!*1000*'Selling Price'!#REF!/10^6</f>
        <v>#REF!</v>
      </c>
      <c r="V59" s="75" t="e">
        <f>'Margin per unit (cash)'!V59*'Volume (KT)'!#REF!*1000*'Selling Price'!#REF!/10^6</f>
        <v>#REF!</v>
      </c>
      <c r="W59" s="75" t="e">
        <f>'Margin per unit (cash)'!W59*'Volume (KT)'!#REF!*1000*'Selling Price'!#REF!/10^6</f>
        <v>#REF!</v>
      </c>
      <c r="X59" s="75" t="e">
        <f>'Margin per unit (cash)'!X59*'Volume (KT)'!#REF!*1000*'Selling Price'!#REF!/10^6</f>
        <v>#REF!</v>
      </c>
    </row>
    <row r="60" spans="1:24">
      <c r="A60" s="74" t="s">
        <v>91</v>
      </c>
      <c r="B60" s="85" t="s">
        <v>95</v>
      </c>
      <c r="C60" s="85" t="s">
        <v>111</v>
      </c>
      <c r="D60" s="85" t="s">
        <v>107</v>
      </c>
      <c r="E60" s="75">
        <f>'Margin per unit (cash)'!E60*'Volume (KT)'!E80*1000*'Selling Price'!E$20/10^6</f>
        <v>40.302401362631748</v>
      </c>
      <c r="F60" s="75">
        <f>'Margin per unit (cash)'!F60*'Volume (KT)'!F80*1000*'Selling Price'!F$20/10^6</f>
        <v>43.617679206820426</v>
      </c>
      <c r="G60" s="75">
        <f>'Margin per unit (cash)'!G60*'Volume (KT)'!G80*1000*'Selling Price'!G$20/10^6</f>
        <v>46.827689686803708</v>
      </c>
      <c r="H60" s="75">
        <f>'Margin per unit (cash)'!H60*'Volume (KT)'!H80*1000*'Selling Price'!H$20/10^6</f>
        <v>19.144975135351444</v>
      </c>
      <c r="I60" s="75">
        <f>'Margin per unit (cash)'!I60*'Volume (KT)'!I80*1000*'Selling Price'!I$20/10^6</f>
        <v>15.831989953918251</v>
      </c>
      <c r="J60" s="75">
        <f>'Margin per unit (cash)'!J60*'Volume (KT)'!J80*1000*'Selling Price'!J$20/10^6</f>
        <v>18.666123658648399</v>
      </c>
      <c r="K60" s="75">
        <f>'Margin per unit (cash)'!K60*'Volume (KT)'!K80*1000*'Selling Price'!K$20/10^6</f>
        <v>0.5238398054429757</v>
      </c>
      <c r="L60" s="75">
        <f>'Margin per unit (cash)'!L60*'Volume (KT)'!L80*1000*'Selling Price'!L$20/10^6</f>
        <v>0</v>
      </c>
      <c r="M60" s="75">
        <f>'Margin per unit (cash)'!M60*'Volume (KT)'!M80*1000*'Selling Price'!M$20/10^6</f>
        <v>22.553418895384969</v>
      </c>
      <c r="N60" s="75">
        <f>'Margin per unit (cash)'!N60*'Volume (KT)'!N80*1000*'Selling Price'!N$20/10^6</f>
        <v>14.631749497667728</v>
      </c>
      <c r="O60" s="75">
        <f>'Margin per unit (cash)'!O60*'Volume (KT)'!O80*1000*'Selling Price'!O$20/10^6</f>
        <v>10.427233896403136</v>
      </c>
      <c r="P60" s="75">
        <f>'Margin per unit (cash)'!P60*'Volume (KT)'!P80*1000*'Selling Price'!P$20/10^6</f>
        <v>0</v>
      </c>
      <c r="Q60" s="75" t="e">
        <f>'Margin per unit (cash)'!Q60*'Volume (KT)'!#REF!*1000*'Selling Price'!#REF!/10^6</f>
        <v>#REF!</v>
      </c>
      <c r="R60" s="75" t="e">
        <f>'Margin per unit (cash)'!R60*'Volume (KT)'!#REF!*1000*'Selling Price'!#REF!/10^6</f>
        <v>#REF!</v>
      </c>
      <c r="S60" s="75" t="e">
        <f>'Margin per unit (cash)'!S60*'Volume (KT)'!#REF!*1000*'Selling Price'!#REF!/10^6</f>
        <v>#REF!</v>
      </c>
      <c r="T60" s="75" t="e">
        <f>'Margin per unit (cash)'!T60*'Volume (KT)'!#REF!*1000*'Selling Price'!#REF!/10^6</f>
        <v>#REF!</v>
      </c>
      <c r="U60" s="75" t="e">
        <f>'Margin per unit (cash)'!U60*'Volume (KT)'!#REF!*1000*'Selling Price'!#REF!/10^6</f>
        <v>#REF!</v>
      </c>
      <c r="V60" s="75" t="e">
        <f>'Margin per unit (cash)'!V60*'Volume (KT)'!#REF!*1000*'Selling Price'!#REF!/10^6</f>
        <v>#REF!</v>
      </c>
      <c r="W60" s="75" t="e">
        <f>'Margin per unit (cash)'!W60*'Volume (KT)'!#REF!*1000*'Selling Price'!#REF!/10^6</f>
        <v>#REF!</v>
      </c>
      <c r="X60" s="75" t="e">
        <f>'Margin per unit (cash)'!X60*'Volume (KT)'!#REF!*1000*'Selling Price'!#REF!/10^6</f>
        <v>#REF!</v>
      </c>
    </row>
    <row r="61" spans="1:24">
      <c r="A61" s="74" t="s">
        <v>91</v>
      </c>
      <c r="B61" s="85" t="s">
        <v>95</v>
      </c>
      <c r="C61" s="85" t="s">
        <v>112</v>
      </c>
      <c r="D61" s="85" t="s">
        <v>107</v>
      </c>
      <c r="E61" s="75">
        <f>'Margin per unit (cash)'!E61*'Volume (KT)'!E81*1000*'Selling Price'!E$20/10^6</f>
        <v>0</v>
      </c>
      <c r="F61" s="75">
        <f>'Margin per unit (cash)'!F61*'Volume (KT)'!F81*1000*'Selling Price'!F$20/10^6</f>
        <v>0</v>
      </c>
      <c r="G61" s="75">
        <f>'Margin per unit (cash)'!G61*'Volume (KT)'!G81*1000*'Selling Price'!G$20/10^6</f>
        <v>0</v>
      </c>
      <c r="H61" s="75">
        <f>'Margin per unit (cash)'!H61*'Volume (KT)'!H81*1000*'Selling Price'!H$20/10^6</f>
        <v>0</v>
      </c>
      <c r="I61" s="75">
        <f>'Margin per unit (cash)'!I61*'Volume (KT)'!I81*1000*'Selling Price'!I$20/10^6</f>
        <v>0</v>
      </c>
      <c r="J61" s="75">
        <f>'Margin per unit (cash)'!J61*'Volume (KT)'!J81*1000*'Selling Price'!J$20/10^6</f>
        <v>0</v>
      </c>
      <c r="K61" s="75">
        <f>'Margin per unit (cash)'!K61*'Volume (KT)'!K81*1000*'Selling Price'!K$20/10^6</f>
        <v>0</v>
      </c>
      <c r="L61" s="75">
        <f>'Margin per unit (cash)'!L61*'Volume (KT)'!L81*1000*'Selling Price'!L$20/10^6</f>
        <v>0</v>
      </c>
      <c r="M61" s="75">
        <f>'Margin per unit (cash)'!M61*'Volume (KT)'!M81*1000*'Selling Price'!M$20/10^6</f>
        <v>0</v>
      </c>
      <c r="N61" s="75">
        <f>'Margin per unit (cash)'!N61*'Volume (KT)'!N81*1000*'Selling Price'!N$20/10^6</f>
        <v>0</v>
      </c>
      <c r="O61" s="75">
        <f>'Margin per unit (cash)'!O61*'Volume (KT)'!O81*1000*'Selling Price'!O$20/10^6</f>
        <v>0</v>
      </c>
      <c r="P61" s="75">
        <f>'Margin per unit (cash)'!P61*'Volume (KT)'!P81*1000*'Selling Price'!P$20/10^6</f>
        <v>0</v>
      </c>
      <c r="Q61" s="75" t="e">
        <f>'Margin per unit (cash)'!Q61*'Volume (KT)'!#REF!*1000*'Selling Price'!#REF!/10^6</f>
        <v>#REF!</v>
      </c>
      <c r="R61" s="75" t="e">
        <f>'Margin per unit (cash)'!R61*'Volume (KT)'!#REF!*1000*'Selling Price'!#REF!/10^6</f>
        <v>#REF!</v>
      </c>
      <c r="S61" s="75" t="e">
        <f>'Margin per unit (cash)'!S61*'Volume (KT)'!#REF!*1000*'Selling Price'!#REF!/10^6</f>
        <v>#REF!</v>
      </c>
      <c r="T61" s="75" t="e">
        <f>'Margin per unit (cash)'!T61*'Volume (KT)'!#REF!*1000*'Selling Price'!#REF!/10^6</f>
        <v>#REF!</v>
      </c>
      <c r="U61" s="75" t="e">
        <f>'Margin per unit (cash)'!U61*'Volume (KT)'!#REF!*1000*'Selling Price'!#REF!/10^6</f>
        <v>#REF!</v>
      </c>
      <c r="V61" s="75" t="e">
        <f>'Margin per unit (cash)'!V61*'Volume (KT)'!#REF!*1000*'Selling Price'!#REF!/10^6</f>
        <v>#REF!</v>
      </c>
      <c r="W61" s="75" t="e">
        <f>'Margin per unit (cash)'!W61*'Volume (KT)'!#REF!*1000*'Selling Price'!#REF!/10^6</f>
        <v>#REF!</v>
      </c>
      <c r="X61" s="75" t="e">
        <f>'Margin per unit (cash)'!X61*'Volume (KT)'!#REF!*1000*'Selling Price'!#REF!/10^6</f>
        <v>#REF!</v>
      </c>
    </row>
    <row r="62" spans="1:24">
      <c r="A62" s="74" t="s">
        <v>91</v>
      </c>
      <c r="B62" s="85" t="s">
        <v>95</v>
      </c>
      <c r="C62" s="85" t="s">
        <v>112</v>
      </c>
      <c r="D62" s="85" t="s">
        <v>109</v>
      </c>
      <c r="E62" s="75">
        <f>'Margin per unit (cash)'!E62*'Volume (KT)'!E82*1000*'Selling Price'!E$20/10^6</f>
        <v>0</v>
      </c>
      <c r="F62" s="75">
        <f>'Margin per unit (cash)'!F62*'Volume (KT)'!F82*1000*'Selling Price'!F$20/10^6</f>
        <v>0</v>
      </c>
      <c r="G62" s="75">
        <f>'Margin per unit (cash)'!G62*'Volume (KT)'!G82*1000*'Selling Price'!G$20/10^6</f>
        <v>0</v>
      </c>
      <c r="H62" s="75">
        <f>'Margin per unit (cash)'!H62*'Volume (KT)'!H82*1000*'Selling Price'!H$20/10^6</f>
        <v>0</v>
      </c>
      <c r="I62" s="75">
        <f>'Margin per unit (cash)'!I62*'Volume (KT)'!I82*1000*'Selling Price'!I$20/10^6</f>
        <v>0</v>
      </c>
      <c r="J62" s="75">
        <f>'Margin per unit (cash)'!J62*'Volume (KT)'!J82*1000*'Selling Price'!J$20/10^6</f>
        <v>0</v>
      </c>
      <c r="K62" s="75">
        <f>'Margin per unit (cash)'!K62*'Volume (KT)'!K82*1000*'Selling Price'!K$20/10^6</f>
        <v>0</v>
      </c>
      <c r="L62" s="75">
        <f>'Margin per unit (cash)'!L62*'Volume (KT)'!L82*1000*'Selling Price'!L$20/10^6</f>
        <v>0</v>
      </c>
      <c r="M62" s="75">
        <f>'Margin per unit (cash)'!M62*'Volume (KT)'!M82*1000*'Selling Price'!M$20/10^6</f>
        <v>0</v>
      </c>
      <c r="N62" s="75">
        <f>'Margin per unit (cash)'!N62*'Volume (KT)'!N82*1000*'Selling Price'!N$20/10^6</f>
        <v>0</v>
      </c>
      <c r="O62" s="75">
        <f>'Margin per unit (cash)'!O62*'Volume (KT)'!O82*1000*'Selling Price'!O$20/10^6</f>
        <v>0</v>
      </c>
      <c r="P62" s="75">
        <f>'Margin per unit (cash)'!P62*'Volume (KT)'!P82*1000*'Selling Price'!P$20/10^6</f>
        <v>0</v>
      </c>
      <c r="Q62" s="75" t="e">
        <f>'Margin per unit (cash)'!Q62*'Volume (KT)'!#REF!*1000*'Selling Price'!#REF!/10^6</f>
        <v>#REF!</v>
      </c>
      <c r="R62" s="75" t="e">
        <f>'Margin per unit (cash)'!R62*'Volume (KT)'!#REF!*1000*'Selling Price'!#REF!/10^6</f>
        <v>#REF!</v>
      </c>
      <c r="S62" s="75" t="e">
        <f>'Margin per unit (cash)'!S62*'Volume (KT)'!#REF!*1000*'Selling Price'!#REF!/10^6</f>
        <v>#REF!</v>
      </c>
      <c r="T62" s="75" t="e">
        <f>'Margin per unit (cash)'!T62*'Volume (KT)'!#REF!*1000*'Selling Price'!#REF!/10^6</f>
        <v>#REF!</v>
      </c>
      <c r="U62" s="75" t="e">
        <f>'Margin per unit (cash)'!U62*'Volume (KT)'!#REF!*1000*'Selling Price'!#REF!/10^6</f>
        <v>#REF!</v>
      </c>
      <c r="V62" s="75" t="e">
        <f>'Margin per unit (cash)'!V62*'Volume (KT)'!#REF!*1000*'Selling Price'!#REF!/10^6</f>
        <v>#REF!</v>
      </c>
      <c r="W62" s="75" t="e">
        <f>'Margin per unit (cash)'!W62*'Volume (KT)'!#REF!*1000*'Selling Price'!#REF!/10^6</f>
        <v>#REF!</v>
      </c>
      <c r="X62" s="75" t="e">
        <f>'Margin per unit (cash)'!X62*'Volume (KT)'!#REF!*1000*'Selling Price'!#REF!/10^6</f>
        <v>#REF!</v>
      </c>
    </row>
    <row r="63" spans="1:24">
      <c r="A63" s="74" t="s">
        <v>91</v>
      </c>
      <c r="B63" s="85" t="s">
        <v>95</v>
      </c>
      <c r="C63" s="85" t="s">
        <v>113</v>
      </c>
      <c r="D63" s="85" t="s">
        <v>107</v>
      </c>
      <c r="E63" s="75">
        <f>'Margin per unit (cash)'!E63*'Volume (KT)'!E83*1000*'Selling Price'!E$20/10^6</f>
        <v>0</v>
      </c>
      <c r="F63" s="75">
        <f>'Margin per unit (cash)'!F63*'Volume (KT)'!F83*1000*'Selling Price'!F$20/10^6</f>
        <v>0</v>
      </c>
      <c r="G63" s="75">
        <f>'Margin per unit (cash)'!G63*'Volume (KT)'!G83*1000*'Selling Price'!G$20/10^6</f>
        <v>0</v>
      </c>
      <c r="H63" s="75">
        <f>'Margin per unit (cash)'!H63*'Volume (KT)'!H83*1000*'Selling Price'!H$20/10^6</f>
        <v>0</v>
      </c>
      <c r="I63" s="75">
        <f>'Margin per unit (cash)'!I63*'Volume (KT)'!I83*1000*'Selling Price'!I$20/10^6</f>
        <v>0</v>
      </c>
      <c r="J63" s="75">
        <f>'Margin per unit (cash)'!J63*'Volume (KT)'!J83*1000*'Selling Price'!J$20/10^6</f>
        <v>0</v>
      </c>
      <c r="K63" s="75">
        <f>'Margin per unit (cash)'!K63*'Volume (KT)'!K83*1000*'Selling Price'!K$20/10^6</f>
        <v>0</v>
      </c>
      <c r="L63" s="75">
        <f>'Margin per unit (cash)'!L63*'Volume (KT)'!L83*1000*'Selling Price'!L$20/10^6</f>
        <v>0</v>
      </c>
      <c r="M63" s="75">
        <f>'Margin per unit (cash)'!M63*'Volume (KT)'!M83*1000*'Selling Price'!M$20/10^6</f>
        <v>0</v>
      </c>
      <c r="N63" s="75">
        <f>'Margin per unit (cash)'!N63*'Volume (KT)'!N83*1000*'Selling Price'!N$20/10^6</f>
        <v>0</v>
      </c>
      <c r="O63" s="75">
        <f>'Margin per unit (cash)'!O63*'Volume (KT)'!O83*1000*'Selling Price'!O$20/10^6</f>
        <v>0</v>
      </c>
      <c r="P63" s="75">
        <f>'Margin per unit (cash)'!P63*'Volume (KT)'!P83*1000*'Selling Price'!P$20/10^6</f>
        <v>0</v>
      </c>
      <c r="Q63" s="75" t="e">
        <f>'Margin per unit (cash)'!Q63*'Volume (KT)'!#REF!*1000*'Selling Price'!#REF!/10^6</f>
        <v>#REF!</v>
      </c>
      <c r="R63" s="75" t="e">
        <f>'Margin per unit (cash)'!R63*'Volume (KT)'!#REF!*1000*'Selling Price'!#REF!/10^6</f>
        <v>#REF!</v>
      </c>
      <c r="S63" s="75" t="e">
        <f>'Margin per unit (cash)'!S63*'Volume (KT)'!#REF!*1000*'Selling Price'!#REF!/10^6</f>
        <v>#REF!</v>
      </c>
      <c r="T63" s="75" t="e">
        <f>'Margin per unit (cash)'!T63*'Volume (KT)'!#REF!*1000*'Selling Price'!#REF!/10^6</f>
        <v>#REF!</v>
      </c>
      <c r="U63" s="75" t="e">
        <f>'Margin per unit (cash)'!U63*'Volume (KT)'!#REF!*1000*'Selling Price'!#REF!/10^6</f>
        <v>#REF!</v>
      </c>
      <c r="V63" s="75" t="e">
        <f>'Margin per unit (cash)'!V63*'Volume (KT)'!#REF!*1000*'Selling Price'!#REF!/10^6</f>
        <v>#REF!</v>
      </c>
      <c r="W63" s="75" t="e">
        <f>'Margin per unit (cash)'!W63*'Volume (KT)'!#REF!*1000*'Selling Price'!#REF!/10^6</f>
        <v>#REF!</v>
      </c>
      <c r="X63" s="75" t="e">
        <f>'Margin per unit (cash)'!X63*'Volume (KT)'!#REF!*1000*'Selling Price'!#REF!/10^6</f>
        <v>#REF!</v>
      </c>
    </row>
    <row r="64" spans="1:24">
      <c r="A64" s="74" t="s">
        <v>91</v>
      </c>
      <c r="B64" s="85" t="s">
        <v>95</v>
      </c>
      <c r="C64" s="85" t="s">
        <v>113</v>
      </c>
      <c r="D64" s="85" t="s">
        <v>109</v>
      </c>
      <c r="E64" s="75">
        <f>'Margin per unit (cash)'!E64*'Volume (KT)'!E84*1000*'Selling Price'!E$20/10^6</f>
        <v>0</v>
      </c>
      <c r="F64" s="75">
        <f>'Margin per unit (cash)'!F64*'Volume (KT)'!F84*1000*'Selling Price'!F$20/10^6</f>
        <v>0</v>
      </c>
      <c r="G64" s="75">
        <f>'Margin per unit (cash)'!G64*'Volume (KT)'!G84*1000*'Selling Price'!G$20/10^6</f>
        <v>0</v>
      </c>
      <c r="H64" s="75">
        <f>'Margin per unit (cash)'!H64*'Volume (KT)'!H84*1000*'Selling Price'!H$20/10^6</f>
        <v>0</v>
      </c>
      <c r="I64" s="75">
        <f>'Margin per unit (cash)'!I64*'Volume (KT)'!I84*1000*'Selling Price'!I$20/10^6</f>
        <v>0</v>
      </c>
      <c r="J64" s="75">
        <f>'Margin per unit (cash)'!J64*'Volume (KT)'!J84*1000*'Selling Price'!J$20/10^6</f>
        <v>0</v>
      </c>
      <c r="K64" s="75">
        <f>'Margin per unit (cash)'!K64*'Volume (KT)'!K84*1000*'Selling Price'!K$20/10^6</f>
        <v>0</v>
      </c>
      <c r="L64" s="75">
        <f>'Margin per unit (cash)'!L64*'Volume (KT)'!L84*1000*'Selling Price'!L$20/10^6</f>
        <v>0</v>
      </c>
      <c r="M64" s="75">
        <f>'Margin per unit (cash)'!M64*'Volume (KT)'!M84*1000*'Selling Price'!M$20/10^6</f>
        <v>0</v>
      </c>
      <c r="N64" s="75">
        <f>'Margin per unit (cash)'!N64*'Volume (KT)'!N84*1000*'Selling Price'!N$20/10^6</f>
        <v>0</v>
      </c>
      <c r="O64" s="75">
        <f>'Margin per unit (cash)'!O64*'Volume (KT)'!O84*1000*'Selling Price'!O$20/10^6</f>
        <v>0</v>
      </c>
      <c r="P64" s="75">
        <f>'Margin per unit (cash)'!P64*'Volume (KT)'!P84*1000*'Selling Price'!P$20/10^6</f>
        <v>0</v>
      </c>
      <c r="Q64" s="75" t="e">
        <f>'Margin per unit (cash)'!Q64*'Volume (KT)'!#REF!*1000*'Selling Price'!#REF!/10^6</f>
        <v>#REF!</v>
      </c>
      <c r="R64" s="75" t="e">
        <f>'Margin per unit (cash)'!R64*'Volume (KT)'!#REF!*1000*'Selling Price'!#REF!/10^6</f>
        <v>#REF!</v>
      </c>
      <c r="S64" s="75" t="e">
        <f>'Margin per unit (cash)'!S64*'Volume (KT)'!#REF!*1000*'Selling Price'!#REF!/10^6</f>
        <v>#REF!</v>
      </c>
      <c r="T64" s="75" t="e">
        <f>'Margin per unit (cash)'!T64*'Volume (KT)'!#REF!*1000*'Selling Price'!#REF!/10^6</f>
        <v>#REF!</v>
      </c>
      <c r="U64" s="75" t="e">
        <f>'Margin per unit (cash)'!U64*'Volume (KT)'!#REF!*1000*'Selling Price'!#REF!/10^6</f>
        <v>#REF!</v>
      </c>
      <c r="V64" s="75" t="e">
        <f>'Margin per unit (cash)'!V64*'Volume (KT)'!#REF!*1000*'Selling Price'!#REF!/10^6</f>
        <v>#REF!</v>
      </c>
      <c r="W64" s="75" t="e">
        <f>'Margin per unit (cash)'!W64*'Volume (KT)'!#REF!*1000*'Selling Price'!#REF!/10^6</f>
        <v>#REF!</v>
      </c>
      <c r="X64" s="75" t="e">
        <f>'Margin per unit (cash)'!X64*'Volume (KT)'!#REF!*1000*'Selling Price'!#REF!/10^6</f>
        <v>#REF!</v>
      </c>
    </row>
    <row r="65" spans="1:24">
      <c r="A65" s="74" t="s">
        <v>91</v>
      </c>
      <c r="B65" s="85" t="s">
        <v>95</v>
      </c>
      <c r="C65" s="85" t="s">
        <v>114</v>
      </c>
      <c r="D65" s="85" t="s">
        <v>107</v>
      </c>
      <c r="E65" s="75">
        <f>'Margin per unit (cash)'!E65*'Volume (KT)'!E85*1000*'Selling Price'!E$20/10^6</f>
        <v>0</v>
      </c>
      <c r="F65" s="75">
        <f>'Margin per unit (cash)'!F65*'Volume (KT)'!F85*1000*'Selling Price'!F$20/10^6</f>
        <v>0</v>
      </c>
      <c r="G65" s="75">
        <f>'Margin per unit (cash)'!G65*'Volume (KT)'!G85*1000*'Selling Price'!G$20/10^6</f>
        <v>0</v>
      </c>
      <c r="H65" s="75">
        <f>'Margin per unit (cash)'!H65*'Volume (KT)'!H85*1000*'Selling Price'!H$20/10^6</f>
        <v>0</v>
      </c>
      <c r="I65" s="75">
        <f>'Margin per unit (cash)'!I65*'Volume (KT)'!I85*1000*'Selling Price'!I$20/10^6</f>
        <v>0</v>
      </c>
      <c r="J65" s="75">
        <f>'Margin per unit (cash)'!J65*'Volume (KT)'!J85*1000*'Selling Price'!J$20/10^6</f>
        <v>0</v>
      </c>
      <c r="K65" s="75">
        <f>'Margin per unit (cash)'!K65*'Volume (KT)'!K85*1000*'Selling Price'!K$20/10^6</f>
        <v>0</v>
      </c>
      <c r="L65" s="75">
        <f>'Margin per unit (cash)'!L65*'Volume (KT)'!L85*1000*'Selling Price'!L$20/10^6</f>
        <v>0</v>
      </c>
      <c r="M65" s="75">
        <f>'Margin per unit (cash)'!M65*'Volume (KT)'!M85*1000*'Selling Price'!M$20/10^6</f>
        <v>0</v>
      </c>
      <c r="N65" s="75">
        <f>'Margin per unit (cash)'!N65*'Volume (KT)'!N85*1000*'Selling Price'!N$20/10^6</f>
        <v>0</v>
      </c>
      <c r="O65" s="75">
        <f>'Margin per unit (cash)'!O65*'Volume (KT)'!O85*1000*'Selling Price'!O$20/10^6</f>
        <v>0</v>
      </c>
      <c r="P65" s="75">
        <f>'Margin per unit (cash)'!P65*'Volume (KT)'!P85*1000*'Selling Price'!P$20/10^6</f>
        <v>0</v>
      </c>
      <c r="Q65" s="75" t="e">
        <f>'Margin per unit (cash)'!Q65*'Volume (KT)'!#REF!*1000*'Selling Price'!#REF!/10^6</f>
        <v>#REF!</v>
      </c>
      <c r="R65" s="75" t="e">
        <f>'Margin per unit (cash)'!R65*'Volume (KT)'!#REF!*1000*'Selling Price'!#REF!/10^6</f>
        <v>#REF!</v>
      </c>
      <c r="S65" s="75" t="e">
        <f>'Margin per unit (cash)'!S65*'Volume (KT)'!#REF!*1000*'Selling Price'!#REF!/10^6</f>
        <v>#REF!</v>
      </c>
      <c r="T65" s="75" t="e">
        <f>'Margin per unit (cash)'!T65*'Volume (KT)'!#REF!*1000*'Selling Price'!#REF!/10^6</f>
        <v>#REF!</v>
      </c>
      <c r="U65" s="75" t="e">
        <f>'Margin per unit (cash)'!U65*'Volume (KT)'!#REF!*1000*'Selling Price'!#REF!/10^6</f>
        <v>#REF!</v>
      </c>
      <c r="V65" s="75" t="e">
        <f>'Margin per unit (cash)'!V65*'Volume (KT)'!#REF!*1000*'Selling Price'!#REF!/10^6</f>
        <v>#REF!</v>
      </c>
      <c r="W65" s="75" t="e">
        <f>'Margin per unit (cash)'!W65*'Volume (KT)'!#REF!*1000*'Selling Price'!#REF!/10^6</f>
        <v>#REF!</v>
      </c>
      <c r="X65" s="75" t="e">
        <f>'Margin per unit (cash)'!X65*'Volume (KT)'!#REF!*1000*'Selling Price'!#REF!/10^6</f>
        <v>#REF!</v>
      </c>
    </row>
    <row r="66" spans="1:24">
      <c r="A66" s="74" t="s">
        <v>91</v>
      </c>
      <c r="B66" s="85" t="s">
        <v>95</v>
      </c>
      <c r="C66" s="85" t="s">
        <v>114</v>
      </c>
      <c r="D66" s="85" t="s">
        <v>109</v>
      </c>
      <c r="E66" s="75">
        <f>'Margin per unit (cash)'!E66*'Volume (KT)'!E86*1000*'Selling Price'!E$20/10^6</f>
        <v>2.0384559166909075</v>
      </c>
      <c r="F66" s="75">
        <f>'Margin per unit (cash)'!F66*'Volume (KT)'!F86*1000*'Selling Price'!F$20/10^6</f>
        <v>2.4789565307418928</v>
      </c>
      <c r="G66" s="75">
        <f>'Margin per unit (cash)'!G66*'Volume (KT)'!G86*1000*'Selling Price'!G$20/10^6</f>
        <v>2.4819310264079206</v>
      </c>
      <c r="H66" s="75">
        <f>'Margin per unit (cash)'!H66*'Volume (KT)'!H86*1000*'Selling Price'!H$20/10^6</f>
        <v>5.4345283202416175</v>
      </c>
      <c r="I66" s="75">
        <f>'Margin per unit (cash)'!I66*'Volume (KT)'!I86*1000*'Selling Price'!I$20/10^6</f>
        <v>3.6249196856096111</v>
      </c>
      <c r="J66" s="75">
        <f>'Margin per unit (cash)'!J66*'Volume (KT)'!J86*1000*'Selling Price'!J$20/10^6</f>
        <v>3.7687651846125503</v>
      </c>
      <c r="K66" s="75">
        <f>'Margin per unit (cash)'!K66*'Volume (KT)'!K86*1000*'Selling Price'!K$20/10^6</f>
        <v>5.4779961469412166</v>
      </c>
      <c r="L66" s="75">
        <f>'Margin per unit (cash)'!L66*'Volume (KT)'!L86*1000*'Selling Price'!L$20/10^6</f>
        <v>4.0970591232800579</v>
      </c>
      <c r="M66" s="75">
        <f>'Margin per unit (cash)'!M66*'Volume (KT)'!M86*1000*'Selling Price'!M$20/10^6</f>
        <v>5.8323154326439433</v>
      </c>
      <c r="N66" s="75">
        <f>'Margin per unit (cash)'!N66*'Volume (KT)'!N86*1000*'Selling Price'!N$20/10^6</f>
        <v>7.224847940243432</v>
      </c>
      <c r="O66" s="75">
        <f>'Margin per unit (cash)'!O66*'Volume (KT)'!O86*1000*'Selling Price'!O$20/10^6</f>
        <v>8.8175445178897665</v>
      </c>
      <c r="P66" s="75">
        <f>'Margin per unit (cash)'!P66*'Volume (KT)'!P86*1000*'Selling Price'!P$20/10^6</f>
        <v>3.9069286792855977</v>
      </c>
      <c r="Q66" s="75" t="e">
        <f>'Margin per unit (cash)'!Q66*'Volume (KT)'!#REF!*1000*'Selling Price'!#REF!/10^6</f>
        <v>#REF!</v>
      </c>
      <c r="R66" s="75" t="e">
        <f>'Margin per unit (cash)'!R66*'Volume (KT)'!#REF!*1000*'Selling Price'!#REF!/10^6</f>
        <v>#REF!</v>
      </c>
      <c r="S66" s="75" t="e">
        <f>'Margin per unit (cash)'!S66*'Volume (KT)'!#REF!*1000*'Selling Price'!#REF!/10^6</f>
        <v>#REF!</v>
      </c>
      <c r="T66" s="75" t="e">
        <f>'Margin per unit (cash)'!T66*'Volume (KT)'!#REF!*1000*'Selling Price'!#REF!/10^6</f>
        <v>#REF!</v>
      </c>
      <c r="U66" s="75" t="e">
        <f>'Margin per unit (cash)'!U66*'Volume (KT)'!#REF!*1000*'Selling Price'!#REF!/10^6</f>
        <v>#REF!</v>
      </c>
      <c r="V66" s="75" t="e">
        <f>'Margin per unit (cash)'!V66*'Volume (KT)'!#REF!*1000*'Selling Price'!#REF!/10^6</f>
        <v>#REF!</v>
      </c>
      <c r="W66" s="75" t="e">
        <f>'Margin per unit (cash)'!W66*'Volume (KT)'!#REF!*1000*'Selling Price'!#REF!/10^6</f>
        <v>#REF!</v>
      </c>
      <c r="X66" s="75" t="e">
        <f>'Margin per unit (cash)'!X66*'Volume (KT)'!#REF!*1000*'Selling Price'!#REF!/10^6</f>
        <v>#REF!</v>
      </c>
    </row>
    <row r="67" spans="1:24">
      <c r="A67" s="74" t="s">
        <v>91</v>
      </c>
      <c r="B67" s="85" t="s">
        <v>95</v>
      </c>
      <c r="C67" s="85" t="s">
        <v>115</v>
      </c>
      <c r="D67" s="85" t="s">
        <v>107</v>
      </c>
      <c r="E67" s="75">
        <f>'Margin per unit (cash)'!E67*'Volume (KT)'!E88*1000*'Selling Price'!E$20/10^6</f>
        <v>0</v>
      </c>
      <c r="F67" s="75">
        <f>'Margin per unit (cash)'!F67*'Volume (KT)'!F88*1000*'Selling Price'!F$20/10^6</f>
        <v>0</v>
      </c>
      <c r="G67" s="75">
        <f>'Margin per unit (cash)'!G67*'Volume (KT)'!G88*1000*'Selling Price'!G$20/10^6</f>
        <v>0</v>
      </c>
      <c r="H67" s="75">
        <f>'Margin per unit (cash)'!H67*'Volume (KT)'!H88*1000*'Selling Price'!H$20/10^6</f>
        <v>0</v>
      </c>
      <c r="I67" s="75">
        <f>'Margin per unit (cash)'!I67*'Volume (KT)'!I88*1000*'Selling Price'!I$20/10^6</f>
        <v>0</v>
      </c>
      <c r="J67" s="75">
        <f>'Margin per unit (cash)'!J67*'Volume (KT)'!J88*1000*'Selling Price'!J$20/10^6</f>
        <v>0</v>
      </c>
      <c r="K67" s="75">
        <f>'Margin per unit (cash)'!K67*'Volume (KT)'!K88*1000*'Selling Price'!K$20/10^6</f>
        <v>0</v>
      </c>
      <c r="L67" s="75">
        <f>'Margin per unit (cash)'!L67*'Volume (KT)'!L88*1000*'Selling Price'!L$20/10^6</f>
        <v>0</v>
      </c>
      <c r="M67" s="75">
        <f>'Margin per unit (cash)'!M67*'Volume (KT)'!M88*1000*'Selling Price'!M$20/10^6</f>
        <v>0</v>
      </c>
      <c r="N67" s="75">
        <f>'Margin per unit (cash)'!N67*'Volume (KT)'!N88*1000*'Selling Price'!N$20/10^6</f>
        <v>0</v>
      </c>
      <c r="O67" s="75">
        <f>'Margin per unit (cash)'!O67*'Volume (KT)'!O88*1000*'Selling Price'!O$20/10^6</f>
        <v>0</v>
      </c>
      <c r="P67" s="75">
        <f>'Margin per unit (cash)'!P67*'Volume (KT)'!P88*1000*'Selling Price'!P$20/10^6</f>
        <v>0</v>
      </c>
      <c r="Q67" s="75" t="e">
        <f>'Margin per unit (cash)'!Q67*'Volume (KT)'!#REF!*1000*'Selling Price'!#REF!/10^6</f>
        <v>#REF!</v>
      </c>
      <c r="R67" s="75" t="e">
        <f>'Margin per unit (cash)'!R67*'Volume (KT)'!#REF!*1000*'Selling Price'!#REF!/10^6</f>
        <v>#REF!</v>
      </c>
      <c r="S67" s="75" t="e">
        <f>'Margin per unit (cash)'!S67*'Volume (KT)'!#REF!*1000*'Selling Price'!#REF!/10^6</f>
        <v>#REF!</v>
      </c>
      <c r="T67" s="75" t="e">
        <f>'Margin per unit (cash)'!T67*'Volume (KT)'!#REF!*1000*'Selling Price'!#REF!/10^6</f>
        <v>#REF!</v>
      </c>
      <c r="U67" s="75" t="e">
        <f>'Margin per unit (cash)'!U67*'Volume (KT)'!#REF!*1000*'Selling Price'!#REF!/10^6</f>
        <v>#REF!</v>
      </c>
      <c r="V67" s="75" t="e">
        <f>'Margin per unit (cash)'!V67*'Volume (KT)'!#REF!*1000*'Selling Price'!#REF!/10^6</f>
        <v>#REF!</v>
      </c>
      <c r="W67" s="75" t="e">
        <f>'Margin per unit (cash)'!W67*'Volume (KT)'!#REF!*1000*'Selling Price'!#REF!/10^6</f>
        <v>#REF!</v>
      </c>
      <c r="X67" s="75" t="e">
        <f>'Margin per unit (cash)'!X67*'Volume (KT)'!#REF!*1000*'Selling Price'!#REF!/10^6</f>
        <v>#REF!</v>
      </c>
    </row>
    <row r="68" spans="1:24">
      <c r="A68" s="74" t="s">
        <v>91</v>
      </c>
      <c r="B68" s="85" t="s">
        <v>95</v>
      </c>
      <c r="C68" s="85" t="s">
        <v>115</v>
      </c>
      <c r="D68" s="85" t="s">
        <v>109</v>
      </c>
      <c r="E68" s="75">
        <f>'Margin per unit (cash)'!E68*'Volume (KT)'!E89*1000*'Selling Price'!E$20/10^6</f>
        <v>12.509914212670903</v>
      </c>
      <c r="F68" s="75">
        <f>'Margin per unit (cash)'!F68*'Volume (KT)'!F89*1000*'Selling Price'!F$20/10^6</f>
        <v>15.947687021341636</v>
      </c>
      <c r="G68" s="75">
        <f>'Margin per unit (cash)'!G68*'Volume (KT)'!G89*1000*'Selling Price'!G$20/10^6</f>
        <v>15.303724082214657</v>
      </c>
      <c r="H68" s="75">
        <f>'Margin per unit (cash)'!H68*'Volume (KT)'!H89*1000*'Selling Price'!H$20/10^6</f>
        <v>16.927522704833581</v>
      </c>
      <c r="I68" s="75">
        <f>'Margin per unit (cash)'!I68*'Volume (KT)'!I89*1000*'Selling Price'!I$20/10^6</f>
        <v>14.853030553804212</v>
      </c>
      <c r="J68" s="75">
        <f>'Margin per unit (cash)'!J68*'Volume (KT)'!J89*1000*'Selling Price'!J$20/10^6</f>
        <v>15.514719849217736</v>
      </c>
      <c r="K68" s="75">
        <f>'Margin per unit (cash)'!K68*'Volume (KT)'!K89*1000*'Selling Price'!K$20/10^6</f>
        <v>17.077486706947205</v>
      </c>
      <c r="L68" s="75">
        <f>'Margin per unit (cash)'!L68*'Volume (KT)'!L89*1000*'Selling Price'!L$20/10^6</f>
        <v>17.024871967088266</v>
      </c>
      <c r="M68" s="75">
        <f>'Margin per unit (cash)'!M68*'Volume (KT)'!M89*1000*'Selling Price'!M$20/10^6</f>
        <v>18.299888242621609</v>
      </c>
      <c r="N68" s="75">
        <f>'Margin per unit (cash)'!N68*'Volume (KT)'!N89*1000*'Selling Price'!N$20/10^6</f>
        <v>13.321792787943263</v>
      </c>
      <c r="O68" s="75">
        <f>'Margin per unit (cash)'!O68*'Volume (KT)'!O89*1000*'Selling Price'!O$20/10^6</f>
        <v>16.689208409252654</v>
      </c>
      <c r="P68" s="75">
        <f>'Margin per unit (cash)'!P68*'Volume (KT)'!P89*1000*'Selling Price'!P$20/10^6</f>
        <v>16.150271924713753</v>
      </c>
      <c r="Q68" s="75" t="e">
        <f>'Margin per unit (cash)'!Q68*'Volume (KT)'!#REF!*1000*'Selling Price'!#REF!/10^6</f>
        <v>#REF!</v>
      </c>
      <c r="R68" s="75" t="e">
        <f>'Margin per unit (cash)'!R68*'Volume (KT)'!#REF!*1000*'Selling Price'!#REF!/10^6</f>
        <v>#REF!</v>
      </c>
      <c r="S68" s="75" t="e">
        <f>'Margin per unit (cash)'!S68*'Volume (KT)'!#REF!*1000*'Selling Price'!#REF!/10^6</f>
        <v>#REF!</v>
      </c>
      <c r="T68" s="75" t="e">
        <f>'Margin per unit (cash)'!T68*'Volume (KT)'!#REF!*1000*'Selling Price'!#REF!/10^6</f>
        <v>#REF!</v>
      </c>
      <c r="U68" s="75" t="e">
        <f>'Margin per unit (cash)'!U68*'Volume (KT)'!#REF!*1000*'Selling Price'!#REF!/10^6</f>
        <v>#REF!</v>
      </c>
      <c r="V68" s="75" t="e">
        <f>'Margin per unit (cash)'!V68*'Volume (KT)'!#REF!*1000*'Selling Price'!#REF!/10^6</f>
        <v>#REF!</v>
      </c>
      <c r="W68" s="75" t="e">
        <f>'Margin per unit (cash)'!W68*'Volume (KT)'!#REF!*1000*'Selling Price'!#REF!/10^6</f>
        <v>#REF!</v>
      </c>
      <c r="X68" s="75" t="e">
        <f>'Margin per unit (cash)'!X68*'Volume (KT)'!#REF!*1000*'Selling Price'!#REF!/10^6</f>
        <v>#REF!</v>
      </c>
    </row>
    <row r="69" spans="1:24">
      <c r="A69" s="74" t="s">
        <v>91</v>
      </c>
      <c r="B69" s="85" t="s">
        <v>95</v>
      </c>
      <c r="C69" s="85" t="s">
        <v>116</v>
      </c>
      <c r="D69" s="85" t="s">
        <v>107</v>
      </c>
      <c r="E69" s="75">
        <f>'Margin per unit (cash)'!E69*'Volume (KT)'!E91*1000*'Selling Price'!E$20/10^6</f>
        <v>0</v>
      </c>
      <c r="F69" s="75">
        <f>'Margin per unit (cash)'!F69*'Volume (KT)'!F91*1000*'Selling Price'!F$20/10^6</f>
        <v>0</v>
      </c>
      <c r="G69" s="75">
        <f>'Margin per unit (cash)'!G69*'Volume (KT)'!G91*1000*'Selling Price'!G$20/10^6</f>
        <v>0</v>
      </c>
      <c r="H69" s="75">
        <f>'Margin per unit (cash)'!H69*'Volume (KT)'!H91*1000*'Selling Price'!H$20/10^6</f>
        <v>0</v>
      </c>
      <c r="I69" s="75">
        <f>'Margin per unit (cash)'!I69*'Volume (KT)'!I91*1000*'Selling Price'!I$20/10^6</f>
        <v>0</v>
      </c>
      <c r="J69" s="75">
        <f>'Margin per unit (cash)'!J69*'Volume (KT)'!J91*1000*'Selling Price'!J$20/10^6</f>
        <v>0</v>
      </c>
      <c r="K69" s="75">
        <f>'Margin per unit (cash)'!K69*'Volume (KT)'!K91*1000*'Selling Price'!K$20/10^6</f>
        <v>0</v>
      </c>
      <c r="L69" s="75">
        <f>'Margin per unit (cash)'!L69*'Volume (KT)'!L91*1000*'Selling Price'!L$20/10^6</f>
        <v>0</v>
      </c>
      <c r="M69" s="75">
        <f>'Margin per unit (cash)'!M69*'Volume (KT)'!M91*1000*'Selling Price'!M$20/10^6</f>
        <v>0</v>
      </c>
      <c r="N69" s="75">
        <f>'Margin per unit (cash)'!N69*'Volume (KT)'!N91*1000*'Selling Price'!N$20/10^6</f>
        <v>0</v>
      </c>
      <c r="O69" s="75">
        <f>'Margin per unit (cash)'!O69*'Volume (KT)'!O91*1000*'Selling Price'!O$20/10^6</f>
        <v>0</v>
      </c>
      <c r="P69" s="75">
        <f>'Margin per unit (cash)'!P69*'Volume (KT)'!P91*1000*'Selling Price'!P$20/10^6</f>
        <v>0</v>
      </c>
      <c r="Q69" s="75" t="e">
        <f>'Margin per unit (cash)'!Q69*'Volume (KT)'!#REF!*1000*'Selling Price'!#REF!/10^6</f>
        <v>#REF!</v>
      </c>
      <c r="R69" s="75" t="e">
        <f>'Margin per unit (cash)'!R69*'Volume (KT)'!#REF!*1000*'Selling Price'!#REF!/10^6</f>
        <v>#REF!</v>
      </c>
      <c r="S69" s="75" t="e">
        <f>'Margin per unit (cash)'!S69*'Volume (KT)'!#REF!*1000*'Selling Price'!#REF!/10^6</f>
        <v>#REF!</v>
      </c>
      <c r="T69" s="75" t="e">
        <f>'Margin per unit (cash)'!T69*'Volume (KT)'!#REF!*1000*'Selling Price'!#REF!/10^6</f>
        <v>#REF!</v>
      </c>
      <c r="U69" s="75" t="e">
        <f>'Margin per unit (cash)'!U69*'Volume (KT)'!#REF!*1000*'Selling Price'!#REF!/10^6</f>
        <v>#REF!</v>
      </c>
      <c r="V69" s="75" t="e">
        <f>'Margin per unit (cash)'!V69*'Volume (KT)'!#REF!*1000*'Selling Price'!#REF!/10^6</f>
        <v>#REF!</v>
      </c>
      <c r="W69" s="75" t="e">
        <f>'Margin per unit (cash)'!W69*'Volume (KT)'!#REF!*1000*'Selling Price'!#REF!/10^6</f>
        <v>#REF!</v>
      </c>
      <c r="X69" s="75" t="e">
        <f>'Margin per unit (cash)'!X69*'Volume (KT)'!#REF!*1000*'Selling Price'!#REF!/10^6</f>
        <v>#REF!</v>
      </c>
    </row>
    <row r="70" spans="1:24">
      <c r="A70" s="74" t="s">
        <v>91</v>
      </c>
      <c r="B70" s="85" t="s">
        <v>95</v>
      </c>
      <c r="C70" s="85" t="s">
        <v>116</v>
      </c>
      <c r="D70" s="85" t="s">
        <v>109</v>
      </c>
      <c r="E70" s="75">
        <f>'Margin per unit (cash)'!E70*'Volume (KT)'!E92*1000*'Selling Price'!E$20/10^6</f>
        <v>0</v>
      </c>
      <c r="F70" s="75">
        <f>'Margin per unit (cash)'!F70*'Volume (KT)'!F92*1000*'Selling Price'!F$20/10^6</f>
        <v>0</v>
      </c>
      <c r="G70" s="75">
        <f>'Margin per unit (cash)'!G70*'Volume (KT)'!G92*1000*'Selling Price'!G$20/10^6</f>
        <v>0</v>
      </c>
      <c r="H70" s="75">
        <f>'Margin per unit (cash)'!H70*'Volume (KT)'!H92*1000*'Selling Price'!H$20/10^6</f>
        <v>0</v>
      </c>
      <c r="I70" s="75">
        <f>'Margin per unit (cash)'!I70*'Volume (KT)'!I92*1000*'Selling Price'!I$20/10^6</f>
        <v>0</v>
      </c>
      <c r="J70" s="75">
        <f>'Margin per unit (cash)'!J70*'Volume (KT)'!J92*1000*'Selling Price'!J$20/10^6</f>
        <v>0</v>
      </c>
      <c r="K70" s="75">
        <f>'Margin per unit (cash)'!K70*'Volume (KT)'!K92*1000*'Selling Price'!K$20/10^6</f>
        <v>0</v>
      </c>
      <c r="L70" s="75">
        <f>'Margin per unit (cash)'!L70*'Volume (KT)'!L92*1000*'Selling Price'!L$20/10^6</f>
        <v>0</v>
      </c>
      <c r="M70" s="75">
        <f>'Margin per unit (cash)'!M70*'Volume (KT)'!M92*1000*'Selling Price'!M$20/10^6</f>
        <v>0</v>
      </c>
      <c r="N70" s="75">
        <f>'Margin per unit (cash)'!N70*'Volume (KT)'!N92*1000*'Selling Price'!N$20/10^6</f>
        <v>0</v>
      </c>
      <c r="O70" s="75">
        <f>'Margin per unit (cash)'!O70*'Volume (KT)'!O92*1000*'Selling Price'!O$20/10^6</f>
        <v>0</v>
      </c>
      <c r="P70" s="75">
        <f>'Margin per unit (cash)'!P70*'Volume (KT)'!P92*1000*'Selling Price'!P$20/10^6</f>
        <v>0</v>
      </c>
      <c r="Q70" s="75" t="e">
        <f>'Margin per unit (cash)'!Q70*'Volume (KT)'!#REF!*1000*'Selling Price'!#REF!/10^6</f>
        <v>#REF!</v>
      </c>
      <c r="R70" s="75" t="e">
        <f>'Margin per unit (cash)'!R70*'Volume (KT)'!#REF!*1000*'Selling Price'!#REF!/10^6</f>
        <v>#REF!</v>
      </c>
      <c r="S70" s="75" t="e">
        <f>'Margin per unit (cash)'!S70*'Volume (KT)'!#REF!*1000*'Selling Price'!#REF!/10^6</f>
        <v>#REF!</v>
      </c>
      <c r="T70" s="75" t="e">
        <f>'Margin per unit (cash)'!T70*'Volume (KT)'!#REF!*1000*'Selling Price'!#REF!/10^6</f>
        <v>#REF!</v>
      </c>
      <c r="U70" s="75" t="e">
        <f>'Margin per unit (cash)'!U70*'Volume (KT)'!#REF!*1000*'Selling Price'!#REF!/10^6</f>
        <v>#REF!</v>
      </c>
      <c r="V70" s="75" t="e">
        <f>'Margin per unit (cash)'!V70*'Volume (KT)'!#REF!*1000*'Selling Price'!#REF!/10^6</f>
        <v>#REF!</v>
      </c>
      <c r="W70" s="75" t="e">
        <f>'Margin per unit (cash)'!W70*'Volume (KT)'!#REF!*1000*'Selling Price'!#REF!/10^6</f>
        <v>#REF!</v>
      </c>
      <c r="X70" s="75" t="e">
        <f>'Margin per unit (cash)'!X70*'Volume (KT)'!#REF!*1000*'Selling Price'!#REF!/10^6</f>
        <v>#REF!</v>
      </c>
    </row>
    <row r="71" spans="1:24">
      <c r="A71" s="74" t="s">
        <v>91</v>
      </c>
      <c r="B71" s="85" t="s">
        <v>95</v>
      </c>
      <c r="C71" s="85" t="s">
        <v>117</v>
      </c>
      <c r="D71" s="85" t="s">
        <v>107</v>
      </c>
      <c r="E71" s="75">
        <f>'Margin per unit (cash)'!E71*'Volume (KT)'!E93*1000*'Selling Price'!E$20/10^6</f>
        <v>0</v>
      </c>
      <c r="F71" s="75">
        <f>'Margin per unit (cash)'!F71*'Volume (KT)'!F93*1000*'Selling Price'!F$20/10^6</f>
        <v>0</v>
      </c>
      <c r="G71" s="75">
        <f>'Margin per unit (cash)'!G71*'Volume (KT)'!G93*1000*'Selling Price'!G$20/10^6</f>
        <v>0</v>
      </c>
      <c r="H71" s="75">
        <f>'Margin per unit (cash)'!H71*'Volume (KT)'!H93*1000*'Selling Price'!H$20/10^6</f>
        <v>0</v>
      </c>
      <c r="I71" s="75">
        <f>'Margin per unit (cash)'!I71*'Volume (KT)'!I93*1000*'Selling Price'!I$20/10^6</f>
        <v>0</v>
      </c>
      <c r="J71" s="75">
        <f>'Margin per unit (cash)'!J71*'Volume (KT)'!J93*1000*'Selling Price'!J$20/10^6</f>
        <v>0</v>
      </c>
      <c r="K71" s="75">
        <f>'Margin per unit (cash)'!K71*'Volume (KT)'!K93*1000*'Selling Price'!K$20/10^6</f>
        <v>0</v>
      </c>
      <c r="L71" s="75">
        <f>'Margin per unit (cash)'!L71*'Volume (KT)'!L93*1000*'Selling Price'!L$20/10^6</f>
        <v>0</v>
      </c>
      <c r="M71" s="75">
        <f>'Margin per unit (cash)'!M71*'Volume (KT)'!M93*1000*'Selling Price'!M$20/10^6</f>
        <v>0</v>
      </c>
      <c r="N71" s="75">
        <f>'Margin per unit (cash)'!N71*'Volume (KT)'!N93*1000*'Selling Price'!N$20/10^6</f>
        <v>0</v>
      </c>
      <c r="O71" s="75">
        <f>'Margin per unit (cash)'!O71*'Volume (KT)'!O93*1000*'Selling Price'!O$20/10^6</f>
        <v>0</v>
      </c>
      <c r="P71" s="75">
        <f>'Margin per unit (cash)'!P71*'Volume (KT)'!P93*1000*'Selling Price'!P$20/10^6</f>
        <v>0</v>
      </c>
      <c r="Q71" s="75" t="e">
        <f>'Margin per unit (cash)'!Q71*'Volume (KT)'!#REF!*1000*'Selling Price'!#REF!/10^6</f>
        <v>#REF!</v>
      </c>
      <c r="R71" s="75" t="e">
        <f>'Margin per unit (cash)'!R71*'Volume (KT)'!#REF!*1000*'Selling Price'!#REF!/10^6</f>
        <v>#REF!</v>
      </c>
      <c r="S71" s="75" t="e">
        <f>'Margin per unit (cash)'!S71*'Volume (KT)'!#REF!*1000*'Selling Price'!#REF!/10^6</f>
        <v>#REF!</v>
      </c>
      <c r="T71" s="75" t="e">
        <f>'Margin per unit (cash)'!T71*'Volume (KT)'!#REF!*1000*'Selling Price'!#REF!/10^6</f>
        <v>#REF!</v>
      </c>
      <c r="U71" s="75" t="e">
        <f>'Margin per unit (cash)'!U71*'Volume (KT)'!#REF!*1000*'Selling Price'!#REF!/10^6</f>
        <v>#REF!</v>
      </c>
      <c r="V71" s="75" t="e">
        <f>'Margin per unit (cash)'!V71*'Volume (KT)'!#REF!*1000*'Selling Price'!#REF!/10^6</f>
        <v>#REF!</v>
      </c>
      <c r="W71" s="75" t="e">
        <f>'Margin per unit (cash)'!W71*'Volume (KT)'!#REF!*1000*'Selling Price'!#REF!/10^6</f>
        <v>#REF!</v>
      </c>
      <c r="X71" s="75" t="e">
        <f>'Margin per unit (cash)'!X71*'Volume (KT)'!#REF!*1000*'Selling Price'!#REF!/10^6</f>
        <v>#REF!</v>
      </c>
    </row>
    <row r="72" spans="1:24">
      <c r="A72" s="74" t="s">
        <v>91</v>
      </c>
      <c r="B72" s="85" t="s">
        <v>95</v>
      </c>
      <c r="C72" s="85" t="s">
        <v>117</v>
      </c>
      <c r="D72" s="85" t="s">
        <v>109</v>
      </c>
      <c r="E72" s="75">
        <f>'Margin per unit (cash)'!E72*'Volume (KT)'!E94*1000*'Selling Price'!E$20/10^6</f>
        <v>0</v>
      </c>
      <c r="F72" s="75">
        <f>'Margin per unit (cash)'!F72*'Volume (KT)'!F94*1000*'Selling Price'!F$20/10^6</f>
        <v>0</v>
      </c>
      <c r="G72" s="75">
        <f>'Margin per unit (cash)'!G72*'Volume (KT)'!G94*1000*'Selling Price'!G$20/10^6</f>
        <v>17.559662011836039</v>
      </c>
      <c r="H72" s="75">
        <f>'Margin per unit (cash)'!H72*'Volume (KT)'!H94*1000*'Selling Price'!H$20/10^6</f>
        <v>18.613259496827538</v>
      </c>
      <c r="I72" s="75">
        <f>'Margin per unit (cash)'!I72*'Volume (KT)'!I94*1000*'Selling Price'!I$20/10^6</f>
        <v>17.097537850458664</v>
      </c>
      <c r="J72" s="75">
        <f>'Margin per unit (cash)'!J72*'Volume (KT)'!J94*1000*'Selling Price'!J$20/10^6</f>
        <v>17.210694343063981</v>
      </c>
      <c r="K72" s="75">
        <f>'Margin per unit (cash)'!K72*'Volume (KT)'!K94*1000*'Selling Price'!K$20/10^6</f>
        <v>19.378411369804553</v>
      </c>
      <c r="L72" s="75">
        <f>'Margin per unit (cash)'!L72*'Volume (KT)'!L94*1000*'Selling Price'!L$20/10^6</f>
        <v>19.324462198137603</v>
      </c>
      <c r="M72" s="75">
        <f>'Margin per unit (cash)'!M72*'Volume (KT)'!M94*1000*'Selling Price'!M$20/10^6</f>
        <v>19.975680356805508</v>
      </c>
      <c r="N72" s="75">
        <f>'Margin per unit (cash)'!N72*'Volume (KT)'!N94*1000*'Selling Price'!N$20/10^6</f>
        <v>14.60451405063494</v>
      </c>
      <c r="O72" s="75">
        <f>'Margin per unit (cash)'!O72*'Volume (KT)'!O94*1000*'Selling Price'!O$20/10^6</f>
        <v>17.257194270727112</v>
      </c>
      <c r="P72" s="75">
        <f>'Margin per unit (cash)'!P72*'Volume (KT)'!P94*1000*'Selling Price'!P$20/10^6</f>
        <v>17.841640968737565</v>
      </c>
      <c r="Q72" s="75" t="e">
        <f>'Margin per unit (cash)'!Q72*'Volume (KT)'!#REF!*1000*'Selling Price'!#REF!/10^6</f>
        <v>#REF!</v>
      </c>
      <c r="R72" s="75" t="e">
        <f>'Margin per unit (cash)'!R72*'Volume (KT)'!#REF!*1000*'Selling Price'!#REF!/10^6</f>
        <v>#REF!</v>
      </c>
      <c r="S72" s="75" t="e">
        <f>'Margin per unit (cash)'!S72*'Volume (KT)'!#REF!*1000*'Selling Price'!#REF!/10^6</f>
        <v>#REF!</v>
      </c>
      <c r="T72" s="75" t="e">
        <f>'Margin per unit (cash)'!T72*'Volume (KT)'!#REF!*1000*'Selling Price'!#REF!/10^6</f>
        <v>#REF!</v>
      </c>
      <c r="U72" s="75" t="e">
        <f>'Margin per unit (cash)'!U72*'Volume (KT)'!#REF!*1000*'Selling Price'!#REF!/10^6</f>
        <v>#REF!</v>
      </c>
      <c r="V72" s="75" t="e">
        <f>'Margin per unit (cash)'!V72*'Volume (KT)'!#REF!*1000*'Selling Price'!#REF!/10^6</f>
        <v>#REF!</v>
      </c>
      <c r="W72" s="75" t="e">
        <f>'Margin per unit (cash)'!W72*'Volume (KT)'!#REF!*1000*'Selling Price'!#REF!/10^6</f>
        <v>#REF!</v>
      </c>
      <c r="X72" s="75" t="e">
        <f>'Margin per unit (cash)'!X72*'Volume (KT)'!#REF!*1000*'Selling Price'!#REF!/10^6</f>
        <v>#REF!</v>
      </c>
    </row>
    <row r="73" spans="1:24">
      <c r="A73" s="74" t="s">
        <v>91</v>
      </c>
      <c r="B73" s="85" t="s">
        <v>95</v>
      </c>
      <c r="C73" s="85" t="s">
        <v>118</v>
      </c>
      <c r="D73" s="85" t="s">
        <v>107</v>
      </c>
      <c r="E73" s="75">
        <f>'Margin per unit (cash)'!E73*'Volume (KT)'!E95*1000*'Selling Price'!E$20/10^6</f>
        <v>0</v>
      </c>
      <c r="F73" s="75">
        <f>'Margin per unit (cash)'!F73*'Volume (KT)'!F95*1000*'Selling Price'!F$20/10^6</f>
        <v>0</v>
      </c>
      <c r="G73" s="75">
        <f>'Margin per unit (cash)'!G73*'Volume (KT)'!G95*1000*'Selling Price'!G$20/10^6</f>
        <v>0</v>
      </c>
      <c r="H73" s="75">
        <f>'Margin per unit (cash)'!H73*'Volume (KT)'!H95*1000*'Selling Price'!H$20/10^6</f>
        <v>0</v>
      </c>
      <c r="I73" s="75">
        <f>'Margin per unit (cash)'!I73*'Volume (KT)'!I95*1000*'Selling Price'!I$20/10^6</f>
        <v>0</v>
      </c>
      <c r="J73" s="75">
        <f>'Margin per unit (cash)'!J73*'Volume (KT)'!J95*1000*'Selling Price'!J$20/10^6</f>
        <v>0</v>
      </c>
      <c r="K73" s="75">
        <f>'Margin per unit (cash)'!K73*'Volume (KT)'!K95*1000*'Selling Price'!K$20/10^6</f>
        <v>0</v>
      </c>
      <c r="L73" s="75">
        <f>'Margin per unit (cash)'!L73*'Volume (KT)'!L95*1000*'Selling Price'!L$20/10^6</f>
        <v>0</v>
      </c>
      <c r="M73" s="75">
        <f>'Margin per unit (cash)'!M73*'Volume (KT)'!M95*1000*'Selling Price'!M$20/10^6</f>
        <v>0</v>
      </c>
      <c r="N73" s="75">
        <f>'Margin per unit (cash)'!N73*'Volume (KT)'!N95*1000*'Selling Price'!N$20/10^6</f>
        <v>0</v>
      </c>
      <c r="O73" s="75">
        <f>'Margin per unit (cash)'!O73*'Volume (KT)'!O95*1000*'Selling Price'!O$20/10^6</f>
        <v>0</v>
      </c>
      <c r="P73" s="75">
        <f>'Margin per unit (cash)'!P73*'Volume (KT)'!P95*1000*'Selling Price'!P$20/10^6</f>
        <v>0</v>
      </c>
      <c r="Q73" s="75" t="e">
        <f>'Margin per unit (cash)'!Q73*'Volume (KT)'!#REF!*1000*'Selling Price'!#REF!/10^6</f>
        <v>#REF!</v>
      </c>
      <c r="R73" s="75" t="e">
        <f>'Margin per unit (cash)'!R73*'Volume (KT)'!#REF!*1000*'Selling Price'!#REF!/10^6</f>
        <v>#REF!</v>
      </c>
      <c r="S73" s="75" t="e">
        <f>'Margin per unit (cash)'!S73*'Volume (KT)'!#REF!*1000*'Selling Price'!#REF!/10^6</f>
        <v>#REF!</v>
      </c>
      <c r="T73" s="75" t="e">
        <f>'Margin per unit (cash)'!T73*'Volume (KT)'!#REF!*1000*'Selling Price'!#REF!/10^6</f>
        <v>#REF!</v>
      </c>
      <c r="U73" s="75" t="e">
        <f>'Margin per unit (cash)'!U73*'Volume (KT)'!#REF!*1000*'Selling Price'!#REF!/10^6</f>
        <v>#REF!</v>
      </c>
      <c r="V73" s="75" t="e">
        <f>'Margin per unit (cash)'!V73*'Volume (KT)'!#REF!*1000*'Selling Price'!#REF!/10^6</f>
        <v>#REF!</v>
      </c>
      <c r="W73" s="75" t="e">
        <f>'Margin per unit (cash)'!W73*'Volume (KT)'!#REF!*1000*'Selling Price'!#REF!/10^6</f>
        <v>#REF!</v>
      </c>
      <c r="X73" s="75" t="e">
        <f>'Margin per unit (cash)'!X73*'Volume (KT)'!#REF!*1000*'Selling Price'!#REF!/10^6</f>
        <v>#REF!</v>
      </c>
    </row>
    <row r="74" spans="1:24">
      <c r="A74" s="74" t="s">
        <v>91</v>
      </c>
      <c r="B74" s="85" t="s">
        <v>95</v>
      </c>
      <c r="C74" s="85" t="s">
        <v>118</v>
      </c>
      <c r="D74" s="85" t="s">
        <v>108</v>
      </c>
      <c r="E74" s="75">
        <f>'Margin per unit (cash)'!E74*'Volume (KT)'!E96*1000*'Selling Price'!E$20/10^6</f>
        <v>0</v>
      </c>
      <c r="F74" s="75">
        <f>'Margin per unit (cash)'!F74*'Volume (KT)'!F96*1000*'Selling Price'!F$20/10^6</f>
        <v>0</v>
      </c>
      <c r="G74" s="75">
        <f>'Margin per unit (cash)'!G74*'Volume (KT)'!G96*1000*'Selling Price'!G$20/10^6</f>
        <v>0</v>
      </c>
      <c r="H74" s="75">
        <f>'Margin per unit (cash)'!H74*'Volume (KT)'!H96*1000*'Selling Price'!H$20/10^6</f>
        <v>0</v>
      </c>
      <c r="I74" s="75">
        <f>'Margin per unit (cash)'!I74*'Volume (KT)'!I96*1000*'Selling Price'!I$20/10^6</f>
        <v>0</v>
      </c>
      <c r="J74" s="75">
        <f>'Margin per unit (cash)'!J74*'Volume (KT)'!J96*1000*'Selling Price'!J$20/10^6</f>
        <v>0</v>
      </c>
      <c r="K74" s="75">
        <f>'Margin per unit (cash)'!K74*'Volume (KT)'!K96*1000*'Selling Price'!K$20/10^6</f>
        <v>0</v>
      </c>
      <c r="L74" s="75">
        <f>'Margin per unit (cash)'!L74*'Volume (KT)'!L96*1000*'Selling Price'!L$20/10^6</f>
        <v>0</v>
      </c>
      <c r="M74" s="75">
        <f>'Margin per unit (cash)'!M74*'Volume (KT)'!M96*1000*'Selling Price'!M$20/10^6</f>
        <v>0</v>
      </c>
      <c r="N74" s="75">
        <f>'Margin per unit (cash)'!N74*'Volume (KT)'!N96*1000*'Selling Price'!N$20/10^6</f>
        <v>0</v>
      </c>
      <c r="O74" s="75">
        <f>'Margin per unit (cash)'!O74*'Volume (KT)'!O96*1000*'Selling Price'!O$20/10^6</f>
        <v>0</v>
      </c>
      <c r="P74" s="75">
        <f>'Margin per unit (cash)'!P74*'Volume (KT)'!P96*1000*'Selling Price'!P$20/10^6</f>
        <v>0</v>
      </c>
      <c r="Q74" s="75" t="e">
        <f>'Margin per unit (cash)'!Q74*'Volume (KT)'!#REF!*1000*'Selling Price'!#REF!/10^6</f>
        <v>#REF!</v>
      </c>
      <c r="R74" s="75" t="e">
        <f>'Margin per unit (cash)'!R74*'Volume (KT)'!#REF!*1000*'Selling Price'!#REF!/10^6</f>
        <v>#REF!</v>
      </c>
      <c r="S74" s="75" t="e">
        <f>'Margin per unit (cash)'!S74*'Volume (KT)'!#REF!*1000*'Selling Price'!#REF!/10^6</f>
        <v>#REF!</v>
      </c>
      <c r="T74" s="75" t="e">
        <f>'Margin per unit (cash)'!T74*'Volume (KT)'!#REF!*1000*'Selling Price'!#REF!/10^6</f>
        <v>#REF!</v>
      </c>
      <c r="U74" s="75" t="e">
        <f>'Margin per unit (cash)'!U74*'Volume (KT)'!#REF!*1000*'Selling Price'!#REF!/10^6</f>
        <v>#REF!</v>
      </c>
      <c r="V74" s="75" t="e">
        <f>'Margin per unit (cash)'!V74*'Volume (KT)'!#REF!*1000*'Selling Price'!#REF!/10^6</f>
        <v>#REF!</v>
      </c>
      <c r="W74" s="75" t="e">
        <f>'Margin per unit (cash)'!W74*'Volume (KT)'!#REF!*1000*'Selling Price'!#REF!/10^6</f>
        <v>#REF!</v>
      </c>
      <c r="X74" s="75" t="e">
        <f>'Margin per unit (cash)'!X74*'Volume (KT)'!#REF!*1000*'Selling Price'!#REF!/10^6</f>
        <v>#REF!</v>
      </c>
    </row>
    <row r="75" spans="1:24">
      <c r="A75" s="74" t="s">
        <v>91</v>
      </c>
      <c r="B75" s="85" t="s">
        <v>95</v>
      </c>
      <c r="C75" s="85" t="s">
        <v>118</v>
      </c>
      <c r="D75" s="85" t="s">
        <v>109</v>
      </c>
      <c r="E75" s="75">
        <f>'Margin per unit (cash)'!E75*'Volume (KT)'!E97*1000*'Selling Price'!E$20/10^6</f>
        <v>0</v>
      </c>
      <c r="F75" s="75">
        <f>'Margin per unit (cash)'!F75*'Volume (KT)'!F97*1000*'Selling Price'!F$20/10^6</f>
        <v>0</v>
      </c>
      <c r="G75" s="75">
        <f>'Margin per unit (cash)'!G75*'Volume (KT)'!G97*1000*'Selling Price'!G$20/10^6</f>
        <v>0</v>
      </c>
      <c r="H75" s="75">
        <f>'Margin per unit (cash)'!H75*'Volume (KT)'!H97*1000*'Selling Price'!H$20/10^6</f>
        <v>0</v>
      </c>
      <c r="I75" s="75">
        <f>'Margin per unit (cash)'!I75*'Volume (KT)'!I97*1000*'Selling Price'!I$20/10^6</f>
        <v>0</v>
      </c>
      <c r="J75" s="75">
        <f>'Margin per unit (cash)'!J75*'Volume (KT)'!J97*1000*'Selling Price'!J$20/10^6</f>
        <v>0</v>
      </c>
      <c r="K75" s="75">
        <f>'Margin per unit (cash)'!K75*'Volume (KT)'!K97*1000*'Selling Price'!K$20/10^6</f>
        <v>0</v>
      </c>
      <c r="L75" s="75">
        <f>'Margin per unit (cash)'!L75*'Volume (KT)'!L97*1000*'Selling Price'!L$20/10^6</f>
        <v>0</v>
      </c>
      <c r="M75" s="75">
        <f>'Margin per unit (cash)'!M75*'Volume (KT)'!M97*1000*'Selling Price'!M$20/10^6</f>
        <v>0</v>
      </c>
      <c r="N75" s="75">
        <f>'Margin per unit (cash)'!N75*'Volume (KT)'!N97*1000*'Selling Price'!N$20/10^6</f>
        <v>0</v>
      </c>
      <c r="O75" s="75">
        <f>'Margin per unit (cash)'!O75*'Volume (KT)'!O97*1000*'Selling Price'!O$20/10^6</f>
        <v>0</v>
      </c>
      <c r="P75" s="75">
        <f>'Margin per unit (cash)'!P75*'Volume (KT)'!P97*1000*'Selling Price'!P$20/10^6</f>
        <v>0</v>
      </c>
      <c r="Q75" s="75" t="e">
        <f>'Margin per unit (cash)'!Q75*'Volume (KT)'!#REF!*1000*'Selling Price'!#REF!/10^6</f>
        <v>#REF!</v>
      </c>
      <c r="R75" s="75" t="e">
        <f>'Margin per unit (cash)'!R75*'Volume (KT)'!#REF!*1000*'Selling Price'!#REF!/10^6</f>
        <v>#REF!</v>
      </c>
      <c r="S75" s="75" t="e">
        <f>'Margin per unit (cash)'!S75*'Volume (KT)'!#REF!*1000*'Selling Price'!#REF!/10^6</f>
        <v>#REF!</v>
      </c>
      <c r="T75" s="75" t="e">
        <f>'Margin per unit (cash)'!T75*'Volume (KT)'!#REF!*1000*'Selling Price'!#REF!/10^6</f>
        <v>#REF!</v>
      </c>
      <c r="U75" s="75" t="e">
        <f>'Margin per unit (cash)'!U75*'Volume (KT)'!#REF!*1000*'Selling Price'!#REF!/10^6</f>
        <v>#REF!</v>
      </c>
      <c r="V75" s="75" t="e">
        <f>'Margin per unit (cash)'!V75*'Volume (KT)'!#REF!*1000*'Selling Price'!#REF!/10^6</f>
        <v>#REF!</v>
      </c>
      <c r="W75" s="75" t="e">
        <f>'Margin per unit (cash)'!W75*'Volume (KT)'!#REF!*1000*'Selling Price'!#REF!/10^6</f>
        <v>#REF!</v>
      </c>
      <c r="X75" s="75" t="e">
        <f>'Margin per unit (cash)'!X75*'Volume (KT)'!#REF!*1000*'Selling Price'!#REF!/10^6</f>
        <v>#REF!</v>
      </c>
    </row>
    <row r="76" spans="1:24">
      <c r="A76" s="74" t="s">
        <v>91</v>
      </c>
      <c r="B76" s="85" t="s">
        <v>95</v>
      </c>
      <c r="C76" s="85" t="s">
        <v>119</v>
      </c>
      <c r="D76" s="85" t="s">
        <v>109</v>
      </c>
      <c r="E76" s="75">
        <f>'Margin per unit (cash)'!E76*'Volume (KT)'!E98*1000*'Selling Price'!E$20/10^6</f>
        <v>0</v>
      </c>
      <c r="F76" s="75">
        <f>'Margin per unit (cash)'!F76*'Volume (KT)'!F98*1000*'Selling Price'!F$20/10^6</f>
        <v>0</v>
      </c>
      <c r="G76" s="75">
        <f>'Margin per unit (cash)'!G76*'Volume (KT)'!G98*1000*'Selling Price'!G$20/10^6</f>
        <v>0</v>
      </c>
      <c r="H76" s="75">
        <f>'Margin per unit (cash)'!H76*'Volume (KT)'!H98*1000*'Selling Price'!H$20/10^6</f>
        <v>0</v>
      </c>
      <c r="I76" s="75">
        <f>'Margin per unit (cash)'!I76*'Volume (KT)'!I98*1000*'Selling Price'!I$20/10^6</f>
        <v>0</v>
      </c>
      <c r="J76" s="75">
        <f>'Margin per unit (cash)'!J76*'Volume (KT)'!J98*1000*'Selling Price'!J$20/10^6</f>
        <v>0</v>
      </c>
      <c r="K76" s="75">
        <f>'Margin per unit (cash)'!K76*'Volume (KT)'!K98*1000*'Selling Price'!K$20/10^6</f>
        <v>0</v>
      </c>
      <c r="L76" s="75">
        <f>'Margin per unit (cash)'!L76*'Volume (KT)'!L98*1000*'Selling Price'!L$20/10^6</f>
        <v>0</v>
      </c>
      <c r="M76" s="75">
        <f>'Margin per unit (cash)'!M76*'Volume (KT)'!M98*1000*'Selling Price'!M$20/10^6</f>
        <v>0</v>
      </c>
      <c r="N76" s="75">
        <f>'Margin per unit (cash)'!N76*'Volume (KT)'!N98*1000*'Selling Price'!N$20/10^6</f>
        <v>0</v>
      </c>
      <c r="O76" s="75">
        <f>'Margin per unit (cash)'!O76*'Volume (KT)'!O98*1000*'Selling Price'!O$20/10^6</f>
        <v>0</v>
      </c>
      <c r="P76" s="75">
        <f>'Margin per unit (cash)'!P76*'Volume (KT)'!P98*1000*'Selling Price'!P$20/10^6</f>
        <v>0</v>
      </c>
      <c r="Q76" s="75" t="e">
        <f>'Margin per unit (cash)'!Q76*'Volume (KT)'!#REF!*1000*'Selling Price'!#REF!/10^6</f>
        <v>#REF!</v>
      </c>
      <c r="R76" s="75" t="e">
        <f>'Margin per unit (cash)'!R76*'Volume (KT)'!#REF!*1000*'Selling Price'!#REF!/10^6</f>
        <v>#REF!</v>
      </c>
      <c r="S76" s="75" t="e">
        <f>'Margin per unit (cash)'!S76*'Volume (KT)'!#REF!*1000*'Selling Price'!#REF!/10^6</f>
        <v>#REF!</v>
      </c>
      <c r="T76" s="75" t="e">
        <f>'Margin per unit (cash)'!T76*'Volume (KT)'!#REF!*1000*'Selling Price'!#REF!/10^6</f>
        <v>#REF!</v>
      </c>
      <c r="U76" s="75" t="e">
        <f>'Margin per unit (cash)'!U76*'Volume (KT)'!#REF!*1000*'Selling Price'!#REF!/10^6</f>
        <v>#REF!</v>
      </c>
      <c r="V76" s="75" t="e">
        <f>'Margin per unit (cash)'!V76*'Volume (KT)'!#REF!*1000*'Selling Price'!#REF!/10^6</f>
        <v>#REF!</v>
      </c>
      <c r="W76" s="75" t="e">
        <f>'Margin per unit (cash)'!W76*'Volume (KT)'!#REF!*1000*'Selling Price'!#REF!/10^6</f>
        <v>#REF!</v>
      </c>
      <c r="X76" s="75" t="e">
        <f>'Margin per unit (cash)'!X76*'Volume (KT)'!#REF!*1000*'Selling Price'!#REF!/10^6</f>
        <v>#REF!</v>
      </c>
    </row>
    <row r="77" spans="1:24">
      <c r="A77" s="74" t="s">
        <v>91</v>
      </c>
      <c r="B77" s="85" t="s">
        <v>95</v>
      </c>
      <c r="C77" s="85" t="s">
        <v>120</v>
      </c>
      <c r="D77" s="85" t="s">
        <v>109</v>
      </c>
      <c r="E77" s="75">
        <f>'Margin per unit (cash)'!E77*'Volume (KT)'!E99*1000*'Selling Price'!E$20/10^6</f>
        <v>0</v>
      </c>
      <c r="F77" s="75">
        <f>'Margin per unit (cash)'!F77*'Volume (KT)'!F99*1000*'Selling Price'!F$20/10^6</f>
        <v>0</v>
      </c>
      <c r="G77" s="75">
        <f>'Margin per unit (cash)'!G77*'Volume (KT)'!G99*1000*'Selling Price'!G$20/10^6</f>
        <v>0</v>
      </c>
      <c r="H77" s="75">
        <f>'Margin per unit (cash)'!H77*'Volume (KT)'!H99*1000*'Selling Price'!H$20/10^6</f>
        <v>0</v>
      </c>
      <c r="I77" s="75">
        <f>'Margin per unit (cash)'!I77*'Volume (KT)'!I99*1000*'Selling Price'!I$20/10^6</f>
        <v>0</v>
      </c>
      <c r="J77" s="75">
        <f>'Margin per unit (cash)'!J77*'Volume (KT)'!J99*1000*'Selling Price'!J$20/10^6</f>
        <v>0</v>
      </c>
      <c r="K77" s="75">
        <f>'Margin per unit (cash)'!K77*'Volume (KT)'!K99*1000*'Selling Price'!K$20/10^6</f>
        <v>0</v>
      </c>
      <c r="L77" s="75">
        <f>'Margin per unit (cash)'!L77*'Volume (KT)'!L99*1000*'Selling Price'!L$20/10^6</f>
        <v>0</v>
      </c>
      <c r="M77" s="75">
        <f>'Margin per unit (cash)'!M77*'Volume (KT)'!M99*1000*'Selling Price'!M$20/10^6</f>
        <v>0</v>
      </c>
      <c r="N77" s="75">
        <f>'Margin per unit (cash)'!N77*'Volume (KT)'!N99*1000*'Selling Price'!N$20/10^6</f>
        <v>0</v>
      </c>
      <c r="O77" s="75">
        <f>'Margin per unit (cash)'!O77*'Volume (KT)'!O99*1000*'Selling Price'!O$20/10^6</f>
        <v>0</v>
      </c>
      <c r="P77" s="75">
        <f>'Margin per unit (cash)'!P77*'Volume (KT)'!P99*1000*'Selling Price'!P$20/10^6</f>
        <v>0</v>
      </c>
      <c r="Q77" s="75" t="e">
        <f>'Margin per unit (cash)'!Q77*'Volume (KT)'!#REF!*1000*'Selling Price'!#REF!/10^6</f>
        <v>#REF!</v>
      </c>
      <c r="R77" s="75" t="e">
        <f>'Margin per unit (cash)'!R77*'Volume (KT)'!#REF!*1000*'Selling Price'!#REF!/10^6</f>
        <v>#REF!</v>
      </c>
      <c r="S77" s="75" t="e">
        <f>'Margin per unit (cash)'!S77*'Volume (KT)'!#REF!*1000*'Selling Price'!#REF!/10^6</f>
        <v>#REF!</v>
      </c>
      <c r="T77" s="75" t="e">
        <f>'Margin per unit (cash)'!T77*'Volume (KT)'!#REF!*1000*'Selling Price'!#REF!/10^6</f>
        <v>#REF!</v>
      </c>
      <c r="U77" s="75" t="e">
        <f>'Margin per unit (cash)'!U77*'Volume (KT)'!#REF!*1000*'Selling Price'!#REF!/10^6</f>
        <v>#REF!</v>
      </c>
      <c r="V77" s="75" t="e">
        <f>'Margin per unit (cash)'!V77*'Volume (KT)'!#REF!*1000*'Selling Price'!#REF!/10^6</f>
        <v>#REF!</v>
      </c>
      <c r="W77" s="75" t="e">
        <f>'Margin per unit (cash)'!W77*'Volume (KT)'!#REF!*1000*'Selling Price'!#REF!/10^6</f>
        <v>#REF!</v>
      </c>
      <c r="X77" s="75" t="e">
        <f>'Margin per unit (cash)'!X77*'Volume (KT)'!#REF!*1000*'Selling Price'!#REF!/10^6</f>
        <v>#REF!</v>
      </c>
    </row>
    <row r="78" spans="1:24">
      <c r="A78" s="74" t="s">
        <v>91</v>
      </c>
      <c r="B78" s="85" t="s">
        <v>116</v>
      </c>
      <c r="C78" s="85" t="s">
        <v>106</v>
      </c>
      <c r="D78" s="85" t="s">
        <v>116</v>
      </c>
      <c r="E78" s="75">
        <f>'Margin per unit (cash)'!E78*'Volume (KT)'!E100*1000*'Selling Price'!E$20/10^6</f>
        <v>0</v>
      </c>
      <c r="F78" s="75">
        <f>'Margin per unit (cash)'!F78*'Volume (KT)'!F100*1000*'Selling Price'!F$20/10^6</f>
        <v>0</v>
      </c>
      <c r="G78" s="75">
        <f>'Margin per unit (cash)'!G78*'Volume (KT)'!G100*1000*'Selling Price'!G$20/10^6</f>
        <v>0</v>
      </c>
      <c r="H78" s="75">
        <f>'Margin per unit (cash)'!H78*'Volume (KT)'!H100*1000*'Selling Price'!H$20/10^6</f>
        <v>0</v>
      </c>
      <c r="I78" s="75">
        <f>'Margin per unit (cash)'!I78*'Volume (KT)'!I100*1000*'Selling Price'!I$20/10^6</f>
        <v>0</v>
      </c>
      <c r="J78" s="75">
        <f>'Margin per unit (cash)'!J78*'Volume (KT)'!J100*1000*'Selling Price'!J$20/10^6</f>
        <v>0</v>
      </c>
      <c r="K78" s="75">
        <f>'Margin per unit (cash)'!K78*'Volume (KT)'!K100*1000*'Selling Price'!K$20/10^6</f>
        <v>0</v>
      </c>
      <c r="L78" s="75">
        <f>'Margin per unit (cash)'!L78*'Volume (KT)'!L100*1000*'Selling Price'!L$20/10^6</f>
        <v>0</v>
      </c>
      <c r="M78" s="75">
        <f>'Margin per unit (cash)'!M78*'Volume (KT)'!M100*1000*'Selling Price'!M$20/10^6</f>
        <v>0</v>
      </c>
      <c r="N78" s="75">
        <f>'Margin per unit (cash)'!N78*'Volume (KT)'!N100*1000*'Selling Price'!N$20/10^6</f>
        <v>0</v>
      </c>
      <c r="O78" s="75">
        <f>'Margin per unit (cash)'!O78*'Volume (KT)'!O100*1000*'Selling Price'!O$20/10^6</f>
        <v>0</v>
      </c>
      <c r="P78" s="75">
        <f>'Margin per unit (cash)'!P78*'Volume (KT)'!P100*1000*'Selling Price'!P$20/10^6</f>
        <v>0</v>
      </c>
      <c r="Q78" s="75" t="e">
        <f>'Margin per unit (cash)'!Q78*'Volume (KT)'!#REF!*1000*'Selling Price'!#REF!/10^6</f>
        <v>#REF!</v>
      </c>
      <c r="R78" s="75" t="e">
        <f>'Margin per unit (cash)'!R78*'Volume (KT)'!#REF!*1000*'Selling Price'!#REF!/10^6</f>
        <v>#REF!</v>
      </c>
      <c r="S78" s="75" t="e">
        <f>'Margin per unit (cash)'!S78*'Volume (KT)'!#REF!*1000*'Selling Price'!#REF!/10^6</f>
        <v>#REF!</v>
      </c>
      <c r="T78" s="75" t="e">
        <f>'Margin per unit (cash)'!T78*'Volume (KT)'!#REF!*1000*'Selling Price'!#REF!/10^6</f>
        <v>#REF!</v>
      </c>
      <c r="U78" s="75" t="e">
        <f>'Margin per unit (cash)'!U78*'Volume (KT)'!#REF!*1000*'Selling Price'!#REF!/10^6</f>
        <v>#REF!</v>
      </c>
      <c r="V78" s="75" t="e">
        <f>'Margin per unit (cash)'!V78*'Volume (KT)'!#REF!*1000*'Selling Price'!#REF!/10^6</f>
        <v>#REF!</v>
      </c>
      <c r="W78" s="75" t="e">
        <f>'Margin per unit (cash)'!W78*'Volume (KT)'!#REF!*1000*'Selling Price'!#REF!/10^6</f>
        <v>#REF!</v>
      </c>
      <c r="X78" s="75" t="e">
        <f>'Margin per unit (cash)'!X78*'Volume (KT)'!#REF!*1000*'Selling Price'!#REF!/10^6</f>
        <v>#REF!</v>
      </c>
    </row>
    <row r="79" spans="1:24">
      <c r="A79" s="74" t="s">
        <v>91</v>
      </c>
      <c r="B79" s="85" t="s">
        <v>116</v>
      </c>
      <c r="C79" s="85" t="s">
        <v>115</v>
      </c>
      <c r="D79" s="85" t="s">
        <v>116</v>
      </c>
      <c r="E79" s="75">
        <f>'Margin per unit (cash)'!E79*'Volume (KT)'!E101*1000*'Selling Price'!E$20/10^6</f>
        <v>4.7999999999998294E-2</v>
      </c>
      <c r="F79" s="75">
        <f>'Margin per unit (cash)'!F79*'Volume (KT)'!F101*1000*'Selling Price'!F$20/10^6</f>
        <v>4.7999999999998294E-2</v>
      </c>
      <c r="G79" s="75">
        <f>'Margin per unit (cash)'!G79*'Volume (KT)'!G101*1000*'Selling Price'!G$20/10^6</f>
        <v>4.7999999999998294E-2</v>
      </c>
      <c r="H79" s="75">
        <f>'Margin per unit (cash)'!H79*'Volume (KT)'!H101*1000*'Selling Price'!H$20/10^6</f>
        <v>4.7999999999998294E-2</v>
      </c>
      <c r="I79" s="75">
        <f>'Margin per unit (cash)'!I79*'Volume (KT)'!I101*1000*'Selling Price'!I$20/10^6</f>
        <v>4.7999999999998294E-2</v>
      </c>
      <c r="J79" s="75">
        <f>'Margin per unit (cash)'!J79*'Volume (KT)'!J101*1000*'Selling Price'!J$20/10^6</f>
        <v>4.7999999999998294E-2</v>
      </c>
      <c r="K79" s="75">
        <f>'Margin per unit (cash)'!K79*'Volume (KT)'!K101*1000*'Selling Price'!K$20/10^6</f>
        <v>4.7999999999998294E-2</v>
      </c>
      <c r="L79" s="75">
        <f>'Margin per unit (cash)'!L79*'Volume (KT)'!L101*1000*'Selling Price'!L$20/10^6</f>
        <v>4.7999999999998294E-2</v>
      </c>
      <c r="M79" s="75">
        <f>'Margin per unit (cash)'!M79*'Volume (KT)'!M101*1000*'Selling Price'!M$20/10^6</f>
        <v>4.7999999999998294E-2</v>
      </c>
      <c r="N79" s="75">
        <f>'Margin per unit (cash)'!N79*'Volume (KT)'!N101*1000*'Selling Price'!N$20/10^6</f>
        <v>0</v>
      </c>
      <c r="O79" s="75">
        <f>'Margin per unit (cash)'!O79*'Volume (KT)'!O101*1000*'Selling Price'!O$20/10^6</f>
        <v>0</v>
      </c>
      <c r="P79" s="75">
        <f>'Margin per unit (cash)'!P79*'Volume (KT)'!P101*1000*'Selling Price'!P$20/10^6</f>
        <v>4.7999999999998294E-2</v>
      </c>
      <c r="Q79" s="75" t="e">
        <f>'Margin per unit (cash)'!Q79*'Volume (KT)'!#REF!*1000*'Selling Price'!#REF!/10^6</f>
        <v>#REF!</v>
      </c>
      <c r="R79" s="75" t="e">
        <f>'Margin per unit (cash)'!R79*'Volume (KT)'!#REF!*1000*'Selling Price'!#REF!/10^6</f>
        <v>#REF!</v>
      </c>
      <c r="S79" s="75" t="e">
        <f>'Margin per unit (cash)'!S79*'Volume (KT)'!#REF!*1000*'Selling Price'!#REF!/10^6</f>
        <v>#REF!</v>
      </c>
      <c r="T79" s="75" t="e">
        <f>'Margin per unit (cash)'!T79*'Volume (KT)'!#REF!*1000*'Selling Price'!#REF!/10^6</f>
        <v>#REF!</v>
      </c>
      <c r="U79" s="75" t="e">
        <f>'Margin per unit (cash)'!U79*'Volume (KT)'!#REF!*1000*'Selling Price'!#REF!/10^6</f>
        <v>#REF!</v>
      </c>
      <c r="V79" s="75" t="e">
        <f>'Margin per unit (cash)'!V79*'Volume (KT)'!#REF!*1000*'Selling Price'!#REF!/10^6</f>
        <v>#REF!</v>
      </c>
      <c r="W79" s="75" t="e">
        <f>'Margin per unit (cash)'!W79*'Volume (KT)'!#REF!*1000*'Selling Price'!#REF!/10^6</f>
        <v>#REF!</v>
      </c>
      <c r="X79" s="75" t="e">
        <f>'Margin per unit (cash)'!X79*'Volume (KT)'!#REF!*1000*'Selling Price'!#REF!/10^6</f>
        <v>#REF!</v>
      </c>
    </row>
    <row r="80" spans="1:24">
      <c r="A80" s="74" t="s">
        <v>91</v>
      </c>
      <c r="B80" s="85" t="s">
        <v>2</v>
      </c>
      <c r="C80" s="85" t="s">
        <v>106</v>
      </c>
      <c r="D80" s="85" t="s">
        <v>107</v>
      </c>
      <c r="E80" s="75">
        <f>'Margin per unit (cash)'!E80*'Volume (KT)'!E103*1000*'Selling Price'!E$20/10^6</f>
        <v>0</v>
      </c>
      <c r="F80" s="75">
        <f>'Margin per unit (cash)'!F80*'Volume (KT)'!F103*1000*'Selling Price'!F$20/10^6</f>
        <v>0</v>
      </c>
      <c r="G80" s="75">
        <f>'Margin per unit (cash)'!G80*'Volume (KT)'!G103*1000*'Selling Price'!G$20/10^6</f>
        <v>0</v>
      </c>
      <c r="H80" s="75">
        <f>'Margin per unit (cash)'!H80*'Volume (KT)'!H103*1000*'Selling Price'!H$20/10^6</f>
        <v>0</v>
      </c>
      <c r="I80" s="75">
        <f>'Margin per unit (cash)'!I80*'Volume (KT)'!I103*1000*'Selling Price'!I$20/10^6</f>
        <v>0</v>
      </c>
      <c r="J80" s="75">
        <f>'Margin per unit (cash)'!J80*'Volume (KT)'!J103*1000*'Selling Price'!J$20/10^6</f>
        <v>0</v>
      </c>
      <c r="K80" s="75">
        <f>'Margin per unit (cash)'!K80*'Volume (KT)'!K103*1000*'Selling Price'!K$20/10^6</f>
        <v>0</v>
      </c>
      <c r="L80" s="75">
        <f>'Margin per unit (cash)'!L80*'Volume (KT)'!L103*1000*'Selling Price'!L$20/10^6</f>
        <v>0</v>
      </c>
      <c r="M80" s="75">
        <f>'Margin per unit (cash)'!M80*'Volume (KT)'!M103*1000*'Selling Price'!M$20/10^6</f>
        <v>0</v>
      </c>
      <c r="N80" s="75">
        <f>'Margin per unit (cash)'!N80*'Volume (KT)'!N103*1000*'Selling Price'!N$20/10^6</f>
        <v>0</v>
      </c>
      <c r="O80" s="75">
        <f>'Margin per unit (cash)'!O80*'Volume (KT)'!O103*1000*'Selling Price'!O$20/10^6</f>
        <v>0</v>
      </c>
      <c r="P80" s="75">
        <f>'Margin per unit (cash)'!P80*'Volume (KT)'!P103*1000*'Selling Price'!P$20/10^6</f>
        <v>0</v>
      </c>
      <c r="Q80" s="75" t="e">
        <f>'Margin per unit (cash)'!Q80*'Volume (KT)'!#REF!*1000*'Selling Price'!#REF!/10^6</f>
        <v>#REF!</v>
      </c>
      <c r="R80" s="75" t="e">
        <f>'Margin per unit (cash)'!R80*'Volume (KT)'!#REF!*1000*'Selling Price'!#REF!/10^6</f>
        <v>#REF!</v>
      </c>
      <c r="S80" s="75" t="e">
        <f>'Margin per unit (cash)'!S80*'Volume (KT)'!#REF!*1000*'Selling Price'!#REF!/10^6</f>
        <v>#REF!</v>
      </c>
      <c r="T80" s="75" t="e">
        <f>'Margin per unit (cash)'!T80*'Volume (KT)'!#REF!*1000*'Selling Price'!#REF!/10^6</f>
        <v>#REF!</v>
      </c>
      <c r="U80" s="75" t="e">
        <f>'Margin per unit (cash)'!U80*'Volume (KT)'!#REF!*1000*'Selling Price'!#REF!/10^6</f>
        <v>#REF!</v>
      </c>
      <c r="V80" s="75" t="e">
        <f>'Margin per unit (cash)'!V80*'Volume (KT)'!#REF!*1000*'Selling Price'!#REF!/10^6</f>
        <v>#REF!</v>
      </c>
      <c r="W80" s="75" t="e">
        <f>'Margin per unit (cash)'!W80*'Volume (KT)'!#REF!*1000*'Selling Price'!#REF!/10^6</f>
        <v>#REF!</v>
      </c>
      <c r="X80" s="75" t="e">
        <f>'Margin per unit (cash)'!X80*'Volume (KT)'!#REF!*1000*'Selling Price'!#REF!/10^6</f>
        <v>#REF!</v>
      </c>
    </row>
    <row r="81" spans="1:24">
      <c r="A81" s="74" t="s">
        <v>91</v>
      </c>
      <c r="B81" s="85" t="s">
        <v>2</v>
      </c>
      <c r="C81" s="85" t="s">
        <v>106</v>
      </c>
      <c r="D81" s="85" t="s">
        <v>109</v>
      </c>
      <c r="E81" s="75">
        <f>'Margin per unit (cash)'!E81*'Volume (KT)'!E104*1000*'Selling Price'!E$20/10^6</f>
        <v>0</v>
      </c>
      <c r="F81" s="75">
        <f>'Margin per unit (cash)'!F81*'Volume (KT)'!F104*1000*'Selling Price'!F$20/10^6</f>
        <v>0</v>
      </c>
      <c r="G81" s="75">
        <f>'Margin per unit (cash)'!G81*'Volume (KT)'!G104*1000*'Selling Price'!G$20/10^6</f>
        <v>0</v>
      </c>
      <c r="H81" s="75">
        <f>'Margin per unit (cash)'!H81*'Volume (KT)'!H104*1000*'Selling Price'!H$20/10^6</f>
        <v>0</v>
      </c>
      <c r="I81" s="75">
        <f>'Margin per unit (cash)'!I81*'Volume (KT)'!I104*1000*'Selling Price'!I$20/10^6</f>
        <v>0</v>
      </c>
      <c r="J81" s="75">
        <f>'Margin per unit (cash)'!J81*'Volume (KT)'!J104*1000*'Selling Price'!J$20/10^6</f>
        <v>0</v>
      </c>
      <c r="K81" s="75">
        <f>'Margin per unit (cash)'!K81*'Volume (KT)'!K104*1000*'Selling Price'!K$20/10^6</f>
        <v>0</v>
      </c>
      <c r="L81" s="75">
        <f>'Margin per unit (cash)'!L81*'Volume (KT)'!L104*1000*'Selling Price'!L$20/10^6</f>
        <v>0</v>
      </c>
      <c r="M81" s="75">
        <f>'Margin per unit (cash)'!M81*'Volume (KT)'!M104*1000*'Selling Price'!M$20/10^6</f>
        <v>0</v>
      </c>
      <c r="N81" s="75">
        <f>'Margin per unit (cash)'!N81*'Volume (KT)'!N104*1000*'Selling Price'!N$20/10^6</f>
        <v>0</v>
      </c>
      <c r="O81" s="75">
        <f>'Margin per unit (cash)'!O81*'Volume (KT)'!O104*1000*'Selling Price'!O$20/10^6</f>
        <v>0</v>
      </c>
      <c r="P81" s="75">
        <f>'Margin per unit (cash)'!P81*'Volume (KT)'!P104*1000*'Selling Price'!P$20/10^6</f>
        <v>0</v>
      </c>
      <c r="Q81" s="75" t="e">
        <f>'Margin per unit (cash)'!Q81*'Volume (KT)'!#REF!*1000*'Selling Price'!#REF!/10^6</f>
        <v>#REF!</v>
      </c>
      <c r="R81" s="75" t="e">
        <f>'Margin per unit (cash)'!R81*'Volume (KT)'!#REF!*1000*'Selling Price'!#REF!/10^6</f>
        <v>#REF!</v>
      </c>
      <c r="S81" s="75" t="e">
        <f>'Margin per unit (cash)'!S81*'Volume (KT)'!#REF!*1000*'Selling Price'!#REF!/10^6</f>
        <v>#REF!</v>
      </c>
      <c r="T81" s="75" t="e">
        <f>'Margin per unit (cash)'!T81*'Volume (KT)'!#REF!*1000*'Selling Price'!#REF!/10^6</f>
        <v>#REF!</v>
      </c>
      <c r="U81" s="75" t="e">
        <f>'Margin per unit (cash)'!U81*'Volume (KT)'!#REF!*1000*'Selling Price'!#REF!/10^6</f>
        <v>#REF!</v>
      </c>
      <c r="V81" s="75" t="e">
        <f>'Margin per unit (cash)'!V81*'Volume (KT)'!#REF!*1000*'Selling Price'!#REF!/10^6</f>
        <v>#REF!</v>
      </c>
      <c r="W81" s="75" t="e">
        <f>'Margin per unit (cash)'!W81*'Volume (KT)'!#REF!*1000*'Selling Price'!#REF!/10^6</f>
        <v>#REF!</v>
      </c>
      <c r="X81" s="75" t="e">
        <f>'Margin per unit (cash)'!X81*'Volume (KT)'!#REF!*1000*'Selling Price'!#REF!/10^6</f>
        <v>#REF!</v>
      </c>
    </row>
    <row r="82" spans="1:24">
      <c r="A82" s="74" t="s">
        <v>91</v>
      </c>
      <c r="B82" s="85" t="s">
        <v>2</v>
      </c>
      <c r="C82" s="85" t="s">
        <v>106</v>
      </c>
      <c r="D82" s="85" t="s">
        <v>121</v>
      </c>
      <c r="E82" s="75">
        <f>'Margin per unit (cash)'!E82*'Volume (KT)'!E105*1000*'Selling Price'!E$20/10^6</f>
        <v>0</v>
      </c>
      <c r="F82" s="75">
        <f>'Margin per unit (cash)'!F82*'Volume (KT)'!F105*1000*'Selling Price'!F$20/10^6</f>
        <v>0</v>
      </c>
      <c r="G82" s="75">
        <f>'Margin per unit (cash)'!G82*'Volume (KT)'!G105*1000*'Selling Price'!G$20/10^6</f>
        <v>0</v>
      </c>
      <c r="H82" s="75">
        <f>'Margin per unit (cash)'!H82*'Volume (KT)'!H105*1000*'Selling Price'!H$20/10^6</f>
        <v>0</v>
      </c>
      <c r="I82" s="75">
        <f>'Margin per unit (cash)'!I82*'Volume (KT)'!I105*1000*'Selling Price'!I$20/10^6</f>
        <v>0</v>
      </c>
      <c r="J82" s="75">
        <f>'Margin per unit (cash)'!J82*'Volume (KT)'!J105*1000*'Selling Price'!J$20/10^6</f>
        <v>0</v>
      </c>
      <c r="K82" s="75">
        <f>'Margin per unit (cash)'!K82*'Volume (KT)'!K105*1000*'Selling Price'!K$20/10^6</f>
        <v>0</v>
      </c>
      <c r="L82" s="75">
        <f>'Margin per unit (cash)'!L82*'Volume (KT)'!L105*1000*'Selling Price'!L$20/10^6</f>
        <v>0</v>
      </c>
      <c r="M82" s="75">
        <f>'Margin per unit (cash)'!M82*'Volume (KT)'!M105*1000*'Selling Price'!M$20/10^6</f>
        <v>0</v>
      </c>
      <c r="N82" s="75">
        <f>'Margin per unit (cash)'!N82*'Volume (KT)'!N105*1000*'Selling Price'!N$20/10^6</f>
        <v>0</v>
      </c>
      <c r="O82" s="75">
        <f>'Margin per unit (cash)'!O82*'Volume (KT)'!O105*1000*'Selling Price'!O$20/10^6</f>
        <v>0</v>
      </c>
      <c r="P82" s="75">
        <f>'Margin per unit (cash)'!P82*'Volume (KT)'!P105*1000*'Selling Price'!P$20/10^6</f>
        <v>0</v>
      </c>
      <c r="Q82" s="75" t="e">
        <f>'Margin per unit (cash)'!Q82*'Volume (KT)'!#REF!*1000*'Selling Price'!#REF!/10^6</f>
        <v>#REF!</v>
      </c>
      <c r="R82" s="75" t="e">
        <f>'Margin per unit (cash)'!R82*'Volume (KT)'!#REF!*1000*'Selling Price'!#REF!/10^6</f>
        <v>#REF!</v>
      </c>
      <c r="S82" s="75" t="e">
        <f>'Margin per unit (cash)'!S82*'Volume (KT)'!#REF!*1000*'Selling Price'!#REF!/10^6</f>
        <v>#REF!</v>
      </c>
      <c r="T82" s="75" t="e">
        <f>'Margin per unit (cash)'!T82*'Volume (KT)'!#REF!*1000*'Selling Price'!#REF!/10^6</f>
        <v>#REF!</v>
      </c>
      <c r="U82" s="75" t="e">
        <f>'Margin per unit (cash)'!U82*'Volume (KT)'!#REF!*1000*'Selling Price'!#REF!/10^6</f>
        <v>#REF!</v>
      </c>
      <c r="V82" s="75" t="e">
        <f>'Margin per unit (cash)'!V82*'Volume (KT)'!#REF!*1000*'Selling Price'!#REF!/10^6</f>
        <v>#REF!</v>
      </c>
      <c r="W82" s="75" t="e">
        <f>'Margin per unit (cash)'!W82*'Volume (KT)'!#REF!*1000*'Selling Price'!#REF!/10^6</f>
        <v>#REF!</v>
      </c>
      <c r="X82" s="75" t="e">
        <f>'Margin per unit (cash)'!X82*'Volume (KT)'!#REF!*1000*'Selling Price'!#REF!/10^6</f>
        <v>#REF!</v>
      </c>
    </row>
    <row r="83" spans="1:24">
      <c r="A83" s="74" t="s">
        <v>91</v>
      </c>
      <c r="B83" s="85" t="s">
        <v>2</v>
      </c>
      <c r="C83" s="85" t="s">
        <v>112</v>
      </c>
      <c r="D83" s="85" t="s">
        <v>107</v>
      </c>
      <c r="E83" s="75">
        <f>'Margin per unit (cash)'!E83*'Volume (KT)'!E106*1000*'Selling Price'!E$20/10^6</f>
        <v>0</v>
      </c>
      <c r="F83" s="75">
        <f>'Margin per unit (cash)'!F83*'Volume (KT)'!F106*1000*'Selling Price'!F$20/10^6</f>
        <v>0</v>
      </c>
      <c r="G83" s="75">
        <f>'Margin per unit (cash)'!G83*'Volume (KT)'!G106*1000*'Selling Price'!G$20/10^6</f>
        <v>0</v>
      </c>
      <c r="H83" s="75">
        <f>'Margin per unit (cash)'!H83*'Volume (KT)'!H106*1000*'Selling Price'!H$20/10^6</f>
        <v>0</v>
      </c>
      <c r="I83" s="75">
        <f>'Margin per unit (cash)'!I83*'Volume (KT)'!I106*1000*'Selling Price'!I$20/10^6</f>
        <v>0</v>
      </c>
      <c r="J83" s="75">
        <f>'Margin per unit (cash)'!J83*'Volume (KT)'!J106*1000*'Selling Price'!J$20/10^6</f>
        <v>0</v>
      </c>
      <c r="K83" s="75">
        <f>'Margin per unit (cash)'!K83*'Volume (KT)'!K106*1000*'Selling Price'!K$20/10^6</f>
        <v>0</v>
      </c>
      <c r="L83" s="75">
        <f>'Margin per unit (cash)'!L83*'Volume (KT)'!L106*1000*'Selling Price'!L$20/10^6</f>
        <v>0</v>
      </c>
      <c r="M83" s="75">
        <f>'Margin per unit (cash)'!M83*'Volume (KT)'!M106*1000*'Selling Price'!M$20/10^6</f>
        <v>0</v>
      </c>
      <c r="N83" s="75">
        <f>'Margin per unit (cash)'!N83*'Volume (KT)'!N106*1000*'Selling Price'!N$20/10^6</f>
        <v>0</v>
      </c>
      <c r="O83" s="75">
        <f>'Margin per unit (cash)'!O83*'Volume (KT)'!O106*1000*'Selling Price'!O$20/10^6</f>
        <v>0</v>
      </c>
      <c r="P83" s="75">
        <f>'Margin per unit (cash)'!P83*'Volume (KT)'!P106*1000*'Selling Price'!P$20/10^6</f>
        <v>0</v>
      </c>
      <c r="Q83" s="75" t="e">
        <f>'Margin per unit (cash)'!Q83*'Volume (KT)'!#REF!*1000*'Selling Price'!#REF!/10^6</f>
        <v>#REF!</v>
      </c>
      <c r="R83" s="75" t="e">
        <f>'Margin per unit (cash)'!R83*'Volume (KT)'!#REF!*1000*'Selling Price'!#REF!/10^6</f>
        <v>#REF!</v>
      </c>
      <c r="S83" s="75" t="e">
        <f>'Margin per unit (cash)'!S83*'Volume (KT)'!#REF!*1000*'Selling Price'!#REF!/10^6</f>
        <v>#REF!</v>
      </c>
      <c r="T83" s="75" t="e">
        <f>'Margin per unit (cash)'!T83*'Volume (KT)'!#REF!*1000*'Selling Price'!#REF!/10^6</f>
        <v>#REF!</v>
      </c>
      <c r="U83" s="75" t="e">
        <f>'Margin per unit (cash)'!U83*'Volume (KT)'!#REF!*1000*'Selling Price'!#REF!/10^6</f>
        <v>#REF!</v>
      </c>
      <c r="V83" s="75" t="e">
        <f>'Margin per unit (cash)'!V83*'Volume (KT)'!#REF!*1000*'Selling Price'!#REF!/10^6</f>
        <v>#REF!</v>
      </c>
      <c r="W83" s="75" t="e">
        <f>'Margin per unit (cash)'!W83*'Volume (KT)'!#REF!*1000*'Selling Price'!#REF!/10^6</f>
        <v>#REF!</v>
      </c>
      <c r="X83" s="75" t="e">
        <f>'Margin per unit (cash)'!X83*'Volume (KT)'!#REF!*1000*'Selling Price'!#REF!/10^6</f>
        <v>#REF!</v>
      </c>
    </row>
    <row r="84" spans="1:24">
      <c r="A84" s="74" t="s">
        <v>91</v>
      </c>
      <c r="B84" s="85" t="s">
        <v>2</v>
      </c>
      <c r="C84" s="85" t="s">
        <v>112</v>
      </c>
      <c r="D84" s="85" t="s">
        <v>109</v>
      </c>
      <c r="E84" s="75">
        <f>'Margin per unit (cash)'!E84*'Volume (KT)'!E107*1000*'Selling Price'!E$20/10^6</f>
        <v>0</v>
      </c>
      <c r="F84" s="75">
        <f>'Margin per unit (cash)'!F84*'Volume (KT)'!F107*1000*'Selling Price'!F$20/10^6</f>
        <v>0</v>
      </c>
      <c r="G84" s="75">
        <f>'Margin per unit (cash)'!G84*'Volume (KT)'!G107*1000*'Selling Price'!G$20/10^6</f>
        <v>0</v>
      </c>
      <c r="H84" s="75">
        <f>'Margin per unit (cash)'!H84*'Volume (KT)'!H107*1000*'Selling Price'!H$20/10^6</f>
        <v>0</v>
      </c>
      <c r="I84" s="75">
        <f>'Margin per unit (cash)'!I84*'Volume (KT)'!I107*1000*'Selling Price'!I$20/10^6</f>
        <v>0</v>
      </c>
      <c r="J84" s="75">
        <f>'Margin per unit (cash)'!J84*'Volume (KT)'!J107*1000*'Selling Price'!J$20/10^6</f>
        <v>0</v>
      </c>
      <c r="K84" s="75">
        <f>'Margin per unit (cash)'!K84*'Volume (KT)'!K107*1000*'Selling Price'!K$20/10^6</f>
        <v>0</v>
      </c>
      <c r="L84" s="75">
        <f>'Margin per unit (cash)'!L84*'Volume (KT)'!L107*1000*'Selling Price'!L$20/10^6</f>
        <v>0</v>
      </c>
      <c r="M84" s="75">
        <f>'Margin per unit (cash)'!M84*'Volume (KT)'!M107*1000*'Selling Price'!M$20/10^6</f>
        <v>0</v>
      </c>
      <c r="N84" s="75">
        <f>'Margin per unit (cash)'!N84*'Volume (KT)'!N107*1000*'Selling Price'!N$20/10^6</f>
        <v>0</v>
      </c>
      <c r="O84" s="75">
        <f>'Margin per unit (cash)'!O84*'Volume (KT)'!O107*1000*'Selling Price'!O$20/10^6</f>
        <v>0</v>
      </c>
      <c r="P84" s="75">
        <f>'Margin per unit (cash)'!P84*'Volume (KT)'!P107*1000*'Selling Price'!P$20/10^6</f>
        <v>0</v>
      </c>
      <c r="Q84" s="75" t="e">
        <f>'Margin per unit (cash)'!Q84*'Volume (KT)'!#REF!*1000*'Selling Price'!#REF!/10^6</f>
        <v>#REF!</v>
      </c>
      <c r="R84" s="75" t="e">
        <f>'Margin per unit (cash)'!R84*'Volume (KT)'!#REF!*1000*'Selling Price'!#REF!/10^6</f>
        <v>#REF!</v>
      </c>
      <c r="S84" s="75" t="e">
        <f>'Margin per unit (cash)'!S84*'Volume (KT)'!#REF!*1000*'Selling Price'!#REF!/10^6</f>
        <v>#REF!</v>
      </c>
      <c r="T84" s="75" t="e">
        <f>'Margin per unit (cash)'!T84*'Volume (KT)'!#REF!*1000*'Selling Price'!#REF!/10^6</f>
        <v>#REF!</v>
      </c>
      <c r="U84" s="75" t="e">
        <f>'Margin per unit (cash)'!U84*'Volume (KT)'!#REF!*1000*'Selling Price'!#REF!/10^6</f>
        <v>#REF!</v>
      </c>
      <c r="V84" s="75" t="e">
        <f>'Margin per unit (cash)'!V84*'Volume (KT)'!#REF!*1000*'Selling Price'!#REF!/10^6</f>
        <v>#REF!</v>
      </c>
      <c r="W84" s="75" t="e">
        <f>'Margin per unit (cash)'!W84*'Volume (KT)'!#REF!*1000*'Selling Price'!#REF!/10^6</f>
        <v>#REF!</v>
      </c>
      <c r="X84" s="75" t="e">
        <f>'Margin per unit (cash)'!X84*'Volume (KT)'!#REF!*1000*'Selling Price'!#REF!/10^6</f>
        <v>#REF!</v>
      </c>
    </row>
    <row r="85" spans="1:24">
      <c r="A85" s="74" t="s">
        <v>91</v>
      </c>
      <c r="B85" s="85" t="s">
        <v>2</v>
      </c>
      <c r="C85" s="85" t="s">
        <v>113</v>
      </c>
      <c r="D85" s="85" t="s">
        <v>107</v>
      </c>
      <c r="E85" s="75" t="e">
        <f>'Margin per unit (cash)'!E85*'Volume (KT)'!#REF!*1000*'Selling Price'!E$20/10^6</f>
        <v>#REF!</v>
      </c>
      <c r="F85" s="75" t="e">
        <f>'Margin per unit (cash)'!F85*'Volume (KT)'!#REF!*1000*'Selling Price'!F$20/10^6</f>
        <v>#REF!</v>
      </c>
      <c r="G85" s="75" t="e">
        <f>'Margin per unit (cash)'!G85*'Volume (KT)'!#REF!*1000*'Selling Price'!G$20/10^6</f>
        <v>#REF!</v>
      </c>
      <c r="H85" s="75" t="e">
        <f>'Margin per unit (cash)'!H85*'Volume (KT)'!#REF!*1000*'Selling Price'!H$20/10^6</f>
        <v>#REF!</v>
      </c>
      <c r="I85" s="75" t="e">
        <f>'Margin per unit (cash)'!I85*'Volume (KT)'!#REF!*1000*'Selling Price'!I$20/10^6</f>
        <v>#REF!</v>
      </c>
      <c r="J85" s="75" t="e">
        <f>'Margin per unit (cash)'!J85*'Volume (KT)'!#REF!*1000*'Selling Price'!J$20/10^6</f>
        <v>#REF!</v>
      </c>
      <c r="K85" s="75" t="e">
        <f>'Margin per unit (cash)'!K85*'Volume (KT)'!#REF!*1000*'Selling Price'!K$20/10^6</f>
        <v>#REF!</v>
      </c>
      <c r="L85" s="75" t="e">
        <f>'Margin per unit (cash)'!L85*'Volume (KT)'!#REF!*1000*'Selling Price'!L$20/10^6</f>
        <v>#REF!</v>
      </c>
      <c r="M85" s="75" t="e">
        <f>'Margin per unit (cash)'!M85*'Volume (KT)'!#REF!*1000*'Selling Price'!M$20/10^6</f>
        <v>#REF!</v>
      </c>
      <c r="N85" s="75" t="e">
        <f>'Margin per unit (cash)'!N85*'Volume (KT)'!#REF!*1000*'Selling Price'!N$20/10^6</f>
        <v>#REF!</v>
      </c>
      <c r="O85" s="75" t="e">
        <f>'Margin per unit (cash)'!O85*'Volume (KT)'!#REF!*1000*'Selling Price'!O$20/10^6</f>
        <v>#REF!</v>
      </c>
      <c r="P85" s="75" t="e">
        <f>'Margin per unit (cash)'!P85*'Volume (KT)'!#REF!*1000*'Selling Price'!P$20/10^6</f>
        <v>#REF!</v>
      </c>
      <c r="Q85" s="75" t="e">
        <f>'Margin per unit (cash)'!Q85*'Volume (KT)'!#REF!*1000*'Selling Price'!#REF!/10^6</f>
        <v>#REF!</v>
      </c>
      <c r="R85" s="75" t="e">
        <f>'Margin per unit (cash)'!R85*'Volume (KT)'!#REF!*1000*'Selling Price'!#REF!/10^6</f>
        <v>#REF!</v>
      </c>
      <c r="S85" s="75" t="e">
        <f>'Margin per unit (cash)'!S85*'Volume (KT)'!#REF!*1000*'Selling Price'!#REF!/10^6</f>
        <v>#REF!</v>
      </c>
      <c r="T85" s="75" t="e">
        <f>'Margin per unit (cash)'!T85*'Volume (KT)'!#REF!*1000*'Selling Price'!#REF!/10^6</f>
        <v>#REF!</v>
      </c>
      <c r="U85" s="75" t="e">
        <f>'Margin per unit (cash)'!U85*'Volume (KT)'!#REF!*1000*'Selling Price'!#REF!/10^6</f>
        <v>#REF!</v>
      </c>
      <c r="V85" s="75" t="e">
        <f>'Margin per unit (cash)'!V85*'Volume (KT)'!#REF!*1000*'Selling Price'!#REF!/10^6</f>
        <v>#REF!</v>
      </c>
      <c r="W85" s="75" t="e">
        <f>'Margin per unit (cash)'!W85*'Volume (KT)'!#REF!*1000*'Selling Price'!#REF!/10^6</f>
        <v>#REF!</v>
      </c>
      <c r="X85" s="75" t="e">
        <f>'Margin per unit (cash)'!X85*'Volume (KT)'!#REF!*1000*'Selling Price'!#REF!/10^6</f>
        <v>#REF!</v>
      </c>
    </row>
    <row r="86" spans="1:24">
      <c r="A86" s="74" t="s">
        <v>91</v>
      </c>
      <c r="B86" s="85" t="s">
        <v>2</v>
      </c>
      <c r="C86" s="85" t="s">
        <v>113</v>
      </c>
      <c r="D86" s="85" t="s">
        <v>109</v>
      </c>
      <c r="E86" s="75" t="e">
        <f>'Margin per unit (cash)'!E86*'Volume (KT)'!#REF!*1000*'Selling Price'!E$20/10^6</f>
        <v>#REF!</v>
      </c>
      <c r="F86" s="75" t="e">
        <f>'Margin per unit (cash)'!F86*'Volume (KT)'!#REF!*1000*'Selling Price'!F$20/10^6</f>
        <v>#REF!</v>
      </c>
      <c r="G86" s="75" t="e">
        <f>'Margin per unit (cash)'!G86*'Volume (KT)'!#REF!*1000*'Selling Price'!G$20/10^6</f>
        <v>#REF!</v>
      </c>
      <c r="H86" s="75" t="e">
        <f>'Margin per unit (cash)'!H86*'Volume (KT)'!#REF!*1000*'Selling Price'!H$20/10^6</f>
        <v>#REF!</v>
      </c>
      <c r="I86" s="75" t="e">
        <f>'Margin per unit (cash)'!I86*'Volume (KT)'!#REF!*1000*'Selling Price'!I$20/10^6</f>
        <v>#REF!</v>
      </c>
      <c r="J86" s="75" t="e">
        <f>'Margin per unit (cash)'!J86*'Volume (KT)'!#REF!*1000*'Selling Price'!J$20/10^6</f>
        <v>#REF!</v>
      </c>
      <c r="K86" s="75" t="e">
        <f>'Margin per unit (cash)'!K86*'Volume (KT)'!#REF!*1000*'Selling Price'!K$20/10^6</f>
        <v>#REF!</v>
      </c>
      <c r="L86" s="75" t="e">
        <f>'Margin per unit (cash)'!L86*'Volume (KT)'!#REF!*1000*'Selling Price'!L$20/10^6</f>
        <v>#REF!</v>
      </c>
      <c r="M86" s="75" t="e">
        <f>'Margin per unit (cash)'!M86*'Volume (KT)'!#REF!*1000*'Selling Price'!M$20/10^6</f>
        <v>#REF!</v>
      </c>
      <c r="N86" s="75" t="e">
        <f>'Margin per unit (cash)'!N86*'Volume (KT)'!#REF!*1000*'Selling Price'!N$20/10^6</f>
        <v>#REF!</v>
      </c>
      <c r="O86" s="75" t="e">
        <f>'Margin per unit (cash)'!O86*'Volume (KT)'!#REF!*1000*'Selling Price'!O$20/10^6</f>
        <v>#REF!</v>
      </c>
      <c r="P86" s="75" t="e">
        <f>'Margin per unit (cash)'!P86*'Volume (KT)'!#REF!*1000*'Selling Price'!P$20/10^6</f>
        <v>#REF!</v>
      </c>
      <c r="Q86" s="75" t="e">
        <f>'Margin per unit (cash)'!Q86*'Volume (KT)'!#REF!*1000*'Selling Price'!#REF!/10^6</f>
        <v>#REF!</v>
      </c>
      <c r="R86" s="75" t="e">
        <f>'Margin per unit (cash)'!R86*'Volume (KT)'!#REF!*1000*'Selling Price'!#REF!/10^6</f>
        <v>#REF!</v>
      </c>
      <c r="S86" s="75" t="e">
        <f>'Margin per unit (cash)'!S86*'Volume (KT)'!#REF!*1000*'Selling Price'!#REF!/10^6</f>
        <v>#REF!</v>
      </c>
      <c r="T86" s="75" t="e">
        <f>'Margin per unit (cash)'!T86*'Volume (KT)'!#REF!*1000*'Selling Price'!#REF!/10^6</f>
        <v>#REF!</v>
      </c>
      <c r="U86" s="75" t="e">
        <f>'Margin per unit (cash)'!U86*'Volume (KT)'!#REF!*1000*'Selling Price'!#REF!/10^6</f>
        <v>#REF!</v>
      </c>
      <c r="V86" s="75" t="e">
        <f>'Margin per unit (cash)'!V86*'Volume (KT)'!#REF!*1000*'Selling Price'!#REF!/10^6</f>
        <v>#REF!</v>
      </c>
      <c r="W86" s="75" t="e">
        <f>'Margin per unit (cash)'!W86*'Volume (KT)'!#REF!*1000*'Selling Price'!#REF!/10^6</f>
        <v>#REF!</v>
      </c>
      <c r="X86" s="75" t="e">
        <f>'Margin per unit (cash)'!X86*'Volume (KT)'!#REF!*1000*'Selling Price'!#REF!/10^6</f>
        <v>#REF!</v>
      </c>
    </row>
    <row r="87" spans="1:24">
      <c r="A87" s="74" t="s">
        <v>91</v>
      </c>
      <c r="B87" s="85" t="s">
        <v>2</v>
      </c>
      <c r="C87" s="85" t="s">
        <v>114</v>
      </c>
      <c r="D87" s="85" t="s">
        <v>107</v>
      </c>
      <c r="E87" s="75">
        <f>'Margin per unit (cash)'!E87*'Volume (KT)'!E108*1000*'Selling Price'!E$20/10^6</f>
        <v>0</v>
      </c>
      <c r="F87" s="75">
        <f>'Margin per unit (cash)'!F87*'Volume (KT)'!F108*1000*'Selling Price'!F$20/10^6</f>
        <v>0</v>
      </c>
      <c r="G87" s="75">
        <f>'Margin per unit (cash)'!G87*'Volume (KT)'!G108*1000*'Selling Price'!G$20/10^6</f>
        <v>0</v>
      </c>
      <c r="H87" s="75">
        <f>'Margin per unit (cash)'!H87*'Volume (KT)'!H108*1000*'Selling Price'!H$20/10^6</f>
        <v>0</v>
      </c>
      <c r="I87" s="75">
        <f>'Margin per unit (cash)'!I87*'Volume (KT)'!I108*1000*'Selling Price'!I$20/10^6</f>
        <v>0</v>
      </c>
      <c r="J87" s="75">
        <f>'Margin per unit (cash)'!J87*'Volume (KT)'!J108*1000*'Selling Price'!J$20/10^6</f>
        <v>0</v>
      </c>
      <c r="K87" s="75">
        <f>'Margin per unit (cash)'!K87*'Volume (KT)'!K108*1000*'Selling Price'!K$20/10^6</f>
        <v>0</v>
      </c>
      <c r="L87" s="75">
        <f>'Margin per unit (cash)'!L87*'Volume (KT)'!L108*1000*'Selling Price'!L$20/10^6</f>
        <v>0</v>
      </c>
      <c r="M87" s="75">
        <f>'Margin per unit (cash)'!M87*'Volume (KT)'!M108*1000*'Selling Price'!M$20/10^6</f>
        <v>0</v>
      </c>
      <c r="N87" s="75">
        <f>'Margin per unit (cash)'!N87*'Volume (KT)'!N108*1000*'Selling Price'!N$20/10^6</f>
        <v>0</v>
      </c>
      <c r="O87" s="75">
        <f>'Margin per unit (cash)'!O87*'Volume (KT)'!O108*1000*'Selling Price'!O$20/10^6</f>
        <v>0</v>
      </c>
      <c r="P87" s="75">
        <f>'Margin per unit (cash)'!P87*'Volume (KT)'!P108*1000*'Selling Price'!P$20/10^6</f>
        <v>0</v>
      </c>
      <c r="Q87" s="75" t="e">
        <f>'Margin per unit (cash)'!Q87*'Volume (KT)'!#REF!*1000*'Selling Price'!#REF!/10^6</f>
        <v>#REF!</v>
      </c>
      <c r="R87" s="75" t="e">
        <f>'Margin per unit (cash)'!R87*'Volume (KT)'!#REF!*1000*'Selling Price'!#REF!/10^6</f>
        <v>#REF!</v>
      </c>
      <c r="S87" s="75" t="e">
        <f>'Margin per unit (cash)'!S87*'Volume (KT)'!#REF!*1000*'Selling Price'!#REF!/10^6</f>
        <v>#REF!</v>
      </c>
      <c r="T87" s="75" t="e">
        <f>'Margin per unit (cash)'!T87*'Volume (KT)'!#REF!*1000*'Selling Price'!#REF!/10^6</f>
        <v>#REF!</v>
      </c>
      <c r="U87" s="75" t="e">
        <f>'Margin per unit (cash)'!U87*'Volume (KT)'!#REF!*1000*'Selling Price'!#REF!/10^6</f>
        <v>#REF!</v>
      </c>
      <c r="V87" s="75" t="e">
        <f>'Margin per unit (cash)'!V87*'Volume (KT)'!#REF!*1000*'Selling Price'!#REF!/10^6</f>
        <v>#REF!</v>
      </c>
      <c r="W87" s="75" t="e">
        <f>'Margin per unit (cash)'!W87*'Volume (KT)'!#REF!*1000*'Selling Price'!#REF!/10^6</f>
        <v>#REF!</v>
      </c>
      <c r="X87" s="75" t="e">
        <f>'Margin per unit (cash)'!X87*'Volume (KT)'!#REF!*1000*'Selling Price'!#REF!/10^6</f>
        <v>#REF!</v>
      </c>
    </row>
    <row r="88" spans="1:24">
      <c r="A88" s="74" t="s">
        <v>91</v>
      </c>
      <c r="B88" s="85" t="s">
        <v>2</v>
      </c>
      <c r="C88" s="85" t="s">
        <v>114</v>
      </c>
      <c r="D88" s="85" t="s">
        <v>109</v>
      </c>
      <c r="E88" s="75">
        <f>'Margin per unit (cash)'!E88*'Volume (KT)'!E109*1000*'Selling Price'!E$20/10^6</f>
        <v>0</v>
      </c>
      <c r="F88" s="75">
        <f>'Margin per unit (cash)'!F88*'Volume (KT)'!F109*1000*'Selling Price'!F$20/10^6</f>
        <v>0</v>
      </c>
      <c r="G88" s="75">
        <f>'Margin per unit (cash)'!G88*'Volume (KT)'!G109*1000*'Selling Price'!G$20/10^6</f>
        <v>0</v>
      </c>
      <c r="H88" s="75">
        <f>'Margin per unit (cash)'!H88*'Volume (KT)'!H109*1000*'Selling Price'!H$20/10^6</f>
        <v>0</v>
      </c>
      <c r="I88" s="75">
        <f>'Margin per unit (cash)'!I88*'Volume (KT)'!I109*1000*'Selling Price'!I$20/10^6</f>
        <v>0</v>
      </c>
      <c r="J88" s="75">
        <f>'Margin per unit (cash)'!J88*'Volume (KT)'!J109*1000*'Selling Price'!J$20/10^6</f>
        <v>0</v>
      </c>
      <c r="K88" s="75">
        <f>'Margin per unit (cash)'!K88*'Volume (KT)'!K109*1000*'Selling Price'!K$20/10^6</f>
        <v>0</v>
      </c>
      <c r="L88" s="75">
        <f>'Margin per unit (cash)'!L88*'Volume (KT)'!L109*1000*'Selling Price'!L$20/10^6</f>
        <v>0</v>
      </c>
      <c r="M88" s="75">
        <f>'Margin per unit (cash)'!M88*'Volume (KT)'!M109*1000*'Selling Price'!M$20/10^6</f>
        <v>0</v>
      </c>
      <c r="N88" s="75">
        <f>'Margin per unit (cash)'!N88*'Volume (KT)'!N109*1000*'Selling Price'!N$20/10^6</f>
        <v>0</v>
      </c>
      <c r="O88" s="75">
        <f>'Margin per unit (cash)'!O88*'Volume (KT)'!O109*1000*'Selling Price'!O$20/10^6</f>
        <v>0</v>
      </c>
      <c r="P88" s="75">
        <f>'Margin per unit (cash)'!P88*'Volume (KT)'!P109*1000*'Selling Price'!P$20/10^6</f>
        <v>0</v>
      </c>
      <c r="Q88" s="75" t="e">
        <f>'Margin per unit (cash)'!Q88*'Volume (KT)'!#REF!*1000*'Selling Price'!#REF!/10^6</f>
        <v>#REF!</v>
      </c>
      <c r="R88" s="75" t="e">
        <f>'Margin per unit (cash)'!R88*'Volume (KT)'!#REF!*1000*'Selling Price'!#REF!/10^6</f>
        <v>#REF!</v>
      </c>
      <c r="S88" s="75" t="e">
        <f>'Margin per unit (cash)'!S88*'Volume (KT)'!#REF!*1000*'Selling Price'!#REF!/10^6</f>
        <v>#REF!</v>
      </c>
      <c r="T88" s="75" t="e">
        <f>'Margin per unit (cash)'!T88*'Volume (KT)'!#REF!*1000*'Selling Price'!#REF!/10^6</f>
        <v>#REF!</v>
      </c>
      <c r="U88" s="75" t="e">
        <f>'Margin per unit (cash)'!U88*'Volume (KT)'!#REF!*1000*'Selling Price'!#REF!/10^6</f>
        <v>#REF!</v>
      </c>
      <c r="V88" s="75" t="e">
        <f>'Margin per unit (cash)'!V88*'Volume (KT)'!#REF!*1000*'Selling Price'!#REF!/10^6</f>
        <v>#REF!</v>
      </c>
      <c r="W88" s="75" t="e">
        <f>'Margin per unit (cash)'!W88*'Volume (KT)'!#REF!*1000*'Selling Price'!#REF!/10^6</f>
        <v>#REF!</v>
      </c>
      <c r="X88" s="75" t="e">
        <f>'Margin per unit (cash)'!X88*'Volume (KT)'!#REF!*1000*'Selling Price'!#REF!/10^6</f>
        <v>#REF!</v>
      </c>
    </row>
    <row r="89" spans="1:24">
      <c r="A89" s="74" t="s">
        <v>91</v>
      </c>
      <c r="B89" s="85" t="s">
        <v>2</v>
      </c>
      <c r="C89" s="85" t="s">
        <v>115</v>
      </c>
      <c r="D89" s="85" t="s">
        <v>107</v>
      </c>
      <c r="E89" s="75">
        <f>'Margin per unit (cash)'!E89*'Volume (KT)'!E111*1000*'Selling Price'!E$20/10^6</f>
        <v>0</v>
      </c>
      <c r="F89" s="75">
        <f>'Margin per unit (cash)'!F89*'Volume (KT)'!F111*1000*'Selling Price'!F$20/10^6</f>
        <v>0</v>
      </c>
      <c r="G89" s="75">
        <f>'Margin per unit (cash)'!G89*'Volume (KT)'!G111*1000*'Selling Price'!G$20/10^6</f>
        <v>0</v>
      </c>
      <c r="H89" s="75">
        <f>'Margin per unit (cash)'!H89*'Volume (KT)'!H111*1000*'Selling Price'!H$20/10^6</f>
        <v>0</v>
      </c>
      <c r="I89" s="75">
        <f>'Margin per unit (cash)'!I89*'Volume (KT)'!I111*1000*'Selling Price'!I$20/10^6</f>
        <v>0</v>
      </c>
      <c r="J89" s="75">
        <f>'Margin per unit (cash)'!J89*'Volume (KT)'!J111*1000*'Selling Price'!J$20/10^6</f>
        <v>0</v>
      </c>
      <c r="K89" s="75">
        <f>'Margin per unit (cash)'!K89*'Volume (KT)'!K111*1000*'Selling Price'!K$20/10^6</f>
        <v>0</v>
      </c>
      <c r="L89" s="75">
        <f>'Margin per unit (cash)'!L89*'Volume (KT)'!L111*1000*'Selling Price'!L$20/10^6</f>
        <v>0</v>
      </c>
      <c r="M89" s="75">
        <f>'Margin per unit (cash)'!M89*'Volume (KT)'!M111*1000*'Selling Price'!M$20/10^6</f>
        <v>0</v>
      </c>
      <c r="N89" s="75">
        <f>'Margin per unit (cash)'!N89*'Volume (KT)'!N111*1000*'Selling Price'!N$20/10^6</f>
        <v>0</v>
      </c>
      <c r="O89" s="75">
        <f>'Margin per unit (cash)'!O89*'Volume (KT)'!O111*1000*'Selling Price'!O$20/10^6</f>
        <v>0</v>
      </c>
      <c r="P89" s="75">
        <f>'Margin per unit (cash)'!P89*'Volume (KT)'!P111*1000*'Selling Price'!P$20/10^6</f>
        <v>0</v>
      </c>
      <c r="Q89" s="75" t="e">
        <f>'Margin per unit (cash)'!Q89*'Volume (KT)'!#REF!*1000*'Selling Price'!#REF!/10^6</f>
        <v>#REF!</v>
      </c>
      <c r="R89" s="75" t="e">
        <f>'Margin per unit (cash)'!R89*'Volume (KT)'!#REF!*1000*'Selling Price'!#REF!/10^6</f>
        <v>#REF!</v>
      </c>
      <c r="S89" s="75" t="e">
        <f>'Margin per unit (cash)'!S89*'Volume (KT)'!#REF!*1000*'Selling Price'!#REF!/10^6</f>
        <v>#REF!</v>
      </c>
      <c r="T89" s="75" t="e">
        <f>'Margin per unit (cash)'!T89*'Volume (KT)'!#REF!*1000*'Selling Price'!#REF!/10^6</f>
        <v>#REF!</v>
      </c>
      <c r="U89" s="75" t="e">
        <f>'Margin per unit (cash)'!U89*'Volume (KT)'!#REF!*1000*'Selling Price'!#REF!/10^6</f>
        <v>#REF!</v>
      </c>
      <c r="V89" s="75" t="e">
        <f>'Margin per unit (cash)'!V89*'Volume (KT)'!#REF!*1000*'Selling Price'!#REF!/10^6</f>
        <v>#REF!</v>
      </c>
      <c r="W89" s="75" t="e">
        <f>'Margin per unit (cash)'!W89*'Volume (KT)'!#REF!*1000*'Selling Price'!#REF!/10^6</f>
        <v>#REF!</v>
      </c>
      <c r="X89" s="75" t="e">
        <f>'Margin per unit (cash)'!X89*'Volume (KT)'!#REF!*1000*'Selling Price'!#REF!/10^6</f>
        <v>#REF!</v>
      </c>
    </row>
    <row r="90" spans="1:24">
      <c r="A90" s="74" t="s">
        <v>91</v>
      </c>
      <c r="B90" s="85" t="s">
        <v>2</v>
      </c>
      <c r="C90" s="85" t="s">
        <v>115</v>
      </c>
      <c r="D90" s="85" t="s">
        <v>109</v>
      </c>
      <c r="E90" s="75">
        <f>'Margin per unit (cash)'!E90*'Volume (KT)'!E112*1000*'Selling Price'!E$20/10^6</f>
        <v>0</v>
      </c>
      <c r="F90" s="75">
        <f>'Margin per unit (cash)'!F90*'Volume (KT)'!F112*1000*'Selling Price'!F$20/10^6</f>
        <v>0</v>
      </c>
      <c r="G90" s="75">
        <f>'Margin per unit (cash)'!G90*'Volume (KT)'!G112*1000*'Selling Price'!G$20/10^6</f>
        <v>0</v>
      </c>
      <c r="H90" s="75">
        <f>'Margin per unit (cash)'!H90*'Volume (KT)'!H112*1000*'Selling Price'!H$20/10^6</f>
        <v>0</v>
      </c>
      <c r="I90" s="75">
        <f>'Margin per unit (cash)'!I90*'Volume (KT)'!I112*1000*'Selling Price'!I$20/10^6</f>
        <v>0</v>
      </c>
      <c r="J90" s="75">
        <f>'Margin per unit (cash)'!J90*'Volume (KT)'!J112*1000*'Selling Price'!J$20/10^6</f>
        <v>0</v>
      </c>
      <c r="K90" s="75">
        <f>'Margin per unit (cash)'!K90*'Volume (KT)'!K112*1000*'Selling Price'!K$20/10^6</f>
        <v>0</v>
      </c>
      <c r="L90" s="75">
        <f>'Margin per unit (cash)'!L90*'Volume (KT)'!L112*1000*'Selling Price'!L$20/10^6</f>
        <v>0</v>
      </c>
      <c r="M90" s="75">
        <f>'Margin per unit (cash)'!M90*'Volume (KT)'!M112*1000*'Selling Price'!M$20/10^6</f>
        <v>0</v>
      </c>
      <c r="N90" s="75">
        <f>'Margin per unit (cash)'!N90*'Volume (KT)'!N112*1000*'Selling Price'!N$20/10^6</f>
        <v>0</v>
      </c>
      <c r="O90" s="75">
        <f>'Margin per unit (cash)'!O90*'Volume (KT)'!O112*1000*'Selling Price'!O$20/10^6</f>
        <v>0</v>
      </c>
      <c r="P90" s="75">
        <f>'Margin per unit (cash)'!P90*'Volume (KT)'!P112*1000*'Selling Price'!P$20/10^6</f>
        <v>0</v>
      </c>
      <c r="Q90" s="75" t="e">
        <f>'Margin per unit (cash)'!Q90*'Volume (KT)'!#REF!*1000*'Selling Price'!#REF!/10^6</f>
        <v>#REF!</v>
      </c>
      <c r="R90" s="75" t="e">
        <f>'Margin per unit (cash)'!R90*'Volume (KT)'!#REF!*1000*'Selling Price'!#REF!/10^6</f>
        <v>#REF!</v>
      </c>
      <c r="S90" s="75" t="e">
        <f>'Margin per unit (cash)'!S90*'Volume (KT)'!#REF!*1000*'Selling Price'!#REF!/10^6</f>
        <v>#REF!</v>
      </c>
      <c r="T90" s="75" t="e">
        <f>'Margin per unit (cash)'!T90*'Volume (KT)'!#REF!*1000*'Selling Price'!#REF!/10^6</f>
        <v>#REF!</v>
      </c>
      <c r="U90" s="75" t="e">
        <f>'Margin per unit (cash)'!U90*'Volume (KT)'!#REF!*1000*'Selling Price'!#REF!/10^6</f>
        <v>#REF!</v>
      </c>
      <c r="V90" s="75" t="e">
        <f>'Margin per unit (cash)'!V90*'Volume (KT)'!#REF!*1000*'Selling Price'!#REF!/10^6</f>
        <v>#REF!</v>
      </c>
      <c r="W90" s="75" t="e">
        <f>'Margin per unit (cash)'!W90*'Volume (KT)'!#REF!*1000*'Selling Price'!#REF!/10^6</f>
        <v>#REF!</v>
      </c>
      <c r="X90" s="75" t="e">
        <f>'Margin per unit (cash)'!X90*'Volume (KT)'!#REF!*1000*'Selling Price'!#REF!/10^6</f>
        <v>#REF!</v>
      </c>
    </row>
    <row r="91" spans="1:24">
      <c r="A91" s="74" t="s">
        <v>91</v>
      </c>
      <c r="B91" s="85" t="s">
        <v>2</v>
      </c>
      <c r="C91" s="85" t="s">
        <v>116</v>
      </c>
      <c r="D91" s="85" t="s">
        <v>107</v>
      </c>
      <c r="E91" s="75">
        <f>'Margin per unit (cash)'!E91*'Volume (KT)'!E113*1000*'Selling Price'!E$20/10^6</f>
        <v>0</v>
      </c>
      <c r="F91" s="75">
        <f>'Margin per unit (cash)'!F91*'Volume (KT)'!F113*1000*'Selling Price'!F$20/10^6</f>
        <v>0</v>
      </c>
      <c r="G91" s="75">
        <f>'Margin per unit (cash)'!G91*'Volume (KT)'!G113*1000*'Selling Price'!G$20/10^6</f>
        <v>0</v>
      </c>
      <c r="H91" s="75">
        <f>'Margin per unit (cash)'!H91*'Volume (KT)'!H113*1000*'Selling Price'!H$20/10^6</f>
        <v>0</v>
      </c>
      <c r="I91" s="75">
        <f>'Margin per unit (cash)'!I91*'Volume (KT)'!I113*1000*'Selling Price'!I$20/10^6</f>
        <v>0</v>
      </c>
      <c r="J91" s="75">
        <f>'Margin per unit (cash)'!J91*'Volume (KT)'!J113*1000*'Selling Price'!J$20/10^6</f>
        <v>0</v>
      </c>
      <c r="K91" s="75">
        <f>'Margin per unit (cash)'!K91*'Volume (KT)'!K113*1000*'Selling Price'!K$20/10^6</f>
        <v>0</v>
      </c>
      <c r="L91" s="75">
        <f>'Margin per unit (cash)'!L91*'Volume (KT)'!L113*1000*'Selling Price'!L$20/10^6</f>
        <v>0</v>
      </c>
      <c r="M91" s="75">
        <f>'Margin per unit (cash)'!M91*'Volume (KT)'!M113*1000*'Selling Price'!M$20/10^6</f>
        <v>0</v>
      </c>
      <c r="N91" s="75">
        <f>'Margin per unit (cash)'!N91*'Volume (KT)'!N113*1000*'Selling Price'!N$20/10^6</f>
        <v>0</v>
      </c>
      <c r="O91" s="75">
        <f>'Margin per unit (cash)'!O91*'Volume (KT)'!O113*1000*'Selling Price'!O$20/10^6</f>
        <v>0</v>
      </c>
      <c r="P91" s="75">
        <f>'Margin per unit (cash)'!P91*'Volume (KT)'!P113*1000*'Selling Price'!P$20/10^6</f>
        <v>0</v>
      </c>
      <c r="Q91" s="75" t="e">
        <f>'Margin per unit (cash)'!Q91*'Volume (KT)'!#REF!*1000*'Selling Price'!#REF!/10^6</f>
        <v>#REF!</v>
      </c>
      <c r="R91" s="75" t="e">
        <f>'Margin per unit (cash)'!R91*'Volume (KT)'!#REF!*1000*'Selling Price'!#REF!/10^6</f>
        <v>#REF!</v>
      </c>
      <c r="S91" s="75" t="e">
        <f>'Margin per unit (cash)'!S91*'Volume (KT)'!#REF!*1000*'Selling Price'!#REF!/10^6</f>
        <v>#REF!</v>
      </c>
      <c r="T91" s="75" t="e">
        <f>'Margin per unit (cash)'!T91*'Volume (KT)'!#REF!*1000*'Selling Price'!#REF!/10^6</f>
        <v>#REF!</v>
      </c>
      <c r="U91" s="75" t="e">
        <f>'Margin per unit (cash)'!U91*'Volume (KT)'!#REF!*1000*'Selling Price'!#REF!/10^6</f>
        <v>#REF!</v>
      </c>
      <c r="V91" s="75" t="e">
        <f>'Margin per unit (cash)'!V91*'Volume (KT)'!#REF!*1000*'Selling Price'!#REF!/10^6</f>
        <v>#REF!</v>
      </c>
      <c r="W91" s="75" t="e">
        <f>'Margin per unit (cash)'!W91*'Volume (KT)'!#REF!*1000*'Selling Price'!#REF!/10^6</f>
        <v>#REF!</v>
      </c>
      <c r="X91" s="75" t="e">
        <f>'Margin per unit (cash)'!X91*'Volume (KT)'!#REF!*1000*'Selling Price'!#REF!/10^6</f>
        <v>#REF!</v>
      </c>
    </row>
    <row r="92" spans="1:24">
      <c r="A92" s="74" t="s">
        <v>91</v>
      </c>
      <c r="B92" s="85" t="s">
        <v>2</v>
      </c>
      <c r="C92" s="85" t="s">
        <v>116</v>
      </c>
      <c r="D92" s="85" t="s">
        <v>109</v>
      </c>
      <c r="E92" s="75">
        <f>'Margin per unit (cash)'!E92*'Volume (KT)'!E114*1000*'Selling Price'!E$20/10^6</f>
        <v>0</v>
      </c>
      <c r="F92" s="75">
        <f>'Margin per unit (cash)'!F92*'Volume (KT)'!F114*1000*'Selling Price'!F$20/10^6</f>
        <v>0</v>
      </c>
      <c r="G92" s="75">
        <f>'Margin per unit (cash)'!G92*'Volume (KT)'!G114*1000*'Selling Price'!G$20/10^6</f>
        <v>0</v>
      </c>
      <c r="H92" s="75">
        <f>'Margin per unit (cash)'!H92*'Volume (KT)'!H114*1000*'Selling Price'!H$20/10^6</f>
        <v>0</v>
      </c>
      <c r="I92" s="75">
        <f>'Margin per unit (cash)'!I92*'Volume (KT)'!I114*1000*'Selling Price'!I$20/10^6</f>
        <v>0</v>
      </c>
      <c r="J92" s="75">
        <f>'Margin per unit (cash)'!J92*'Volume (KT)'!J114*1000*'Selling Price'!J$20/10^6</f>
        <v>0</v>
      </c>
      <c r="K92" s="75">
        <f>'Margin per unit (cash)'!K92*'Volume (KT)'!K114*1000*'Selling Price'!K$20/10^6</f>
        <v>0</v>
      </c>
      <c r="L92" s="75">
        <f>'Margin per unit (cash)'!L92*'Volume (KT)'!L114*1000*'Selling Price'!L$20/10^6</f>
        <v>0</v>
      </c>
      <c r="M92" s="75">
        <f>'Margin per unit (cash)'!M92*'Volume (KT)'!M114*1000*'Selling Price'!M$20/10^6</f>
        <v>0</v>
      </c>
      <c r="N92" s="75">
        <f>'Margin per unit (cash)'!N92*'Volume (KT)'!N114*1000*'Selling Price'!N$20/10^6</f>
        <v>0</v>
      </c>
      <c r="O92" s="75">
        <f>'Margin per unit (cash)'!O92*'Volume (KT)'!O114*1000*'Selling Price'!O$20/10^6</f>
        <v>0</v>
      </c>
      <c r="P92" s="75">
        <f>'Margin per unit (cash)'!P92*'Volume (KT)'!P114*1000*'Selling Price'!P$20/10^6</f>
        <v>0</v>
      </c>
      <c r="Q92" s="75" t="e">
        <f>'Margin per unit (cash)'!Q92*'Volume (KT)'!#REF!*1000*'Selling Price'!#REF!/10^6</f>
        <v>#REF!</v>
      </c>
      <c r="R92" s="75" t="e">
        <f>'Margin per unit (cash)'!R92*'Volume (KT)'!#REF!*1000*'Selling Price'!#REF!/10^6</f>
        <v>#REF!</v>
      </c>
      <c r="S92" s="75" t="e">
        <f>'Margin per unit (cash)'!S92*'Volume (KT)'!#REF!*1000*'Selling Price'!#REF!/10^6</f>
        <v>#REF!</v>
      </c>
      <c r="T92" s="75" t="e">
        <f>'Margin per unit (cash)'!T92*'Volume (KT)'!#REF!*1000*'Selling Price'!#REF!/10^6</f>
        <v>#REF!</v>
      </c>
      <c r="U92" s="75" t="e">
        <f>'Margin per unit (cash)'!U92*'Volume (KT)'!#REF!*1000*'Selling Price'!#REF!/10^6</f>
        <v>#REF!</v>
      </c>
      <c r="V92" s="75" t="e">
        <f>'Margin per unit (cash)'!V92*'Volume (KT)'!#REF!*1000*'Selling Price'!#REF!/10^6</f>
        <v>#REF!</v>
      </c>
      <c r="W92" s="75" t="e">
        <f>'Margin per unit (cash)'!W92*'Volume (KT)'!#REF!*1000*'Selling Price'!#REF!/10^6</f>
        <v>#REF!</v>
      </c>
      <c r="X92" s="75" t="e">
        <f>'Margin per unit (cash)'!X92*'Volume (KT)'!#REF!*1000*'Selling Price'!#REF!/10^6</f>
        <v>#REF!</v>
      </c>
    </row>
    <row r="93" spans="1:24">
      <c r="A93" s="74" t="s">
        <v>91</v>
      </c>
      <c r="B93" s="85" t="s">
        <v>2</v>
      </c>
      <c r="C93" s="85" t="s">
        <v>117</v>
      </c>
      <c r="D93" s="85" t="s">
        <v>107</v>
      </c>
      <c r="E93" s="75">
        <f>'Margin per unit (cash)'!E93*'Volume (KT)'!E115*1000*'Selling Price'!E$20/10^6</f>
        <v>0</v>
      </c>
      <c r="F93" s="75">
        <f>'Margin per unit (cash)'!F93*'Volume (KT)'!F115*1000*'Selling Price'!F$20/10^6</f>
        <v>0</v>
      </c>
      <c r="G93" s="75">
        <f>'Margin per unit (cash)'!G93*'Volume (KT)'!G115*1000*'Selling Price'!G$20/10^6</f>
        <v>0</v>
      </c>
      <c r="H93" s="75">
        <f>'Margin per unit (cash)'!H93*'Volume (KT)'!H115*1000*'Selling Price'!H$20/10^6</f>
        <v>0</v>
      </c>
      <c r="I93" s="75">
        <f>'Margin per unit (cash)'!I93*'Volume (KT)'!I115*1000*'Selling Price'!I$20/10^6</f>
        <v>0</v>
      </c>
      <c r="J93" s="75">
        <f>'Margin per unit (cash)'!J93*'Volume (KT)'!J115*1000*'Selling Price'!J$20/10^6</f>
        <v>0</v>
      </c>
      <c r="K93" s="75">
        <f>'Margin per unit (cash)'!K93*'Volume (KT)'!K115*1000*'Selling Price'!K$20/10^6</f>
        <v>0</v>
      </c>
      <c r="L93" s="75">
        <f>'Margin per unit (cash)'!L93*'Volume (KT)'!L115*1000*'Selling Price'!L$20/10^6</f>
        <v>0</v>
      </c>
      <c r="M93" s="75">
        <f>'Margin per unit (cash)'!M93*'Volume (KT)'!M115*1000*'Selling Price'!M$20/10^6</f>
        <v>0</v>
      </c>
      <c r="N93" s="75">
        <f>'Margin per unit (cash)'!N93*'Volume (KT)'!N115*1000*'Selling Price'!N$20/10^6</f>
        <v>0</v>
      </c>
      <c r="O93" s="75">
        <f>'Margin per unit (cash)'!O93*'Volume (KT)'!O115*1000*'Selling Price'!O$20/10^6</f>
        <v>0</v>
      </c>
      <c r="P93" s="75">
        <f>'Margin per unit (cash)'!P93*'Volume (KT)'!P115*1000*'Selling Price'!P$20/10^6</f>
        <v>0</v>
      </c>
      <c r="Q93" s="75" t="e">
        <f>'Margin per unit (cash)'!Q93*'Volume (KT)'!#REF!*1000*'Selling Price'!#REF!/10^6</f>
        <v>#REF!</v>
      </c>
      <c r="R93" s="75" t="e">
        <f>'Margin per unit (cash)'!R93*'Volume (KT)'!#REF!*1000*'Selling Price'!#REF!/10^6</f>
        <v>#REF!</v>
      </c>
      <c r="S93" s="75" t="e">
        <f>'Margin per unit (cash)'!S93*'Volume (KT)'!#REF!*1000*'Selling Price'!#REF!/10^6</f>
        <v>#REF!</v>
      </c>
      <c r="T93" s="75" t="e">
        <f>'Margin per unit (cash)'!T93*'Volume (KT)'!#REF!*1000*'Selling Price'!#REF!/10^6</f>
        <v>#REF!</v>
      </c>
      <c r="U93" s="75" t="e">
        <f>'Margin per unit (cash)'!U93*'Volume (KT)'!#REF!*1000*'Selling Price'!#REF!/10^6</f>
        <v>#REF!</v>
      </c>
      <c r="V93" s="75" t="e">
        <f>'Margin per unit (cash)'!V93*'Volume (KT)'!#REF!*1000*'Selling Price'!#REF!/10^6</f>
        <v>#REF!</v>
      </c>
      <c r="W93" s="75" t="e">
        <f>'Margin per unit (cash)'!W93*'Volume (KT)'!#REF!*1000*'Selling Price'!#REF!/10^6</f>
        <v>#REF!</v>
      </c>
      <c r="X93" s="75" t="e">
        <f>'Margin per unit (cash)'!X93*'Volume (KT)'!#REF!*1000*'Selling Price'!#REF!/10^6</f>
        <v>#REF!</v>
      </c>
    </row>
    <row r="94" spans="1:24">
      <c r="A94" s="74" t="s">
        <v>91</v>
      </c>
      <c r="B94" s="85" t="s">
        <v>2</v>
      </c>
      <c r="C94" s="85" t="s">
        <v>117</v>
      </c>
      <c r="D94" s="85" t="s">
        <v>109</v>
      </c>
      <c r="E94" s="75">
        <f>'Margin per unit (cash)'!E94*'Volume (KT)'!E116*1000*'Selling Price'!E$20/10^6</f>
        <v>0</v>
      </c>
      <c r="F94" s="75">
        <f>'Margin per unit (cash)'!F94*'Volume (KT)'!F116*1000*'Selling Price'!F$20/10^6</f>
        <v>0</v>
      </c>
      <c r="G94" s="75">
        <f>'Margin per unit (cash)'!G94*'Volume (KT)'!G116*1000*'Selling Price'!G$20/10^6</f>
        <v>0</v>
      </c>
      <c r="H94" s="75">
        <f>'Margin per unit (cash)'!H94*'Volume (KT)'!H116*1000*'Selling Price'!H$20/10^6</f>
        <v>0</v>
      </c>
      <c r="I94" s="75">
        <f>'Margin per unit (cash)'!I94*'Volume (KT)'!I116*1000*'Selling Price'!I$20/10^6</f>
        <v>0</v>
      </c>
      <c r="J94" s="75">
        <f>'Margin per unit (cash)'!J94*'Volume (KT)'!J116*1000*'Selling Price'!J$20/10^6</f>
        <v>0</v>
      </c>
      <c r="K94" s="75">
        <f>'Margin per unit (cash)'!K94*'Volume (KT)'!K116*1000*'Selling Price'!K$20/10^6</f>
        <v>0</v>
      </c>
      <c r="L94" s="75">
        <f>'Margin per unit (cash)'!L94*'Volume (KT)'!L116*1000*'Selling Price'!L$20/10^6</f>
        <v>0</v>
      </c>
      <c r="M94" s="75">
        <f>'Margin per unit (cash)'!M94*'Volume (KT)'!M116*1000*'Selling Price'!M$20/10^6</f>
        <v>0</v>
      </c>
      <c r="N94" s="75">
        <f>'Margin per unit (cash)'!N94*'Volume (KT)'!N116*1000*'Selling Price'!N$20/10^6</f>
        <v>0</v>
      </c>
      <c r="O94" s="75">
        <f>'Margin per unit (cash)'!O94*'Volume (KT)'!O116*1000*'Selling Price'!O$20/10^6</f>
        <v>0</v>
      </c>
      <c r="P94" s="75">
        <f>'Margin per unit (cash)'!P94*'Volume (KT)'!P116*1000*'Selling Price'!P$20/10^6</f>
        <v>0</v>
      </c>
      <c r="Q94" s="75" t="e">
        <f>'Margin per unit (cash)'!Q94*'Volume (KT)'!#REF!*1000*'Selling Price'!#REF!/10^6</f>
        <v>#REF!</v>
      </c>
      <c r="R94" s="75" t="e">
        <f>'Margin per unit (cash)'!R94*'Volume (KT)'!#REF!*1000*'Selling Price'!#REF!/10^6</f>
        <v>#REF!</v>
      </c>
      <c r="S94" s="75" t="e">
        <f>'Margin per unit (cash)'!S94*'Volume (KT)'!#REF!*1000*'Selling Price'!#REF!/10^6</f>
        <v>#REF!</v>
      </c>
      <c r="T94" s="75" t="e">
        <f>'Margin per unit (cash)'!T94*'Volume (KT)'!#REF!*1000*'Selling Price'!#REF!/10^6</f>
        <v>#REF!</v>
      </c>
      <c r="U94" s="75" t="e">
        <f>'Margin per unit (cash)'!U94*'Volume (KT)'!#REF!*1000*'Selling Price'!#REF!/10^6</f>
        <v>#REF!</v>
      </c>
      <c r="V94" s="75" t="e">
        <f>'Margin per unit (cash)'!V94*'Volume (KT)'!#REF!*1000*'Selling Price'!#REF!/10^6</f>
        <v>#REF!</v>
      </c>
      <c r="W94" s="75" t="e">
        <f>'Margin per unit (cash)'!W94*'Volume (KT)'!#REF!*1000*'Selling Price'!#REF!/10^6</f>
        <v>#REF!</v>
      </c>
      <c r="X94" s="75" t="e">
        <f>'Margin per unit (cash)'!X94*'Volume (KT)'!#REF!*1000*'Selling Price'!#REF!/10^6</f>
        <v>#REF!</v>
      </c>
    </row>
    <row r="95" spans="1:24">
      <c r="A95" s="74" t="s">
        <v>91</v>
      </c>
      <c r="B95" s="85" t="s">
        <v>2</v>
      </c>
      <c r="C95" s="85" t="s">
        <v>118</v>
      </c>
      <c r="D95" s="85" t="s">
        <v>107</v>
      </c>
      <c r="E95" s="75">
        <f>'Margin per unit (cash)'!E95*'Volume (KT)'!E117*1000*'Selling Price'!E$20/10^6</f>
        <v>0</v>
      </c>
      <c r="F95" s="75">
        <f>'Margin per unit (cash)'!F95*'Volume (KT)'!F117*1000*'Selling Price'!F$20/10^6</f>
        <v>0</v>
      </c>
      <c r="G95" s="75">
        <f>'Margin per unit (cash)'!G95*'Volume (KT)'!G117*1000*'Selling Price'!G$20/10^6</f>
        <v>0</v>
      </c>
      <c r="H95" s="75">
        <f>'Margin per unit (cash)'!H95*'Volume (KT)'!H117*1000*'Selling Price'!H$20/10^6</f>
        <v>0</v>
      </c>
      <c r="I95" s="75">
        <f>'Margin per unit (cash)'!I95*'Volume (KT)'!I117*1000*'Selling Price'!I$20/10^6</f>
        <v>0</v>
      </c>
      <c r="J95" s="75">
        <f>'Margin per unit (cash)'!J95*'Volume (KT)'!J117*1000*'Selling Price'!J$20/10^6</f>
        <v>0</v>
      </c>
      <c r="K95" s="75">
        <f>'Margin per unit (cash)'!K95*'Volume (KT)'!K117*1000*'Selling Price'!K$20/10^6</f>
        <v>0</v>
      </c>
      <c r="L95" s="75">
        <f>'Margin per unit (cash)'!L95*'Volume (KT)'!L117*1000*'Selling Price'!L$20/10^6</f>
        <v>0</v>
      </c>
      <c r="M95" s="75">
        <f>'Margin per unit (cash)'!M95*'Volume (KT)'!M117*1000*'Selling Price'!M$20/10^6</f>
        <v>0</v>
      </c>
      <c r="N95" s="75">
        <f>'Margin per unit (cash)'!N95*'Volume (KT)'!N117*1000*'Selling Price'!N$20/10^6</f>
        <v>0</v>
      </c>
      <c r="O95" s="75">
        <f>'Margin per unit (cash)'!O95*'Volume (KT)'!O117*1000*'Selling Price'!O$20/10^6</f>
        <v>0</v>
      </c>
      <c r="P95" s="75">
        <f>'Margin per unit (cash)'!P95*'Volume (KT)'!P117*1000*'Selling Price'!P$20/10^6</f>
        <v>0</v>
      </c>
      <c r="Q95" s="75" t="e">
        <f>'Margin per unit (cash)'!Q95*'Volume (KT)'!#REF!*1000*'Selling Price'!#REF!/10^6</f>
        <v>#REF!</v>
      </c>
      <c r="R95" s="75" t="e">
        <f>'Margin per unit (cash)'!R95*'Volume (KT)'!#REF!*1000*'Selling Price'!#REF!/10^6</f>
        <v>#REF!</v>
      </c>
      <c r="S95" s="75" t="e">
        <f>'Margin per unit (cash)'!S95*'Volume (KT)'!#REF!*1000*'Selling Price'!#REF!/10^6</f>
        <v>#REF!</v>
      </c>
      <c r="T95" s="75" t="e">
        <f>'Margin per unit (cash)'!T95*'Volume (KT)'!#REF!*1000*'Selling Price'!#REF!/10^6</f>
        <v>#REF!</v>
      </c>
      <c r="U95" s="75" t="e">
        <f>'Margin per unit (cash)'!U95*'Volume (KT)'!#REF!*1000*'Selling Price'!#REF!/10^6</f>
        <v>#REF!</v>
      </c>
      <c r="V95" s="75" t="e">
        <f>'Margin per unit (cash)'!V95*'Volume (KT)'!#REF!*1000*'Selling Price'!#REF!/10^6</f>
        <v>#REF!</v>
      </c>
      <c r="W95" s="75" t="e">
        <f>'Margin per unit (cash)'!W95*'Volume (KT)'!#REF!*1000*'Selling Price'!#REF!/10^6</f>
        <v>#REF!</v>
      </c>
      <c r="X95" s="75" t="e">
        <f>'Margin per unit (cash)'!X95*'Volume (KT)'!#REF!*1000*'Selling Price'!#REF!/10^6</f>
        <v>#REF!</v>
      </c>
    </row>
    <row r="96" spans="1:24">
      <c r="A96" s="74" t="s">
        <v>91</v>
      </c>
      <c r="B96" s="85" t="s">
        <v>2</v>
      </c>
      <c r="C96" s="85" t="s">
        <v>118</v>
      </c>
      <c r="D96" s="85" t="s">
        <v>109</v>
      </c>
      <c r="E96" s="75">
        <f>'Margin per unit (cash)'!E96*'Volume (KT)'!E118*1000*'Selling Price'!E$20/10^6</f>
        <v>0</v>
      </c>
      <c r="F96" s="75">
        <f>'Margin per unit (cash)'!F96*'Volume (KT)'!F118*1000*'Selling Price'!F$20/10^6</f>
        <v>0</v>
      </c>
      <c r="G96" s="75">
        <f>'Margin per unit (cash)'!G96*'Volume (KT)'!G118*1000*'Selling Price'!G$20/10^6</f>
        <v>0</v>
      </c>
      <c r="H96" s="75">
        <f>'Margin per unit (cash)'!H96*'Volume (KT)'!H118*1000*'Selling Price'!H$20/10^6</f>
        <v>0</v>
      </c>
      <c r="I96" s="75">
        <f>'Margin per unit (cash)'!I96*'Volume (KT)'!I118*1000*'Selling Price'!I$20/10^6</f>
        <v>0</v>
      </c>
      <c r="J96" s="75">
        <f>'Margin per unit (cash)'!J96*'Volume (KT)'!J118*1000*'Selling Price'!J$20/10^6</f>
        <v>0</v>
      </c>
      <c r="K96" s="75">
        <f>'Margin per unit (cash)'!K96*'Volume (KT)'!K118*1000*'Selling Price'!K$20/10^6</f>
        <v>0</v>
      </c>
      <c r="L96" s="75">
        <f>'Margin per unit (cash)'!L96*'Volume (KT)'!L118*1000*'Selling Price'!L$20/10^6</f>
        <v>0</v>
      </c>
      <c r="M96" s="75">
        <f>'Margin per unit (cash)'!M96*'Volume (KT)'!M118*1000*'Selling Price'!M$20/10^6</f>
        <v>0</v>
      </c>
      <c r="N96" s="75">
        <f>'Margin per unit (cash)'!N96*'Volume (KT)'!N118*1000*'Selling Price'!N$20/10^6</f>
        <v>0</v>
      </c>
      <c r="O96" s="75">
        <f>'Margin per unit (cash)'!O96*'Volume (KT)'!O118*1000*'Selling Price'!O$20/10^6</f>
        <v>0</v>
      </c>
      <c r="P96" s="75">
        <f>'Margin per unit (cash)'!P96*'Volume (KT)'!P118*1000*'Selling Price'!P$20/10^6</f>
        <v>0</v>
      </c>
      <c r="Q96" s="75" t="e">
        <f>'Margin per unit (cash)'!Q96*'Volume (KT)'!#REF!*1000*'Selling Price'!#REF!/10^6</f>
        <v>#REF!</v>
      </c>
      <c r="R96" s="75" t="e">
        <f>'Margin per unit (cash)'!R96*'Volume (KT)'!#REF!*1000*'Selling Price'!#REF!/10^6</f>
        <v>#REF!</v>
      </c>
      <c r="S96" s="75" t="e">
        <f>'Margin per unit (cash)'!S96*'Volume (KT)'!#REF!*1000*'Selling Price'!#REF!/10^6</f>
        <v>#REF!</v>
      </c>
      <c r="T96" s="75" t="e">
        <f>'Margin per unit (cash)'!T96*'Volume (KT)'!#REF!*1000*'Selling Price'!#REF!/10^6</f>
        <v>#REF!</v>
      </c>
      <c r="U96" s="75" t="e">
        <f>'Margin per unit (cash)'!U96*'Volume (KT)'!#REF!*1000*'Selling Price'!#REF!/10^6</f>
        <v>#REF!</v>
      </c>
      <c r="V96" s="75" t="e">
        <f>'Margin per unit (cash)'!V96*'Volume (KT)'!#REF!*1000*'Selling Price'!#REF!/10^6</f>
        <v>#REF!</v>
      </c>
      <c r="W96" s="75" t="e">
        <f>'Margin per unit (cash)'!W96*'Volume (KT)'!#REF!*1000*'Selling Price'!#REF!/10^6</f>
        <v>#REF!</v>
      </c>
      <c r="X96" s="75" t="e">
        <f>'Margin per unit (cash)'!X96*'Volume (KT)'!#REF!*1000*'Selling Price'!#REF!/10^6</f>
        <v>#REF!</v>
      </c>
    </row>
    <row r="97" spans="1:24">
      <c r="A97" s="74" t="s">
        <v>91</v>
      </c>
      <c r="B97" s="85" t="s">
        <v>2</v>
      </c>
      <c r="C97" s="85" t="s">
        <v>120</v>
      </c>
      <c r="D97" s="85" t="s">
        <v>109</v>
      </c>
      <c r="E97" s="75">
        <f>'Margin per unit (cash)'!E97*'Volume (KT)'!E119*1000*'Selling Price'!E$20/10^6</f>
        <v>0</v>
      </c>
      <c r="F97" s="75">
        <f>'Margin per unit (cash)'!F97*'Volume (KT)'!F119*1000*'Selling Price'!F$20/10^6</f>
        <v>0</v>
      </c>
      <c r="G97" s="75">
        <f>'Margin per unit (cash)'!G97*'Volume (KT)'!G119*1000*'Selling Price'!G$20/10^6</f>
        <v>0</v>
      </c>
      <c r="H97" s="75">
        <f>'Margin per unit (cash)'!H97*'Volume (KT)'!H119*1000*'Selling Price'!H$20/10^6</f>
        <v>0</v>
      </c>
      <c r="I97" s="75">
        <f>'Margin per unit (cash)'!I97*'Volume (KT)'!I119*1000*'Selling Price'!I$20/10^6</f>
        <v>0</v>
      </c>
      <c r="J97" s="75">
        <f>'Margin per unit (cash)'!J97*'Volume (KT)'!J119*1000*'Selling Price'!J$20/10^6</f>
        <v>0</v>
      </c>
      <c r="K97" s="75">
        <f>'Margin per unit (cash)'!K97*'Volume (KT)'!K119*1000*'Selling Price'!K$20/10^6</f>
        <v>0</v>
      </c>
      <c r="L97" s="75">
        <f>'Margin per unit (cash)'!L97*'Volume (KT)'!L119*1000*'Selling Price'!L$20/10^6</f>
        <v>0</v>
      </c>
      <c r="M97" s="75">
        <f>'Margin per unit (cash)'!M97*'Volume (KT)'!M119*1000*'Selling Price'!M$20/10^6</f>
        <v>0</v>
      </c>
      <c r="N97" s="75">
        <f>'Margin per unit (cash)'!N97*'Volume (KT)'!N119*1000*'Selling Price'!N$20/10^6</f>
        <v>0</v>
      </c>
      <c r="O97" s="75">
        <f>'Margin per unit (cash)'!O97*'Volume (KT)'!O119*1000*'Selling Price'!O$20/10^6</f>
        <v>0</v>
      </c>
      <c r="P97" s="75">
        <f>'Margin per unit (cash)'!P97*'Volume (KT)'!P119*1000*'Selling Price'!P$20/10^6</f>
        <v>0</v>
      </c>
      <c r="Q97" s="75" t="e">
        <f>'Margin per unit (cash)'!Q97*'Volume (KT)'!#REF!*1000*'Selling Price'!#REF!/10^6</f>
        <v>#REF!</v>
      </c>
      <c r="R97" s="75" t="e">
        <f>'Margin per unit (cash)'!R97*'Volume (KT)'!#REF!*1000*'Selling Price'!#REF!/10^6</f>
        <v>#REF!</v>
      </c>
      <c r="S97" s="75" t="e">
        <f>'Margin per unit (cash)'!S97*'Volume (KT)'!#REF!*1000*'Selling Price'!#REF!/10^6</f>
        <v>#REF!</v>
      </c>
      <c r="T97" s="75" t="e">
        <f>'Margin per unit (cash)'!T97*'Volume (KT)'!#REF!*1000*'Selling Price'!#REF!/10^6</f>
        <v>#REF!</v>
      </c>
      <c r="U97" s="75" t="e">
        <f>'Margin per unit (cash)'!U97*'Volume (KT)'!#REF!*1000*'Selling Price'!#REF!/10^6</f>
        <v>#REF!</v>
      </c>
      <c r="V97" s="75" t="e">
        <f>'Margin per unit (cash)'!V97*'Volume (KT)'!#REF!*1000*'Selling Price'!#REF!/10^6</f>
        <v>#REF!</v>
      </c>
      <c r="W97" s="75" t="e">
        <f>'Margin per unit (cash)'!W97*'Volume (KT)'!#REF!*1000*'Selling Price'!#REF!/10^6</f>
        <v>#REF!</v>
      </c>
      <c r="X97" s="75" t="e">
        <f>'Margin per unit (cash)'!X97*'Volume (KT)'!#REF!*1000*'Selling Price'!#REF!/10^6</f>
        <v>#REF!</v>
      </c>
    </row>
    <row r="98" spans="1:24">
      <c r="A98" s="74" t="s">
        <v>91</v>
      </c>
      <c r="B98" s="85" t="s">
        <v>87</v>
      </c>
      <c r="C98" s="85" t="s">
        <v>106</v>
      </c>
      <c r="D98" s="85" t="s">
        <v>89</v>
      </c>
      <c r="E98" s="75">
        <f>'Margin per unit (cash)'!E98*'Volume (KT)'!E121*1000*'Selling Price'!E$20/10^6</f>
        <v>1.912471999999998</v>
      </c>
      <c r="F98" s="75">
        <f>'Margin per unit (cash)'!F98*'Volume (KT)'!F121*1000*'Selling Price'!F$20/10^6</f>
        <v>1.9124719999999975</v>
      </c>
      <c r="G98" s="75">
        <f>'Margin per unit (cash)'!G98*'Volume (KT)'!G121*1000*'Selling Price'!G$20/10^6</f>
        <v>1.9124719999999975</v>
      </c>
      <c r="H98" s="75">
        <f>'Margin per unit (cash)'!H98*'Volume (KT)'!H121*1000*'Selling Price'!H$20/10^6</f>
        <v>1.9124719999999975</v>
      </c>
      <c r="I98" s="75">
        <f>'Margin per unit (cash)'!I98*'Volume (KT)'!I121*1000*'Selling Price'!I$20/10^6</f>
        <v>1.9124719999999975</v>
      </c>
      <c r="J98" s="75">
        <f>'Margin per unit (cash)'!J98*'Volume (KT)'!J121*1000*'Selling Price'!J$20/10^6</f>
        <v>1.9124719999999975</v>
      </c>
      <c r="K98" s="75">
        <f>'Margin per unit (cash)'!K98*'Volume (KT)'!K121*1000*'Selling Price'!K$20/10^6</f>
        <v>1.9124719999999975</v>
      </c>
      <c r="L98" s="75">
        <f>'Margin per unit (cash)'!L98*'Volume (KT)'!L121*1000*'Selling Price'!L$20/10^6</f>
        <v>1.9124719999999975</v>
      </c>
      <c r="M98" s="75">
        <f>'Margin per unit (cash)'!M98*'Volume (KT)'!M121*1000*'Selling Price'!M$20/10^6</f>
        <v>1.9124719999999975</v>
      </c>
      <c r="N98" s="75">
        <f>'Margin per unit (cash)'!N98*'Volume (KT)'!N121*1000*'Selling Price'!N$20/10^6</f>
        <v>1.9124719999999975</v>
      </c>
      <c r="O98" s="75">
        <f>'Margin per unit (cash)'!O98*'Volume (KT)'!O121*1000*'Selling Price'!O$20/10^6</f>
        <v>1.9124719999999975</v>
      </c>
      <c r="P98" s="75">
        <f>'Margin per unit (cash)'!P98*'Volume (KT)'!P121*1000*'Selling Price'!P$20/10^6</f>
        <v>1.9124719999999975</v>
      </c>
      <c r="Q98" s="75" t="e">
        <f>'Margin per unit (cash)'!Q98*'Volume (KT)'!#REF!*1000*'Selling Price'!#REF!/10^6</f>
        <v>#REF!</v>
      </c>
      <c r="R98" s="75" t="e">
        <f>'Margin per unit (cash)'!R98*'Volume (KT)'!#REF!*1000*'Selling Price'!#REF!/10^6</f>
        <v>#REF!</v>
      </c>
      <c r="S98" s="75" t="e">
        <f>'Margin per unit (cash)'!S98*'Volume (KT)'!#REF!*1000*'Selling Price'!#REF!/10^6</f>
        <v>#REF!</v>
      </c>
      <c r="T98" s="75" t="e">
        <f>'Margin per unit (cash)'!T98*'Volume (KT)'!#REF!*1000*'Selling Price'!#REF!/10^6</f>
        <v>#REF!</v>
      </c>
      <c r="U98" s="75" t="e">
        <f>'Margin per unit (cash)'!U98*'Volume (KT)'!#REF!*1000*'Selling Price'!#REF!/10^6</f>
        <v>#REF!</v>
      </c>
      <c r="V98" s="75" t="e">
        <f>'Margin per unit (cash)'!V98*'Volume (KT)'!#REF!*1000*'Selling Price'!#REF!/10^6</f>
        <v>#REF!</v>
      </c>
      <c r="W98" s="75" t="e">
        <f>'Margin per unit (cash)'!W98*'Volume (KT)'!#REF!*1000*'Selling Price'!#REF!/10^6</f>
        <v>#REF!</v>
      </c>
      <c r="X98" s="75" t="e">
        <f>'Margin per unit (cash)'!X98*'Volume (KT)'!#REF!*1000*'Selling Price'!#REF!/10^6</f>
        <v>#REF!</v>
      </c>
    </row>
    <row r="99" spans="1:24">
      <c r="A99" s="74" t="s">
        <v>91</v>
      </c>
      <c r="B99" s="85" t="s">
        <v>87</v>
      </c>
      <c r="C99" s="85" t="s">
        <v>114</v>
      </c>
      <c r="D99" s="85" t="s">
        <v>89</v>
      </c>
      <c r="E99" s="75">
        <f>'Margin per unit (cash)'!E99*'Volume (KT)'!E122*1000*'Selling Price'!E$20/10^6</f>
        <v>0</v>
      </c>
      <c r="F99" s="75">
        <f>'Margin per unit (cash)'!F99*'Volume (KT)'!F122*1000*'Selling Price'!F$20/10^6</f>
        <v>0</v>
      </c>
      <c r="G99" s="75">
        <f>'Margin per unit (cash)'!G99*'Volume (KT)'!G122*1000*'Selling Price'!G$20/10^6</f>
        <v>0</v>
      </c>
      <c r="H99" s="75">
        <f>'Margin per unit (cash)'!H99*'Volume (KT)'!H122*1000*'Selling Price'!H$20/10^6</f>
        <v>0</v>
      </c>
      <c r="I99" s="75">
        <f>'Margin per unit (cash)'!I99*'Volume (KT)'!I122*1000*'Selling Price'!I$20/10^6</f>
        <v>0</v>
      </c>
      <c r="J99" s="75">
        <f>'Margin per unit (cash)'!J99*'Volume (KT)'!J122*1000*'Selling Price'!J$20/10^6</f>
        <v>0</v>
      </c>
      <c r="K99" s="75">
        <f>'Margin per unit (cash)'!K99*'Volume (KT)'!K122*1000*'Selling Price'!K$20/10^6</f>
        <v>0</v>
      </c>
      <c r="L99" s="75">
        <f>'Margin per unit (cash)'!L99*'Volume (KT)'!L122*1000*'Selling Price'!L$20/10^6</f>
        <v>0</v>
      </c>
      <c r="M99" s="75">
        <f>'Margin per unit (cash)'!M99*'Volume (KT)'!M122*1000*'Selling Price'!M$20/10^6</f>
        <v>0</v>
      </c>
      <c r="N99" s="75">
        <f>'Margin per unit (cash)'!N99*'Volume (KT)'!N122*1000*'Selling Price'!N$20/10^6</f>
        <v>0</v>
      </c>
      <c r="O99" s="75">
        <f>'Margin per unit (cash)'!O99*'Volume (KT)'!O122*1000*'Selling Price'!O$20/10^6</f>
        <v>0</v>
      </c>
      <c r="P99" s="75">
        <f>'Margin per unit (cash)'!P99*'Volume (KT)'!P122*1000*'Selling Price'!P$20/10^6</f>
        <v>0</v>
      </c>
      <c r="Q99" s="75" t="e">
        <f>'Margin per unit (cash)'!Q99*'Volume (KT)'!#REF!*1000*'Selling Price'!#REF!/10^6</f>
        <v>#REF!</v>
      </c>
      <c r="R99" s="75" t="e">
        <f>'Margin per unit (cash)'!R99*'Volume (KT)'!#REF!*1000*'Selling Price'!#REF!/10^6</f>
        <v>#REF!</v>
      </c>
      <c r="S99" s="75" t="e">
        <f>'Margin per unit (cash)'!S99*'Volume (KT)'!#REF!*1000*'Selling Price'!#REF!/10^6</f>
        <v>#REF!</v>
      </c>
      <c r="T99" s="75" t="e">
        <f>'Margin per unit (cash)'!T99*'Volume (KT)'!#REF!*1000*'Selling Price'!#REF!/10^6</f>
        <v>#REF!</v>
      </c>
      <c r="U99" s="75" t="e">
        <f>'Margin per unit (cash)'!U99*'Volume (KT)'!#REF!*1000*'Selling Price'!#REF!/10^6</f>
        <v>#REF!</v>
      </c>
      <c r="V99" s="75" t="e">
        <f>'Margin per unit (cash)'!V99*'Volume (KT)'!#REF!*1000*'Selling Price'!#REF!/10^6</f>
        <v>#REF!</v>
      </c>
      <c r="W99" s="75" t="e">
        <f>'Margin per unit (cash)'!W99*'Volume (KT)'!#REF!*1000*'Selling Price'!#REF!/10^6</f>
        <v>#REF!</v>
      </c>
      <c r="X99" s="75" t="e">
        <f>'Margin per unit (cash)'!X99*'Volume (KT)'!#REF!*1000*'Selling Price'!#REF!/10^6</f>
        <v>#REF!</v>
      </c>
    </row>
    <row r="100" spans="1:24">
      <c r="A100" s="74" t="s">
        <v>91</v>
      </c>
      <c r="B100" s="85" t="s">
        <v>87</v>
      </c>
      <c r="C100" s="85" t="s">
        <v>115</v>
      </c>
      <c r="D100" s="85" t="s">
        <v>89</v>
      </c>
      <c r="E100" s="75">
        <f>'Margin per unit (cash)'!E100*'Volume (KT)'!E123*1000*'Selling Price'!E$20/10^6</f>
        <v>4.6737698399999887</v>
      </c>
      <c r="F100" s="75">
        <f>'Margin per unit (cash)'!F100*'Volume (KT)'!F123*1000*'Selling Price'!F$20/10^6</f>
        <v>4.4602473599999888</v>
      </c>
      <c r="G100" s="75">
        <f>'Margin per unit (cash)'!G100*'Volume (KT)'!G123*1000*'Selling Price'!G$20/10^6</f>
        <v>4.8872923199999878</v>
      </c>
      <c r="H100" s="75">
        <f>'Margin per unit (cash)'!H100*'Volume (KT)'!H123*1000*'Selling Price'!H$20/10^6</f>
        <v>4.8872923199999878</v>
      </c>
      <c r="I100" s="75">
        <f>'Margin per unit (cash)'!I100*'Volume (KT)'!I123*1000*'Selling Price'!I$20/10^6</f>
        <v>4.8872923199999878</v>
      </c>
      <c r="J100" s="75">
        <f>'Margin per unit (cash)'!J100*'Volume (KT)'!J123*1000*'Selling Price'!J$20/10^6</f>
        <v>4.8872923199999878</v>
      </c>
      <c r="K100" s="75">
        <f>'Margin per unit (cash)'!K100*'Volume (KT)'!K123*1000*'Selling Price'!K$20/10^6</f>
        <v>4.8872923199999878</v>
      </c>
      <c r="L100" s="75">
        <f>'Margin per unit (cash)'!L100*'Volume (KT)'!L123*1000*'Selling Price'!L$20/10^6</f>
        <v>4.8872923199999878</v>
      </c>
      <c r="M100" s="75">
        <f>'Margin per unit (cash)'!M100*'Volume (KT)'!M123*1000*'Selling Price'!M$20/10^6</f>
        <v>4.8872923199999878</v>
      </c>
      <c r="N100" s="75">
        <f>'Margin per unit (cash)'!N100*'Volume (KT)'!N123*1000*'Selling Price'!N$20/10^6</f>
        <v>4.8872923199999878</v>
      </c>
      <c r="O100" s="75">
        <f>'Margin per unit (cash)'!O100*'Volume (KT)'!O123*1000*'Selling Price'!O$20/10^6</f>
        <v>4.8872923199999878</v>
      </c>
      <c r="P100" s="75">
        <f>'Margin per unit (cash)'!P100*'Volume (KT)'!P123*1000*'Selling Price'!P$20/10^6</f>
        <v>4.8872923199999878</v>
      </c>
      <c r="Q100" s="75" t="e">
        <f>'Margin per unit (cash)'!Q100*'Volume (KT)'!#REF!*1000*'Selling Price'!#REF!/10^6</f>
        <v>#REF!</v>
      </c>
      <c r="R100" s="75" t="e">
        <f>'Margin per unit (cash)'!R100*'Volume (KT)'!#REF!*1000*'Selling Price'!#REF!/10^6</f>
        <v>#REF!</v>
      </c>
      <c r="S100" s="75" t="e">
        <f>'Margin per unit (cash)'!S100*'Volume (KT)'!#REF!*1000*'Selling Price'!#REF!/10^6</f>
        <v>#REF!</v>
      </c>
      <c r="T100" s="75" t="e">
        <f>'Margin per unit (cash)'!T100*'Volume (KT)'!#REF!*1000*'Selling Price'!#REF!/10^6</f>
        <v>#REF!</v>
      </c>
      <c r="U100" s="75" t="e">
        <f>'Margin per unit (cash)'!U100*'Volume (KT)'!#REF!*1000*'Selling Price'!#REF!/10^6</f>
        <v>#REF!</v>
      </c>
      <c r="V100" s="75" t="e">
        <f>'Margin per unit (cash)'!V100*'Volume (KT)'!#REF!*1000*'Selling Price'!#REF!/10^6</f>
        <v>#REF!</v>
      </c>
      <c r="W100" s="75" t="e">
        <f>'Margin per unit (cash)'!W100*'Volume (KT)'!#REF!*1000*'Selling Price'!#REF!/10^6</f>
        <v>#REF!</v>
      </c>
      <c r="X100" s="75" t="e">
        <f>'Margin per unit (cash)'!X100*'Volume (KT)'!#REF!*1000*'Selling Price'!#REF!/10^6</f>
        <v>#REF!</v>
      </c>
    </row>
    <row r="101" spans="1:24">
      <c r="A101" s="74" t="s">
        <v>91</v>
      </c>
      <c r="B101" s="85" t="s">
        <v>122</v>
      </c>
      <c r="C101" s="85" t="s">
        <v>106</v>
      </c>
      <c r="D101" s="85" t="s">
        <v>123</v>
      </c>
      <c r="E101" s="75">
        <f>'Margin per unit (cash)'!E101*'Volume (KT)'!E125*1000*'Selling Price'!E$20/10^6</f>
        <v>0.57349999999999013</v>
      </c>
      <c r="F101" s="75">
        <f>'Margin per unit (cash)'!F101*'Volume (KT)'!F125*1000*'Selling Price'!F$20/10^6</f>
        <v>0.51799999999999113</v>
      </c>
      <c r="G101" s="75">
        <f>'Margin per unit (cash)'!G101*'Volume (KT)'!G125*1000*'Selling Price'!G$20/10^6</f>
        <v>0.4339999999999925</v>
      </c>
      <c r="H101" s="75">
        <f>'Margin per unit (cash)'!H101*'Volume (KT)'!H125*1000*'Selling Price'!H$20/10^6</f>
        <v>0.57349999999999013</v>
      </c>
      <c r="I101" s="75">
        <f>'Margin per unit (cash)'!I101*'Volume (KT)'!I125*1000*'Selling Price'!I$20/10^6</f>
        <v>0.57349999999999013</v>
      </c>
      <c r="J101" s="75">
        <f>'Margin per unit (cash)'!J101*'Volume (KT)'!J125*1000*'Selling Price'!J$20/10^6</f>
        <v>0.57349999999999013</v>
      </c>
      <c r="K101" s="75">
        <f>'Margin per unit (cash)'!K101*'Volume (KT)'!K125*1000*'Selling Price'!K$20/10^6</f>
        <v>0.57349999999999013</v>
      </c>
      <c r="L101" s="75">
        <f>'Margin per unit (cash)'!L101*'Volume (KT)'!L125*1000*'Selling Price'!L$20/10^6</f>
        <v>0.57349999999999013</v>
      </c>
      <c r="M101" s="75">
        <f>'Margin per unit (cash)'!M101*'Volume (KT)'!M125*1000*'Selling Price'!M$20/10^6</f>
        <v>0.57349999999999013</v>
      </c>
      <c r="N101" s="75">
        <f>'Margin per unit (cash)'!N101*'Volume (KT)'!N125*1000*'Selling Price'!N$20/10^6</f>
        <v>0.57349999999999013</v>
      </c>
      <c r="O101" s="75">
        <f>'Margin per unit (cash)'!O101*'Volume (KT)'!O125*1000*'Selling Price'!O$20/10^6</f>
        <v>0.57349999999999013</v>
      </c>
      <c r="P101" s="75">
        <f>'Margin per unit (cash)'!P101*'Volume (KT)'!P125*1000*'Selling Price'!P$20/10^6</f>
        <v>0.57349999999999013</v>
      </c>
      <c r="Q101" s="75" t="e">
        <f>'Margin per unit (cash)'!Q101*'Volume (KT)'!#REF!*1000*'Selling Price'!#REF!/10^6</f>
        <v>#REF!</v>
      </c>
      <c r="R101" s="75" t="e">
        <f>'Margin per unit (cash)'!R101*'Volume (KT)'!#REF!*1000*'Selling Price'!#REF!/10^6</f>
        <v>#REF!</v>
      </c>
      <c r="S101" s="75" t="e">
        <f>'Margin per unit (cash)'!S101*'Volume (KT)'!#REF!*1000*'Selling Price'!#REF!/10^6</f>
        <v>#REF!</v>
      </c>
      <c r="T101" s="75" t="e">
        <f>'Margin per unit (cash)'!T101*'Volume (KT)'!#REF!*1000*'Selling Price'!#REF!/10^6</f>
        <v>#REF!</v>
      </c>
      <c r="U101" s="75" t="e">
        <f>'Margin per unit (cash)'!U101*'Volume (KT)'!#REF!*1000*'Selling Price'!#REF!/10^6</f>
        <v>#REF!</v>
      </c>
      <c r="V101" s="75" t="e">
        <f>'Margin per unit (cash)'!V101*'Volume (KT)'!#REF!*1000*'Selling Price'!#REF!/10^6</f>
        <v>#REF!</v>
      </c>
      <c r="W101" s="75" t="e">
        <f>'Margin per unit (cash)'!W101*'Volume (KT)'!#REF!*1000*'Selling Price'!#REF!/10^6</f>
        <v>#REF!</v>
      </c>
      <c r="X101" s="75" t="e">
        <f>'Margin per unit (cash)'!X101*'Volume (KT)'!#REF!*1000*'Selling Price'!#REF!/10^6</f>
        <v>#REF!</v>
      </c>
    </row>
    <row r="102" spans="1:24">
      <c r="A102" s="74" t="s">
        <v>91</v>
      </c>
      <c r="B102" s="85" t="s">
        <v>96</v>
      </c>
      <c r="C102" s="85" t="s">
        <v>106</v>
      </c>
      <c r="D102" s="85" t="s">
        <v>96</v>
      </c>
      <c r="E102" s="75">
        <f>'Margin per unit (cash)'!E102*'Volume (KT)'!E126*1000*'Selling Price'!E$20/10^6</f>
        <v>20.828545792495174</v>
      </c>
      <c r="F102" s="75">
        <f>'Margin per unit (cash)'!F102*'Volume (KT)'!F126*1000*'Selling Price'!F$20/10^6</f>
        <v>24.405964439672402</v>
      </c>
      <c r="G102" s="75">
        <f>'Margin per unit (cash)'!G102*'Volume (KT)'!G126*1000*'Selling Price'!G$20/10^6</f>
        <v>14.772377816735627</v>
      </c>
      <c r="H102" s="75">
        <f>'Margin per unit (cash)'!H102*'Volume (KT)'!H126*1000*'Selling Price'!H$20/10^6</f>
        <v>17.382508308997572</v>
      </c>
      <c r="I102" s="75">
        <f>'Margin per unit (cash)'!I102*'Volume (KT)'!I126*1000*'Selling Price'!I$20/10^6</f>
        <v>28.097930517149344</v>
      </c>
      <c r="J102" s="75">
        <f>'Margin per unit (cash)'!J102*'Volume (KT)'!J126*1000*'Selling Price'!J$20/10^6</f>
        <v>23.18395921761687</v>
      </c>
      <c r="K102" s="75">
        <f>'Margin per unit (cash)'!K102*'Volume (KT)'!K126*1000*'Selling Price'!K$20/10^6</f>
        <v>9.3133246439094393</v>
      </c>
      <c r="L102" s="75">
        <f>'Margin per unit (cash)'!L102*'Volume (KT)'!L126*1000*'Selling Price'!L$20/10^6</f>
        <v>11.66123324778329</v>
      </c>
      <c r="M102" s="75">
        <f>'Margin per unit (cash)'!M102*'Volume (KT)'!M126*1000*'Selling Price'!M$20/10^6</f>
        <v>2.6351068509221265</v>
      </c>
      <c r="N102" s="75">
        <f>'Margin per unit (cash)'!N102*'Volume (KT)'!N126*1000*'Selling Price'!N$20/10^6</f>
        <v>0.4372176617752192</v>
      </c>
      <c r="O102" s="75">
        <f>'Margin per unit (cash)'!O102*'Volume (KT)'!O126*1000*'Selling Price'!O$20/10^6</f>
        <v>5.6626428065637144</v>
      </c>
      <c r="P102" s="75">
        <f>'Margin per unit (cash)'!P102*'Volume (KT)'!P126*1000*'Selling Price'!P$20/10^6</f>
        <v>2.2989047818773596</v>
      </c>
      <c r="Q102" s="75" t="e">
        <f>'Margin per unit (cash)'!Q102*'Volume (KT)'!#REF!*1000*'Selling Price'!#REF!/10^6</f>
        <v>#REF!</v>
      </c>
      <c r="R102" s="75" t="e">
        <f>'Margin per unit (cash)'!R102*'Volume (KT)'!#REF!*1000*'Selling Price'!#REF!/10^6</f>
        <v>#REF!</v>
      </c>
      <c r="S102" s="75" t="e">
        <f>'Margin per unit (cash)'!S102*'Volume (KT)'!#REF!*1000*'Selling Price'!#REF!/10^6</f>
        <v>#REF!</v>
      </c>
      <c r="T102" s="75" t="e">
        <f>'Margin per unit (cash)'!T102*'Volume (KT)'!#REF!*1000*'Selling Price'!#REF!/10^6</f>
        <v>#REF!</v>
      </c>
      <c r="U102" s="75" t="e">
        <f>'Margin per unit (cash)'!U102*'Volume (KT)'!#REF!*1000*'Selling Price'!#REF!/10^6</f>
        <v>#REF!</v>
      </c>
      <c r="V102" s="75" t="e">
        <f>'Margin per unit (cash)'!V102*'Volume (KT)'!#REF!*1000*'Selling Price'!#REF!/10^6</f>
        <v>#REF!</v>
      </c>
      <c r="W102" s="75" t="e">
        <f>'Margin per unit (cash)'!W102*'Volume (KT)'!#REF!*1000*'Selling Price'!#REF!/10^6</f>
        <v>#REF!</v>
      </c>
      <c r="X102" s="75" t="e">
        <f>'Margin per unit (cash)'!X102*'Volume (KT)'!#REF!*1000*'Selling Price'!#REF!/10^6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64" t="s">
        <v>1</v>
      </c>
      <c r="B104" s="466" t="s">
        <v>98</v>
      </c>
      <c r="C104" s="466" t="s">
        <v>99</v>
      </c>
      <c r="D104" s="466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65"/>
      <c r="B105" s="467"/>
      <c r="C105" s="467"/>
      <c r="D105" s="467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74" t="s">
        <v>91</v>
      </c>
      <c r="B106" s="107" t="s">
        <v>95</v>
      </c>
      <c r="C106" s="107" t="s">
        <v>2</v>
      </c>
      <c r="D106" s="108" t="s">
        <v>95</v>
      </c>
      <c r="E106" s="75">
        <f>'Margin per unit (cash)'!E106*'Volume (KT)'!E130*1000*'Selling Price'!E$20/10^6</f>
        <v>151.49659083582435</v>
      </c>
      <c r="F106" s="75">
        <f>'Margin per unit (cash)'!F106*'Volume (KT)'!F130*1000*'Selling Price'!F$20/10^6</f>
        <v>149.91527782395045</v>
      </c>
      <c r="G106" s="75">
        <f>'Margin per unit (cash)'!G106*'Volume (KT)'!G130*1000*'Selling Price'!G$20/10^6</f>
        <v>159.03597641884744</v>
      </c>
      <c r="H106" s="75">
        <f>'Margin per unit (cash)'!H106*'Volume (KT)'!H130*1000*'Selling Price'!H$20/10^6</f>
        <v>163.38350857961379</v>
      </c>
      <c r="I106" s="75">
        <f>'Margin per unit (cash)'!I106*'Volume (KT)'!I130*1000*'Selling Price'!I$20/10^6</f>
        <v>146.2963295466958</v>
      </c>
      <c r="J106" s="75">
        <f>'Margin per unit (cash)'!J106*'Volume (KT)'!J130*1000*'Selling Price'!J$20/10^6</f>
        <v>145.46532205861166</v>
      </c>
      <c r="K106" s="75">
        <f>'Margin per unit (cash)'!K106*'Volume (KT)'!K130*1000*'Selling Price'!K$20/10^6</f>
        <v>156.9989613521376</v>
      </c>
      <c r="L106" s="75">
        <f>'Margin per unit (cash)'!L106*'Volume (KT)'!L130*1000*'Selling Price'!L$20/10^6</f>
        <v>128.52640065412592</v>
      </c>
      <c r="M106" s="75">
        <f>'Margin per unit (cash)'!M106*'Volume (KT)'!M130*1000*'Selling Price'!M$20/10^6</f>
        <v>158.8086697618586</v>
      </c>
      <c r="N106" s="75">
        <f>'Margin per unit (cash)'!N106*'Volume (KT)'!N130*1000*'Selling Price'!N$20/10^6</f>
        <v>169.30414585699043</v>
      </c>
      <c r="O106" s="75">
        <f>'Margin per unit (cash)'!O106*'Volume (KT)'!O130*1000*'Selling Price'!O$20/10^6</f>
        <v>159.4153268227108</v>
      </c>
      <c r="P106" s="75">
        <f>'Margin per unit (cash)'!P106*'Volume (KT)'!P130*1000*'Selling Price'!P$20/10^6</f>
        <v>142.98227679072136</v>
      </c>
      <c r="Q106" s="75" t="e">
        <f>'Margin per unit (cash)'!Q106*'Volume (KT)'!#REF!*1000*'Selling Price'!#REF!/10^6</f>
        <v>#REF!</v>
      </c>
      <c r="R106" s="75" t="e">
        <f>'Margin per unit (cash)'!R106*'Volume (KT)'!#REF!*1000*'Selling Price'!#REF!/10^6</f>
        <v>#REF!</v>
      </c>
      <c r="S106" s="75" t="e">
        <f>'Margin per unit (cash)'!S106*'Volume (KT)'!#REF!*1000*'Selling Price'!#REF!/10^6</f>
        <v>#REF!</v>
      </c>
      <c r="T106" s="75" t="e">
        <f>'Margin per unit (cash)'!T106*'Volume (KT)'!#REF!*1000*'Selling Price'!#REF!/10^6</f>
        <v>#REF!</v>
      </c>
      <c r="U106" s="75" t="e">
        <f>'Margin per unit (cash)'!U106*'Volume (KT)'!#REF!*1000*'Selling Price'!#REF!/10^6</f>
        <v>#REF!</v>
      </c>
      <c r="V106" s="75" t="e">
        <f>'Margin per unit (cash)'!V106*'Volume (KT)'!#REF!*1000*'Selling Price'!#REF!/10^6</f>
        <v>#REF!</v>
      </c>
      <c r="W106" s="75" t="e">
        <f>'Margin per unit (cash)'!W106*'Volume (KT)'!#REF!*1000*'Selling Price'!#REF!/10^6</f>
        <v>#REF!</v>
      </c>
      <c r="X106" s="75" t="e">
        <f>'Margin per unit (cash)'!X106*'Volume (KT)'!#REF!*1000*'Selling Price'!#REF!/10^6</f>
        <v>#REF!</v>
      </c>
    </row>
    <row r="107" spans="1:24" ht="15" thickBot="1">
      <c r="A107" s="74" t="s">
        <v>91</v>
      </c>
      <c r="B107" s="109" t="s">
        <v>95</v>
      </c>
      <c r="C107" s="109" t="s">
        <v>3</v>
      </c>
      <c r="D107" s="110" t="s">
        <v>95</v>
      </c>
      <c r="E107" s="75">
        <f>'Margin per unit (cash)'!E107*'Volume (KT)'!E131*1000*'Selling Price'!E$20/10^6</f>
        <v>188.14754032283707</v>
      </c>
      <c r="F107" s="75">
        <f>'Margin per unit (cash)'!F107*'Volume (KT)'!F131*1000*'Selling Price'!F$20/10^6</f>
        <v>156.48610698142679</v>
      </c>
      <c r="G107" s="75">
        <f>'Margin per unit (cash)'!G107*'Volume (KT)'!G131*1000*'Selling Price'!G$20/10^6</f>
        <v>170.97509627554871</v>
      </c>
      <c r="H107" s="75">
        <f>'Margin per unit (cash)'!H107*'Volume (KT)'!H131*1000*'Selling Price'!H$20/10^6</f>
        <v>169.97311560451064</v>
      </c>
      <c r="I107" s="75">
        <f>'Margin per unit (cash)'!I107*'Volume (KT)'!I131*1000*'Selling Price'!I$20/10^6</f>
        <v>177.95852165605217</v>
      </c>
      <c r="J107" s="75">
        <f>'Margin per unit (cash)'!J107*'Volume (KT)'!J131*1000*'Selling Price'!J$20/10^6</f>
        <v>175.86018131611962</v>
      </c>
      <c r="K107" s="75">
        <f>'Margin per unit (cash)'!K107*'Volume (KT)'!K131*1000*'Selling Price'!K$20/10^6</f>
        <v>175.56907686898558</v>
      </c>
      <c r="L107" s="75">
        <f>'Margin per unit (cash)'!L107*'Volume (KT)'!L131*1000*'Selling Price'!L$20/10^6</f>
        <v>159.73097281111617</v>
      </c>
      <c r="M107" s="75">
        <f>'Margin per unit (cash)'!M107*'Volume (KT)'!M131*1000*'Selling Price'!M$20/10^6</f>
        <v>165.2237945620783</v>
      </c>
      <c r="N107" s="75">
        <f>'Margin per unit (cash)'!N107*'Volume (KT)'!N131*1000*'Selling Price'!N$20/10^6</f>
        <v>136.36167967900894</v>
      </c>
      <c r="O107" s="75">
        <f>'Margin per unit (cash)'!O107*'Volume (KT)'!O131*1000*'Selling Price'!O$20/10^6</f>
        <v>129.43842672639573</v>
      </c>
      <c r="P107" s="75">
        <f>'Margin per unit (cash)'!P107*'Volume (KT)'!P131*1000*'Selling Price'!P$20/10^6</f>
        <v>130.87822949872771</v>
      </c>
      <c r="Q107" s="75" t="e">
        <f>'Margin per unit (cash)'!Q107*'Volume (KT)'!#REF!*1000*'Selling Price'!#REF!/10^6</f>
        <v>#REF!</v>
      </c>
      <c r="R107" s="75" t="e">
        <f>'Margin per unit (cash)'!R107*'Volume (KT)'!#REF!*1000*'Selling Price'!#REF!/10^6</f>
        <v>#REF!</v>
      </c>
      <c r="S107" s="75" t="e">
        <f>'Margin per unit (cash)'!S107*'Volume (KT)'!#REF!*1000*'Selling Price'!#REF!/10^6</f>
        <v>#REF!</v>
      </c>
      <c r="T107" s="75" t="e">
        <f>'Margin per unit (cash)'!T107*'Volume (KT)'!#REF!*1000*'Selling Price'!#REF!/10^6</f>
        <v>#REF!</v>
      </c>
      <c r="U107" s="75" t="e">
        <f>'Margin per unit (cash)'!U107*'Volume (KT)'!#REF!*1000*'Selling Price'!#REF!/10^6</f>
        <v>#REF!</v>
      </c>
      <c r="V107" s="75" t="e">
        <f>'Margin per unit (cash)'!V107*'Volume (KT)'!#REF!*1000*'Selling Price'!#REF!/10^6</f>
        <v>#REF!</v>
      </c>
      <c r="W107" s="75" t="e">
        <f>'Margin per unit (cash)'!W107*'Volume (KT)'!#REF!*1000*'Selling Price'!#REF!/10^6</f>
        <v>#REF!</v>
      </c>
      <c r="X107" s="75" t="e">
        <f>'Margin per unit (cash)'!X107*'Volume (KT)'!#REF!*1000*'Selling Price'!#REF!/10^6</f>
        <v>#REF!</v>
      </c>
    </row>
    <row r="108" spans="1:24">
      <c r="A108" s="74" t="s">
        <v>91</v>
      </c>
      <c r="B108" s="106" t="s">
        <v>95</v>
      </c>
      <c r="C108" s="106" t="s">
        <v>42</v>
      </c>
      <c r="D108" s="106" t="s">
        <v>126</v>
      </c>
      <c r="E108" s="75">
        <f>'Margin per unit (cash)'!E108*'Volume (KT)'!E132*1000*'Selling Price'!E$20/10^6</f>
        <v>0</v>
      </c>
      <c r="F108" s="75">
        <f>'Margin per unit (cash)'!F108*'Volume (KT)'!F132*1000*'Selling Price'!F$20/10^6</f>
        <v>5.9213867153345578</v>
      </c>
      <c r="G108" s="75">
        <f>'Margin per unit (cash)'!G108*'Volume (KT)'!G132*1000*'Selling Price'!G$20/10^6</f>
        <v>0</v>
      </c>
      <c r="H108" s="75">
        <f>'Margin per unit (cash)'!H108*'Volume (KT)'!H132*1000*'Selling Price'!H$20/10^6</f>
        <v>0</v>
      </c>
      <c r="I108" s="75">
        <f>'Margin per unit (cash)'!I108*'Volume (KT)'!I132*1000*'Selling Price'!I$20/10^6</f>
        <v>0</v>
      </c>
      <c r="J108" s="75">
        <f>'Margin per unit (cash)'!J108*'Volume (KT)'!J132*1000*'Selling Price'!J$20/10^6</f>
        <v>0</v>
      </c>
      <c r="K108" s="75">
        <f>'Margin per unit (cash)'!K108*'Volume (KT)'!K132*1000*'Selling Price'!K$20/10^6</f>
        <v>0</v>
      </c>
      <c r="L108" s="75">
        <f>'Margin per unit (cash)'!L108*'Volume (KT)'!L132*1000*'Selling Price'!L$20/10^6</f>
        <v>0</v>
      </c>
      <c r="M108" s="75">
        <f>'Margin per unit (cash)'!M108*'Volume (KT)'!M132*1000*'Selling Price'!M$20/10^6</f>
        <v>0</v>
      </c>
      <c r="N108" s="75">
        <f>'Margin per unit (cash)'!N108*'Volume (KT)'!N132*1000*'Selling Price'!N$20/10^6</f>
        <v>0</v>
      </c>
      <c r="O108" s="75">
        <f>'Margin per unit (cash)'!O108*'Volume (KT)'!O132*1000*'Selling Price'!O$20/10^6</f>
        <v>0</v>
      </c>
      <c r="P108" s="75">
        <f>'Margin per unit (cash)'!P108*'Volume (KT)'!P132*1000*'Selling Price'!P$20/10^6</f>
        <v>0</v>
      </c>
      <c r="Q108" s="75" t="e">
        <f>'Margin per unit (cash)'!Q108*'Volume (KT)'!#REF!*1000*'Selling Price'!#REF!/10^6</f>
        <v>#REF!</v>
      </c>
      <c r="R108" s="75" t="e">
        <f>'Margin per unit (cash)'!R108*'Volume (KT)'!#REF!*1000*'Selling Price'!#REF!/10^6</f>
        <v>#REF!</v>
      </c>
      <c r="S108" s="75" t="e">
        <f>'Margin per unit (cash)'!S108*'Volume (KT)'!#REF!*1000*'Selling Price'!#REF!/10^6</f>
        <v>#REF!</v>
      </c>
      <c r="T108" s="75" t="e">
        <f>'Margin per unit (cash)'!T108*'Volume (KT)'!#REF!*1000*'Selling Price'!#REF!/10^6</f>
        <v>#REF!</v>
      </c>
      <c r="U108" s="75" t="e">
        <f>'Margin per unit (cash)'!U108*'Volume (KT)'!#REF!*1000*'Selling Price'!#REF!/10^6</f>
        <v>#REF!</v>
      </c>
      <c r="V108" s="75" t="e">
        <f>'Margin per unit (cash)'!V108*'Volume (KT)'!#REF!*1000*'Selling Price'!#REF!/10^6</f>
        <v>#REF!</v>
      </c>
      <c r="W108" s="75" t="e">
        <f>'Margin per unit (cash)'!W108*'Volume (KT)'!#REF!*1000*'Selling Price'!#REF!/10^6</f>
        <v>#REF!</v>
      </c>
      <c r="X108" s="75" t="e">
        <f>'Margin per unit (cash)'!X108*'Volume (KT)'!#REF!*1000*'Selling Price'!#REF!/10^6</f>
        <v>#REF!</v>
      </c>
    </row>
    <row r="109" spans="1:24">
      <c r="A109" s="74" t="s">
        <v>91</v>
      </c>
      <c r="B109" s="83" t="s">
        <v>96</v>
      </c>
      <c r="C109" s="83" t="s">
        <v>42</v>
      </c>
      <c r="D109" s="83" t="s">
        <v>96</v>
      </c>
      <c r="E109" s="75">
        <f>'Margin per unit (cash)'!E109*'Volume (KT)'!E133*1000*'Selling Price'!E$20/10^6</f>
        <v>0</v>
      </c>
      <c r="F109" s="75">
        <f>'Margin per unit (cash)'!F109*'Volume (KT)'!F133*1000*'Selling Price'!F$20/10^6</f>
        <v>0</v>
      </c>
      <c r="G109" s="75">
        <f>'Margin per unit (cash)'!G109*'Volume (KT)'!G133*1000*'Selling Price'!G$20/10^6</f>
        <v>0</v>
      </c>
      <c r="H109" s="75">
        <f>'Margin per unit (cash)'!H109*'Volume (KT)'!H133*1000*'Selling Price'!H$20/10^6</f>
        <v>0</v>
      </c>
      <c r="I109" s="75">
        <f>'Margin per unit (cash)'!I109*'Volume (KT)'!I133*1000*'Selling Price'!I$20/10^6</f>
        <v>0</v>
      </c>
      <c r="J109" s="75">
        <f>'Margin per unit (cash)'!J109*'Volume (KT)'!J133*1000*'Selling Price'!J$20/10^6</f>
        <v>0</v>
      </c>
      <c r="K109" s="75">
        <f>'Margin per unit (cash)'!K109*'Volume (KT)'!K133*1000*'Selling Price'!K$20/10^6</f>
        <v>0</v>
      </c>
      <c r="L109" s="75">
        <f>'Margin per unit (cash)'!L109*'Volume (KT)'!L133*1000*'Selling Price'!L$20/10^6</f>
        <v>0</v>
      </c>
      <c r="M109" s="75">
        <f>'Margin per unit (cash)'!M109*'Volume (KT)'!M133*1000*'Selling Price'!M$20/10^6</f>
        <v>0</v>
      </c>
      <c r="N109" s="75">
        <f>'Margin per unit (cash)'!N109*'Volume (KT)'!N133*1000*'Selling Price'!N$20/10^6</f>
        <v>0</v>
      </c>
      <c r="O109" s="75">
        <f>'Margin per unit (cash)'!O109*'Volume (KT)'!O133*1000*'Selling Price'!O$20/10^6</f>
        <v>0</v>
      </c>
      <c r="P109" s="75">
        <f>'Margin per unit (cash)'!P109*'Volume (KT)'!P133*1000*'Selling Price'!P$20/10^6</f>
        <v>0</v>
      </c>
      <c r="Q109" s="75" t="e">
        <f>'Margin per unit (cash)'!Q109*'Volume (KT)'!#REF!*1000*'Selling Price'!#REF!/10^6</f>
        <v>#REF!</v>
      </c>
      <c r="R109" s="75" t="e">
        <f>'Margin per unit (cash)'!R109*'Volume (KT)'!#REF!*1000*'Selling Price'!#REF!/10^6</f>
        <v>#REF!</v>
      </c>
      <c r="S109" s="75" t="e">
        <f>'Margin per unit (cash)'!S109*'Volume (KT)'!#REF!*1000*'Selling Price'!#REF!/10^6</f>
        <v>#REF!</v>
      </c>
      <c r="T109" s="75" t="e">
        <f>'Margin per unit (cash)'!T109*'Volume (KT)'!#REF!*1000*'Selling Price'!#REF!/10^6</f>
        <v>#REF!</v>
      </c>
      <c r="U109" s="75" t="e">
        <f>'Margin per unit (cash)'!U109*'Volume (KT)'!#REF!*1000*'Selling Price'!#REF!/10^6</f>
        <v>#REF!</v>
      </c>
      <c r="V109" s="75" t="e">
        <f>'Margin per unit (cash)'!V109*'Volume (KT)'!#REF!*1000*'Selling Price'!#REF!/10^6</f>
        <v>#REF!</v>
      </c>
      <c r="W109" s="75" t="e">
        <f>'Margin per unit (cash)'!W109*'Volume (KT)'!#REF!*1000*'Selling Price'!#REF!/10^6</f>
        <v>#REF!</v>
      </c>
      <c r="X109" s="75" t="e">
        <f>'Margin per unit (cash)'!X109*'Volume (KT)'!#REF!*1000*'Selling Price'!#REF!/10^6</f>
        <v>#REF!</v>
      </c>
    </row>
    <row r="110" spans="1:24">
      <c r="A110" s="74" t="s">
        <v>91</v>
      </c>
      <c r="B110" s="83" t="s">
        <v>96</v>
      </c>
      <c r="C110" s="83" t="s">
        <v>87</v>
      </c>
      <c r="D110" s="83" t="s">
        <v>96</v>
      </c>
      <c r="E110" s="75">
        <f>'Margin per unit (cash)'!E110*'Volume (KT)'!E134*1000*'Selling Price'!E$20/10^6</f>
        <v>17.07139946370669</v>
      </c>
      <c r="F110" s="75">
        <f>'Margin per unit (cash)'!F110*'Volume (KT)'!F134*1000*'Selling Price'!F$20/10^6</f>
        <v>16.876708205684778</v>
      </c>
      <c r="G110" s="75">
        <f>'Margin per unit (cash)'!G110*'Volume (KT)'!G134*1000*'Selling Price'!G$20/10^6</f>
        <v>16.633566564361395</v>
      </c>
      <c r="H110" s="75">
        <f>'Margin per unit (cash)'!H110*'Volume (KT)'!H134*1000*'Selling Price'!H$20/10^6</f>
        <v>8.5657452168939763</v>
      </c>
      <c r="I110" s="75">
        <f>'Margin per unit (cash)'!I110*'Volume (KT)'!I134*1000*'Selling Price'!I$20/10^6</f>
        <v>17.379143509251772</v>
      </c>
      <c r="J110" s="75">
        <f>'Margin per unit (cash)'!J110*'Volume (KT)'!J134*1000*'Selling Price'!J$20/10^6</f>
        <v>8.8904833577601465</v>
      </c>
      <c r="K110" s="75">
        <f>'Margin per unit (cash)'!K110*'Volume (KT)'!K134*1000*'Selling Price'!K$20/10^6</f>
        <v>8.8744256608375931</v>
      </c>
      <c r="L110" s="75">
        <f>'Margin per unit (cash)'!L110*'Volume (KT)'!L134*1000*'Selling Price'!L$20/10^6</f>
        <v>8.0007754047422139</v>
      </c>
      <c r="M110" s="75">
        <f>'Margin per unit (cash)'!M110*'Volume (KT)'!M134*1000*'Selling Price'!M$20/10^6</f>
        <v>0</v>
      </c>
      <c r="N110" s="75">
        <f>'Margin per unit (cash)'!N110*'Volume (KT)'!N134*1000*'Selling Price'!N$20/10^6</f>
        <v>0</v>
      </c>
      <c r="O110" s="75">
        <f>'Margin per unit (cash)'!O110*'Volume (KT)'!O134*1000*'Selling Price'!O$20/10^6</f>
        <v>7.3875758660050641</v>
      </c>
      <c r="P110" s="75">
        <f>'Margin per unit (cash)'!P110*'Volume (KT)'!P134*1000*'Selling Price'!P$20/10^6</f>
        <v>0</v>
      </c>
      <c r="Q110" s="75" t="e">
        <f>'Margin per unit (cash)'!Q110*'Volume (KT)'!#REF!*1000*'Selling Price'!#REF!/10^6</f>
        <v>#REF!</v>
      </c>
      <c r="R110" s="75" t="e">
        <f>'Margin per unit (cash)'!R110*'Volume (KT)'!#REF!*1000*'Selling Price'!#REF!/10^6</f>
        <v>#REF!</v>
      </c>
      <c r="S110" s="75" t="e">
        <f>'Margin per unit (cash)'!S110*'Volume (KT)'!#REF!*1000*'Selling Price'!#REF!/10^6</f>
        <v>#REF!</v>
      </c>
      <c r="T110" s="75" t="e">
        <f>'Margin per unit (cash)'!T110*'Volume (KT)'!#REF!*1000*'Selling Price'!#REF!/10^6</f>
        <v>#REF!</v>
      </c>
      <c r="U110" s="75" t="e">
        <f>'Margin per unit (cash)'!U110*'Volume (KT)'!#REF!*1000*'Selling Price'!#REF!/10^6</f>
        <v>#REF!</v>
      </c>
      <c r="V110" s="75" t="e">
        <f>'Margin per unit (cash)'!V110*'Volume (KT)'!#REF!*1000*'Selling Price'!#REF!/10^6</f>
        <v>#REF!</v>
      </c>
      <c r="W110" s="75" t="e">
        <f>'Margin per unit (cash)'!W110*'Volume (KT)'!#REF!*1000*'Selling Price'!#REF!/10^6</f>
        <v>#REF!</v>
      </c>
      <c r="X110" s="75" t="e">
        <f>'Margin per unit (cash)'!X110*'Volume (KT)'!#REF!*1000*'Selling Price'!#REF!/10^6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64" t="s">
        <v>1</v>
      </c>
      <c r="B112" s="466" t="s">
        <v>94</v>
      </c>
      <c r="C112" s="466" t="s">
        <v>99</v>
      </c>
      <c r="D112" s="466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65"/>
      <c r="B113" s="467"/>
      <c r="C113" s="467"/>
      <c r="D113" s="467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74" t="s">
        <v>91</v>
      </c>
      <c r="B114" s="112" t="s">
        <v>95</v>
      </c>
      <c r="C114" s="112" t="s">
        <v>3</v>
      </c>
      <c r="D114" s="113" t="s">
        <v>95</v>
      </c>
      <c r="E114" s="75">
        <f>'Margin per unit (cash)'!E114*'Volume (KT)'!E139*1000*'Selling Price'!E$20/10^6</f>
        <v>21.275779074555988</v>
      </c>
      <c r="F114" s="75">
        <f>'Margin per unit (cash)'!F114*'Volume (KT)'!F139*1000*'Selling Price'!F$20/10^6</f>
        <v>18.898040009308406</v>
      </c>
      <c r="G114" s="75">
        <f>'Margin per unit (cash)'!G114*'Volume (KT)'!G139*1000*'Selling Price'!G$20/10^6</f>
        <v>20.482046917848145</v>
      </c>
      <c r="H114" s="75">
        <f>'Margin per unit (cash)'!H114*'Volume (KT)'!H139*1000*'Selling Price'!H$20/10^6</f>
        <v>20.694886375066581</v>
      </c>
      <c r="I114" s="75">
        <f>'Margin per unit (cash)'!I114*'Volume (KT)'!I139*1000*'Selling Price'!I$20/10^6</f>
        <v>21.83367763665526</v>
      </c>
      <c r="J114" s="75">
        <f>'Margin per unit (cash)'!J114*'Volume (KT)'!J139*1000*'Selling Price'!J$20/10^6</f>
        <v>21.834318448281216</v>
      </c>
      <c r="K114" s="75">
        <f>'Margin per unit (cash)'!K114*'Volume (KT)'!K139*1000*'Selling Price'!K$20/10^6</f>
        <v>22.503908173797115</v>
      </c>
      <c r="L114" s="75">
        <f>'Margin per unit (cash)'!L114*'Volume (KT)'!L139*1000*'Selling Price'!L$20/10^6</f>
        <v>19.336287362223235</v>
      </c>
      <c r="M114" s="75">
        <f>'Margin per unit (cash)'!M114*'Volume (KT)'!M139*1000*'Selling Price'!M$20/10^6</f>
        <v>19.775662947499029</v>
      </c>
      <c r="N114" s="75">
        <f>'Margin per unit (cash)'!N114*'Volume (KT)'!N139*1000*'Selling Price'!N$20/10^6</f>
        <v>17.692688284224207</v>
      </c>
      <c r="O114" s="75">
        <f>'Margin per unit (cash)'!O114*'Volume (KT)'!O139*1000*'Selling Price'!O$20/10^6</f>
        <v>16.560958828087941</v>
      </c>
      <c r="P114" s="75">
        <f>'Margin per unit (cash)'!P114*'Volume (KT)'!P139*1000*'Selling Price'!P$20/10^6</f>
        <v>16.474143799717275</v>
      </c>
      <c r="Q114" s="75" t="e">
        <f>'Margin per unit (cash)'!Q114*'Volume (KT)'!#REF!*1000*'Selling Price'!#REF!/10^6</f>
        <v>#REF!</v>
      </c>
      <c r="R114" s="75" t="e">
        <f>'Margin per unit (cash)'!R114*'Volume (KT)'!#REF!*1000*'Selling Price'!#REF!/10^6</f>
        <v>#REF!</v>
      </c>
      <c r="S114" s="75" t="e">
        <f>'Margin per unit (cash)'!S114*'Volume (KT)'!#REF!*1000*'Selling Price'!#REF!/10^6</f>
        <v>#REF!</v>
      </c>
      <c r="T114" s="75" t="e">
        <f>'Margin per unit (cash)'!T114*'Volume (KT)'!#REF!*1000*'Selling Price'!#REF!/10^6</f>
        <v>#REF!</v>
      </c>
      <c r="U114" s="75" t="e">
        <f>'Margin per unit (cash)'!U114*'Volume (KT)'!#REF!*1000*'Selling Price'!#REF!/10^6</f>
        <v>#REF!</v>
      </c>
      <c r="V114" s="75" t="e">
        <f>'Margin per unit (cash)'!V114*'Volume (KT)'!#REF!*1000*'Selling Price'!#REF!/10^6</f>
        <v>#REF!</v>
      </c>
      <c r="W114" s="75" t="e">
        <f>'Margin per unit (cash)'!W114*'Volume (KT)'!#REF!*1000*'Selling Price'!#REF!/10^6</f>
        <v>#REF!</v>
      </c>
      <c r="X114" s="75" t="e">
        <f>'Margin per unit (cash)'!X114*'Volume (KT)'!#REF!*1000*'Selling Price'!#REF!/10^6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64" t="s">
        <v>1</v>
      </c>
      <c r="B116" s="466" t="s">
        <v>155</v>
      </c>
      <c r="C116" s="466" t="s">
        <v>99</v>
      </c>
      <c r="D116" s="466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65"/>
      <c r="B117" s="467"/>
      <c r="C117" s="467"/>
      <c r="D117" s="467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74" t="s">
        <v>91</v>
      </c>
      <c r="B118" s="112" t="s">
        <v>95</v>
      </c>
      <c r="C118" s="112" t="s">
        <v>156</v>
      </c>
      <c r="D118" s="113" t="s">
        <v>95</v>
      </c>
      <c r="E118" s="75">
        <f>'Margin per unit (cash)'!E118*'Volume (KT)'!E143*1000/10^6</f>
        <v>20.412350000000004</v>
      </c>
      <c r="F118" s="75">
        <f>'Margin per unit (cash)'!F118*'Volume (KT)'!F143*1000/10^6</f>
        <v>20.412350000000004</v>
      </c>
      <c r="G118" s="75">
        <f>'Margin per unit (cash)'!G118*'Volume (KT)'!G143*1000/10^6</f>
        <v>20.412350000000004</v>
      </c>
      <c r="H118" s="75">
        <f>'Margin per unit (cash)'!H118*'Volume (KT)'!H143*1000/10^6</f>
        <v>20.412350000000004</v>
      </c>
      <c r="I118" s="75">
        <f>'Margin per unit (cash)'!I118*'Volume (KT)'!I143*1000/10^6</f>
        <v>20.412350000000004</v>
      </c>
      <c r="J118" s="75">
        <f>'Margin per unit (cash)'!J118*'Volume (KT)'!J143*1000/10^6</f>
        <v>20.412350000000004</v>
      </c>
      <c r="K118" s="75">
        <f>'Margin per unit (cash)'!K118*'Volume (KT)'!K143*1000/10^6</f>
        <v>20.412350000000004</v>
      </c>
      <c r="L118" s="75">
        <f>'Margin per unit (cash)'!L118*'Volume (KT)'!L143*1000/10^6</f>
        <v>20.412350000000004</v>
      </c>
      <c r="M118" s="75">
        <f>'Margin per unit (cash)'!M118*'Volume (KT)'!M143*1000/10^6</f>
        <v>20.412350000000004</v>
      </c>
      <c r="N118" s="75">
        <f>'Margin per unit (cash)'!N118*'Volume (KT)'!N143*1000/10^6</f>
        <v>20.412350000000004</v>
      </c>
      <c r="O118" s="75">
        <f>'Margin per unit (cash)'!O118*'Volume (KT)'!O143*1000/10^6</f>
        <v>20.412350000000004</v>
      </c>
      <c r="P118" s="75">
        <f>'Margin per unit (cash)'!P118*'Volume (KT)'!P143*1000/10^6</f>
        <v>20.412350000000004</v>
      </c>
      <c r="Q118" s="75" t="e">
        <f>'Margin per unit (cash)'!Q118*'Volume (KT)'!#REF!*1000/10^6</f>
        <v>#REF!</v>
      </c>
      <c r="R118" s="75" t="e">
        <f>'Margin per unit (cash)'!R118*'Volume (KT)'!#REF!*1000/10^6</f>
        <v>#REF!</v>
      </c>
      <c r="S118" s="75" t="e">
        <f>'Margin per unit (cash)'!S118*'Volume (KT)'!#REF!*1000/10^6</f>
        <v>#REF!</v>
      </c>
      <c r="T118" s="75" t="e">
        <f>'Margin per unit (cash)'!T118*'Volume (KT)'!#REF!*1000/10^6</f>
        <v>#REF!</v>
      </c>
      <c r="U118" s="75" t="e">
        <f>'Margin per unit (cash)'!U118*'Volume (KT)'!#REF!*1000/10^6</f>
        <v>#REF!</v>
      </c>
      <c r="V118" s="75" t="e">
        <f>'Margin per unit (cash)'!V118*'Volume (KT)'!#REF!*1000/10^6</f>
        <v>#REF!</v>
      </c>
      <c r="W118" s="75" t="e">
        <f>'Margin per unit (cash)'!W118*'Volume (KT)'!#REF!*1000/10^6</f>
        <v>#REF!</v>
      </c>
      <c r="X118" s="75" t="e">
        <f>'Margin per unit (cash)'!X118*'Volume (KT)'!#REF!*1000/10^6</f>
        <v>#REF!</v>
      </c>
    </row>
    <row r="119" spans="1:24" ht="15" thickBot="1">
      <c r="A119" s="74" t="s">
        <v>91</v>
      </c>
      <c r="B119" s="112" t="s">
        <v>95</v>
      </c>
      <c r="C119" s="112" t="s">
        <v>157</v>
      </c>
      <c r="D119" s="113" t="s">
        <v>95</v>
      </c>
      <c r="E119" s="75">
        <f>'Margin per unit (cash)'!E119*'Volume (KT)'!E144*1000/10^6</f>
        <v>11.664199999999999</v>
      </c>
      <c r="F119" s="75">
        <f>'Margin per unit (cash)'!F119*'Volume (KT)'!F144*1000/10^6</f>
        <v>11.664199999999999</v>
      </c>
      <c r="G119" s="75">
        <f>'Margin per unit (cash)'!G119*'Volume (KT)'!G144*1000/10^6</f>
        <v>11.664199999999999</v>
      </c>
      <c r="H119" s="75">
        <f>'Margin per unit (cash)'!H119*'Volume (KT)'!H144*1000/10^6</f>
        <v>11.664199999999999</v>
      </c>
      <c r="I119" s="75">
        <f>'Margin per unit (cash)'!I119*'Volume (KT)'!I144*1000/10^6</f>
        <v>11.664199999999999</v>
      </c>
      <c r="J119" s="75">
        <f>'Margin per unit (cash)'!J119*'Volume (KT)'!J144*1000/10^6</f>
        <v>11.664199999999999</v>
      </c>
      <c r="K119" s="75">
        <f>'Margin per unit (cash)'!K119*'Volume (KT)'!K144*1000/10^6</f>
        <v>11.664199999999999</v>
      </c>
      <c r="L119" s="75">
        <f>'Margin per unit (cash)'!L119*'Volume (KT)'!L144*1000/10^6</f>
        <v>11.664199999999999</v>
      </c>
      <c r="M119" s="75">
        <f>'Margin per unit (cash)'!M119*'Volume (KT)'!M144*1000/10^6</f>
        <v>11.664199999999999</v>
      </c>
      <c r="N119" s="75">
        <f>'Margin per unit (cash)'!N119*'Volume (KT)'!N144*1000/10^6</f>
        <v>11.664199999999999</v>
      </c>
      <c r="O119" s="75">
        <f>'Margin per unit (cash)'!O119*'Volume (KT)'!O144*1000/10^6</f>
        <v>11.664199999999999</v>
      </c>
      <c r="P119" s="75">
        <f>'Margin per unit (cash)'!P119*'Volume (KT)'!P144*1000/10^6</f>
        <v>11.664199999999999</v>
      </c>
      <c r="Q119" s="75" t="e">
        <f>'Margin per unit (cash)'!Q119*'Volume (KT)'!#REF!*1000/10^6</f>
        <v>#REF!</v>
      </c>
      <c r="R119" s="75" t="e">
        <f>'Margin per unit (cash)'!R119*'Volume (KT)'!#REF!*1000/10^6</f>
        <v>#REF!</v>
      </c>
      <c r="S119" s="75" t="e">
        <f>'Margin per unit (cash)'!S119*'Volume (KT)'!#REF!*1000/10^6</f>
        <v>#REF!</v>
      </c>
      <c r="T119" s="75" t="e">
        <f>'Margin per unit (cash)'!T119*'Volume (KT)'!#REF!*1000/10^6</f>
        <v>#REF!</v>
      </c>
      <c r="U119" s="75" t="e">
        <f>'Margin per unit (cash)'!U119*'Volume (KT)'!#REF!*1000/10^6</f>
        <v>#REF!</v>
      </c>
      <c r="V119" s="75" t="e">
        <f>'Margin per unit (cash)'!V119*'Volume (KT)'!#REF!*1000/10^6</f>
        <v>#REF!</v>
      </c>
      <c r="W119" s="75" t="e">
        <f>'Margin per unit (cash)'!W119*'Volume (KT)'!#REF!*1000/10^6</f>
        <v>#REF!</v>
      </c>
      <c r="X119" s="75" t="e">
        <f>'Margin per unit (cash)'!X119*'Volume (KT)'!#REF!*1000/10^6</f>
        <v>#REF!</v>
      </c>
    </row>
    <row r="121" spans="1:24">
      <c r="A121" s="464" t="s">
        <v>127</v>
      </c>
      <c r="B121" s="464"/>
      <c r="C121" s="464"/>
      <c r="D121" s="464"/>
      <c r="E121" s="265">
        <v>2021</v>
      </c>
      <c r="F121" s="265">
        <v>2022</v>
      </c>
      <c r="G121" s="265">
        <v>2023</v>
      </c>
      <c r="H121" s="265">
        <v>2024</v>
      </c>
      <c r="I121" s="265">
        <v>2025</v>
      </c>
      <c r="J121" s="265">
        <v>2026</v>
      </c>
      <c r="K121" s="265">
        <v>2027</v>
      </c>
      <c r="L121" s="265">
        <v>2028</v>
      </c>
      <c r="M121" s="265">
        <v>2029</v>
      </c>
      <c r="N121" s="265">
        <v>2030</v>
      </c>
      <c r="O121" s="265">
        <v>2031</v>
      </c>
      <c r="P121" s="265">
        <v>2032</v>
      </c>
      <c r="Q121" s="265">
        <v>2033</v>
      </c>
      <c r="R121" s="265">
        <v>2034</v>
      </c>
      <c r="S121" s="265">
        <v>2035</v>
      </c>
      <c r="T121" s="265">
        <v>2036</v>
      </c>
      <c r="U121" s="265">
        <v>2037</v>
      </c>
      <c r="V121" s="265">
        <v>2038</v>
      </c>
      <c r="W121" s="265">
        <v>2039</v>
      </c>
      <c r="X121" s="265">
        <v>2040</v>
      </c>
    </row>
    <row r="122" spans="1:24">
      <c r="A122" s="464"/>
      <c r="B122" s="464"/>
      <c r="C122" s="464"/>
      <c r="D122" s="464"/>
      <c r="E122" s="265">
        <v>2564</v>
      </c>
      <c r="F122" s="265">
        <v>2565</v>
      </c>
      <c r="G122" s="265">
        <v>2566</v>
      </c>
      <c r="H122" s="265">
        <v>2567</v>
      </c>
      <c r="I122" s="265">
        <v>2568</v>
      </c>
      <c r="J122" s="265">
        <v>2569</v>
      </c>
      <c r="K122" s="265">
        <v>2570</v>
      </c>
      <c r="L122" s="265">
        <v>2571</v>
      </c>
      <c r="M122" s="265">
        <v>2572</v>
      </c>
      <c r="N122" s="265">
        <v>2573</v>
      </c>
      <c r="O122" s="265">
        <v>2574</v>
      </c>
      <c r="P122" s="265">
        <v>2575</v>
      </c>
      <c r="Q122" s="265">
        <v>2576</v>
      </c>
      <c r="R122" s="265">
        <v>2577</v>
      </c>
      <c r="S122" s="265">
        <v>2578</v>
      </c>
      <c r="T122" s="265">
        <v>2579</v>
      </c>
      <c r="U122" s="265">
        <v>2580</v>
      </c>
      <c r="V122" s="265">
        <v>2581</v>
      </c>
      <c r="W122" s="265">
        <v>2582</v>
      </c>
      <c r="X122" s="265">
        <v>2583</v>
      </c>
    </row>
    <row r="123" spans="1:24">
      <c r="A123" s="464"/>
      <c r="B123" s="464"/>
      <c r="C123" s="464"/>
      <c r="D123" s="464"/>
      <c r="E123" s="114">
        <f t="shared" ref="E123:M123" si="0">SUM(E25:E30)</f>
        <v>192.37514523381361</v>
      </c>
      <c r="F123" s="114">
        <f t="shared" si="0"/>
        <v>132.24191201122937</v>
      </c>
      <c r="G123" s="114">
        <f t="shared" si="0"/>
        <v>214.57290584526925</v>
      </c>
      <c r="H123" s="114">
        <f t="shared" si="0"/>
        <v>290.8497119789152</v>
      </c>
      <c r="I123" s="114">
        <f t="shared" si="0"/>
        <v>222.43323670330989</v>
      </c>
      <c r="J123" s="114">
        <f t="shared" si="0"/>
        <v>227.82479767982116</v>
      </c>
      <c r="K123" s="114">
        <f t="shared" si="0"/>
        <v>261.40324381859534</v>
      </c>
      <c r="L123" s="114">
        <f t="shared" si="0"/>
        <v>170.92623177166874</v>
      </c>
      <c r="M123" s="114">
        <f t="shared" si="0"/>
        <v>193.51660199964957</v>
      </c>
      <c r="N123" s="114">
        <f t="shared" ref="N123:X123" si="1">SUM(N25:N30)</f>
        <v>103.39317849880823</v>
      </c>
      <c r="O123" s="114">
        <f t="shared" si="1"/>
        <v>126.84595819844216</v>
      </c>
      <c r="P123" s="114">
        <f t="shared" si="1"/>
        <v>117.81224850421444</v>
      </c>
      <c r="Q123" s="114" t="e">
        <f t="shared" si="1"/>
        <v>#REF!</v>
      </c>
      <c r="R123" s="114" t="e">
        <f t="shared" si="1"/>
        <v>#REF!</v>
      </c>
      <c r="S123" s="114" t="e">
        <f t="shared" si="1"/>
        <v>#REF!</v>
      </c>
      <c r="T123" s="114" t="e">
        <f t="shared" si="1"/>
        <v>#REF!</v>
      </c>
      <c r="U123" s="114" t="e">
        <f t="shared" si="1"/>
        <v>#REF!</v>
      </c>
      <c r="V123" s="114" t="e">
        <f t="shared" si="1"/>
        <v>#REF!</v>
      </c>
      <c r="W123" s="114" t="e">
        <f t="shared" si="1"/>
        <v>#REF!</v>
      </c>
      <c r="X123" s="114" t="e">
        <f t="shared" si="1"/>
        <v>#REF!</v>
      </c>
    </row>
    <row r="124" spans="1:24">
      <c r="A124" s="464" t="s">
        <v>128</v>
      </c>
      <c r="B124" s="464"/>
      <c r="C124" s="464"/>
      <c r="D124" s="464"/>
      <c r="E124" s="265">
        <v>2021</v>
      </c>
      <c r="F124" s="265">
        <v>2022</v>
      </c>
      <c r="G124" s="265">
        <v>2023</v>
      </c>
      <c r="H124" s="265">
        <v>2024</v>
      </c>
      <c r="I124" s="265">
        <v>2025</v>
      </c>
      <c r="J124" s="265">
        <v>2026</v>
      </c>
      <c r="K124" s="265">
        <v>2027</v>
      </c>
      <c r="L124" s="265">
        <v>2028</v>
      </c>
      <c r="M124" s="265">
        <v>2029</v>
      </c>
      <c r="N124" s="265">
        <v>2030</v>
      </c>
      <c r="O124" s="265">
        <v>2031</v>
      </c>
      <c r="P124" s="265">
        <v>2032</v>
      </c>
      <c r="Q124" s="265">
        <v>2033</v>
      </c>
      <c r="R124" s="265">
        <v>2034</v>
      </c>
      <c r="S124" s="265">
        <v>2035</v>
      </c>
      <c r="T124" s="265">
        <v>2036</v>
      </c>
      <c r="U124" s="265">
        <v>2037</v>
      </c>
      <c r="V124" s="265">
        <v>2038</v>
      </c>
      <c r="W124" s="265">
        <v>2039</v>
      </c>
      <c r="X124" s="265">
        <v>2040</v>
      </c>
    </row>
    <row r="125" spans="1:24">
      <c r="A125" s="464"/>
      <c r="B125" s="464"/>
      <c r="C125" s="464"/>
      <c r="D125" s="464"/>
      <c r="E125" s="265">
        <v>2564</v>
      </c>
      <c r="F125" s="265">
        <v>2565</v>
      </c>
      <c r="G125" s="265">
        <v>2566</v>
      </c>
      <c r="H125" s="265">
        <v>2567</v>
      </c>
      <c r="I125" s="265">
        <v>2568</v>
      </c>
      <c r="J125" s="265">
        <v>2569</v>
      </c>
      <c r="K125" s="265">
        <v>2570</v>
      </c>
      <c r="L125" s="265">
        <v>2571</v>
      </c>
      <c r="M125" s="265">
        <v>2572</v>
      </c>
      <c r="N125" s="265">
        <v>2573</v>
      </c>
      <c r="O125" s="265">
        <v>2574</v>
      </c>
      <c r="P125" s="265">
        <v>2575</v>
      </c>
      <c r="Q125" s="265">
        <v>2576</v>
      </c>
      <c r="R125" s="265">
        <v>2577</v>
      </c>
      <c r="S125" s="265">
        <v>2578</v>
      </c>
      <c r="T125" s="265">
        <v>2579</v>
      </c>
      <c r="U125" s="265">
        <v>2580</v>
      </c>
      <c r="V125" s="265">
        <v>2581</v>
      </c>
      <c r="W125" s="265">
        <v>2582</v>
      </c>
      <c r="X125" s="265">
        <v>2583</v>
      </c>
    </row>
    <row r="126" spans="1:24">
      <c r="A126" s="464"/>
      <c r="B126" s="464"/>
      <c r="C126" s="464"/>
      <c r="D126" s="464"/>
      <c r="E126" s="114" t="e">
        <f t="shared" ref="E126:M126" si="2">SUM(E34:E43)</f>
        <v>#REF!</v>
      </c>
      <c r="F126" s="114" t="e">
        <f t="shared" si="2"/>
        <v>#REF!</v>
      </c>
      <c r="G126" s="114" t="e">
        <f t="shared" si="2"/>
        <v>#REF!</v>
      </c>
      <c r="H126" s="114" t="e">
        <f t="shared" si="2"/>
        <v>#REF!</v>
      </c>
      <c r="I126" s="114" t="e">
        <f t="shared" si="2"/>
        <v>#REF!</v>
      </c>
      <c r="J126" s="114" t="e">
        <f t="shared" si="2"/>
        <v>#REF!</v>
      </c>
      <c r="K126" s="114" t="e">
        <f t="shared" si="2"/>
        <v>#REF!</v>
      </c>
      <c r="L126" s="114" t="e">
        <f t="shared" si="2"/>
        <v>#REF!</v>
      </c>
      <c r="M126" s="114" t="e">
        <f t="shared" si="2"/>
        <v>#REF!</v>
      </c>
      <c r="N126" s="114" t="e">
        <f t="shared" ref="N126:X126" si="3">SUM(N34:N43)</f>
        <v>#REF!</v>
      </c>
      <c r="O126" s="114" t="e">
        <f t="shared" si="3"/>
        <v>#REF!</v>
      </c>
      <c r="P126" s="114" t="e">
        <f t="shared" si="3"/>
        <v>#REF!</v>
      </c>
      <c r="Q126" s="114" t="e">
        <f t="shared" si="3"/>
        <v>#REF!</v>
      </c>
      <c r="R126" s="114" t="e">
        <f t="shared" si="3"/>
        <v>#REF!</v>
      </c>
      <c r="S126" s="114" t="e">
        <f t="shared" si="3"/>
        <v>#REF!</v>
      </c>
      <c r="T126" s="114" t="e">
        <f t="shared" si="3"/>
        <v>#REF!</v>
      </c>
      <c r="U126" s="114" t="e">
        <f t="shared" si="3"/>
        <v>#REF!</v>
      </c>
      <c r="V126" s="114" t="e">
        <f t="shared" si="3"/>
        <v>#REF!</v>
      </c>
      <c r="W126" s="114" t="e">
        <f t="shared" si="3"/>
        <v>#REF!</v>
      </c>
      <c r="X126" s="114" t="e">
        <f t="shared" si="3"/>
        <v>#REF!</v>
      </c>
    </row>
    <row r="127" spans="1:24">
      <c r="A127" s="464" t="s">
        <v>152</v>
      </c>
      <c r="B127" s="464"/>
      <c r="C127" s="464"/>
      <c r="D127" s="464"/>
      <c r="E127" s="265">
        <v>2021</v>
      </c>
      <c r="F127" s="265">
        <v>2022</v>
      </c>
      <c r="G127" s="265">
        <v>2023</v>
      </c>
      <c r="H127" s="265">
        <v>2024</v>
      </c>
      <c r="I127" s="265">
        <v>2025</v>
      </c>
      <c r="J127" s="265">
        <v>2026</v>
      </c>
      <c r="K127" s="265">
        <v>2027</v>
      </c>
      <c r="L127" s="265">
        <v>2028</v>
      </c>
      <c r="M127" s="265">
        <v>2029</v>
      </c>
      <c r="N127" s="265">
        <v>2030</v>
      </c>
      <c r="O127" s="265">
        <v>2031</v>
      </c>
      <c r="P127" s="265">
        <v>2032</v>
      </c>
      <c r="Q127" s="265">
        <v>2033</v>
      </c>
      <c r="R127" s="265">
        <v>2034</v>
      </c>
      <c r="S127" s="265">
        <v>2035</v>
      </c>
      <c r="T127" s="265">
        <v>2036</v>
      </c>
      <c r="U127" s="265">
        <v>2037</v>
      </c>
      <c r="V127" s="265">
        <v>2038</v>
      </c>
      <c r="W127" s="265">
        <v>2039</v>
      </c>
      <c r="X127" s="265">
        <v>2040</v>
      </c>
    </row>
    <row r="128" spans="1:24">
      <c r="A128" s="464"/>
      <c r="B128" s="464"/>
      <c r="C128" s="464"/>
      <c r="D128" s="464"/>
      <c r="E128" s="265">
        <v>2564</v>
      </c>
      <c r="F128" s="265">
        <v>2565</v>
      </c>
      <c r="G128" s="265">
        <v>2566</v>
      </c>
      <c r="H128" s="265">
        <v>2567</v>
      </c>
      <c r="I128" s="265">
        <v>2568</v>
      </c>
      <c r="J128" s="265">
        <v>2569</v>
      </c>
      <c r="K128" s="265">
        <v>2570</v>
      </c>
      <c r="L128" s="265">
        <v>2571</v>
      </c>
      <c r="M128" s="265">
        <v>2572</v>
      </c>
      <c r="N128" s="265">
        <v>2573</v>
      </c>
      <c r="O128" s="265">
        <v>2574</v>
      </c>
      <c r="P128" s="265">
        <v>2575</v>
      </c>
      <c r="Q128" s="265">
        <v>2576</v>
      </c>
      <c r="R128" s="265">
        <v>2577</v>
      </c>
      <c r="S128" s="265">
        <v>2578</v>
      </c>
      <c r="T128" s="265">
        <v>2579</v>
      </c>
      <c r="U128" s="265">
        <v>2580</v>
      </c>
      <c r="V128" s="265">
        <v>2581</v>
      </c>
      <c r="W128" s="265">
        <v>2582</v>
      </c>
      <c r="X128" s="265">
        <v>2583</v>
      </c>
    </row>
    <row r="129" spans="1:24">
      <c r="A129" s="464"/>
      <c r="B129" s="464"/>
      <c r="C129" s="464"/>
      <c r="D129" s="464"/>
      <c r="E129" s="114" t="e">
        <f t="shared" ref="E129:M129" si="4">SUM(E47:E102)</f>
        <v>#REF!</v>
      </c>
      <c r="F129" s="114" t="e">
        <f t="shared" si="4"/>
        <v>#REF!</v>
      </c>
      <c r="G129" s="114" t="e">
        <f t="shared" si="4"/>
        <v>#REF!</v>
      </c>
      <c r="H129" s="114" t="e">
        <f t="shared" si="4"/>
        <v>#REF!</v>
      </c>
      <c r="I129" s="114" t="e">
        <f t="shared" si="4"/>
        <v>#REF!</v>
      </c>
      <c r="J129" s="114" t="e">
        <f t="shared" si="4"/>
        <v>#REF!</v>
      </c>
      <c r="K129" s="114" t="e">
        <f t="shared" si="4"/>
        <v>#REF!</v>
      </c>
      <c r="L129" s="114" t="e">
        <f t="shared" si="4"/>
        <v>#REF!</v>
      </c>
      <c r="M129" s="114" t="e">
        <f t="shared" si="4"/>
        <v>#REF!</v>
      </c>
      <c r="N129" s="114" t="e">
        <f t="shared" ref="N129:X129" si="5">SUM(N47:N102)</f>
        <v>#REF!</v>
      </c>
      <c r="O129" s="114" t="e">
        <f t="shared" si="5"/>
        <v>#REF!</v>
      </c>
      <c r="P129" s="114" t="e">
        <f t="shared" si="5"/>
        <v>#REF!</v>
      </c>
      <c r="Q129" s="114" t="e">
        <f t="shared" si="5"/>
        <v>#REF!</v>
      </c>
      <c r="R129" s="114" t="e">
        <f t="shared" si="5"/>
        <v>#REF!</v>
      </c>
      <c r="S129" s="114" t="e">
        <f t="shared" si="5"/>
        <v>#REF!</v>
      </c>
      <c r="T129" s="114" t="e">
        <f t="shared" si="5"/>
        <v>#REF!</v>
      </c>
      <c r="U129" s="114" t="e">
        <f t="shared" si="5"/>
        <v>#REF!</v>
      </c>
      <c r="V129" s="114" t="e">
        <f t="shared" si="5"/>
        <v>#REF!</v>
      </c>
      <c r="W129" s="114" t="e">
        <f t="shared" si="5"/>
        <v>#REF!</v>
      </c>
      <c r="X129" s="114" t="e">
        <f t="shared" si="5"/>
        <v>#REF!</v>
      </c>
    </row>
    <row r="130" spans="1:24">
      <c r="A130" s="464" t="s">
        <v>129</v>
      </c>
      <c r="B130" s="464"/>
      <c r="C130" s="464"/>
      <c r="D130" s="464"/>
      <c r="E130" s="265">
        <v>2021</v>
      </c>
      <c r="F130" s="265">
        <v>2022</v>
      </c>
      <c r="G130" s="265">
        <v>2023</v>
      </c>
      <c r="H130" s="265">
        <v>2024</v>
      </c>
      <c r="I130" s="265">
        <v>2025</v>
      </c>
      <c r="J130" s="265">
        <v>2026</v>
      </c>
      <c r="K130" s="265">
        <v>2027</v>
      </c>
      <c r="L130" s="265">
        <v>2028</v>
      </c>
      <c r="M130" s="265">
        <v>2029</v>
      </c>
      <c r="N130" s="265">
        <v>2030</v>
      </c>
      <c r="O130" s="265">
        <v>2031</v>
      </c>
      <c r="P130" s="265">
        <v>2032</v>
      </c>
      <c r="Q130" s="265">
        <v>2033</v>
      </c>
      <c r="R130" s="265">
        <v>2034</v>
      </c>
      <c r="S130" s="265">
        <v>2035</v>
      </c>
      <c r="T130" s="265">
        <v>2036</v>
      </c>
      <c r="U130" s="265">
        <v>2037</v>
      </c>
      <c r="V130" s="265">
        <v>2038</v>
      </c>
      <c r="W130" s="265">
        <v>2039</v>
      </c>
      <c r="X130" s="265">
        <v>2040</v>
      </c>
    </row>
    <row r="131" spans="1:24">
      <c r="A131" s="464"/>
      <c r="B131" s="464"/>
      <c r="C131" s="464"/>
      <c r="D131" s="464"/>
      <c r="E131" s="265">
        <v>2564</v>
      </c>
      <c r="F131" s="265">
        <v>2565</v>
      </c>
      <c r="G131" s="265">
        <v>2566</v>
      </c>
      <c r="H131" s="265">
        <v>2567</v>
      </c>
      <c r="I131" s="265">
        <v>2568</v>
      </c>
      <c r="J131" s="265">
        <v>2569</v>
      </c>
      <c r="K131" s="265">
        <v>2570</v>
      </c>
      <c r="L131" s="265">
        <v>2571</v>
      </c>
      <c r="M131" s="265">
        <v>2572</v>
      </c>
      <c r="N131" s="265">
        <v>2573</v>
      </c>
      <c r="O131" s="265">
        <v>2574</v>
      </c>
      <c r="P131" s="265">
        <v>2575</v>
      </c>
      <c r="Q131" s="265">
        <v>2576</v>
      </c>
      <c r="R131" s="265">
        <v>2577</v>
      </c>
      <c r="S131" s="265">
        <v>2578</v>
      </c>
      <c r="T131" s="265">
        <v>2579</v>
      </c>
      <c r="U131" s="265">
        <v>2580</v>
      </c>
      <c r="V131" s="265">
        <v>2581</v>
      </c>
      <c r="W131" s="265">
        <v>2582</v>
      </c>
      <c r="X131" s="265">
        <v>2583</v>
      </c>
    </row>
    <row r="132" spans="1:24">
      <c r="A132" s="464"/>
      <c r="B132" s="464"/>
      <c r="C132" s="464"/>
      <c r="D132" s="464"/>
      <c r="E132" s="114">
        <f t="shared" ref="E132:M132" si="6">SUM(E106:E110)</f>
        <v>356.71553062236814</v>
      </c>
      <c r="F132" s="114">
        <f t="shared" si="6"/>
        <v>329.19947972639659</v>
      </c>
      <c r="G132" s="114">
        <f t="shared" si="6"/>
        <v>346.64463925875754</v>
      </c>
      <c r="H132" s="114">
        <f t="shared" si="6"/>
        <v>341.92236940101839</v>
      </c>
      <c r="I132" s="114">
        <f t="shared" si="6"/>
        <v>341.63399471199978</v>
      </c>
      <c r="J132" s="114">
        <f t="shared" si="6"/>
        <v>330.21598673249144</v>
      </c>
      <c r="K132" s="114">
        <f t="shared" si="6"/>
        <v>341.44246388196075</v>
      </c>
      <c r="L132" s="114">
        <f t="shared" si="6"/>
        <v>296.25814886998432</v>
      </c>
      <c r="M132" s="114">
        <f t="shared" si="6"/>
        <v>324.03246432393689</v>
      </c>
      <c r="N132" s="114">
        <f t="shared" ref="N132:X132" si="7">SUM(N106:N110)</f>
        <v>305.66582553599937</v>
      </c>
      <c r="O132" s="114">
        <f t="shared" si="7"/>
        <v>296.24132941511158</v>
      </c>
      <c r="P132" s="114">
        <f t="shared" si="7"/>
        <v>273.86050628944906</v>
      </c>
      <c r="Q132" s="114" t="e">
        <f t="shared" si="7"/>
        <v>#REF!</v>
      </c>
      <c r="R132" s="114" t="e">
        <f t="shared" si="7"/>
        <v>#REF!</v>
      </c>
      <c r="S132" s="114" t="e">
        <f t="shared" si="7"/>
        <v>#REF!</v>
      </c>
      <c r="T132" s="114" t="e">
        <f t="shared" si="7"/>
        <v>#REF!</v>
      </c>
      <c r="U132" s="114" t="e">
        <f t="shared" si="7"/>
        <v>#REF!</v>
      </c>
      <c r="V132" s="114" t="e">
        <f t="shared" si="7"/>
        <v>#REF!</v>
      </c>
      <c r="W132" s="114" t="e">
        <f t="shared" si="7"/>
        <v>#REF!</v>
      </c>
      <c r="X132" s="114" t="e">
        <f t="shared" si="7"/>
        <v>#REF!</v>
      </c>
    </row>
    <row r="133" spans="1:24">
      <c r="E133" s="214" t="e">
        <f t="shared" ref="E133:M133" si="8">E129-E143</f>
        <v>#REF!</v>
      </c>
      <c r="F133" s="214" t="e">
        <f t="shared" si="8"/>
        <v>#REF!</v>
      </c>
      <c r="G133" s="214" t="e">
        <f t="shared" si="8"/>
        <v>#REF!</v>
      </c>
      <c r="H133" s="214" t="e">
        <f t="shared" si="8"/>
        <v>#REF!</v>
      </c>
      <c r="I133" s="214" t="e">
        <f t="shared" si="8"/>
        <v>#REF!</v>
      </c>
      <c r="J133" s="214" t="e">
        <f t="shared" si="8"/>
        <v>#REF!</v>
      </c>
      <c r="K133" s="214" t="e">
        <f t="shared" si="8"/>
        <v>#REF!</v>
      </c>
      <c r="L133" s="214" t="e">
        <f t="shared" si="8"/>
        <v>#REF!</v>
      </c>
      <c r="M133" s="214" t="e">
        <f t="shared" si="8"/>
        <v>#REF!</v>
      </c>
      <c r="N133" s="214" t="e">
        <f t="shared" ref="N133:X133" si="9">N129-N143</f>
        <v>#REF!</v>
      </c>
      <c r="O133" s="214" t="e">
        <f t="shared" si="9"/>
        <v>#REF!</v>
      </c>
      <c r="P133" s="214" t="e">
        <f t="shared" si="9"/>
        <v>#REF!</v>
      </c>
      <c r="Q133" s="214" t="e">
        <f t="shared" si="9"/>
        <v>#REF!</v>
      </c>
      <c r="R133" s="214" t="e">
        <f t="shared" si="9"/>
        <v>#REF!</v>
      </c>
      <c r="S133" s="214" t="e">
        <f t="shared" si="9"/>
        <v>#REF!</v>
      </c>
      <c r="T133" s="214" t="e">
        <f t="shared" si="9"/>
        <v>#REF!</v>
      </c>
      <c r="U133" s="214" t="e">
        <f t="shared" si="9"/>
        <v>#REF!</v>
      </c>
      <c r="V133" s="214" t="e">
        <f t="shared" si="9"/>
        <v>#REF!</v>
      </c>
      <c r="W133" s="214" t="e">
        <f t="shared" si="9"/>
        <v>#REF!</v>
      </c>
      <c r="X133" s="214" t="e">
        <f t="shared" si="9"/>
        <v>#REF!</v>
      </c>
    </row>
    <row r="134" spans="1:24">
      <c r="E134" s="214" t="e">
        <f t="shared" ref="E134:M134" si="10">E137+E140</f>
        <v>#REF!</v>
      </c>
      <c r="F134" s="214" t="e">
        <f t="shared" si="10"/>
        <v>#REF!</v>
      </c>
      <c r="G134" s="214" t="e">
        <f t="shared" si="10"/>
        <v>#REF!</v>
      </c>
      <c r="H134" s="214" t="e">
        <f t="shared" si="10"/>
        <v>#REF!</v>
      </c>
      <c r="I134" s="214" t="e">
        <f t="shared" si="10"/>
        <v>#REF!</v>
      </c>
      <c r="J134" s="214" t="e">
        <f t="shared" si="10"/>
        <v>#REF!</v>
      </c>
      <c r="K134" s="214" t="e">
        <f t="shared" si="10"/>
        <v>#REF!</v>
      </c>
      <c r="L134" s="214" t="e">
        <f t="shared" si="10"/>
        <v>#REF!</v>
      </c>
      <c r="M134" s="214" t="e">
        <f t="shared" si="10"/>
        <v>#REF!</v>
      </c>
      <c r="N134" s="214" t="e">
        <f t="shared" ref="N134:X134" si="11">N137+N140</f>
        <v>#REF!</v>
      </c>
      <c r="O134" s="214" t="e">
        <f t="shared" si="11"/>
        <v>#REF!</v>
      </c>
      <c r="P134" s="214" t="e">
        <f t="shared" si="11"/>
        <v>#REF!</v>
      </c>
      <c r="Q134" s="214" t="e">
        <f t="shared" si="11"/>
        <v>#REF!</v>
      </c>
      <c r="R134" s="214" t="e">
        <f t="shared" si="11"/>
        <v>#REF!</v>
      </c>
      <c r="S134" s="214" t="e">
        <f t="shared" si="11"/>
        <v>#REF!</v>
      </c>
      <c r="T134" s="214" t="e">
        <f t="shared" si="11"/>
        <v>#REF!</v>
      </c>
      <c r="U134" s="214" t="e">
        <f t="shared" si="11"/>
        <v>#REF!</v>
      </c>
      <c r="V134" s="214" t="e">
        <f t="shared" si="11"/>
        <v>#REF!</v>
      </c>
      <c r="W134" s="214" t="e">
        <f t="shared" si="11"/>
        <v>#REF!</v>
      </c>
      <c r="X134" s="214" t="e">
        <f t="shared" si="11"/>
        <v>#REF!</v>
      </c>
    </row>
    <row r="135" spans="1:24">
      <c r="A135" s="464" t="s">
        <v>132</v>
      </c>
      <c r="B135" s="464"/>
      <c r="C135" s="464"/>
      <c r="D135" s="464"/>
      <c r="E135" s="265">
        <v>2021</v>
      </c>
      <c r="F135" s="265">
        <v>2022</v>
      </c>
      <c r="G135" s="265">
        <v>2023</v>
      </c>
      <c r="H135" s="265">
        <v>2024</v>
      </c>
      <c r="I135" s="265">
        <v>2025</v>
      </c>
      <c r="J135" s="265">
        <v>2026</v>
      </c>
      <c r="K135" s="265">
        <v>2027</v>
      </c>
      <c r="L135" s="265">
        <v>2028</v>
      </c>
      <c r="M135" s="265">
        <v>2029</v>
      </c>
      <c r="N135" s="265">
        <v>2030</v>
      </c>
      <c r="O135" s="265">
        <v>2031</v>
      </c>
      <c r="P135" s="265">
        <v>2032</v>
      </c>
      <c r="Q135" s="265">
        <v>2033</v>
      </c>
      <c r="R135" s="265">
        <v>2034</v>
      </c>
      <c r="S135" s="265">
        <v>2035</v>
      </c>
      <c r="T135" s="265">
        <v>2036</v>
      </c>
      <c r="U135" s="265">
        <v>2037</v>
      </c>
      <c r="V135" s="265">
        <v>2038</v>
      </c>
      <c r="W135" s="265">
        <v>2039</v>
      </c>
      <c r="X135" s="265">
        <v>2040</v>
      </c>
    </row>
    <row r="136" spans="1:24">
      <c r="A136" s="464"/>
      <c r="B136" s="464"/>
      <c r="C136" s="464"/>
      <c r="D136" s="464"/>
      <c r="E136" s="265">
        <v>2564</v>
      </c>
      <c r="F136" s="265">
        <v>2565</v>
      </c>
      <c r="G136" s="265">
        <v>2566</v>
      </c>
      <c r="H136" s="265">
        <v>2567</v>
      </c>
      <c r="I136" s="265">
        <v>2568</v>
      </c>
      <c r="J136" s="265">
        <v>2569</v>
      </c>
      <c r="K136" s="265">
        <v>2570</v>
      </c>
      <c r="L136" s="265">
        <v>2571</v>
      </c>
      <c r="M136" s="265">
        <v>2572</v>
      </c>
      <c r="N136" s="265">
        <v>2573</v>
      </c>
      <c r="O136" s="265">
        <v>2574</v>
      </c>
      <c r="P136" s="265">
        <v>2575</v>
      </c>
      <c r="Q136" s="265">
        <v>2576</v>
      </c>
      <c r="R136" s="265">
        <v>2577</v>
      </c>
      <c r="S136" s="265">
        <v>2578</v>
      </c>
      <c r="T136" s="265">
        <v>2579</v>
      </c>
      <c r="U136" s="265">
        <v>2580</v>
      </c>
      <c r="V136" s="265">
        <v>2581</v>
      </c>
      <c r="W136" s="265">
        <v>2582</v>
      </c>
      <c r="X136" s="265">
        <v>2583</v>
      </c>
    </row>
    <row r="137" spans="1:24">
      <c r="A137" s="464"/>
      <c r="B137" s="464"/>
      <c r="C137" s="464"/>
      <c r="D137" s="464"/>
      <c r="E137" s="114" t="e">
        <f t="shared" ref="E137:M137" si="12">SUM(E114,E106:E110,E47:E102,E34:E43,E25:E30)-E140-E143</f>
        <v>#REF!</v>
      </c>
      <c r="F137" s="114" t="e">
        <f t="shared" si="12"/>
        <v>#REF!</v>
      </c>
      <c r="G137" s="114" t="e">
        <f t="shared" si="12"/>
        <v>#REF!</v>
      </c>
      <c r="H137" s="114" t="e">
        <f t="shared" si="12"/>
        <v>#REF!</v>
      </c>
      <c r="I137" s="114" t="e">
        <f t="shared" si="12"/>
        <v>#REF!</v>
      </c>
      <c r="J137" s="114" t="e">
        <f t="shared" si="12"/>
        <v>#REF!</v>
      </c>
      <c r="K137" s="114" t="e">
        <f t="shared" si="12"/>
        <v>#REF!</v>
      </c>
      <c r="L137" s="114" t="e">
        <f t="shared" si="12"/>
        <v>#REF!</v>
      </c>
      <c r="M137" s="114" t="e">
        <f t="shared" si="12"/>
        <v>#REF!</v>
      </c>
      <c r="N137" s="114" t="e">
        <f t="shared" ref="N137:X137" si="13">SUM(N114,N106:N110,N47:N102,N34:N43,N25:N30)-N140-N143</f>
        <v>#REF!</v>
      </c>
      <c r="O137" s="114" t="e">
        <f t="shared" si="13"/>
        <v>#REF!</v>
      </c>
      <c r="P137" s="114" t="e">
        <f t="shared" si="13"/>
        <v>#REF!</v>
      </c>
      <c r="Q137" s="114" t="e">
        <f t="shared" si="13"/>
        <v>#REF!</v>
      </c>
      <c r="R137" s="114" t="e">
        <f t="shared" si="13"/>
        <v>#REF!</v>
      </c>
      <c r="S137" s="114" t="e">
        <f t="shared" si="13"/>
        <v>#REF!</v>
      </c>
      <c r="T137" s="114" t="e">
        <f t="shared" si="13"/>
        <v>#REF!</v>
      </c>
      <c r="U137" s="114" t="e">
        <f t="shared" si="13"/>
        <v>#REF!</v>
      </c>
      <c r="V137" s="114" t="e">
        <f t="shared" si="13"/>
        <v>#REF!</v>
      </c>
      <c r="W137" s="114" t="e">
        <f t="shared" si="13"/>
        <v>#REF!</v>
      </c>
      <c r="X137" s="114" t="e">
        <f t="shared" si="13"/>
        <v>#REF!</v>
      </c>
    </row>
    <row r="138" spans="1:24">
      <c r="A138" s="464" t="s">
        <v>131</v>
      </c>
      <c r="B138" s="464"/>
      <c r="C138" s="464"/>
      <c r="D138" s="464"/>
      <c r="E138" s="265">
        <v>2021</v>
      </c>
      <c r="F138" s="265">
        <v>2022</v>
      </c>
      <c r="G138" s="265">
        <v>2023</v>
      </c>
      <c r="H138" s="265">
        <v>2024</v>
      </c>
      <c r="I138" s="265">
        <v>2025</v>
      </c>
      <c r="J138" s="265">
        <v>2026</v>
      </c>
      <c r="K138" s="265">
        <v>2027</v>
      </c>
      <c r="L138" s="265">
        <v>2028</v>
      </c>
      <c r="M138" s="265">
        <v>2029</v>
      </c>
      <c r="N138" s="265">
        <v>2030</v>
      </c>
      <c r="O138" s="265">
        <v>2031</v>
      </c>
      <c r="P138" s="265">
        <v>2032</v>
      </c>
      <c r="Q138" s="265">
        <v>2033</v>
      </c>
      <c r="R138" s="265">
        <v>2034</v>
      </c>
      <c r="S138" s="265">
        <v>2035</v>
      </c>
      <c r="T138" s="265">
        <v>2036</v>
      </c>
      <c r="U138" s="265">
        <v>2037</v>
      </c>
      <c r="V138" s="265">
        <v>2038</v>
      </c>
      <c r="W138" s="265">
        <v>2039</v>
      </c>
      <c r="X138" s="265">
        <v>2040</v>
      </c>
    </row>
    <row r="139" spans="1:24">
      <c r="A139" s="464"/>
      <c r="B139" s="464"/>
      <c r="C139" s="464"/>
      <c r="D139" s="464"/>
      <c r="E139" s="265">
        <v>2564</v>
      </c>
      <c r="F139" s="265">
        <v>2565</v>
      </c>
      <c r="G139" s="265">
        <v>2566</v>
      </c>
      <c r="H139" s="265">
        <v>2567</v>
      </c>
      <c r="I139" s="265">
        <v>2568</v>
      </c>
      <c r="J139" s="265">
        <v>2569</v>
      </c>
      <c r="K139" s="265">
        <v>2570</v>
      </c>
      <c r="L139" s="265">
        <v>2571</v>
      </c>
      <c r="M139" s="265">
        <v>2572</v>
      </c>
      <c r="N139" s="265">
        <v>2573</v>
      </c>
      <c r="O139" s="265">
        <v>2574</v>
      </c>
      <c r="P139" s="265">
        <v>2575</v>
      </c>
      <c r="Q139" s="265">
        <v>2576</v>
      </c>
      <c r="R139" s="265">
        <v>2577</v>
      </c>
      <c r="S139" s="265">
        <v>2578</v>
      </c>
      <c r="T139" s="265">
        <v>2579</v>
      </c>
      <c r="U139" s="265">
        <v>2580</v>
      </c>
      <c r="V139" s="265">
        <v>2581</v>
      </c>
      <c r="W139" s="265">
        <v>2582</v>
      </c>
      <c r="X139" s="265">
        <v>2583</v>
      </c>
    </row>
    <row r="140" spans="1:24">
      <c r="A140" s="464"/>
      <c r="B140" s="464"/>
      <c r="C140" s="464"/>
      <c r="D140" s="464"/>
      <c r="E140" s="114">
        <f t="shared" ref="E140:M140" si="14">SUM(E110,E109,E102)</f>
        <v>37.89994525620186</v>
      </c>
      <c r="F140" s="114">
        <f t="shared" si="14"/>
        <v>41.282672645357181</v>
      </c>
      <c r="G140" s="114">
        <f t="shared" si="14"/>
        <v>31.405944381097022</v>
      </c>
      <c r="H140" s="114">
        <f t="shared" si="14"/>
        <v>25.948253525891548</v>
      </c>
      <c r="I140" s="114">
        <f t="shared" si="14"/>
        <v>45.477074026401112</v>
      </c>
      <c r="J140" s="114">
        <f t="shared" si="14"/>
        <v>32.07444257537702</v>
      </c>
      <c r="K140" s="114">
        <f t="shared" si="14"/>
        <v>18.187750304747034</v>
      </c>
      <c r="L140" s="114">
        <f t="shared" si="14"/>
        <v>19.662008652525504</v>
      </c>
      <c r="M140" s="114">
        <f t="shared" si="14"/>
        <v>2.6351068509221265</v>
      </c>
      <c r="N140" s="114">
        <f t="shared" ref="N140:X140" si="15">SUM(N110,N109,N102)</f>
        <v>0.4372176617752192</v>
      </c>
      <c r="O140" s="114">
        <f t="shared" si="15"/>
        <v>13.050218672568779</v>
      </c>
      <c r="P140" s="114">
        <f t="shared" si="15"/>
        <v>2.2989047818773596</v>
      </c>
      <c r="Q140" s="114" t="e">
        <f t="shared" si="15"/>
        <v>#REF!</v>
      </c>
      <c r="R140" s="114" t="e">
        <f t="shared" si="15"/>
        <v>#REF!</v>
      </c>
      <c r="S140" s="114" t="e">
        <f t="shared" si="15"/>
        <v>#REF!</v>
      </c>
      <c r="T140" s="114" t="e">
        <f t="shared" si="15"/>
        <v>#REF!</v>
      </c>
      <c r="U140" s="114" t="e">
        <f t="shared" si="15"/>
        <v>#REF!</v>
      </c>
      <c r="V140" s="114" t="e">
        <f t="shared" si="15"/>
        <v>#REF!</v>
      </c>
      <c r="W140" s="114" t="e">
        <f t="shared" si="15"/>
        <v>#REF!</v>
      </c>
      <c r="X140" s="114" t="e">
        <f t="shared" si="15"/>
        <v>#REF!</v>
      </c>
    </row>
    <row r="141" spans="1:24">
      <c r="A141" s="464" t="s">
        <v>130</v>
      </c>
      <c r="B141" s="464"/>
      <c r="C141" s="464"/>
      <c r="D141" s="464"/>
      <c r="E141" s="265">
        <v>2021</v>
      </c>
      <c r="F141" s="265">
        <v>2022</v>
      </c>
      <c r="G141" s="265">
        <v>2023</v>
      </c>
      <c r="H141" s="265">
        <v>2024</v>
      </c>
      <c r="I141" s="265">
        <v>2025</v>
      </c>
      <c r="J141" s="265">
        <v>2026</v>
      </c>
      <c r="K141" s="265">
        <v>2027</v>
      </c>
      <c r="L141" s="265">
        <v>2028</v>
      </c>
      <c r="M141" s="265">
        <v>2029</v>
      </c>
      <c r="N141" s="265">
        <v>2030</v>
      </c>
      <c r="O141" s="265">
        <v>2031</v>
      </c>
      <c r="P141" s="265">
        <v>2032</v>
      </c>
      <c r="Q141" s="265">
        <v>2033</v>
      </c>
      <c r="R141" s="265">
        <v>2034</v>
      </c>
      <c r="S141" s="265">
        <v>2035</v>
      </c>
      <c r="T141" s="265">
        <v>2036</v>
      </c>
      <c r="U141" s="265">
        <v>2037</v>
      </c>
      <c r="V141" s="265">
        <v>2038</v>
      </c>
      <c r="W141" s="265">
        <v>2039</v>
      </c>
      <c r="X141" s="265">
        <v>2040</v>
      </c>
    </row>
    <row r="142" spans="1:24">
      <c r="A142" s="464"/>
      <c r="B142" s="464"/>
      <c r="C142" s="464"/>
      <c r="D142" s="464"/>
      <c r="E142" s="265">
        <v>2564</v>
      </c>
      <c r="F142" s="265">
        <v>2565</v>
      </c>
      <c r="G142" s="265">
        <v>2566</v>
      </c>
      <c r="H142" s="265">
        <v>2567</v>
      </c>
      <c r="I142" s="265">
        <v>2568</v>
      </c>
      <c r="J142" s="265">
        <v>2569</v>
      </c>
      <c r="K142" s="265">
        <v>2570</v>
      </c>
      <c r="L142" s="265">
        <v>2571</v>
      </c>
      <c r="M142" s="265">
        <v>2572</v>
      </c>
      <c r="N142" s="265">
        <v>2573</v>
      </c>
      <c r="O142" s="265">
        <v>2574</v>
      </c>
      <c r="P142" s="265">
        <v>2575</v>
      </c>
      <c r="Q142" s="265">
        <v>2576</v>
      </c>
      <c r="R142" s="265">
        <v>2577</v>
      </c>
      <c r="S142" s="265">
        <v>2578</v>
      </c>
      <c r="T142" s="265">
        <v>2579</v>
      </c>
      <c r="U142" s="265">
        <v>2580</v>
      </c>
      <c r="V142" s="265">
        <v>2581</v>
      </c>
      <c r="W142" s="265">
        <v>2582</v>
      </c>
      <c r="X142" s="265">
        <v>2583</v>
      </c>
    </row>
    <row r="143" spans="1:24">
      <c r="A143" s="464"/>
      <c r="B143" s="464"/>
      <c r="C143" s="464"/>
      <c r="D143" s="464"/>
      <c r="E143" s="114" t="e">
        <f t="shared" ref="E143:M143" si="16">SUM(E78:E101)</f>
        <v>#REF!</v>
      </c>
      <c r="F143" s="114" t="e">
        <f t="shared" si="16"/>
        <v>#REF!</v>
      </c>
      <c r="G143" s="114" t="e">
        <f t="shared" si="16"/>
        <v>#REF!</v>
      </c>
      <c r="H143" s="114" t="e">
        <f t="shared" si="16"/>
        <v>#REF!</v>
      </c>
      <c r="I143" s="114" t="e">
        <f t="shared" si="16"/>
        <v>#REF!</v>
      </c>
      <c r="J143" s="114" t="e">
        <f t="shared" si="16"/>
        <v>#REF!</v>
      </c>
      <c r="K143" s="114" t="e">
        <f t="shared" si="16"/>
        <v>#REF!</v>
      </c>
      <c r="L143" s="114" t="e">
        <f t="shared" si="16"/>
        <v>#REF!</v>
      </c>
      <c r="M143" s="114" t="e">
        <f t="shared" si="16"/>
        <v>#REF!</v>
      </c>
      <c r="N143" s="114" t="e">
        <f t="shared" ref="N143:X143" si="17">SUM(N78:N101)</f>
        <v>#REF!</v>
      </c>
      <c r="O143" s="114" t="e">
        <f t="shared" si="17"/>
        <v>#REF!</v>
      </c>
      <c r="P143" s="114" t="e">
        <f t="shared" si="17"/>
        <v>#REF!</v>
      </c>
      <c r="Q143" s="114" t="e">
        <f t="shared" si="17"/>
        <v>#REF!</v>
      </c>
      <c r="R143" s="114" t="e">
        <f t="shared" si="17"/>
        <v>#REF!</v>
      </c>
      <c r="S143" s="114" t="e">
        <f t="shared" si="17"/>
        <v>#REF!</v>
      </c>
      <c r="T143" s="114" t="e">
        <f t="shared" si="17"/>
        <v>#REF!</v>
      </c>
      <c r="U143" s="114" t="e">
        <f t="shared" si="17"/>
        <v>#REF!</v>
      </c>
      <c r="V143" s="114" t="e">
        <f t="shared" si="17"/>
        <v>#REF!</v>
      </c>
      <c r="W143" s="114" t="e">
        <f t="shared" si="17"/>
        <v>#REF!</v>
      </c>
      <c r="X143" s="114" t="e">
        <f t="shared" si="17"/>
        <v>#REF!</v>
      </c>
    </row>
    <row r="146" spans="1:24">
      <c r="A146" s="490" t="s">
        <v>204</v>
      </c>
      <c r="B146" s="491"/>
      <c r="C146" s="491"/>
      <c r="D146" s="492"/>
      <c r="E146" s="265">
        <v>2021</v>
      </c>
      <c r="F146" s="265">
        <v>2022</v>
      </c>
      <c r="G146" s="265">
        <v>2023</v>
      </c>
      <c r="H146" s="265">
        <v>2024</v>
      </c>
      <c r="I146" s="265">
        <v>2025</v>
      </c>
      <c r="J146" s="265">
        <v>2026</v>
      </c>
      <c r="K146" s="265">
        <v>2027</v>
      </c>
      <c r="L146" s="265">
        <v>2028</v>
      </c>
      <c r="M146" s="265">
        <v>2029</v>
      </c>
      <c r="N146" s="265">
        <v>2030</v>
      </c>
      <c r="O146" s="265">
        <v>2031</v>
      </c>
      <c r="P146" s="265">
        <v>2032</v>
      </c>
      <c r="Q146" s="265">
        <v>2033</v>
      </c>
      <c r="R146" s="265">
        <v>2034</v>
      </c>
      <c r="S146" s="265">
        <v>2035</v>
      </c>
      <c r="T146" s="265">
        <v>2036</v>
      </c>
      <c r="U146" s="265">
        <v>2037</v>
      </c>
      <c r="V146" s="265">
        <v>2038</v>
      </c>
      <c r="W146" s="265">
        <v>2039</v>
      </c>
      <c r="X146" s="265">
        <v>2040</v>
      </c>
    </row>
    <row r="147" spans="1:24">
      <c r="A147" s="493"/>
      <c r="B147" s="484"/>
      <c r="C147" s="484"/>
      <c r="D147" s="485"/>
      <c r="E147" s="265">
        <v>2564</v>
      </c>
      <c r="F147" s="265">
        <v>2565</v>
      </c>
      <c r="G147" s="265">
        <v>2566</v>
      </c>
      <c r="H147" s="265">
        <v>2567</v>
      </c>
      <c r="I147" s="265">
        <v>2568</v>
      </c>
      <c r="J147" s="265">
        <v>2569</v>
      </c>
      <c r="K147" s="265">
        <v>2570</v>
      </c>
      <c r="L147" s="265">
        <v>2571</v>
      </c>
      <c r="M147" s="265">
        <v>2572</v>
      </c>
      <c r="N147" s="265">
        <v>2573</v>
      </c>
      <c r="O147" s="265">
        <v>2574</v>
      </c>
      <c r="P147" s="265">
        <v>2575</v>
      </c>
      <c r="Q147" s="265">
        <v>2576</v>
      </c>
      <c r="R147" s="265">
        <v>2577</v>
      </c>
      <c r="S147" s="265">
        <v>2578</v>
      </c>
      <c r="T147" s="265">
        <v>2579</v>
      </c>
      <c r="U147" s="265">
        <v>2580</v>
      </c>
      <c r="V147" s="265">
        <v>2581</v>
      </c>
      <c r="W147" s="265">
        <v>2582</v>
      </c>
      <c r="X147" s="265">
        <v>2583</v>
      </c>
    </row>
    <row r="148" spans="1:24">
      <c r="A148" s="489" t="s">
        <v>187</v>
      </c>
      <c r="B148" s="473"/>
      <c r="C148" s="473"/>
      <c r="D148" s="474"/>
      <c r="E148" s="114" t="e">
        <f t="shared" ref="E148:M148" si="18">SUM(E25:E30,E34:E43,E47:E102,E106:E110,E114)</f>
        <v>#REF!</v>
      </c>
      <c r="F148" s="114" t="e">
        <f t="shared" si="18"/>
        <v>#REF!</v>
      </c>
      <c r="G148" s="114" t="e">
        <f t="shared" si="18"/>
        <v>#REF!</v>
      </c>
      <c r="H148" s="114" t="e">
        <f t="shared" si="18"/>
        <v>#REF!</v>
      </c>
      <c r="I148" s="114" t="e">
        <f t="shared" si="18"/>
        <v>#REF!</v>
      </c>
      <c r="J148" s="114" t="e">
        <f t="shared" si="18"/>
        <v>#REF!</v>
      </c>
      <c r="K148" s="114" t="e">
        <f t="shared" si="18"/>
        <v>#REF!</v>
      </c>
      <c r="L148" s="114" t="e">
        <f t="shared" si="18"/>
        <v>#REF!</v>
      </c>
      <c r="M148" s="114" t="e">
        <f t="shared" si="18"/>
        <v>#REF!</v>
      </c>
      <c r="N148" s="114" t="e">
        <f t="shared" ref="N148:X148" si="19">SUM(N25:N30,N34:N43,N47:N102,N106:N110,N114)</f>
        <v>#REF!</v>
      </c>
      <c r="O148" s="114" t="e">
        <f t="shared" si="19"/>
        <v>#REF!</v>
      </c>
      <c r="P148" s="114" t="e">
        <f t="shared" si="19"/>
        <v>#REF!</v>
      </c>
      <c r="Q148" s="114" t="e">
        <f t="shared" si="19"/>
        <v>#REF!</v>
      </c>
      <c r="R148" s="114" t="e">
        <f t="shared" si="19"/>
        <v>#REF!</v>
      </c>
      <c r="S148" s="114" t="e">
        <f t="shared" si="19"/>
        <v>#REF!</v>
      </c>
      <c r="T148" s="114" t="e">
        <f t="shared" si="19"/>
        <v>#REF!</v>
      </c>
      <c r="U148" s="114" t="e">
        <f t="shared" si="19"/>
        <v>#REF!</v>
      </c>
      <c r="V148" s="114" t="e">
        <f t="shared" si="19"/>
        <v>#REF!</v>
      </c>
      <c r="W148" s="114" t="e">
        <f t="shared" si="19"/>
        <v>#REF!</v>
      </c>
      <c r="X148" s="114" t="e">
        <f t="shared" si="19"/>
        <v>#REF!</v>
      </c>
    </row>
    <row r="149" spans="1:24">
      <c r="A149" s="489" t="s">
        <v>153</v>
      </c>
      <c r="B149" s="473"/>
      <c r="C149" s="473"/>
      <c r="D149" s="474"/>
      <c r="E149" s="114" t="e">
        <f t="shared" ref="E149:M149" si="20">SUM(E25:E30,E34:E43,E47:E102,E106:E110,E114)+E118+E119</f>
        <v>#REF!</v>
      </c>
      <c r="F149" s="114" t="e">
        <f t="shared" si="20"/>
        <v>#REF!</v>
      </c>
      <c r="G149" s="114" t="e">
        <f t="shared" si="20"/>
        <v>#REF!</v>
      </c>
      <c r="H149" s="114" t="e">
        <f t="shared" si="20"/>
        <v>#REF!</v>
      </c>
      <c r="I149" s="114" t="e">
        <f t="shared" si="20"/>
        <v>#REF!</v>
      </c>
      <c r="J149" s="114" t="e">
        <f t="shared" si="20"/>
        <v>#REF!</v>
      </c>
      <c r="K149" s="114" t="e">
        <f t="shared" si="20"/>
        <v>#REF!</v>
      </c>
      <c r="L149" s="114" t="e">
        <f t="shared" si="20"/>
        <v>#REF!</v>
      </c>
      <c r="M149" s="114" t="e">
        <f t="shared" si="20"/>
        <v>#REF!</v>
      </c>
      <c r="N149" s="114" t="e">
        <f t="shared" ref="N149:X149" si="21">SUM(N25:N30,N34:N43,N47:N102,N106:N110,N114)+N118+N119</f>
        <v>#REF!</v>
      </c>
      <c r="O149" s="114" t="e">
        <f t="shared" si="21"/>
        <v>#REF!</v>
      </c>
      <c r="P149" s="114" t="e">
        <f t="shared" si="21"/>
        <v>#REF!</v>
      </c>
      <c r="Q149" s="114" t="e">
        <f t="shared" si="21"/>
        <v>#REF!</v>
      </c>
      <c r="R149" s="114" t="e">
        <f t="shared" si="21"/>
        <v>#REF!</v>
      </c>
      <c r="S149" s="114" t="e">
        <f t="shared" si="21"/>
        <v>#REF!</v>
      </c>
      <c r="T149" s="114" t="e">
        <f t="shared" si="21"/>
        <v>#REF!</v>
      </c>
      <c r="U149" s="114" t="e">
        <f t="shared" si="21"/>
        <v>#REF!</v>
      </c>
      <c r="V149" s="114" t="e">
        <f t="shared" si="21"/>
        <v>#REF!</v>
      </c>
      <c r="W149" s="114" t="e">
        <f t="shared" si="21"/>
        <v>#REF!</v>
      </c>
      <c r="X149" s="114" t="e">
        <f t="shared" si="21"/>
        <v>#REF!</v>
      </c>
    </row>
    <row r="150" spans="1:24">
      <c r="A150" s="489" t="s">
        <v>182</v>
      </c>
      <c r="B150" s="473"/>
      <c r="C150" s="473"/>
      <c r="D150" s="474"/>
      <c r="E150" s="114" t="e">
        <f t="shared" ref="E150:M150" si="22">E148-SUM(E78:E101)</f>
        <v>#REF!</v>
      </c>
      <c r="F150" s="114" t="e">
        <f t="shared" si="22"/>
        <v>#REF!</v>
      </c>
      <c r="G150" s="114" t="e">
        <f t="shared" si="22"/>
        <v>#REF!</v>
      </c>
      <c r="H150" s="114" t="e">
        <f t="shared" si="22"/>
        <v>#REF!</v>
      </c>
      <c r="I150" s="114" t="e">
        <f t="shared" si="22"/>
        <v>#REF!</v>
      </c>
      <c r="J150" s="114" t="e">
        <f t="shared" si="22"/>
        <v>#REF!</v>
      </c>
      <c r="K150" s="114" t="e">
        <f t="shared" si="22"/>
        <v>#REF!</v>
      </c>
      <c r="L150" s="114" t="e">
        <f t="shared" si="22"/>
        <v>#REF!</v>
      </c>
      <c r="M150" s="114" t="e">
        <f t="shared" si="22"/>
        <v>#REF!</v>
      </c>
      <c r="N150" s="114" t="e">
        <f t="shared" ref="N150:X150" si="23">N148-SUM(N78:N101)</f>
        <v>#REF!</v>
      </c>
      <c r="O150" s="114" t="e">
        <f t="shared" si="23"/>
        <v>#REF!</v>
      </c>
      <c r="P150" s="114" t="e">
        <f t="shared" si="23"/>
        <v>#REF!</v>
      </c>
      <c r="Q150" s="114" t="e">
        <f t="shared" si="23"/>
        <v>#REF!</v>
      </c>
      <c r="R150" s="114" t="e">
        <f t="shared" si="23"/>
        <v>#REF!</v>
      </c>
      <c r="S150" s="114" t="e">
        <f t="shared" si="23"/>
        <v>#REF!</v>
      </c>
      <c r="T150" s="114" t="e">
        <f t="shared" si="23"/>
        <v>#REF!</v>
      </c>
      <c r="U150" s="114" t="e">
        <f t="shared" si="23"/>
        <v>#REF!</v>
      </c>
      <c r="V150" s="114" t="e">
        <f t="shared" si="23"/>
        <v>#REF!</v>
      </c>
      <c r="W150" s="114" t="e">
        <f t="shared" si="23"/>
        <v>#REF!</v>
      </c>
      <c r="X150" s="114" t="e">
        <f t="shared" si="23"/>
        <v>#REF!</v>
      </c>
    </row>
    <row r="151" spans="1:24">
      <c r="A151" s="489" t="s">
        <v>181</v>
      </c>
      <c r="B151" s="473"/>
      <c r="C151" s="473"/>
      <c r="D151" s="474"/>
      <c r="E151" s="114" t="e">
        <f t="shared" ref="E151:M151" si="24">E149-SUM(E78:E101)</f>
        <v>#REF!</v>
      </c>
      <c r="F151" s="114" t="e">
        <f t="shared" si="24"/>
        <v>#REF!</v>
      </c>
      <c r="G151" s="114" t="e">
        <f t="shared" si="24"/>
        <v>#REF!</v>
      </c>
      <c r="H151" s="114" t="e">
        <f t="shared" si="24"/>
        <v>#REF!</v>
      </c>
      <c r="I151" s="114" t="e">
        <f t="shared" si="24"/>
        <v>#REF!</v>
      </c>
      <c r="J151" s="114" t="e">
        <f t="shared" si="24"/>
        <v>#REF!</v>
      </c>
      <c r="K151" s="114" t="e">
        <f t="shared" si="24"/>
        <v>#REF!</v>
      </c>
      <c r="L151" s="114" t="e">
        <f t="shared" si="24"/>
        <v>#REF!</v>
      </c>
      <c r="M151" s="114" t="e">
        <f t="shared" si="24"/>
        <v>#REF!</v>
      </c>
      <c r="N151" s="114" t="e">
        <f t="shared" ref="N151:X151" si="25">N149-SUM(N78:N101)</f>
        <v>#REF!</v>
      </c>
      <c r="O151" s="114" t="e">
        <f t="shared" si="25"/>
        <v>#REF!</v>
      </c>
      <c r="P151" s="114" t="e">
        <f t="shared" si="25"/>
        <v>#REF!</v>
      </c>
      <c r="Q151" s="114" t="e">
        <f t="shared" si="25"/>
        <v>#REF!</v>
      </c>
      <c r="R151" s="114" t="e">
        <f t="shared" si="25"/>
        <v>#REF!</v>
      </c>
      <c r="S151" s="114" t="e">
        <f t="shared" si="25"/>
        <v>#REF!</v>
      </c>
      <c r="T151" s="114" t="e">
        <f t="shared" si="25"/>
        <v>#REF!</v>
      </c>
      <c r="U151" s="114" t="e">
        <f t="shared" si="25"/>
        <v>#REF!</v>
      </c>
      <c r="V151" s="114" t="e">
        <f t="shared" si="25"/>
        <v>#REF!</v>
      </c>
      <c r="W151" s="114" t="e">
        <f t="shared" si="25"/>
        <v>#REF!</v>
      </c>
      <c r="X151" s="114" t="e">
        <f t="shared" si="25"/>
        <v>#REF!</v>
      </c>
    </row>
    <row r="152" spans="1:24">
      <c r="N152" s="214"/>
    </row>
    <row r="153" spans="1:24">
      <c r="E153" s="222"/>
      <c r="F153" s="222"/>
      <c r="G153" s="222"/>
    </row>
    <row r="154" spans="1:24">
      <c r="E154" s="221"/>
      <c r="F154" s="221"/>
      <c r="G154" s="221"/>
    </row>
    <row r="159" spans="1:24">
      <c r="L159" s="221"/>
      <c r="M159" s="221"/>
    </row>
    <row r="160" spans="1:24">
      <c r="L160" s="221"/>
      <c r="M160" s="221"/>
    </row>
    <row r="161" spans="12:13">
      <c r="L161" s="221"/>
      <c r="M161" s="221"/>
    </row>
    <row r="162" spans="12:13">
      <c r="L162" s="221"/>
      <c r="M162" s="221"/>
    </row>
    <row r="163" spans="12:13">
      <c r="L163" s="221"/>
      <c r="M163" s="221"/>
    </row>
    <row r="164" spans="12:13">
      <c r="L164" s="221"/>
      <c r="M164" s="221"/>
    </row>
    <row r="165" spans="12:13">
      <c r="L165" s="221"/>
      <c r="M165" s="221"/>
    </row>
    <row r="166" spans="12:13">
      <c r="L166" s="221"/>
      <c r="M166" s="221"/>
    </row>
    <row r="167" spans="12:13">
      <c r="L167" s="221"/>
      <c r="M167" s="221"/>
    </row>
    <row r="169" spans="12:13">
      <c r="L169" s="221"/>
      <c r="M169" s="221"/>
    </row>
    <row r="170" spans="12:13">
      <c r="L170" s="221"/>
      <c r="M170" s="221"/>
    </row>
    <row r="172" spans="12:13">
      <c r="M172" s="250"/>
    </row>
  </sheetData>
  <mergeCells count="36">
    <mergeCell ref="A45:A46"/>
    <mergeCell ref="B45:B46"/>
    <mergeCell ref="C45:C46"/>
    <mergeCell ref="D45:D46"/>
    <mergeCell ref="A23:A24"/>
    <mergeCell ref="B23:B24"/>
    <mergeCell ref="C23:C24"/>
    <mergeCell ref="D23:D24"/>
    <mergeCell ref="A32:A33"/>
    <mergeCell ref="B32:B33"/>
    <mergeCell ref="C32:C33"/>
    <mergeCell ref="D32:D33"/>
    <mergeCell ref="A112:A113"/>
    <mergeCell ref="B112:B113"/>
    <mergeCell ref="C112:C113"/>
    <mergeCell ref="D112:D113"/>
    <mergeCell ref="A104:A105"/>
    <mergeCell ref="B104:B105"/>
    <mergeCell ref="C104:C105"/>
    <mergeCell ref="D104:D105"/>
    <mergeCell ref="A135:D137"/>
    <mergeCell ref="A138:D140"/>
    <mergeCell ref="A127:D129"/>
    <mergeCell ref="A130:D132"/>
    <mergeCell ref="B116:B117"/>
    <mergeCell ref="C116:C117"/>
    <mergeCell ref="D116:D117"/>
    <mergeCell ref="A124:D126"/>
    <mergeCell ref="A121:D123"/>
    <mergeCell ref="A116:A117"/>
    <mergeCell ref="A141:D143"/>
    <mergeCell ref="A151:D151"/>
    <mergeCell ref="A146:D147"/>
    <mergeCell ref="A148:D148"/>
    <mergeCell ref="A149:D149"/>
    <mergeCell ref="A150:D150"/>
  </mergeCells>
  <conditionalFormatting sqref="E25:X30">
    <cfRule type="cellIs" dxfId="5" priority="6" operator="greaterThan">
      <formula>0</formula>
    </cfRule>
  </conditionalFormatting>
  <conditionalFormatting sqref="E34:X43">
    <cfRule type="cellIs" dxfId="4" priority="5" operator="greaterThan">
      <formula>0</formula>
    </cfRule>
  </conditionalFormatting>
  <conditionalFormatting sqref="E47:X102">
    <cfRule type="cellIs" dxfId="3" priority="4" operator="greaterThan">
      <formula>0</formula>
    </cfRule>
  </conditionalFormatting>
  <conditionalFormatting sqref="E106:X110">
    <cfRule type="cellIs" dxfId="2" priority="3" operator="greaterThan">
      <formula>0</formula>
    </cfRule>
  </conditionalFormatting>
  <conditionalFormatting sqref="E114:X114">
    <cfRule type="cellIs" dxfId="1" priority="2" operator="greaterThan">
      <formula>0</formula>
    </cfRule>
  </conditionalFormatting>
  <conditionalFormatting sqref="E118:X11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"/>
  <sheetViews>
    <sheetView workbookViewId="0">
      <selection activeCell="R25" sqref="R25"/>
    </sheetView>
  </sheetViews>
  <sheetFormatPr defaultRowHeight="14.5"/>
  <sheetData>
    <row r="1" spans="1:14">
      <c r="A1" s="216" t="s">
        <v>154</v>
      </c>
    </row>
    <row r="2" spans="1:14">
      <c r="A2" s="66" t="s">
        <v>149</v>
      </c>
      <c r="B2" s="66" t="s">
        <v>1</v>
      </c>
      <c r="C2" s="66">
        <v>43831</v>
      </c>
      <c r="D2" s="66">
        <v>43862</v>
      </c>
      <c r="E2" s="66">
        <v>43891</v>
      </c>
      <c r="F2" s="66">
        <v>43922</v>
      </c>
      <c r="G2" s="66">
        <v>43952</v>
      </c>
      <c r="H2" s="66">
        <v>43983</v>
      </c>
      <c r="I2" s="66">
        <v>44013</v>
      </c>
      <c r="J2" s="66">
        <v>44044</v>
      </c>
      <c r="K2" s="66">
        <v>44075</v>
      </c>
      <c r="L2" s="66">
        <v>44105</v>
      </c>
      <c r="M2" s="66">
        <v>44136</v>
      </c>
      <c r="N2" s="66">
        <v>44166</v>
      </c>
    </row>
    <row r="3" spans="1:14">
      <c r="A3" s="211" t="s">
        <v>150</v>
      </c>
      <c r="B3" s="211" t="s">
        <v>91</v>
      </c>
      <c r="C3" s="215">
        <v>8256.2583588551279</v>
      </c>
      <c r="D3" s="215">
        <v>7618.7169741847219</v>
      </c>
      <c r="E3" s="215">
        <v>9185.8258119344173</v>
      </c>
      <c r="F3" s="215">
        <v>8819.0631302724396</v>
      </c>
      <c r="G3" s="215">
        <v>8590.1915912585828</v>
      </c>
      <c r="H3" s="215">
        <v>8442.2678126137289</v>
      </c>
      <c r="I3" s="215">
        <v>8984.714299881085</v>
      </c>
      <c r="J3" s="215">
        <v>8913.347152848628</v>
      </c>
      <c r="K3" s="215">
        <v>8691.3511639413537</v>
      </c>
      <c r="L3" s="215">
        <v>9035.6643477809666</v>
      </c>
      <c r="M3" s="215">
        <v>8827.1971205501668</v>
      </c>
      <c r="N3" s="215">
        <v>9181.853712570557</v>
      </c>
    </row>
    <row r="4" spans="1:14">
      <c r="A4" s="211" t="s">
        <v>41</v>
      </c>
      <c r="B4" s="211" t="s">
        <v>91</v>
      </c>
      <c r="C4" s="215">
        <v>-13.656861831834007</v>
      </c>
      <c r="D4" s="215">
        <v>-41.113268626148383</v>
      </c>
      <c r="E4" s="215">
        <v>206.40703789269958</v>
      </c>
      <c r="F4" s="215">
        <v>250.73726376042652</v>
      </c>
      <c r="G4" s="215">
        <v>143.99224431329404</v>
      </c>
      <c r="H4" s="215">
        <v>90.05080694620645</v>
      </c>
      <c r="I4" s="215">
        <v>253.67606000026757</v>
      </c>
      <c r="J4" s="215">
        <v>201.44142700702082</v>
      </c>
      <c r="K4" s="215">
        <v>158.98307412396142</v>
      </c>
      <c r="L4" s="215">
        <v>515.43767827014756</v>
      </c>
      <c r="M4" s="215">
        <v>461.88841068378116</v>
      </c>
      <c r="N4" s="215">
        <v>523.42584340416431</v>
      </c>
    </row>
    <row r="5" spans="1:14">
      <c r="A5" s="16"/>
      <c r="B5" s="16"/>
    </row>
    <row r="6" spans="1:14">
      <c r="A6" s="16"/>
      <c r="B6" s="16"/>
    </row>
    <row r="7" spans="1:14">
      <c r="A7" s="16"/>
      <c r="B7" s="16"/>
    </row>
    <row r="8" spans="1:14">
      <c r="A8" s="16"/>
      <c r="B8" s="16"/>
    </row>
    <row r="9" spans="1:14">
      <c r="A9" s="16"/>
      <c r="B9" s="16"/>
    </row>
    <row r="10" spans="1:14">
      <c r="A10" s="16"/>
      <c r="B10" s="16"/>
    </row>
    <row r="11" spans="1:14">
      <c r="A11" s="16"/>
      <c r="B11" s="16"/>
    </row>
    <row r="12" spans="1:14">
      <c r="A12" s="216" t="s">
        <v>154</v>
      </c>
      <c r="B12" s="16"/>
    </row>
    <row r="13" spans="1:14">
      <c r="A13" s="66" t="s">
        <v>151</v>
      </c>
      <c r="B13" s="66" t="s">
        <v>1</v>
      </c>
      <c r="C13" s="66">
        <v>43831</v>
      </c>
      <c r="D13" s="66">
        <v>43862</v>
      </c>
      <c r="E13" s="66">
        <v>43891</v>
      </c>
      <c r="F13" s="66">
        <v>43922</v>
      </c>
      <c r="G13" s="66">
        <v>43952</v>
      </c>
      <c r="H13" s="66">
        <v>43983</v>
      </c>
      <c r="I13" s="66">
        <v>44013</v>
      </c>
      <c r="J13" s="66">
        <v>44044</v>
      </c>
      <c r="K13" s="66">
        <v>44075</v>
      </c>
      <c r="L13" s="66">
        <v>44105</v>
      </c>
      <c r="M13" s="66">
        <v>44136</v>
      </c>
      <c r="N13" s="66">
        <v>44166</v>
      </c>
    </row>
    <row r="14" spans="1:14">
      <c r="A14" s="211" t="s">
        <v>150</v>
      </c>
      <c r="B14" s="211" t="s">
        <v>91</v>
      </c>
      <c r="C14" s="215">
        <v>8256.2583588551279</v>
      </c>
      <c r="D14" s="215">
        <v>7618.7169741847219</v>
      </c>
      <c r="E14" s="215">
        <v>9185.8258119344173</v>
      </c>
      <c r="F14" s="215">
        <v>8819.0631302724396</v>
      </c>
      <c r="G14" s="215">
        <v>8590.1915912585828</v>
      </c>
      <c r="H14" s="215">
        <v>8442.2678126137289</v>
      </c>
      <c r="I14" s="215">
        <v>8984.714299881085</v>
      </c>
      <c r="J14" s="215">
        <v>8913.347152848628</v>
      </c>
      <c r="K14" s="215">
        <v>8691.3511639413537</v>
      </c>
      <c r="L14" s="215">
        <v>9035.6643477809666</v>
      </c>
      <c r="M14" s="215">
        <v>8827.1971205501668</v>
      </c>
      <c r="N14" s="215">
        <v>9181.853712570557</v>
      </c>
    </row>
    <row r="15" spans="1:14">
      <c r="A15" s="211" t="s">
        <v>41</v>
      </c>
      <c r="B15" s="211" t="s">
        <v>91</v>
      </c>
      <c r="C15" s="215">
        <v>439.6543593803525</v>
      </c>
      <c r="D15" s="215">
        <v>415.17625138333437</v>
      </c>
      <c r="E15" s="215">
        <v>662.61934380693003</v>
      </c>
      <c r="F15" s="215">
        <v>708.20750851536764</v>
      </c>
      <c r="G15" s="215">
        <v>599.42352119839404</v>
      </c>
      <c r="H15" s="215">
        <v>549.34748840169209</v>
      </c>
      <c r="I15" s="215">
        <v>711.12207750553728</v>
      </c>
      <c r="J15" s="215">
        <v>657.8944283849778</v>
      </c>
      <c r="K15" s="215">
        <v>618.20465691776303</v>
      </c>
      <c r="L15" s="215">
        <v>972.71413879039835</v>
      </c>
      <c r="M15" s="215">
        <v>920.82621526041908</v>
      </c>
      <c r="N15" s="215">
        <v>983.74913029069228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G32"/>
  <sheetViews>
    <sheetView zoomScale="55" zoomScaleNormal="55" workbookViewId="0">
      <selection activeCell="AD62" sqref="AD62"/>
    </sheetView>
  </sheetViews>
  <sheetFormatPr defaultColWidth="8.6328125" defaultRowHeight="11.5"/>
  <cols>
    <col min="1" max="1" width="22.81640625" style="225" bestFit="1" customWidth="1"/>
    <col min="2" max="7" width="11.453125" style="225" customWidth="1"/>
    <col min="8" max="16384" width="8.6328125" style="225"/>
  </cols>
  <sheetData>
    <row r="2" spans="1:7">
      <c r="A2" s="224" t="s">
        <v>168</v>
      </c>
      <c r="B2" s="78" t="s">
        <v>159</v>
      </c>
      <c r="C2" s="78" t="s">
        <v>160</v>
      </c>
      <c r="D2" s="78" t="s">
        <v>161</v>
      </c>
      <c r="E2" s="78" t="s">
        <v>162</v>
      </c>
      <c r="F2" s="78" t="s">
        <v>163</v>
      </c>
      <c r="G2" s="78" t="s">
        <v>164</v>
      </c>
    </row>
    <row r="3" spans="1:7">
      <c r="A3" s="34" t="s">
        <v>165</v>
      </c>
      <c r="B3" s="226">
        <f>'Cost วผก.'!H16</f>
        <v>364.45256022561364</v>
      </c>
      <c r="C3" s="226">
        <f>B3</f>
        <v>364.45256022561364</v>
      </c>
      <c r="D3" s="226">
        <f>B3</f>
        <v>364.45256022561364</v>
      </c>
      <c r="E3" s="226">
        <f>'Cost วผก.'!H25</f>
        <v>357.46071635449442</v>
      </c>
      <c r="F3" s="226">
        <f>E3</f>
        <v>357.46071635449442</v>
      </c>
      <c r="G3" s="226">
        <f>'Cost วผก.'!H43</f>
        <v>365.1024573250458</v>
      </c>
    </row>
    <row r="4" spans="1:7">
      <c r="A4" s="227" t="s">
        <v>166</v>
      </c>
      <c r="B4" s="226">
        <f>'Selling Price'!J36</f>
        <v>593.16</v>
      </c>
      <c r="C4" s="226">
        <f>'Selling Price'!J39</f>
        <v>605.98170000000005</v>
      </c>
      <c r="D4" s="226">
        <f>'Selling Price'!J41</f>
        <v>423.04999999999995</v>
      </c>
      <c r="E4" s="226">
        <f>'Selling Price'!J59</f>
        <v>593.16</v>
      </c>
      <c r="F4" s="226">
        <f>'Selling Price'!J61</f>
        <v>0</v>
      </c>
      <c r="G4" s="226">
        <f>'Selling Price'!J75</f>
        <v>418.0139386565462</v>
      </c>
    </row>
    <row r="6" spans="1:7">
      <c r="A6" s="228" t="s">
        <v>27</v>
      </c>
      <c r="B6" s="83" t="s">
        <v>159</v>
      </c>
      <c r="C6" s="83" t="s">
        <v>160</v>
      </c>
      <c r="D6" s="83" t="s">
        <v>161</v>
      </c>
      <c r="E6" s="83" t="s">
        <v>162</v>
      </c>
      <c r="F6" s="83" t="s">
        <v>163</v>
      </c>
      <c r="G6" s="83" t="s">
        <v>164</v>
      </c>
    </row>
    <row r="7" spans="1:7">
      <c r="A7" s="34" t="s">
        <v>41</v>
      </c>
      <c r="B7" s="229">
        <f t="shared" ref="B7:G7" si="0">B4-B3</f>
        <v>228.70743977438633</v>
      </c>
      <c r="C7" s="229">
        <f t="shared" si="0"/>
        <v>241.52913977438641</v>
      </c>
      <c r="D7" s="229">
        <f t="shared" si="0"/>
        <v>58.597439774386316</v>
      </c>
      <c r="E7" s="229">
        <f t="shared" si="0"/>
        <v>235.69928364550555</v>
      </c>
      <c r="F7" s="229">
        <f t="shared" si="0"/>
        <v>-357.46071635449442</v>
      </c>
      <c r="G7" s="229">
        <f t="shared" si="0"/>
        <v>52.911481331500397</v>
      </c>
    </row>
    <row r="9" spans="1:7">
      <c r="A9" s="231" t="s">
        <v>168</v>
      </c>
      <c r="B9" s="76" t="s">
        <v>159</v>
      </c>
      <c r="C9" s="76" t="s">
        <v>160</v>
      </c>
      <c r="D9" s="76" t="s">
        <v>161</v>
      </c>
      <c r="E9" s="76" t="s">
        <v>162</v>
      </c>
      <c r="F9" s="76" t="s">
        <v>163</v>
      </c>
      <c r="G9" s="76" t="s">
        <v>164</v>
      </c>
    </row>
    <row r="10" spans="1:7">
      <c r="A10" s="34" t="s">
        <v>167</v>
      </c>
      <c r="B10" s="226">
        <f>Production_Volume!I31</f>
        <v>26</v>
      </c>
      <c r="C10" s="226">
        <f>Production_Volume!H35</f>
        <v>23.184000000000001</v>
      </c>
      <c r="D10" s="226">
        <f>Production_Volume!I36</f>
        <v>20.5</v>
      </c>
      <c r="E10" s="226">
        <f>Production_Volume!I32</f>
        <v>29.5</v>
      </c>
      <c r="F10" s="226">
        <f>Production_Volume!I34</f>
        <v>0</v>
      </c>
      <c r="G10" s="226">
        <f>Production_Volume!I27</f>
        <v>172.73630526662004</v>
      </c>
    </row>
    <row r="13" spans="1:7">
      <c r="A13" s="224" t="s">
        <v>169</v>
      </c>
      <c r="B13" s="78" t="s">
        <v>170</v>
      </c>
      <c r="C13" s="78" t="s">
        <v>172</v>
      </c>
      <c r="D13" s="78" t="s">
        <v>171</v>
      </c>
    </row>
    <row r="14" spans="1:7">
      <c r="A14" s="34" t="s">
        <v>165</v>
      </c>
      <c r="B14" s="226">
        <f>'Full Cost'!J103</f>
        <v>517.93570093457947</v>
      </c>
      <c r="C14" s="226">
        <f>'Full Cost'!J103</f>
        <v>517.93570093457947</v>
      </c>
      <c r="D14" s="226">
        <f>'Full Cost'!J103</f>
        <v>517.93570093457947</v>
      </c>
    </row>
    <row r="15" spans="1:7">
      <c r="A15" s="227" t="s">
        <v>166</v>
      </c>
      <c r="B15" s="226">
        <f>'Selling Price'!J104</f>
        <v>564.35314641744537</v>
      </c>
      <c r="C15" s="226">
        <f>'Selling Price'!J109</f>
        <v>573.6989408099688</v>
      </c>
      <c r="D15" s="226">
        <f>'Selling Price'!J112</f>
        <v>566.84535825545163</v>
      </c>
    </row>
    <row r="17" spans="1:4">
      <c r="A17" s="230" t="s">
        <v>27</v>
      </c>
      <c r="B17" s="84" t="s">
        <v>170</v>
      </c>
      <c r="C17" s="84" t="s">
        <v>172</v>
      </c>
      <c r="D17" s="84" t="s">
        <v>171</v>
      </c>
    </row>
    <row r="18" spans="1:4">
      <c r="A18" s="34" t="s">
        <v>41</v>
      </c>
      <c r="B18" s="229">
        <f>B15-B14</f>
        <v>46.417445482865901</v>
      </c>
      <c r="C18" s="229">
        <f>C15-C14</f>
        <v>55.763239875389331</v>
      </c>
      <c r="D18" s="229">
        <f>D15-D14</f>
        <v>48.909657320872157</v>
      </c>
    </row>
    <row r="20" spans="1:4">
      <c r="A20" s="231" t="s">
        <v>169</v>
      </c>
      <c r="B20" s="76" t="s">
        <v>170</v>
      </c>
      <c r="C20" s="76" t="s">
        <v>172</v>
      </c>
      <c r="D20" s="76" t="s">
        <v>171</v>
      </c>
    </row>
    <row r="21" spans="1:4">
      <c r="A21" s="34" t="s">
        <v>167</v>
      </c>
      <c r="B21" s="232">
        <v>0</v>
      </c>
      <c r="C21" s="232">
        <v>0</v>
      </c>
      <c r="D21" s="232">
        <v>0</v>
      </c>
    </row>
    <row r="24" spans="1:4">
      <c r="A24" s="224" t="s">
        <v>174</v>
      </c>
      <c r="B24" s="78" t="s">
        <v>170</v>
      </c>
      <c r="C24" s="78" t="s">
        <v>172</v>
      </c>
      <c r="D24" s="78" t="s">
        <v>171</v>
      </c>
    </row>
    <row r="25" spans="1:4">
      <c r="A25" s="34" t="s">
        <v>165</v>
      </c>
      <c r="B25" s="226">
        <f>'Full Cost'!J121</f>
        <v>529.89096573208724</v>
      </c>
      <c r="C25" s="226">
        <f>B25</f>
        <v>529.89096573208724</v>
      </c>
      <c r="D25" s="226">
        <f>B25</f>
        <v>529.89096573208724</v>
      </c>
    </row>
    <row r="26" spans="1:4">
      <c r="A26" s="227" t="s">
        <v>166</v>
      </c>
      <c r="B26" s="226">
        <f>'Selling Price'!J121</f>
        <v>559.68024922118377</v>
      </c>
      <c r="C26" s="226">
        <f>'Selling Price'!J122</f>
        <v>573.6989408099688</v>
      </c>
      <c r="D26" s="226">
        <f>'Selling Price'!J123</f>
        <v>566.84535825545163</v>
      </c>
    </row>
    <row r="28" spans="1:4">
      <c r="A28" s="230" t="s">
        <v>27</v>
      </c>
      <c r="B28" s="84" t="s">
        <v>170</v>
      </c>
      <c r="C28" s="84" t="s">
        <v>172</v>
      </c>
      <c r="D28" s="84" t="s">
        <v>171</v>
      </c>
    </row>
    <row r="29" spans="1:4">
      <c r="A29" s="34" t="s">
        <v>41</v>
      </c>
      <c r="B29" s="229">
        <f>B26-B25</f>
        <v>29.789283489096533</v>
      </c>
      <c r="C29" s="229">
        <f>C26-C25</f>
        <v>43.807975077881565</v>
      </c>
      <c r="D29" s="229">
        <f>D26-D25</f>
        <v>36.95439252336439</v>
      </c>
    </row>
    <row r="31" spans="1:4">
      <c r="A31" s="231" t="s">
        <v>174</v>
      </c>
      <c r="B31" s="76" t="s">
        <v>170</v>
      </c>
      <c r="C31" s="76" t="s">
        <v>172</v>
      </c>
      <c r="D31" s="76" t="s">
        <v>171</v>
      </c>
    </row>
    <row r="32" spans="1:4">
      <c r="A32" s="34" t="s">
        <v>167</v>
      </c>
      <c r="B32" s="229">
        <f>'Volume (KT)'!J121</f>
        <v>2</v>
      </c>
      <c r="C32" s="229">
        <f>'Volume (KT)'!J122</f>
        <v>0</v>
      </c>
      <c r="D32" s="229">
        <f>'Volume (KT)'!J123</f>
        <v>4.12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>
      <selection activeCell="B27" sqref="B27"/>
    </sheetView>
  </sheetViews>
  <sheetFormatPr defaultRowHeight="14.5"/>
  <cols>
    <col min="1" max="1" width="19.36328125" customWidth="1"/>
    <col min="2" max="3" width="9.453125" customWidth="1"/>
  </cols>
  <sheetData>
    <row r="1" spans="1:3">
      <c r="A1" s="210" t="s">
        <v>23</v>
      </c>
      <c r="B1" s="210" t="s">
        <v>1</v>
      </c>
      <c r="C1" s="210">
        <v>43983</v>
      </c>
    </row>
    <row r="2" spans="1:3">
      <c r="A2" s="211" t="s">
        <v>9</v>
      </c>
      <c r="B2" s="62" t="s">
        <v>24</v>
      </c>
      <c r="C2" s="212">
        <v>20</v>
      </c>
    </row>
    <row r="3" spans="1:3">
      <c r="A3" s="211" t="s">
        <v>10</v>
      </c>
      <c r="B3" s="62" t="s">
        <v>27</v>
      </c>
      <c r="C3" s="212">
        <v>156</v>
      </c>
    </row>
    <row r="4" spans="1:3">
      <c r="A4" s="210" t="s">
        <v>145</v>
      </c>
      <c r="B4" s="210" t="s">
        <v>1</v>
      </c>
      <c r="C4" s="210">
        <v>43983</v>
      </c>
    </row>
    <row r="5" spans="1:3">
      <c r="A5" s="211" t="s">
        <v>146</v>
      </c>
      <c r="B5" s="62" t="s">
        <v>27</v>
      </c>
      <c r="C5" s="212">
        <v>347.02334602071994</v>
      </c>
    </row>
    <row r="6" spans="1:3">
      <c r="A6" s="210" t="s">
        <v>147</v>
      </c>
      <c r="B6" s="210" t="s">
        <v>1</v>
      </c>
      <c r="C6" s="210">
        <v>43983</v>
      </c>
    </row>
    <row r="7" spans="1:3">
      <c r="A7" s="6" t="s">
        <v>2</v>
      </c>
      <c r="B7" s="62" t="s">
        <v>27</v>
      </c>
      <c r="C7" s="213">
        <v>143.5</v>
      </c>
    </row>
    <row r="8" spans="1:3">
      <c r="A8" s="6" t="s">
        <v>3</v>
      </c>
      <c r="B8" s="62" t="s">
        <v>27</v>
      </c>
      <c r="C8" s="213">
        <v>144</v>
      </c>
    </row>
    <row r="9" spans="1:3">
      <c r="A9" s="62" t="s">
        <v>42</v>
      </c>
      <c r="B9" s="62" t="s">
        <v>27</v>
      </c>
      <c r="C9" s="213">
        <v>64.309502749157161</v>
      </c>
    </row>
    <row r="10" spans="1:3">
      <c r="A10" s="210" t="s">
        <v>148</v>
      </c>
      <c r="B10" s="210" t="s">
        <v>1</v>
      </c>
      <c r="C10" s="210">
        <v>43983</v>
      </c>
    </row>
    <row r="11" spans="1:3">
      <c r="A11" s="6" t="s">
        <v>2</v>
      </c>
      <c r="B11" s="62" t="s">
        <v>27</v>
      </c>
      <c r="C11" s="213">
        <f>C7-$C$5</f>
        <v>-203.52334602071994</v>
      </c>
    </row>
    <row r="12" spans="1:3">
      <c r="A12" s="6" t="s">
        <v>3</v>
      </c>
      <c r="B12" s="62" t="s">
        <v>27</v>
      </c>
      <c r="C12" s="213">
        <f t="shared" ref="C12:C13" si="0">C8-$C$5</f>
        <v>-203.02334602071994</v>
      </c>
    </row>
    <row r="13" spans="1:3">
      <c r="A13" s="62" t="s">
        <v>42</v>
      </c>
      <c r="B13" s="62" t="s">
        <v>27</v>
      </c>
      <c r="C13" s="213">
        <f t="shared" si="0"/>
        <v>-282.71384327156278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119"/>
  <sheetViews>
    <sheetView zoomScale="85" zoomScaleNormal="85" workbookViewId="0">
      <pane xSplit="1" topLeftCell="B1" activePane="topRight" state="frozen"/>
      <selection pane="topRight" activeCell="I15" sqref="I15"/>
    </sheetView>
  </sheetViews>
  <sheetFormatPr defaultRowHeight="14.5"/>
  <cols>
    <col min="1" max="1" width="36.6328125" customWidth="1"/>
    <col min="2" max="2" width="8" customWidth="1"/>
    <col min="3" max="3" width="8.6328125" bestFit="1" customWidth="1"/>
    <col min="4" max="15" width="9.6328125" customWidth="1"/>
    <col min="17" max="17" width="21.1796875" customWidth="1"/>
    <col min="18" max="18" width="9.453125" bestFit="1" customWidth="1"/>
  </cols>
  <sheetData>
    <row r="1" spans="1:53" s="14" customFormat="1" ht="23.5">
      <c r="A1" s="15" t="s">
        <v>23</v>
      </c>
      <c r="C1" s="332"/>
      <c r="D1" s="384">
        <f t="shared" ref="D1:E1" si="0">D4/D9</f>
        <v>0.10368643137254901</v>
      </c>
      <c r="E1" s="384">
        <f t="shared" si="0"/>
        <v>0.1064516129032258</v>
      </c>
      <c r="F1" s="384">
        <f>F4/F9</f>
        <v>0.1099581589958159</v>
      </c>
      <c r="G1" s="384">
        <f t="shared" ref="G1:O1" si="1">G4/G9</f>
        <v>0.11379310344827587</v>
      </c>
      <c r="H1" s="384">
        <f t="shared" si="1"/>
        <v>0.11561403508771931</v>
      </c>
      <c r="I1" s="384">
        <f t="shared" si="1"/>
        <v>0.12165137614678899</v>
      </c>
      <c r="J1" s="384">
        <f t="shared" si="1"/>
        <v>0.12871793103448279</v>
      </c>
      <c r="K1" s="384">
        <f t="shared" si="1"/>
        <v>0.12309178743961352</v>
      </c>
      <c r="L1" s="384">
        <f t="shared" si="1"/>
        <v>0.12184095238095237</v>
      </c>
      <c r="M1" s="384">
        <f t="shared" si="1"/>
        <v>0.11357168141592919</v>
      </c>
      <c r="N1" s="384">
        <f t="shared" si="1"/>
        <v>0.11088434782608696</v>
      </c>
      <c r="O1" s="384">
        <f t="shared" si="1"/>
        <v>0.11018777292576419</v>
      </c>
      <c r="AN1" s="282" t="s">
        <v>225</v>
      </c>
    </row>
    <row r="2" spans="1:53" ht="14.4" customHeight="1">
      <c r="A2" s="457" t="s">
        <v>52</v>
      </c>
      <c r="B2" s="458" t="s">
        <v>1</v>
      </c>
      <c r="C2" s="334">
        <v>44531</v>
      </c>
      <c r="D2" s="335">
        <v>44562</v>
      </c>
      <c r="E2" s="335">
        <v>44593</v>
      </c>
      <c r="F2" s="335">
        <v>44621</v>
      </c>
      <c r="G2" s="335">
        <v>44652</v>
      </c>
      <c r="H2" s="335">
        <v>44682</v>
      </c>
      <c r="I2" s="335">
        <v>44713</v>
      </c>
      <c r="J2" s="335">
        <v>44743</v>
      </c>
      <c r="K2" s="335">
        <v>44774</v>
      </c>
      <c r="L2" s="335">
        <v>44805</v>
      </c>
      <c r="M2" s="335">
        <v>44835</v>
      </c>
      <c r="N2" s="335">
        <v>44866</v>
      </c>
      <c r="O2" s="335">
        <v>44896</v>
      </c>
      <c r="P2" s="321"/>
    </row>
    <row r="3" spans="1:53">
      <c r="A3" s="457"/>
      <c r="B3" s="459"/>
      <c r="C3" s="333">
        <v>242858</v>
      </c>
      <c r="D3" s="303">
        <v>242889</v>
      </c>
      <c r="E3" s="303">
        <v>242920</v>
      </c>
      <c r="F3" s="303">
        <v>242948</v>
      </c>
      <c r="G3" s="303">
        <v>242979</v>
      </c>
      <c r="H3" s="303">
        <v>243009</v>
      </c>
      <c r="I3" s="303">
        <v>243040</v>
      </c>
      <c r="J3" s="303">
        <v>243070</v>
      </c>
      <c r="K3" s="303">
        <v>243101</v>
      </c>
      <c r="L3" s="303">
        <v>243132</v>
      </c>
      <c r="M3" s="303">
        <v>243162</v>
      </c>
      <c r="N3" s="303">
        <v>243193</v>
      </c>
      <c r="O3" s="303">
        <v>243223</v>
      </c>
      <c r="Q3" s="59" t="s">
        <v>201</v>
      </c>
    </row>
    <row r="4" spans="1:53">
      <c r="A4" s="234" t="s">
        <v>9</v>
      </c>
      <c r="B4" s="235" t="s">
        <v>53</v>
      </c>
      <c r="C4" s="271">
        <f>'[1]Reference Price จจ'!O4</f>
        <v>74</v>
      </c>
      <c r="D4" s="393">
        <v>66.100099999999998</v>
      </c>
      <c r="E4" s="393">
        <v>66</v>
      </c>
      <c r="F4" s="393">
        <v>65.7</v>
      </c>
      <c r="G4" s="393">
        <v>66</v>
      </c>
      <c r="H4" s="393">
        <v>65.900000000000006</v>
      </c>
      <c r="I4" s="393">
        <v>66.3</v>
      </c>
      <c r="J4" s="393">
        <v>65.32435000000001</v>
      </c>
      <c r="K4" s="393">
        <v>63.699999999999996</v>
      </c>
      <c r="L4" s="393">
        <v>63.966499999999996</v>
      </c>
      <c r="M4" s="393">
        <v>64.167999999999992</v>
      </c>
      <c r="N4" s="393">
        <v>63.758499999999998</v>
      </c>
      <c r="O4" s="393">
        <v>63.082500000000003</v>
      </c>
      <c r="P4" s="321"/>
      <c r="Q4" s="361" t="s">
        <v>202</v>
      </c>
      <c r="AN4" s="271">
        <v>41.50293560606061</v>
      </c>
      <c r="AO4" s="284">
        <v>43.5</v>
      </c>
      <c r="AP4" s="284">
        <v>43.8</v>
      </c>
      <c r="AQ4" s="284">
        <v>44</v>
      </c>
      <c r="AR4" s="284">
        <v>44.2</v>
      </c>
      <c r="AS4" s="284">
        <v>44.8</v>
      </c>
      <c r="AT4" s="284">
        <v>45.5</v>
      </c>
      <c r="AU4" s="284">
        <v>47.75</v>
      </c>
      <c r="AV4" s="284">
        <v>47.5</v>
      </c>
      <c r="AW4" s="284">
        <v>48</v>
      </c>
      <c r="AX4" s="284">
        <v>48.5</v>
      </c>
      <c r="AY4" s="284">
        <v>49.5</v>
      </c>
      <c r="AZ4" s="284">
        <v>49</v>
      </c>
      <c r="BA4" s="269"/>
    </row>
    <row r="5" spans="1:53">
      <c r="A5" s="234" t="s">
        <v>10</v>
      </c>
      <c r="B5" s="235" t="s">
        <v>7</v>
      </c>
      <c r="C5" s="271">
        <f>'[1]Reference Price จจ'!O5</f>
        <v>714</v>
      </c>
      <c r="D5" s="394">
        <v>605.06999999999994</v>
      </c>
      <c r="E5" s="394">
        <v>603.27</v>
      </c>
      <c r="F5" s="394">
        <v>600.12000000000012</v>
      </c>
      <c r="G5" s="394">
        <v>600.57000000000005</v>
      </c>
      <c r="H5" s="394">
        <v>598.23</v>
      </c>
      <c r="I5" s="394">
        <v>600.92999999999995</v>
      </c>
      <c r="J5" s="394">
        <v>594.89415000000008</v>
      </c>
      <c r="K5" s="394">
        <v>582.07499999999993</v>
      </c>
      <c r="L5" s="394">
        <v>585.1484999999999</v>
      </c>
      <c r="M5" s="394">
        <v>587.1869999999999</v>
      </c>
      <c r="N5" s="394">
        <v>583.14149999999995</v>
      </c>
      <c r="O5" s="394">
        <v>576.5625</v>
      </c>
      <c r="P5" s="321"/>
      <c r="Q5" s="278" t="s">
        <v>200</v>
      </c>
      <c r="AN5" s="283">
        <v>372.01916666666671</v>
      </c>
      <c r="AO5" s="322">
        <v>391.5</v>
      </c>
      <c r="AP5" s="322">
        <v>395.32499999999999</v>
      </c>
      <c r="AQ5" s="322">
        <v>392.625</v>
      </c>
      <c r="AR5" s="322">
        <v>388.8</v>
      </c>
      <c r="AS5" s="322">
        <v>392.17499999999995</v>
      </c>
      <c r="AT5" s="322">
        <v>398.7</v>
      </c>
      <c r="AU5" s="322">
        <v>419.84999999999997</v>
      </c>
      <c r="AV5" s="322">
        <v>420.52500000000003</v>
      </c>
      <c r="AW5" s="322">
        <v>426.82499999999999</v>
      </c>
      <c r="AX5" s="322">
        <v>433.125</v>
      </c>
      <c r="AY5" s="322">
        <v>445.05</v>
      </c>
      <c r="AZ5" s="322">
        <v>440.77500000000003</v>
      </c>
    </row>
    <row r="6" spans="1:53">
      <c r="A6" s="236" t="s">
        <v>11</v>
      </c>
      <c r="B6" s="237" t="s">
        <v>7</v>
      </c>
      <c r="C6" s="271">
        <f>'[1]Reference Price จจ'!O6</f>
        <v>702</v>
      </c>
      <c r="D6" s="394">
        <v>592.47</v>
      </c>
      <c r="E6" s="394">
        <v>590.66999999999996</v>
      </c>
      <c r="F6" s="394">
        <v>587.52</v>
      </c>
      <c r="G6" s="394">
        <v>587.97</v>
      </c>
      <c r="H6" s="394">
        <v>585.63000000000011</v>
      </c>
      <c r="I6" s="394">
        <v>588.32999999999993</v>
      </c>
      <c r="J6" s="394">
        <v>582.29415000000006</v>
      </c>
      <c r="K6" s="394">
        <v>569.47500000000002</v>
      </c>
      <c r="L6" s="394">
        <v>572.54849999999999</v>
      </c>
      <c r="M6" s="394">
        <v>574.58699999999988</v>
      </c>
      <c r="N6" s="394">
        <v>570.54149999999993</v>
      </c>
      <c r="O6" s="394">
        <v>563.96249999999998</v>
      </c>
      <c r="P6" s="321"/>
      <c r="AN6" s="272">
        <v>357.68213095238099</v>
      </c>
      <c r="AO6" s="322">
        <v>364.9242857142857</v>
      </c>
      <c r="AP6" s="322">
        <v>365.84999999999997</v>
      </c>
      <c r="AQ6" s="322">
        <v>378</v>
      </c>
      <c r="AR6" s="322">
        <v>381.82499999999999</v>
      </c>
      <c r="AS6" s="322">
        <v>379.125</v>
      </c>
      <c r="AT6" s="322">
        <v>375.3</v>
      </c>
      <c r="AU6" s="322">
        <v>378.67499999999995</v>
      </c>
      <c r="AV6" s="322">
        <v>385.2</v>
      </c>
      <c r="AW6" s="322">
        <v>406.34999999999997</v>
      </c>
      <c r="AX6" s="322">
        <v>407.02500000000003</v>
      </c>
      <c r="AY6" s="322">
        <v>413.32499999999999</v>
      </c>
      <c r="AZ6" s="322">
        <v>419.625</v>
      </c>
    </row>
    <row r="7" spans="1:53">
      <c r="A7" s="236" t="s">
        <v>11</v>
      </c>
      <c r="B7" s="237" t="s">
        <v>53</v>
      </c>
      <c r="C7" s="271">
        <f>'[1]Reference Price จจ'!O7</f>
        <v>78</v>
      </c>
      <c r="D7" s="360">
        <f>D6/9</f>
        <v>65.83</v>
      </c>
      <c r="E7" s="360">
        <f t="shared" ref="E7:N7" si="2">E6/9</f>
        <v>65.63</v>
      </c>
      <c r="F7" s="360">
        <f t="shared" si="2"/>
        <v>65.28</v>
      </c>
      <c r="G7" s="360">
        <f t="shared" si="2"/>
        <v>65.33</v>
      </c>
      <c r="H7" s="360">
        <f t="shared" si="2"/>
        <v>65.070000000000007</v>
      </c>
      <c r="I7" s="360">
        <f t="shared" si="2"/>
        <v>65.36999999999999</v>
      </c>
      <c r="J7" s="360">
        <f t="shared" si="2"/>
        <v>64.69935000000001</v>
      </c>
      <c r="K7" s="360">
        <f t="shared" si="2"/>
        <v>63.275000000000006</v>
      </c>
      <c r="L7" s="360">
        <f t="shared" si="2"/>
        <v>63.616500000000002</v>
      </c>
      <c r="M7" s="360">
        <f t="shared" si="2"/>
        <v>63.842999999999989</v>
      </c>
      <c r="N7" s="360">
        <f t="shared" si="2"/>
        <v>63.393499999999989</v>
      </c>
      <c r="O7" s="360">
        <f t="shared" ref="O7" si="3">O6/9</f>
        <v>62.662499999999994</v>
      </c>
      <c r="Q7" s="1" t="s">
        <v>228</v>
      </c>
      <c r="AN7" s="283">
        <v>39.742458994708997</v>
      </c>
      <c r="AO7" s="284">
        <v>42.65</v>
      </c>
      <c r="AP7" s="284">
        <v>42.55</v>
      </c>
      <c r="AQ7" s="284">
        <v>43.424999999999997</v>
      </c>
      <c r="AR7" s="284">
        <v>42.8</v>
      </c>
      <c r="AS7" s="284">
        <v>42.8</v>
      </c>
      <c r="AT7" s="284">
        <v>43.625</v>
      </c>
      <c r="AU7" s="284">
        <v>44.875</v>
      </c>
      <c r="AV7" s="284">
        <v>44.85</v>
      </c>
      <c r="AW7" s="285">
        <v>45.625</v>
      </c>
      <c r="AX7" s="285">
        <v>46.5</v>
      </c>
      <c r="AY7" s="285">
        <v>47.625</v>
      </c>
      <c r="AZ7" s="285">
        <v>47.174999999999997</v>
      </c>
    </row>
    <row r="8" spans="1:53">
      <c r="A8" s="236" t="s">
        <v>54</v>
      </c>
      <c r="B8" s="237" t="s">
        <v>7</v>
      </c>
      <c r="C8" s="271">
        <f>'[1]Reference Price จจ'!O8</f>
        <v>700</v>
      </c>
      <c r="D8" s="363">
        <f>D9</f>
        <v>637.5</v>
      </c>
      <c r="E8" s="363">
        <f t="shared" ref="E8:N8" si="4">E9</f>
        <v>620</v>
      </c>
      <c r="F8" s="363">
        <f t="shared" si="4"/>
        <v>597.5</v>
      </c>
      <c r="G8" s="363">
        <f t="shared" si="4"/>
        <v>580</v>
      </c>
      <c r="H8" s="363">
        <f t="shared" si="4"/>
        <v>570</v>
      </c>
      <c r="I8" s="363">
        <f t="shared" si="4"/>
        <v>545</v>
      </c>
      <c r="J8" s="363">
        <f t="shared" si="4"/>
        <v>507.5</v>
      </c>
      <c r="K8" s="363">
        <f t="shared" si="4"/>
        <v>517.5</v>
      </c>
      <c r="L8" s="363">
        <f t="shared" si="4"/>
        <v>525</v>
      </c>
      <c r="M8" s="363">
        <f t="shared" si="4"/>
        <v>565</v>
      </c>
      <c r="N8" s="363">
        <f t="shared" si="4"/>
        <v>575</v>
      </c>
      <c r="O8" s="363">
        <f t="shared" ref="O8" si="5">O9</f>
        <v>572.5</v>
      </c>
      <c r="P8" s="321"/>
      <c r="Q8" s="392" t="s">
        <v>281</v>
      </c>
      <c r="R8" s="395" t="s">
        <v>282</v>
      </c>
      <c r="AN8" s="272">
        <v>398.75</v>
      </c>
      <c r="AO8" s="272">
        <v>460</v>
      </c>
      <c r="AP8" s="272">
        <v>430</v>
      </c>
      <c r="AQ8" s="272">
        <v>390</v>
      </c>
      <c r="AR8" s="272">
        <v>380</v>
      </c>
      <c r="AS8" s="272">
        <v>370</v>
      </c>
      <c r="AT8" s="272">
        <v>375</v>
      </c>
      <c r="AU8" s="272">
        <v>380</v>
      </c>
      <c r="AV8" s="272">
        <v>395</v>
      </c>
      <c r="AW8" s="272">
        <v>400</v>
      </c>
      <c r="AX8" s="272">
        <v>405</v>
      </c>
      <c r="AY8" s="272">
        <v>410</v>
      </c>
      <c r="AZ8" s="272">
        <v>410</v>
      </c>
      <c r="BA8" s="321">
        <v>44165</v>
      </c>
    </row>
    <row r="9" spans="1:53">
      <c r="A9" s="236" t="s">
        <v>12</v>
      </c>
      <c r="B9" s="237" t="s">
        <v>7</v>
      </c>
      <c r="C9" s="271">
        <f>'[1]Reference Price จจ'!O9</f>
        <v>772.5</v>
      </c>
      <c r="D9" s="363">
        <v>637.5</v>
      </c>
      <c r="E9" s="363">
        <v>620</v>
      </c>
      <c r="F9" s="363">
        <v>597.5</v>
      </c>
      <c r="G9" s="363">
        <v>580</v>
      </c>
      <c r="H9" s="363">
        <v>570</v>
      </c>
      <c r="I9" s="363">
        <v>545</v>
      </c>
      <c r="J9" s="363">
        <v>507.5</v>
      </c>
      <c r="K9" s="363">
        <v>517.5</v>
      </c>
      <c r="L9" s="363">
        <v>525</v>
      </c>
      <c r="M9" s="363">
        <v>565</v>
      </c>
      <c r="N9" s="363">
        <v>575</v>
      </c>
      <c r="O9" s="363">
        <v>572.5</v>
      </c>
      <c r="P9" s="321"/>
      <c r="AN9" s="318">
        <v>398.75</v>
      </c>
      <c r="AO9" s="318">
        <v>460</v>
      </c>
      <c r="AP9" s="318">
        <v>430</v>
      </c>
      <c r="AQ9" s="284">
        <v>390</v>
      </c>
      <c r="AR9" s="284">
        <v>380</v>
      </c>
      <c r="AS9" s="284">
        <v>370</v>
      </c>
      <c r="AT9" s="284">
        <v>375</v>
      </c>
      <c r="AU9" s="284">
        <v>380</v>
      </c>
      <c r="AV9" s="284">
        <v>395</v>
      </c>
      <c r="AW9" s="284">
        <v>400</v>
      </c>
      <c r="AX9" s="284">
        <v>405</v>
      </c>
      <c r="AY9" s="284">
        <v>410</v>
      </c>
      <c r="AZ9" s="284">
        <v>410</v>
      </c>
      <c r="BA9" s="321">
        <v>44165</v>
      </c>
    </row>
    <row r="10" spans="1:53">
      <c r="A10" s="236" t="s">
        <v>55</v>
      </c>
      <c r="B10" s="237" t="s">
        <v>7</v>
      </c>
      <c r="C10" s="271">
        <f>'[1]Reference Price จจ'!O10</f>
        <v>795</v>
      </c>
      <c r="D10" s="366">
        <v>635</v>
      </c>
      <c r="E10" s="366">
        <v>615</v>
      </c>
      <c r="F10" s="366">
        <v>590</v>
      </c>
      <c r="G10" s="366">
        <v>575</v>
      </c>
      <c r="H10" s="366">
        <v>565</v>
      </c>
      <c r="I10" s="366">
        <v>540</v>
      </c>
      <c r="J10" s="366">
        <v>505</v>
      </c>
      <c r="K10" s="366">
        <v>515</v>
      </c>
      <c r="L10" s="366">
        <v>520</v>
      </c>
      <c r="M10" s="366">
        <v>560</v>
      </c>
      <c r="N10" s="366">
        <v>570</v>
      </c>
      <c r="O10" s="366">
        <v>570</v>
      </c>
      <c r="P10" s="321"/>
      <c r="AN10" s="320">
        <v>395.41666666666669</v>
      </c>
      <c r="AO10" s="319">
        <v>455</v>
      </c>
      <c r="AP10" s="319">
        <v>425</v>
      </c>
      <c r="AQ10" s="272">
        <v>390</v>
      </c>
      <c r="AR10" s="272">
        <v>380</v>
      </c>
      <c r="AS10" s="272">
        <v>370</v>
      </c>
      <c r="AT10" s="272">
        <v>375</v>
      </c>
      <c r="AU10" s="272">
        <v>380</v>
      </c>
      <c r="AV10" s="272">
        <v>395</v>
      </c>
      <c r="AW10" s="272">
        <v>400</v>
      </c>
      <c r="AX10" s="272">
        <v>405</v>
      </c>
      <c r="AY10" s="272">
        <v>410</v>
      </c>
      <c r="AZ10" s="272">
        <v>410</v>
      </c>
      <c r="BA10" s="321">
        <v>44165</v>
      </c>
    </row>
    <row r="11" spans="1:53">
      <c r="A11" s="236" t="s">
        <v>56</v>
      </c>
      <c r="B11" s="237" t="s">
        <v>7</v>
      </c>
      <c r="C11" s="271">
        <f>'[1]Reference Price จจ'!O11</f>
        <v>750</v>
      </c>
      <c r="D11" s="366">
        <v>640</v>
      </c>
      <c r="E11" s="366">
        <v>625</v>
      </c>
      <c r="F11" s="366">
        <v>605</v>
      </c>
      <c r="G11" s="366">
        <v>585</v>
      </c>
      <c r="H11" s="366">
        <v>575</v>
      </c>
      <c r="I11" s="366">
        <v>550</v>
      </c>
      <c r="J11" s="366">
        <v>510</v>
      </c>
      <c r="K11" s="366">
        <v>520</v>
      </c>
      <c r="L11" s="366">
        <v>530</v>
      </c>
      <c r="M11" s="366">
        <v>570</v>
      </c>
      <c r="N11" s="366">
        <v>580</v>
      </c>
      <c r="O11" s="366">
        <v>575</v>
      </c>
      <c r="P11" s="321"/>
      <c r="AN11" s="320">
        <v>402.08333333333331</v>
      </c>
      <c r="AO11" s="319">
        <v>465</v>
      </c>
      <c r="AP11" s="319">
        <v>435</v>
      </c>
      <c r="AQ11" s="272">
        <v>390</v>
      </c>
      <c r="AR11" s="272">
        <v>380</v>
      </c>
      <c r="AS11" s="272">
        <v>370</v>
      </c>
      <c r="AT11" s="272">
        <v>375</v>
      </c>
      <c r="AU11" s="272">
        <v>380</v>
      </c>
      <c r="AV11" s="272">
        <v>395</v>
      </c>
      <c r="AW11" s="272">
        <v>400</v>
      </c>
      <c r="AX11" s="272">
        <v>405</v>
      </c>
      <c r="AY11" s="272">
        <v>410</v>
      </c>
      <c r="AZ11" s="272">
        <v>410</v>
      </c>
      <c r="BA11" s="321">
        <v>44165</v>
      </c>
    </row>
    <row r="12" spans="1:53">
      <c r="A12" s="236" t="s">
        <v>8</v>
      </c>
      <c r="B12" s="237" t="s">
        <v>7</v>
      </c>
      <c r="C12" s="271">
        <f>'[1]Reference Price จจ'!O12</f>
        <v>1237</v>
      </c>
      <c r="D12" s="367">
        <v>1075</v>
      </c>
      <c r="E12" s="367">
        <v>1053</v>
      </c>
      <c r="F12" s="367">
        <v>1098</v>
      </c>
      <c r="G12" s="367">
        <v>1128</v>
      </c>
      <c r="H12" s="367">
        <v>1113</v>
      </c>
      <c r="I12" s="367">
        <v>1081</v>
      </c>
      <c r="J12" s="367">
        <v>1083</v>
      </c>
      <c r="K12" s="367">
        <v>1068</v>
      </c>
      <c r="L12" s="367">
        <v>1053</v>
      </c>
      <c r="M12" s="367">
        <v>1068</v>
      </c>
      <c r="N12" s="367">
        <v>1083</v>
      </c>
      <c r="O12" s="367">
        <v>1079.433340978761</v>
      </c>
      <c r="P12" s="321"/>
      <c r="AN12" s="283">
        <v>845.59416666666698</v>
      </c>
      <c r="AO12" s="284">
        <v>940</v>
      </c>
      <c r="AP12" s="284">
        <v>920</v>
      </c>
      <c r="AQ12" s="284">
        <v>915</v>
      </c>
      <c r="AR12" s="284">
        <v>937.5</v>
      </c>
      <c r="AS12" s="284">
        <v>945</v>
      </c>
      <c r="AT12" s="285">
        <v>935</v>
      </c>
      <c r="AU12" s="285">
        <v>915</v>
      </c>
      <c r="AV12" s="285">
        <v>897.5</v>
      </c>
      <c r="AW12" s="285">
        <v>906.5</v>
      </c>
      <c r="AX12" s="285">
        <v>930</v>
      </c>
      <c r="AY12" s="285">
        <v>947</v>
      </c>
      <c r="AZ12" s="285">
        <v>929</v>
      </c>
      <c r="BA12" s="321">
        <v>44166</v>
      </c>
    </row>
    <row r="13" spans="1:53">
      <c r="A13" s="236" t="s">
        <v>13</v>
      </c>
      <c r="B13" s="237" t="s">
        <v>7</v>
      </c>
      <c r="C13" s="271">
        <f>'[1]Reference Price จจ'!O13</f>
        <v>1568</v>
      </c>
      <c r="D13" s="367">
        <v>1314.9999728440994</v>
      </c>
      <c r="E13" s="367">
        <v>1279.9999741140496</v>
      </c>
      <c r="F13" s="367">
        <v>1289.9999736110422</v>
      </c>
      <c r="G13" s="367">
        <v>1304.9999730544826</v>
      </c>
      <c r="H13" s="367">
        <v>1279.9999739212622</v>
      </c>
      <c r="I13" s="367">
        <v>1264.9999745983139</v>
      </c>
      <c r="J13" s="367">
        <v>1245.9999750942125</v>
      </c>
      <c r="K13" s="367">
        <v>1229.9999752158847</v>
      </c>
      <c r="L13" s="367">
        <v>1194.999976672254</v>
      </c>
      <c r="M13" s="367">
        <v>1204.9999763677142</v>
      </c>
      <c r="N13" s="367">
        <v>1219.9999756391951</v>
      </c>
      <c r="O13" s="367">
        <v>1200.0013261525694</v>
      </c>
      <c r="P13" s="321"/>
      <c r="AN13" s="283">
        <v>929.58333333333303</v>
      </c>
      <c r="AO13" s="284">
        <v>1160</v>
      </c>
      <c r="AP13" s="284">
        <v>1050</v>
      </c>
      <c r="AQ13" s="284">
        <v>1060</v>
      </c>
      <c r="AR13" s="284">
        <v>1060</v>
      </c>
      <c r="AS13" s="284">
        <v>1067</v>
      </c>
      <c r="AT13" s="285">
        <v>1056</v>
      </c>
      <c r="AU13" s="285">
        <v>1034</v>
      </c>
      <c r="AV13" s="285">
        <v>1014</v>
      </c>
      <c r="AW13" s="285">
        <v>1038</v>
      </c>
      <c r="AX13" s="285">
        <v>1060</v>
      </c>
      <c r="AY13" s="285">
        <v>1077</v>
      </c>
      <c r="AZ13" s="285">
        <v>1061</v>
      </c>
      <c r="BA13" s="321">
        <v>44166</v>
      </c>
    </row>
    <row r="14" spans="1:53">
      <c r="A14" s="236" t="s">
        <v>14</v>
      </c>
      <c r="B14" s="237" t="s">
        <v>7</v>
      </c>
      <c r="C14" s="271">
        <f>'[1]Reference Price จจ'!O14</f>
        <v>1277</v>
      </c>
      <c r="D14" s="367">
        <v>1076.9999739656878</v>
      </c>
      <c r="E14" s="367">
        <v>1060.9999747490392</v>
      </c>
      <c r="F14" s="367">
        <v>1099.9999724238082</v>
      </c>
      <c r="G14" s="367">
        <v>1129.999970793664</v>
      </c>
      <c r="H14" s="367">
        <v>1114.9999714920609</v>
      </c>
      <c r="I14" s="367">
        <v>1085.9999732408114</v>
      </c>
      <c r="J14" s="367">
        <v>1084.9999729630053</v>
      </c>
      <c r="K14" s="367">
        <v>1059.9999736349696</v>
      </c>
      <c r="L14" s="367">
        <v>1050.9999743010117</v>
      </c>
      <c r="M14" s="367">
        <v>1069.9999733653203</v>
      </c>
      <c r="N14" s="367">
        <v>1084.9999723146634</v>
      </c>
      <c r="O14" s="367">
        <v>1080.001322227555</v>
      </c>
      <c r="P14" s="321"/>
      <c r="AN14" s="283">
        <v>835.55250000000001</v>
      </c>
      <c r="AO14" s="284">
        <v>910</v>
      </c>
      <c r="AP14" s="284">
        <v>890</v>
      </c>
      <c r="AQ14" s="284">
        <v>888</v>
      </c>
      <c r="AR14" s="284">
        <v>916</v>
      </c>
      <c r="AS14" s="284">
        <v>931</v>
      </c>
      <c r="AT14" s="285">
        <v>920</v>
      </c>
      <c r="AU14" s="285">
        <v>899</v>
      </c>
      <c r="AV14" s="285">
        <v>879</v>
      </c>
      <c r="AW14" s="285">
        <v>902</v>
      </c>
      <c r="AX14" s="285">
        <v>925</v>
      </c>
      <c r="AY14" s="285">
        <v>942</v>
      </c>
      <c r="AZ14" s="285">
        <v>926</v>
      </c>
      <c r="BA14" s="321">
        <v>44166</v>
      </c>
    </row>
    <row r="15" spans="1:53">
      <c r="A15" s="236" t="s">
        <v>280</v>
      </c>
      <c r="B15" s="237" t="s">
        <v>7</v>
      </c>
      <c r="C15" s="271">
        <f>'[1]Reference Price จจ'!O15</f>
        <v>1255</v>
      </c>
      <c r="D15" s="363">
        <v>1220</v>
      </c>
      <c r="E15" s="363">
        <v>1208</v>
      </c>
      <c r="F15" s="363">
        <v>1225</v>
      </c>
      <c r="G15" s="363">
        <v>1225</v>
      </c>
      <c r="H15" s="363">
        <v>1190</v>
      </c>
      <c r="I15" s="363">
        <v>1180</v>
      </c>
      <c r="J15" s="363">
        <v>1165</v>
      </c>
      <c r="K15" s="363">
        <v>1150</v>
      </c>
      <c r="L15" s="363">
        <v>1135</v>
      </c>
      <c r="M15" s="363">
        <v>1140</v>
      </c>
      <c r="N15" s="363">
        <v>1160</v>
      </c>
      <c r="O15" s="363">
        <v>1158</v>
      </c>
      <c r="P15" s="321"/>
      <c r="AN15" s="283">
        <v>925.52083333333303</v>
      </c>
      <c r="AO15" s="284">
        <v>1100.3672499999998</v>
      </c>
      <c r="AP15" s="284">
        <v>1068.9525599999997</v>
      </c>
      <c r="AQ15" s="284">
        <v>1043.5339832</v>
      </c>
      <c r="AR15" s="284">
        <v>1060.9900026959999</v>
      </c>
      <c r="AS15" s="284">
        <v>1033.0853026151199</v>
      </c>
      <c r="AT15" s="285">
        <v>1010.6235965628174</v>
      </c>
      <c r="AU15" s="285">
        <v>998.24236059718919</v>
      </c>
      <c r="AV15" s="285">
        <v>1012.9072078091331</v>
      </c>
      <c r="AW15" s="285">
        <v>1027.8362798872245</v>
      </c>
      <c r="AX15" s="285">
        <v>1047.7930054849689</v>
      </c>
      <c r="AY15" s="285">
        <v>1042.6371453752695</v>
      </c>
      <c r="AZ15" s="285">
        <v>1020.184402467764</v>
      </c>
      <c r="BA15" s="321">
        <v>44166</v>
      </c>
    </row>
    <row r="16" spans="1:53">
      <c r="A16" s="17" t="s">
        <v>16</v>
      </c>
      <c r="B16" s="2" t="s">
        <v>7</v>
      </c>
      <c r="C16" s="271">
        <f>'[1]Reference Price จจ'!O16</f>
        <v>941.47</v>
      </c>
      <c r="D16" s="367">
        <v>1267.951213017755</v>
      </c>
      <c r="E16" s="367">
        <v>1245.8998875739678</v>
      </c>
      <c r="F16" s="367">
        <v>1278.9768757396482</v>
      </c>
      <c r="G16" s="367">
        <v>1278.9768757396482</v>
      </c>
      <c r="H16" s="367">
        <v>1234.8742248520743</v>
      </c>
      <c r="I16" s="367">
        <v>1146.6689230769261</v>
      </c>
      <c r="J16" s="367">
        <v>1091.5406094674586</v>
      </c>
      <c r="K16" s="367">
        <v>1179.7459112426068</v>
      </c>
      <c r="L16" s="367">
        <v>1290.0025384615419</v>
      </c>
      <c r="M16" s="367">
        <v>1323.0795266272225</v>
      </c>
      <c r="N16" s="367">
        <v>1301.0282011834354</v>
      </c>
      <c r="O16" s="367">
        <v>1267.951213017755</v>
      </c>
      <c r="AN16" s="271"/>
      <c r="AO16" s="267"/>
      <c r="AP16" s="267"/>
      <c r="AQ16" s="267"/>
      <c r="AR16" s="267"/>
      <c r="AS16" s="267"/>
      <c r="AT16" s="268"/>
      <c r="AU16" s="268"/>
      <c r="AV16" s="268"/>
      <c r="AW16" s="268"/>
      <c r="AX16" s="268"/>
      <c r="AY16" s="268"/>
      <c r="AZ16" s="268"/>
    </row>
    <row r="17" spans="1:53">
      <c r="A17" s="17" t="s">
        <v>17</v>
      </c>
      <c r="B17" s="2" t="s">
        <v>7</v>
      </c>
      <c r="C17" s="271">
        <f>'[1]Reference Price จจ'!O17</f>
        <v>72.526842376717866</v>
      </c>
      <c r="D17" s="363">
        <f>D18/0.8</f>
        <v>51.449999999999996</v>
      </c>
      <c r="E17" s="363">
        <f t="shared" ref="E17:O17" si="6">E18/0.8</f>
        <v>51.449999999999996</v>
      </c>
      <c r="F17" s="363">
        <f t="shared" si="6"/>
        <v>51.449999999999996</v>
      </c>
      <c r="G17" s="363">
        <f t="shared" si="6"/>
        <v>51.449999999999996</v>
      </c>
      <c r="H17" s="363">
        <f t="shared" si="6"/>
        <v>51.449999999999996</v>
      </c>
      <c r="I17" s="363">
        <f t="shared" si="6"/>
        <v>51.449999999999996</v>
      </c>
      <c r="J17" s="363">
        <f t="shared" si="6"/>
        <v>51.449999999999996</v>
      </c>
      <c r="K17" s="363">
        <f t="shared" si="6"/>
        <v>51.449999999999996</v>
      </c>
      <c r="L17" s="363">
        <f t="shared" si="6"/>
        <v>51.449999999999996</v>
      </c>
      <c r="M17" s="363">
        <f t="shared" si="6"/>
        <v>51.449999999999996</v>
      </c>
      <c r="N17" s="363">
        <f t="shared" si="6"/>
        <v>51.449999999999996</v>
      </c>
      <c r="O17" s="363">
        <f t="shared" si="6"/>
        <v>51.449999999999996</v>
      </c>
      <c r="AN17" s="273">
        <v>50</v>
      </c>
      <c r="AO17" s="273">
        <v>75</v>
      </c>
      <c r="AP17" s="273">
        <v>68.75</v>
      </c>
      <c r="AQ17" s="273">
        <v>48.499999999999993</v>
      </c>
      <c r="AR17" s="273">
        <v>48.499999999999993</v>
      </c>
      <c r="AS17" s="273">
        <v>48.499999999999993</v>
      </c>
      <c r="AT17" s="273">
        <v>48.499999999999993</v>
      </c>
      <c r="AU17" s="273">
        <v>48.499999999999993</v>
      </c>
      <c r="AV17" s="273">
        <v>48.499999999999993</v>
      </c>
      <c r="AW17" s="273">
        <v>48.499999999999993</v>
      </c>
      <c r="AX17" s="273">
        <v>48.499999999999993</v>
      </c>
      <c r="AY17" s="273">
        <v>48.499999999999993</v>
      </c>
      <c r="AZ17" s="273">
        <v>48.499999999999993</v>
      </c>
    </row>
    <row r="18" spans="1:53">
      <c r="A18" s="17" t="s">
        <v>18</v>
      </c>
      <c r="B18" s="2" t="s">
        <v>7</v>
      </c>
      <c r="C18" s="271">
        <f>'[1]Reference Price จจ'!O18</f>
        <v>58.021473901374293</v>
      </c>
      <c r="D18" s="389">
        <v>41.16</v>
      </c>
      <c r="E18" s="389">
        <v>41.16</v>
      </c>
      <c r="F18" s="389">
        <v>41.16</v>
      </c>
      <c r="G18" s="389">
        <v>41.16</v>
      </c>
      <c r="H18" s="389">
        <v>41.16</v>
      </c>
      <c r="I18" s="389">
        <v>41.16</v>
      </c>
      <c r="J18" s="389">
        <v>41.16</v>
      </c>
      <c r="K18" s="389">
        <v>41.16</v>
      </c>
      <c r="L18" s="389">
        <v>41.16</v>
      </c>
      <c r="M18" s="389">
        <v>41.16</v>
      </c>
      <c r="N18" s="389">
        <v>41.16</v>
      </c>
      <c r="O18" s="389">
        <v>41.16</v>
      </c>
      <c r="AN18" s="279">
        <v>40</v>
      </c>
      <c r="AO18" s="280">
        <v>60</v>
      </c>
      <c r="AP18" s="280">
        <v>55</v>
      </c>
      <c r="AQ18" s="280">
        <v>38.799999999999997</v>
      </c>
      <c r="AR18" s="280">
        <v>38.799999999999997</v>
      </c>
      <c r="AS18" s="280">
        <v>38.799999999999997</v>
      </c>
      <c r="AT18" s="281">
        <v>38.799999999999997</v>
      </c>
      <c r="AU18" s="281">
        <v>38.799999999999997</v>
      </c>
      <c r="AV18" s="281">
        <v>38.799999999999997</v>
      </c>
      <c r="AW18" s="281">
        <v>38.799999999999997</v>
      </c>
      <c r="AX18" s="281">
        <v>38.799999999999997</v>
      </c>
      <c r="AY18" s="281">
        <v>38.799999999999997</v>
      </c>
      <c r="AZ18" s="281">
        <v>38.799999999999997</v>
      </c>
    </row>
    <row r="19" spans="1:53">
      <c r="A19" s="17" t="s">
        <v>19</v>
      </c>
      <c r="B19" s="2" t="s">
        <v>7</v>
      </c>
      <c r="C19" s="271">
        <f>'[1]Reference Price จจ'!O19</f>
        <v>433.47429272688163</v>
      </c>
      <c r="D19" s="389">
        <v>436.54114165349824</v>
      </c>
      <c r="E19" s="389">
        <v>448.6693511410827</v>
      </c>
      <c r="F19" s="389">
        <v>448.6693511410827</v>
      </c>
      <c r="G19" s="389">
        <v>448.6693511410827</v>
      </c>
      <c r="H19" s="389">
        <v>435.14789504283902</v>
      </c>
      <c r="I19" s="389">
        <v>435.14789504283902</v>
      </c>
      <c r="J19" s="389">
        <v>435.14789504283902</v>
      </c>
      <c r="K19" s="389">
        <v>444.64920697102878</v>
      </c>
      <c r="L19" s="389">
        <v>444.64920697102878</v>
      </c>
      <c r="M19" s="389">
        <v>444.64920697102878</v>
      </c>
      <c r="N19" s="389">
        <v>456.46271073639252</v>
      </c>
      <c r="O19" s="389">
        <v>456.46271073639252</v>
      </c>
      <c r="AN19" s="271"/>
      <c r="AO19" s="284">
        <v>419.43822910082719</v>
      </c>
      <c r="AP19" s="284">
        <v>419.63406563167024</v>
      </c>
      <c r="AQ19" s="284">
        <v>417.98127336476443</v>
      </c>
      <c r="AR19" s="284">
        <v>425.19356771529436</v>
      </c>
      <c r="AS19" s="284">
        <v>423.02138887867267</v>
      </c>
      <c r="AT19" s="285">
        <v>422.81856204991334</v>
      </c>
      <c r="AU19" s="285">
        <v>426.016636158766</v>
      </c>
      <c r="AV19" s="285">
        <v>424.21055961278768</v>
      </c>
      <c r="AW19" s="285">
        <v>423.42414219023112</v>
      </c>
      <c r="AX19" s="285">
        <v>413.61035224342299</v>
      </c>
      <c r="AY19" s="285">
        <v>413.04218732425551</v>
      </c>
      <c r="AZ19" s="285">
        <v>413.7138709632722</v>
      </c>
    </row>
    <row r="20" spans="1:53">
      <c r="A20" s="17" t="s">
        <v>20</v>
      </c>
      <c r="B20" s="18" t="s">
        <v>25</v>
      </c>
      <c r="C20" s="271">
        <f>'[1]Reference Price จจ'!O20</f>
        <v>33.11592000000001</v>
      </c>
      <c r="D20" s="390">
        <v>32.1</v>
      </c>
      <c r="E20" s="390">
        <v>32.1</v>
      </c>
      <c r="F20" s="390">
        <v>32.1</v>
      </c>
      <c r="G20" s="390">
        <v>32.1</v>
      </c>
      <c r="H20" s="390">
        <v>32.1</v>
      </c>
      <c r="I20" s="390">
        <v>32.1</v>
      </c>
      <c r="J20" s="390">
        <v>32.1</v>
      </c>
      <c r="K20" s="390">
        <v>32.1</v>
      </c>
      <c r="L20" s="390">
        <v>32.1</v>
      </c>
      <c r="M20" s="390">
        <v>32.1</v>
      </c>
      <c r="N20" s="390">
        <v>32.1</v>
      </c>
      <c r="O20" s="390">
        <v>32.1</v>
      </c>
      <c r="P20" s="270"/>
      <c r="AN20" s="279">
        <v>31.4</v>
      </c>
      <c r="AO20" s="280">
        <v>31</v>
      </c>
      <c r="AP20" s="280">
        <v>31</v>
      </c>
      <c r="AQ20" s="280">
        <v>31</v>
      </c>
      <c r="AR20" s="280">
        <v>31</v>
      </c>
      <c r="AS20" s="280">
        <v>31</v>
      </c>
      <c r="AT20" s="286">
        <v>31</v>
      </c>
      <c r="AU20" s="286">
        <v>31</v>
      </c>
      <c r="AV20" s="286">
        <v>31</v>
      </c>
      <c r="AW20" s="286">
        <v>31</v>
      </c>
      <c r="AX20" s="286">
        <v>31</v>
      </c>
      <c r="AY20" s="286">
        <v>31</v>
      </c>
      <c r="AZ20" s="286">
        <v>31</v>
      </c>
      <c r="BA20" s="270"/>
    </row>
    <row r="22" spans="1:53">
      <c r="A22" s="306" t="s">
        <v>220</v>
      </c>
      <c r="C22" s="301">
        <f>C8+C18</f>
        <v>758.02147390137429</v>
      </c>
      <c r="D22" s="301">
        <f>D8+D18</f>
        <v>678.66</v>
      </c>
      <c r="E22" s="301">
        <f t="shared" ref="E22:O22" si="7">E8+E18</f>
        <v>661.16</v>
      </c>
      <c r="F22" s="301">
        <f t="shared" si="7"/>
        <v>638.66</v>
      </c>
      <c r="G22" s="301">
        <f t="shared" si="7"/>
        <v>621.16</v>
      </c>
      <c r="H22" s="301">
        <f>H8+H18</f>
        <v>611.16</v>
      </c>
      <c r="I22" s="301">
        <f t="shared" si="7"/>
        <v>586.16</v>
      </c>
      <c r="J22" s="301">
        <f t="shared" si="7"/>
        <v>548.66</v>
      </c>
      <c r="K22" s="301">
        <f t="shared" si="7"/>
        <v>558.66</v>
      </c>
      <c r="L22" s="301">
        <f t="shared" si="7"/>
        <v>566.16</v>
      </c>
      <c r="M22" s="301">
        <f t="shared" si="7"/>
        <v>606.16</v>
      </c>
      <c r="N22" s="301">
        <f t="shared" si="7"/>
        <v>616.16</v>
      </c>
      <c r="O22" s="301">
        <f t="shared" si="7"/>
        <v>613.66</v>
      </c>
    </row>
    <row r="23" spans="1:53">
      <c r="A23" s="307" t="s">
        <v>224</v>
      </c>
      <c r="C23" s="301">
        <f>C19-C22</f>
        <v>-324.54718117449266</v>
      </c>
      <c r="D23" s="301">
        <f>D19-D22</f>
        <v>-242.11885834650172</v>
      </c>
      <c r="E23" s="301">
        <f t="shared" ref="E23:O23" si="8">E19-E22</f>
        <v>-212.49064885891727</v>
      </c>
      <c r="F23" s="301">
        <f t="shared" si="8"/>
        <v>-189.99064885891727</v>
      </c>
      <c r="G23" s="301">
        <f t="shared" si="8"/>
        <v>-172.49064885891727</v>
      </c>
      <c r="H23" s="301">
        <f t="shared" si="8"/>
        <v>-176.01210495716094</v>
      </c>
      <c r="I23" s="301">
        <f t="shared" si="8"/>
        <v>-151.01210495716094</v>
      </c>
      <c r="J23" s="301">
        <f t="shared" si="8"/>
        <v>-113.51210495716094</v>
      </c>
      <c r="K23" s="301">
        <f t="shared" si="8"/>
        <v>-114.01079302897119</v>
      </c>
      <c r="L23" s="301">
        <f t="shared" si="8"/>
        <v>-121.51079302897119</v>
      </c>
      <c r="M23" s="301">
        <f t="shared" si="8"/>
        <v>-161.51079302897119</v>
      </c>
      <c r="N23" s="301">
        <f t="shared" si="8"/>
        <v>-159.69728926360744</v>
      </c>
      <c r="O23" s="301">
        <f t="shared" si="8"/>
        <v>-157.19728926360744</v>
      </c>
    </row>
    <row r="24" spans="1:53">
      <c r="A24" s="307"/>
      <c r="C24" s="305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</row>
    <row r="25" spans="1:53">
      <c r="A25" s="236" t="s">
        <v>279</v>
      </c>
      <c r="D25" s="391">
        <v>1355</v>
      </c>
      <c r="E25" s="391">
        <v>1330</v>
      </c>
      <c r="F25" s="391">
        <v>1340</v>
      </c>
      <c r="G25" s="391">
        <v>1340</v>
      </c>
      <c r="H25" s="391">
        <v>1320</v>
      </c>
      <c r="I25" s="391">
        <v>1290</v>
      </c>
      <c r="J25" s="391">
        <v>1245</v>
      </c>
      <c r="K25" s="391">
        <v>1213</v>
      </c>
      <c r="L25" s="391">
        <v>1205</v>
      </c>
      <c r="M25" s="391">
        <v>1230</v>
      </c>
      <c r="N25" s="391">
        <v>1238</v>
      </c>
      <c r="O25" s="391">
        <v>1215</v>
      </c>
    </row>
    <row r="26" spans="1:53">
      <c r="D26">
        <f>D25+20</f>
        <v>1375</v>
      </c>
      <c r="E26">
        <f t="shared" ref="E26:O26" si="9">E25+20</f>
        <v>1350</v>
      </c>
      <c r="F26">
        <f t="shared" si="9"/>
        <v>1360</v>
      </c>
      <c r="G26">
        <f t="shared" si="9"/>
        <v>1360</v>
      </c>
      <c r="H26">
        <f t="shared" si="9"/>
        <v>1340</v>
      </c>
      <c r="I26">
        <f t="shared" si="9"/>
        <v>1310</v>
      </c>
      <c r="J26">
        <f t="shared" si="9"/>
        <v>1265</v>
      </c>
      <c r="K26">
        <f t="shared" si="9"/>
        <v>1233</v>
      </c>
      <c r="L26">
        <f t="shared" si="9"/>
        <v>1225</v>
      </c>
      <c r="M26">
        <f t="shared" si="9"/>
        <v>1250</v>
      </c>
      <c r="N26">
        <f t="shared" si="9"/>
        <v>1258</v>
      </c>
      <c r="O26">
        <f t="shared" si="9"/>
        <v>1235</v>
      </c>
    </row>
    <row r="27" spans="1:53">
      <c r="A27" s="238" t="s">
        <v>175</v>
      </c>
    </row>
    <row r="28" spans="1:53">
      <c r="A28" s="239" t="s">
        <v>176</v>
      </c>
    </row>
    <row r="29" spans="1:53">
      <c r="A29" s="346" t="s">
        <v>248</v>
      </c>
    </row>
    <row r="30" spans="1:53">
      <c r="A30" s="346" t="s">
        <v>249</v>
      </c>
    </row>
    <row r="31" spans="1:53">
      <c r="A31" s="346" t="s">
        <v>250</v>
      </c>
    </row>
    <row r="32" spans="1:53">
      <c r="A32" s="346" t="s">
        <v>251</v>
      </c>
    </row>
    <row r="33" spans="1:16" ht="15.5">
      <c r="A33" s="348" t="s">
        <v>253</v>
      </c>
    </row>
    <row r="34" spans="1:16">
      <c r="A34" s="347" t="s">
        <v>252</v>
      </c>
    </row>
    <row r="35" spans="1:16">
      <c r="A35" s="240" t="s">
        <v>177</v>
      </c>
    </row>
    <row r="36" spans="1:16">
      <c r="A36" s="241" t="s">
        <v>247</v>
      </c>
    </row>
    <row r="38" spans="1:16" ht="21" customHeight="1">
      <c r="A38" s="456" t="s">
        <v>199</v>
      </c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</row>
    <row r="39" spans="1:16">
      <c r="A39" s="456"/>
      <c r="D39" s="303">
        <f>D3</f>
        <v>242889</v>
      </c>
      <c r="E39" s="303">
        <f t="shared" ref="E39:O39" si="10">E3</f>
        <v>242920</v>
      </c>
      <c r="F39" s="303">
        <f t="shared" si="10"/>
        <v>242948</v>
      </c>
      <c r="G39" s="303">
        <f t="shared" si="10"/>
        <v>242979</v>
      </c>
      <c r="H39" s="303">
        <f t="shared" si="10"/>
        <v>243009</v>
      </c>
      <c r="I39" s="303">
        <f t="shared" si="10"/>
        <v>243040</v>
      </c>
      <c r="J39" s="303">
        <f t="shared" si="10"/>
        <v>243070</v>
      </c>
      <c r="K39" s="303">
        <f t="shared" si="10"/>
        <v>243101</v>
      </c>
      <c r="L39" s="303">
        <f t="shared" si="10"/>
        <v>243132</v>
      </c>
      <c r="M39" s="303">
        <f t="shared" si="10"/>
        <v>243162</v>
      </c>
      <c r="N39" s="303">
        <f t="shared" si="10"/>
        <v>243193</v>
      </c>
      <c r="O39" s="303">
        <f t="shared" si="10"/>
        <v>243223</v>
      </c>
    </row>
    <row r="40" spans="1:16">
      <c r="A40" s="234" t="s">
        <v>9</v>
      </c>
      <c r="D40" s="267">
        <f t="shared" ref="D40:O40" si="11">D4</f>
        <v>66.100099999999998</v>
      </c>
      <c r="E40" s="267">
        <f t="shared" si="11"/>
        <v>66</v>
      </c>
      <c r="F40" s="267">
        <f t="shared" si="11"/>
        <v>65.7</v>
      </c>
      <c r="G40" s="267">
        <f t="shared" si="11"/>
        <v>66</v>
      </c>
      <c r="H40" s="267">
        <f t="shared" si="11"/>
        <v>65.900000000000006</v>
      </c>
      <c r="I40" s="267">
        <f t="shared" si="11"/>
        <v>66.3</v>
      </c>
      <c r="J40" s="267">
        <f t="shared" si="11"/>
        <v>65.32435000000001</v>
      </c>
      <c r="K40" s="267">
        <f t="shared" si="11"/>
        <v>63.699999999999996</v>
      </c>
      <c r="L40" s="267">
        <f t="shared" si="11"/>
        <v>63.966499999999996</v>
      </c>
      <c r="M40" s="267">
        <f t="shared" si="11"/>
        <v>64.167999999999992</v>
      </c>
      <c r="N40" s="267">
        <f t="shared" si="11"/>
        <v>63.758499999999998</v>
      </c>
      <c r="O40" s="267">
        <f t="shared" si="11"/>
        <v>63.082500000000003</v>
      </c>
      <c r="P40" s="324">
        <f>AVERAGE(D40:O40)</f>
        <v>64.999995833333344</v>
      </c>
    </row>
    <row r="41" spans="1:16">
      <c r="A41" s="234" t="s">
        <v>10</v>
      </c>
      <c r="D41" s="267">
        <f t="shared" ref="D41:O41" si="12">D5</f>
        <v>605.06999999999994</v>
      </c>
      <c r="E41" s="267">
        <f t="shared" si="12"/>
        <v>603.27</v>
      </c>
      <c r="F41" s="267">
        <f t="shared" si="12"/>
        <v>600.12000000000012</v>
      </c>
      <c r="G41" s="267">
        <f t="shared" si="12"/>
        <v>600.57000000000005</v>
      </c>
      <c r="H41" s="267">
        <f t="shared" si="12"/>
        <v>598.23</v>
      </c>
      <c r="I41" s="267">
        <f t="shared" si="12"/>
        <v>600.92999999999995</v>
      </c>
      <c r="J41" s="267">
        <f t="shared" si="12"/>
        <v>594.89415000000008</v>
      </c>
      <c r="K41" s="267">
        <f t="shared" si="12"/>
        <v>582.07499999999993</v>
      </c>
      <c r="L41" s="267">
        <f t="shared" si="12"/>
        <v>585.1484999999999</v>
      </c>
      <c r="M41" s="267">
        <f t="shared" si="12"/>
        <v>587.1869999999999</v>
      </c>
      <c r="N41" s="267">
        <f t="shared" si="12"/>
        <v>583.14149999999995</v>
      </c>
      <c r="O41" s="267">
        <f t="shared" si="12"/>
        <v>576.5625</v>
      </c>
      <c r="P41" s="324">
        <f>AVERAGE(D41:O41)</f>
        <v>593.09988750000002</v>
      </c>
    </row>
    <row r="42" spans="1:16">
      <c r="A42" s="236" t="s">
        <v>11</v>
      </c>
      <c r="D42" s="267">
        <f t="shared" ref="D42:O42" si="13">D6</f>
        <v>592.47</v>
      </c>
      <c r="E42" s="267">
        <f t="shared" si="13"/>
        <v>590.66999999999996</v>
      </c>
      <c r="F42" s="267">
        <f t="shared" si="13"/>
        <v>587.52</v>
      </c>
      <c r="G42" s="267">
        <f t="shared" si="13"/>
        <v>587.97</v>
      </c>
      <c r="H42" s="267">
        <f t="shared" si="13"/>
        <v>585.63000000000011</v>
      </c>
      <c r="I42" s="267">
        <f t="shared" si="13"/>
        <v>588.32999999999993</v>
      </c>
      <c r="J42" s="267">
        <f t="shared" si="13"/>
        <v>582.29415000000006</v>
      </c>
      <c r="K42" s="267">
        <f t="shared" si="13"/>
        <v>569.47500000000002</v>
      </c>
      <c r="L42" s="267">
        <f t="shared" si="13"/>
        <v>572.54849999999999</v>
      </c>
      <c r="M42" s="267">
        <f t="shared" si="13"/>
        <v>574.58699999999988</v>
      </c>
      <c r="N42" s="267">
        <f t="shared" si="13"/>
        <v>570.54149999999993</v>
      </c>
      <c r="O42" s="267">
        <f t="shared" si="13"/>
        <v>563.96249999999998</v>
      </c>
      <c r="P42" s="324">
        <f>AVERAGE(D42:O42)</f>
        <v>580.4998875</v>
      </c>
    </row>
    <row r="43" spans="1:16">
      <c r="A43" s="236" t="s">
        <v>12</v>
      </c>
      <c r="D43" s="267">
        <f t="shared" ref="D43:O43" si="14">D9</f>
        <v>637.5</v>
      </c>
      <c r="E43" s="267">
        <f t="shared" si="14"/>
        <v>620</v>
      </c>
      <c r="F43" s="267">
        <f t="shared" si="14"/>
        <v>597.5</v>
      </c>
      <c r="G43" s="267">
        <f t="shared" si="14"/>
        <v>580</v>
      </c>
      <c r="H43" s="267">
        <f t="shared" si="14"/>
        <v>570</v>
      </c>
      <c r="I43" s="267">
        <f t="shared" si="14"/>
        <v>545</v>
      </c>
      <c r="J43" s="267">
        <f t="shared" si="14"/>
        <v>507.5</v>
      </c>
      <c r="K43" s="267">
        <f t="shared" si="14"/>
        <v>517.5</v>
      </c>
      <c r="L43" s="267">
        <f t="shared" si="14"/>
        <v>525</v>
      </c>
      <c r="M43" s="267">
        <f t="shared" si="14"/>
        <v>565</v>
      </c>
      <c r="N43" s="267">
        <f t="shared" si="14"/>
        <v>575</v>
      </c>
      <c r="O43" s="267">
        <f t="shared" si="14"/>
        <v>572.5</v>
      </c>
      <c r="P43" s="324">
        <f>AVERAGE(D43:O43)</f>
        <v>567.70833333333337</v>
      </c>
    </row>
    <row r="44" spans="1:16">
      <c r="A44" s="236" t="s">
        <v>8</v>
      </c>
      <c r="D44" s="267">
        <f t="shared" ref="D44:O44" si="15">D12</f>
        <v>1075</v>
      </c>
      <c r="E44" s="267">
        <f t="shared" si="15"/>
        <v>1053</v>
      </c>
      <c r="F44" s="267">
        <f t="shared" si="15"/>
        <v>1098</v>
      </c>
      <c r="G44" s="267">
        <f t="shared" si="15"/>
        <v>1128</v>
      </c>
      <c r="H44" s="267">
        <f t="shared" si="15"/>
        <v>1113</v>
      </c>
      <c r="I44" s="267">
        <f t="shared" si="15"/>
        <v>1081</v>
      </c>
      <c r="J44" s="267">
        <f t="shared" si="15"/>
        <v>1083</v>
      </c>
      <c r="K44" s="267">
        <f t="shared" si="15"/>
        <v>1068</v>
      </c>
      <c r="L44" s="267">
        <f t="shared" si="15"/>
        <v>1053</v>
      </c>
      <c r="M44" s="267">
        <f t="shared" si="15"/>
        <v>1068</v>
      </c>
      <c r="N44" s="267">
        <f t="shared" si="15"/>
        <v>1083</v>
      </c>
      <c r="O44" s="267">
        <f t="shared" si="15"/>
        <v>1079.433340978761</v>
      </c>
    </row>
    <row r="45" spans="1:16">
      <c r="A45" s="236" t="s">
        <v>13</v>
      </c>
      <c r="D45" s="267">
        <f t="shared" ref="D45:O45" si="16">D13</f>
        <v>1314.9999728440994</v>
      </c>
      <c r="E45" s="267">
        <f t="shared" si="16"/>
        <v>1279.9999741140496</v>
      </c>
      <c r="F45" s="267">
        <f t="shared" si="16"/>
        <v>1289.9999736110422</v>
      </c>
      <c r="G45" s="267">
        <f t="shared" si="16"/>
        <v>1304.9999730544826</v>
      </c>
      <c r="H45" s="267">
        <f t="shared" si="16"/>
        <v>1279.9999739212622</v>
      </c>
      <c r="I45" s="267">
        <f t="shared" si="16"/>
        <v>1264.9999745983139</v>
      </c>
      <c r="J45" s="267">
        <f t="shared" si="16"/>
        <v>1245.9999750942125</v>
      </c>
      <c r="K45" s="267">
        <f t="shared" si="16"/>
        <v>1229.9999752158847</v>
      </c>
      <c r="L45" s="267">
        <f t="shared" si="16"/>
        <v>1194.999976672254</v>
      </c>
      <c r="M45" s="267">
        <f t="shared" si="16"/>
        <v>1204.9999763677142</v>
      </c>
      <c r="N45" s="267">
        <f t="shared" si="16"/>
        <v>1219.9999756391951</v>
      </c>
      <c r="O45" s="267">
        <f t="shared" si="16"/>
        <v>1200.0013261525694</v>
      </c>
    </row>
    <row r="46" spans="1:16">
      <c r="A46" s="236" t="s">
        <v>14</v>
      </c>
      <c r="D46" s="267">
        <f t="shared" ref="D46:O46" si="17">D14</f>
        <v>1076.9999739656878</v>
      </c>
      <c r="E46" s="267">
        <f t="shared" si="17"/>
        <v>1060.9999747490392</v>
      </c>
      <c r="F46" s="267">
        <f t="shared" si="17"/>
        <v>1099.9999724238082</v>
      </c>
      <c r="G46" s="267">
        <f t="shared" si="17"/>
        <v>1129.999970793664</v>
      </c>
      <c r="H46" s="267">
        <f t="shared" si="17"/>
        <v>1114.9999714920609</v>
      </c>
      <c r="I46" s="267">
        <f t="shared" si="17"/>
        <v>1085.9999732408114</v>
      </c>
      <c r="J46" s="267">
        <f t="shared" si="17"/>
        <v>1084.9999729630053</v>
      </c>
      <c r="K46" s="267">
        <f t="shared" si="17"/>
        <v>1059.9999736349696</v>
      </c>
      <c r="L46" s="267">
        <f t="shared" si="17"/>
        <v>1050.9999743010117</v>
      </c>
      <c r="M46" s="267">
        <f t="shared" si="17"/>
        <v>1069.9999733653203</v>
      </c>
      <c r="N46" s="267">
        <f t="shared" si="17"/>
        <v>1084.9999723146634</v>
      </c>
      <c r="O46" s="267">
        <f t="shared" si="17"/>
        <v>1080.001322227555</v>
      </c>
    </row>
    <row r="47" spans="1:16">
      <c r="A47" s="236" t="s">
        <v>15</v>
      </c>
      <c r="D47" s="267">
        <f t="shared" ref="D47:O47" si="18">D15</f>
        <v>1220</v>
      </c>
      <c r="E47" s="267">
        <f t="shared" si="18"/>
        <v>1208</v>
      </c>
      <c r="F47" s="267">
        <f t="shared" si="18"/>
        <v>1225</v>
      </c>
      <c r="G47" s="267">
        <f t="shared" si="18"/>
        <v>1225</v>
      </c>
      <c r="H47" s="267">
        <f t="shared" si="18"/>
        <v>1190</v>
      </c>
      <c r="I47" s="267">
        <f t="shared" si="18"/>
        <v>1180</v>
      </c>
      <c r="J47" s="267">
        <f t="shared" si="18"/>
        <v>1165</v>
      </c>
      <c r="K47" s="267">
        <f t="shared" si="18"/>
        <v>1150</v>
      </c>
      <c r="L47" s="267">
        <f t="shared" si="18"/>
        <v>1135</v>
      </c>
      <c r="M47" s="267">
        <f t="shared" si="18"/>
        <v>1140</v>
      </c>
      <c r="N47" s="267">
        <f t="shared" si="18"/>
        <v>1160</v>
      </c>
      <c r="O47" s="267">
        <f t="shared" si="18"/>
        <v>1158</v>
      </c>
      <c r="P47" s="324">
        <f>AVERAGE(D47:O47)</f>
        <v>1179.6666666666667</v>
      </c>
    </row>
    <row r="48" spans="1:16">
      <c r="A48" s="17" t="s">
        <v>17</v>
      </c>
      <c r="D48" s="266">
        <f t="shared" ref="D48:O48" si="19">D17</f>
        <v>51.449999999999996</v>
      </c>
      <c r="E48" s="266">
        <f t="shared" si="19"/>
        <v>51.449999999999996</v>
      </c>
      <c r="F48" s="266">
        <f t="shared" si="19"/>
        <v>51.449999999999996</v>
      </c>
      <c r="G48" s="266">
        <f t="shared" si="19"/>
        <v>51.449999999999996</v>
      </c>
      <c r="H48" s="266">
        <f t="shared" si="19"/>
        <v>51.449999999999996</v>
      </c>
      <c r="I48" s="266">
        <f t="shared" si="19"/>
        <v>51.449999999999996</v>
      </c>
      <c r="J48" s="266">
        <f t="shared" si="19"/>
        <v>51.449999999999996</v>
      </c>
      <c r="K48" s="266">
        <f t="shared" si="19"/>
        <v>51.449999999999996</v>
      </c>
      <c r="L48" s="266">
        <f t="shared" si="19"/>
        <v>51.449999999999996</v>
      </c>
      <c r="M48" s="266">
        <f t="shared" si="19"/>
        <v>51.449999999999996</v>
      </c>
      <c r="N48" s="266">
        <f t="shared" si="19"/>
        <v>51.449999999999996</v>
      </c>
      <c r="O48" s="266">
        <f t="shared" si="19"/>
        <v>51.449999999999996</v>
      </c>
    </row>
    <row r="49" spans="1:16">
      <c r="A49" s="17" t="s">
        <v>18</v>
      </c>
      <c r="D49" s="266">
        <f t="shared" ref="D49:O49" si="20">D18</f>
        <v>41.16</v>
      </c>
      <c r="E49" s="266">
        <f t="shared" si="20"/>
        <v>41.16</v>
      </c>
      <c r="F49" s="266">
        <f t="shared" si="20"/>
        <v>41.16</v>
      </c>
      <c r="G49" s="266">
        <f t="shared" si="20"/>
        <v>41.16</v>
      </c>
      <c r="H49" s="266">
        <f t="shared" si="20"/>
        <v>41.16</v>
      </c>
      <c r="I49" s="266">
        <f t="shared" si="20"/>
        <v>41.16</v>
      </c>
      <c r="J49" s="266">
        <f t="shared" si="20"/>
        <v>41.16</v>
      </c>
      <c r="K49" s="266">
        <f t="shared" si="20"/>
        <v>41.16</v>
      </c>
      <c r="L49" s="266">
        <f t="shared" si="20"/>
        <v>41.16</v>
      </c>
      <c r="M49" s="266">
        <f t="shared" si="20"/>
        <v>41.16</v>
      </c>
      <c r="N49" s="266">
        <f t="shared" si="20"/>
        <v>41.16</v>
      </c>
      <c r="O49" s="266">
        <f t="shared" si="20"/>
        <v>41.16</v>
      </c>
    </row>
    <row r="50" spans="1:16">
      <c r="A50" s="17" t="s">
        <v>19</v>
      </c>
      <c r="D50" s="266">
        <f t="shared" ref="D50:O50" si="21">D19</f>
        <v>436.54114165349824</v>
      </c>
      <c r="E50" s="266">
        <f t="shared" si="21"/>
        <v>448.6693511410827</v>
      </c>
      <c r="F50" s="266">
        <f t="shared" si="21"/>
        <v>448.6693511410827</v>
      </c>
      <c r="G50" s="266">
        <f t="shared" si="21"/>
        <v>448.6693511410827</v>
      </c>
      <c r="H50" s="266">
        <f t="shared" si="21"/>
        <v>435.14789504283902</v>
      </c>
      <c r="I50" s="266">
        <f t="shared" si="21"/>
        <v>435.14789504283902</v>
      </c>
      <c r="J50" s="266">
        <f t="shared" si="21"/>
        <v>435.14789504283902</v>
      </c>
      <c r="K50" s="266">
        <f t="shared" si="21"/>
        <v>444.64920697102878</v>
      </c>
      <c r="L50" s="266">
        <f t="shared" si="21"/>
        <v>444.64920697102878</v>
      </c>
      <c r="M50" s="266">
        <f t="shared" si="21"/>
        <v>444.64920697102878</v>
      </c>
      <c r="N50" s="266">
        <f t="shared" si="21"/>
        <v>456.46271073639252</v>
      </c>
      <c r="O50" s="266">
        <f t="shared" si="21"/>
        <v>456.46271073639252</v>
      </c>
    </row>
    <row r="51" spans="1:16"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</row>
    <row r="52" spans="1:16"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</row>
    <row r="53" spans="1:16"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</row>
    <row r="54" spans="1:16">
      <c r="C54" s="233"/>
      <c r="D54" s="233" t="s">
        <v>205</v>
      </c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1:16"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1:16"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1:16">
      <c r="A57" t="s">
        <v>206</v>
      </c>
      <c r="C57" s="233"/>
      <c r="D57" s="233">
        <f>(0.336*D44)+(0.314*D46)+(0.344*D45)</f>
        <v>1151.7379824835962</v>
      </c>
      <c r="E57" s="233">
        <f t="shared" ref="E57:O57" si="22">(0.336*E44)+(0.314*E46)+(0.344*E45)</f>
        <v>1127.2819831664315</v>
      </c>
      <c r="F57" s="233">
        <f t="shared" si="22"/>
        <v>1158.0879822632744</v>
      </c>
      <c r="G57" s="233">
        <f t="shared" si="22"/>
        <v>1182.7479815599524</v>
      </c>
      <c r="H57" s="233">
        <f t="shared" si="22"/>
        <v>1164.3979820774211</v>
      </c>
      <c r="I57" s="233">
        <f t="shared" si="22"/>
        <v>1139.3799828594347</v>
      </c>
      <c r="J57" s="233">
        <f t="shared" si="22"/>
        <v>1133.2019829427927</v>
      </c>
      <c r="K57" s="233">
        <f t="shared" si="22"/>
        <v>1114.8079831956447</v>
      </c>
      <c r="L57" s="233">
        <f t="shared" si="22"/>
        <v>1094.901983905773</v>
      </c>
      <c r="M57" s="233">
        <f t="shared" si="22"/>
        <v>1109.3479835072042</v>
      </c>
      <c r="N57" s="233">
        <f t="shared" si="22"/>
        <v>1124.2579829266874</v>
      </c>
      <c r="O57" s="233">
        <f t="shared" si="22"/>
        <v>1114.6104739447997</v>
      </c>
      <c r="P57" s="324">
        <f>AVERAGE(D57:O57)</f>
        <v>1134.5635237360846</v>
      </c>
    </row>
    <row r="58" spans="1:16"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</row>
    <row r="59" spans="1:16"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</row>
    <row r="60" spans="1:16"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</row>
    <row r="61" spans="1:16"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</row>
    <row r="62" spans="1:16"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1:16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</row>
    <row r="64" spans="1:16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5" spans="3:15"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</row>
    <row r="66" spans="3:15"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</row>
    <row r="67" spans="3:15"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</row>
    <row r="68" spans="3:15"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</row>
    <row r="69" spans="3:15"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</row>
    <row r="70" spans="3:15"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</row>
    <row r="71" spans="3:15"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</row>
    <row r="72" spans="3:15"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</row>
    <row r="118" spans="10:15">
      <c r="J118">
        <v>510</v>
      </c>
      <c r="K118">
        <v>515</v>
      </c>
      <c r="L118">
        <v>515</v>
      </c>
      <c r="M118">
        <v>520</v>
      </c>
      <c r="N118">
        <v>525</v>
      </c>
      <c r="O118">
        <v>530</v>
      </c>
    </row>
    <row r="119" spans="10:15">
      <c r="J119">
        <v>505</v>
      </c>
      <c r="K119">
        <v>515</v>
      </c>
      <c r="L119">
        <v>515</v>
      </c>
      <c r="M119">
        <v>520</v>
      </c>
      <c r="N119">
        <v>525</v>
      </c>
      <c r="O119">
        <v>530</v>
      </c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9" bestFit="1" customWidth="1"/>
    <col min="7" max="7" width="10.81640625" bestFit="1" customWidth="1"/>
  </cols>
  <sheetData>
    <row r="1" spans="2:16" s="47" customFormat="1" ht="23.5">
      <c r="B1" s="15" t="s">
        <v>90</v>
      </c>
      <c r="D1" s="52"/>
      <c r="E1" s="52"/>
      <c r="F1" s="52"/>
      <c r="G1" s="48">
        <f>G3-G17</f>
        <v>4.3902439023213446E-4</v>
      </c>
      <c r="H1" s="48">
        <f t="shared" ref="H1:O1" si="0">H3-H17</f>
        <v>5.3509999999999707</v>
      </c>
      <c r="I1" s="48">
        <f t="shared" si="0"/>
        <v>-4.8863052666200417</v>
      </c>
      <c r="J1" s="48">
        <f t="shared" si="0"/>
        <v>3.5322668708181766</v>
      </c>
      <c r="K1" s="48">
        <f t="shared" si="0"/>
        <v>-4.8160000000000309</v>
      </c>
      <c r="L1" s="48">
        <f t="shared" si="0"/>
        <v>-10.608545454545435</v>
      </c>
      <c r="M1" s="48">
        <f t="shared" si="0"/>
        <v>-4.6569999999999823</v>
      </c>
      <c r="N1" s="48">
        <f t="shared" si="0"/>
        <v>-0.882000000000005</v>
      </c>
      <c r="O1" s="48">
        <f t="shared" si="0"/>
        <v>10.199853658536568</v>
      </c>
    </row>
    <row r="2" spans="2:16">
      <c r="B2" s="31" t="s">
        <v>77</v>
      </c>
      <c r="C2" s="32" t="s">
        <v>1</v>
      </c>
      <c r="D2" s="53">
        <v>43831</v>
      </c>
      <c r="E2" s="53">
        <v>43862</v>
      </c>
      <c r="F2" s="53">
        <v>43891</v>
      </c>
      <c r="G2" s="33">
        <v>43922</v>
      </c>
      <c r="H2" s="33">
        <v>43952</v>
      </c>
      <c r="I2" s="33">
        <v>43983</v>
      </c>
      <c r="J2" s="33">
        <v>44013</v>
      </c>
      <c r="K2" s="33">
        <v>44044</v>
      </c>
      <c r="L2" s="33">
        <v>44075</v>
      </c>
      <c r="M2" s="33">
        <v>44105</v>
      </c>
      <c r="N2" s="33">
        <v>44136</v>
      </c>
      <c r="O2" s="33">
        <v>44166</v>
      </c>
    </row>
    <row r="3" spans="2:16">
      <c r="B3" s="34" t="s">
        <v>0</v>
      </c>
      <c r="C3" s="35" t="s">
        <v>61</v>
      </c>
      <c r="D3" s="54"/>
      <c r="E3" s="54"/>
      <c r="F3" s="54"/>
      <c r="G3" s="36">
        <v>176.67</v>
      </c>
      <c r="H3" s="37">
        <v>170.18099999999998</v>
      </c>
      <c r="I3" s="37">
        <v>167.85</v>
      </c>
      <c r="J3" s="37">
        <v>184.053</v>
      </c>
      <c r="K3" s="37">
        <v>188.94899999999996</v>
      </c>
      <c r="L3" s="37">
        <v>184.98600000000002</v>
      </c>
      <c r="M3" s="37">
        <v>195.90899999999999</v>
      </c>
      <c r="N3" s="37">
        <v>188.10599999999999</v>
      </c>
      <c r="O3" s="37">
        <v>205.92599999999999</v>
      </c>
    </row>
    <row r="4" spans="2:16">
      <c r="B4" s="34" t="s">
        <v>4</v>
      </c>
      <c r="C4" s="35" t="s">
        <v>61</v>
      </c>
      <c r="D4" s="54"/>
      <c r="E4" s="54"/>
      <c r="F4" s="54"/>
      <c r="G4" s="38">
        <v>74.091999999999999</v>
      </c>
      <c r="H4" s="39">
        <v>77.674999999999997</v>
      </c>
      <c r="I4" s="39">
        <v>76.2</v>
      </c>
      <c r="J4" s="39">
        <v>80.69</v>
      </c>
      <c r="K4" s="39">
        <v>81.59</v>
      </c>
      <c r="L4" s="39">
        <v>79.349999999999994</v>
      </c>
      <c r="M4" s="39">
        <v>83.18</v>
      </c>
      <c r="N4" s="39">
        <v>78.599999999999994</v>
      </c>
      <c r="O4" s="39">
        <v>85.35</v>
      </c>
    </row>
    <row r="5" spans="2:16">
      <c r="B5" s="34" t="s">
        <v>5</v>
      </c>
      <c r="C5" s="35" t="s">
        <v>61</v>
      </c>
      <c r="D5" s="54"/>
      <c r="E5" s="54"/>
      <c r="F5" s="54"/>
      <c r="G5" s="38">
        <f>G6-G4</f>
        <v>171.11900000000003</v>
      </c>
      <c r="H5" s="39">
        <v>164.95</v>
      </c>
      <c r="I5" s="39">
        <v>163.05000000000001</v>
      </c>
      <c r="J5" s="39">
        <v>181.48500000000001</v>
      </c>
      <c r="K5" s="39">
        <v>187.48500000000001</v>
      </c>
      <c r="L5" s="39">
        <v>184.05</v>
      </c>
      <c r="M5" s="39">
        <v>195.69499999999999</v>
      </c>
      <c r="N5" s="39">
        <v>188.95</v>
      </c>
      <c r="O5" s="39">
        <v>206.97499999999999</v>
      </c>
    </row>
    <row r="6" spans="2:16">
      <c r="B6" s="34" t="s">
        <v>73</v>
      </c>
      <c r="C6" s="35" t="s">
        <v>61</v>
      </c>
      <c r="D6" s="54"/>
      <c r="E6" s="54"/>
      <c r="F6" s="54"/>
      <c r="G6" s="36">
        <v>245.21100000000001</v>
      </c>
      <c r="H6" s="37">
        <v>242.625</v>
      </c>
      <c r="I6" s="37">
        <v>239.25</v>
      </c>
      <c r="J6" s="37">
        <v>262.17500000000001</v>
      </c>
      <c r="K6" s="37">
        <v>269.07499999999999</v>
      </c>
      <c r="L6" s="37">
        <v>263.39999999999998</v>
      </c>
      <c r="M6" s="37">
        <v>278.875</v>
      </c>
      <c r="N6" s="37">
        <v>267.55</v>
      </c>
      <c r="O6" s="37">
        <v>292.32499999999999</v>
      </c>
    </row>
    <row r="7" spans="2:16">
      <c r="B7" s="34" t="s">
        <v>74</v>
      </c>
      <c r="C7" s="35" t="s">
        <v>75</v>
      </c>
      <c r="D7" s="54"/>
      <c r="E7" s="54"/>
      <c r="F7" s="54"/>
      <c r="G7" s="36">
        <v>65.916107437200196</v>
      </c>
      <c r="H7" s="37">
        <v>64.787000000000006</v>
      </c>
      <c r="I7" s="37">
        <v>63.51</v>
      </c>
      <c r="J7" s="37">
        <v>68.356999999999999</v>
      </c>
      <c r="K7" s="37">
        <v>70.516999999999996</v>
      </c>
      <c r="L7" s="37">
        <v>67.92</v>
      </c>
      <c r="M7" s="37">
        <v>72.527000000000001</v>
      </c>
      <c r="N7" s="37">
        <v>69.489999999999995</v>
      </c>
      <c r="O7" s="37">
        <v>75.236999999999995</v>
      </c>
    </row>
    <row r="8" spans="2:16">
      <c r="B8" s="40"/>
      <c r="C8" s="44"/>
      <c r="D8" s="55"/>
      <c r="E8" s="55"/>
      <c r="F8" s="55"/>
      <c r="G8" s="45"/>
      <c r="H8" s="45"/>
      <c r="I8" s="45"/>
      <c r="J8" s="45"/>
      <c r="K8" s="45"/>
      <c r="L8" s="45"/>
      <c r="M8" s="45"/>
      <c r="N8" s="45"/>
      <c r="O8" s="45"/>
    </row>
    <row r="9" spans="2:16">
      <c r="B9" s="29"/>
      <c r="C9" s="30"/>
      <c r="D9" s="55"/>
      <c r="E9" s="55"/>
      <c r="F9" s="55"/>
      <c r="G9" s="46">
        <v>30</v>
      </c>
      <c r="H9" s="46">
        <v>31</v>
      </c>
      <c r="I9" s="46">
        <v>30</v>
      </c>
      <c r="J9" s="46">
        <v>31</v>
      </c>
      <c r="K9" s="46">
        <v>31</v>
      </c>
      <c r="L9" s="46">
        <v>30</v>
      </c>
      <c r="M9" s="46">
        <v>31</v>
      </c>
      <c r="N9" s="46">
        <v>30</v>
      </c>
      <c r="O9" s="46">
        <v>31</v>
      </c>
    </row>
    <row r="10" spans="2:16">
      <c r="B10" s="23" t="s">
        <v>78</v>
      </c>
      <c r="C10" s="24" t="s">
        <v>1</v>
      </c>
      <c r="D10" s="53">
        <v>43831</v>
      </c>
      <c r="E10" s="53">
        <v>43862</v>
      </c>
      <c r="F10" s="53">
        <v>43891</v>
      </c>
      <c r="G10" s="25">
        <v>43922</v>
      </c>
      <c r="H10" s="25">
        <v>43952</v>
      </c>
      <c r="I10" s="25">
        <v>43983</v>
      </c>
      <c r="J10" s="25">
        <v>44013</v>
      </c>
      <c r="K10" s="25">
        <v>44044</v>
      </c>
      <c r="L10" s="25">
        <v>44075</v>
      </c>
      <c r="M10" s="25">
        <v>44105</v>
      </c>
      <c r="N10" s="25">
        <v>44136</v>
      </c>
      <c r="O10" s="25">
        <v>44166</v>
      </c>
    </row>
    <row r="11" spans="2:16">
      <c r="B11" s="26" t="s">
        <v>67</v>
      </c>
      <c r="C11" s="27" t="s">
        <v>61</v>
      </c>
      <c r="D11" s="56"/>
      <c r="E11" s="56"/>
      <c r="F11" s="56"/>
      <c r="G11" s="28">
        <v>17.681000000000001</v>
      </c>
      <c r="H11" s="28">
        <v>7.0960000000000001</v>
      </c>
      <c r="I11" s="28">
        <v>0</v>
      </c>
      <c r="J11" s="28">
        <v>0</v>
      </c>
      <c r="K11" s="28">
        <v>16.102</v>
      </c>
      <c r="L11" s="28">
        <v>28.8</v>
      </c>
      <c r="M11" s="28">
        <v>29.76</v>
      </c>
      <c r="N11" s="28">
        <v>28.8</v>
      </c>
      <c r="O11" s="28">
        <v>29.76</v>
      </c>
      <c r="P11" t="s">
        <v>188</v>
      </c>
    </row>
    <row r="12" spans="2:16">
      <c r="B12" s="26" t="s">
        <v>68</v>
      </c>
      <c r="C12" s="27" t="s">
        <v>61</v>
      </c>
      <c r="D12" s="56"/>
      <c r="E12" s="56"/>
      <c r="F12" s="56"/>
      <c r="G12" s="28">
        <v>5.1266341463414626</v>
      </c>
      <c r="H12" s="28">
        <v>5.952</v>
      </c>
      <c r="I12" s="28">
        <v>5.5084650000000002</v>
      </c>
      <c r="J12" s="28">
        <v>5.5982279999999998</v>
      </c>
      <c r="K12" s="28">
        <v>5.3280000000000003</v>
      </c>
      <c r="L12" s="28">
        <v>5.7</v>
      </c>
      <c r="M12" s="28">
        <v>5.89</v>
      </c>
      <c r="N12" s="28">
        <v>5.7</v>
      </c>
      <c r="O12" s="28">
        <v>3.04</v>
      </c>
    </row>
    <row r="13" spans="2:16">
      <c r="B13" s="26" t="s">
        <v>69</v>
      </c>
      <c r="C13" s="27" t="s">
        <v>61</v>
      </c>
      <c r="D13" s="56"/>
      <c r="E13" s="56"/>
      <c r="F13" s="56"/>
      <c r="G13" s="28">
        <v>7.4220731707317062</v>
      </c>
      <c r="H13" s="28">
        <v>7.8780000000000001</v>
      </c>
      <c r="I13" s="28">
        <v>7.3898662800000006</v>
      </c>
      <c r="J13" s="28">
        <v>7.4989882200000002</v>
      </c>
      <c r="K13" s="28">
        <v>7.3179999999999996</v>
      </c>
      <c r="L13" s="28">
        <v>7.8</v>
      </c>
      <c r="M13" s="28">
        <v>8.06</v>
      </c>
      <c r="N13" s="28">
        <v>7.8</v>
      </c>
      <c r="O13" s="28">
        <v>8.06</v>
      </c>
    </row>
    <row r="14" spans="2:16">
      <c r="B14" s="26" t="s">
        <v>70</v>
      </c>
      <c r="C14" s="27" t="s">
        <v>61</v>
      </c>
      <c r="D14" s="56"/>
      <c r="E14" s="56"/>
      <c r="F14" s="56"/>
      <c r="G14" s="28">
        <v>32.554000000000002</v>
      </c>
      <c r="H14" s="28">
        <v>47.777000000000001</v>
      </c>
      <c r="I14" s="28">
        <v>48.818220069151735</v>
      </c>
      <c r="J14" s="28">
        <v>50.50854056</v>
      </c>
      <c r="K14" s="28">
        <v>50.420999999999999</v>
      </c>
      <c r="L14" s="28">
        <v>48.96</v>
      </c>
      <c r="M14" s="28">
        <v>42.432000000000002</v>
      </c>
      <c r="N14" s="28">
        <v>35.088000000000001</v>
      </c>
      <c r="O14" s="28">
        <v>50.591999999999999</v>
      </c>
    </row>
    <row r="15" spans="2:16">
      <c r="B15" s="26" t="s">
        <v>71</v>
      </c>
      <c r="C15" s="27" t="s">
        <v>61</v>
      </c>
      <c r="D15" s="56"/>
      <c r="E15" s="56"/>
      <c r="F15" s="56"/>
      <c r="G15" s="28">
        <v>63.412999999999997</v>
      </c>
      <c r="H15" s="28">
        <v>67.611000000000004</v>
      </c>
      <c r="I15" s="28">
        <v>58.418789515468312</v>
      </c>
      <c r="J15" s="28">
        <v>62.870331818181839</v>
      </c>
      <c r="K15" s="28">
        <v>62.423000000000002</v>
      </c>
      <c r="L15" s="28">
        <v>51.054545454545455</v>
      </c>
      <c r="M15" s="28">
        <v>59.368000000000002</v>
      </c>
      <c r="N15" s="28">
        <v>58.32</v>
      </c>
      <c r="O15" s="28">
        <v>60.264000000000003</v>
      </c>
    </row>
    <row r="16" spans="2:16">
      <c r="B16" s="26" t="s">
        <v>72</v>
      </c>
      <c r="C16" s="27" t="s">
        <v>61</v>
      </c>
      <c r="D16" s="56"/>
      <c r="E16" s="56"/>
      <c r="F16" s="56"/>
      <c r="G16" s="28">
        <v>50.472853658536586</v>
      </c>
      <c r="H16" s="28">
        <v>28.515999999999998</v>
      </c>
      <c r="I16" s="28">
        <v>52.600964401999995</v>
      </c>
      <c r="J16" s="28">
        <v>54.044644530999996</v>
      </c>
      <c r="K16" s="28">
        <v>52.173000000000002</v>
      </c>
      <c r="L16" s="28">
        <v>53.28</v>
      </c>
      <c r="M16" s="28">
        <v>55.055999999999997</v>
      </c>
      <c r="N16" s="28">
        <v>53.28</v>
      </c>
      <c r="O16" s="28">
        <v>44.010146341463418</v>
      </c>
    </row>
    <row r="17" spans="1:15">
      <c r="B17" s="26" t="s">
        <v>79</v>
      </c>
      <c r="C17" s="43" t="s">
        <v>61</v>
      </c>
      <c r="D17" s="57"/>
      <c r="E17" s="57"/>
      <c r="F17" s="57"/>
      <c r="G17" s="42">
        <f>SUM(G11:G16)</f>
        <v>176.66956097560976</v>
      </c>
      <c r="H17" s="42">
        <f t="shared" ref="H17:O17" si="1">SUM(H11:H16)</f>
        <v>164.83</v>
      </c>
      <c r="I17" s="42">
        <f t="shared" si="1"/>
        <v>172.73630526662004</v>
      </c>
      <c r="J17" s="42">
        <f t="shared" si="1"/>
        <v>180.52073312918182</v>
      </c>
      <c r="K17" s="42">
        <f t="shared" si="1"/>
        <v>193.76499999999999</v>
      </c>
      <c r="L17" s="42">
        <f t="shared" si="1"/>
        <v>195.59454545454545</v>
      </c>
      <c r="M17" s="42">
        <f t="shared" si="1"/>
        <v>200.56599999999997</v>
      </c>
      <c r="N17" s="42">
        <f t="shared" si="1"/>
        <v>188.988</v>
      </c>
      <c r="O17" s="42">
        <f t="shared" si="1"/>
        <v>195.72614634146342</v>
      </c>
    </row>
    <row r="18" spans="1:15">
      <c r="B18" s="26" t="s">
        <v>79</v>
      </c>
      <c r="C18" s="41" t="s">
        <v>76</v>
      </c>
      <c r="D18" s="58"/>
      <c r="E18" s="58"/>
      <c r="F18" s="58"/>
      <c r="G18" s="42">
        <f>G17/24/G9*1000</f>
        <v>245.37439024390244</v>
      </c>
      <c r="H18" s="42">
        <f t="shared" ref="H18:O18" si="2">H17/24/H9*1000</f>
        <v>221.5456989247312</v>
      </c>
      <c r="I18" s="42">
        <f t="shared" si="2"/>
        <v>239.91153509252783</v>
      </c>
      <c r="J18" s="42">
        <f t="shared" si="2"/>
        <v>242.63539399083578</v>
      </c>
      <c r="K18" s="42">
        <f t="shared" si="2"/>
        <v>260.43682795698919</v>
      </c>
      <c r="L18" s="42">
        <f t="shared" si="2"/>
        <v>271.65909090909088</v>
      </c>
      <c r="M18" s="42">
        <f t="shared" si="2"/>
        <v>269.57795698924724</v>
      </c>
      <c r="N18" s="42">
        <f t="shared" si="2"/>
        <v>262.48333333333335</v>
      </c>
      <c r="O18" s="42">
        <f t="shared" si="2"/>
        <v>263.07277734067662</v>
      </c>
    </row>
    <row r="19" spans="1:15" s="47" customFormat="1" ht="23.5">
      <c r="B19" s="15" t="s">
        <v>135</v>
      </c>
      <c r="D19" s="52"/>
      <c r="E19" s="52"/>
      <c r="F19" s="52"/>
      <c r="G19" s="48"/>
      <c r="H19" s="48"/>
      <c r="I19" s="48"/>
      <c r="J19" s="48"/>
      <c r="K19" s="48"/>
      <c r="L19" s="48"/>
      <c r="M19" s="48"/>
      <c r="N19" s="48"/>
      <c r="O19" s="48"/>
    </row>
    <row r="20" spans="1:15">
      <c r="B20" s="24" t="s">
        <v>80</v>
      </c>
      <c r="C20" s="24" t="s">
        <v>1</v>
      </c>
      <c r="D20" s="53">
        <v>43831</v>
      </c>
      <c r="E20" s="53">
        <v>43862</v>
      </c>
      <c r="F20" s="53">
        <v>43891</v>
      </c>
      <c r="G20" s="25">
        <v>43922</v>
      </c>
      <c r="H20" s="25">
        <v>43952</v>
      </c>
      <c r="I20" s="25">
        <v>43983</v>
      </c>
      <c r="J20" s="25">
        <v>44013</v>
      </c>
      <c r="K20" s="25">
        <v>44044</v>
      </c>
      <c r="L20" s="25">
        <v>44075</v>
      </c>
      <c r="M20" s="25">
        <v>44105</v>
      </c>
      <c r="N20" s="25">
        <v>44136</v>
      </c>
      <c r="O20" s="25">
        <v>44166</v>
      </c>
    </row>
    <row r="21" spans="1:15">
      <c r="B21" s="51" t="s">
        <v>33</v>
      </c>
      <c r="C21" s="27" t="s">
        <v>61</v>
      </c>
      <c r="D21" s="60">
        <v>47.879118000000005</v>
      </c>
      <c r="E21" s="60">
        <v>46.314794999999997</v>
      </c>
      <c r="F21" s="60">
        <v>49.838455000000003</v>
      </c>
      <c r="G21" s="50">
        <f>G11+G12+G13</f>
        <v>30.229707317073171</v>
      </c>
      <c r="H21" s="50">
        <f t="shared" ref="H21:O21" si="3">H11+H12+H13</f>
        <v>20.926000000000002</v>
      </c>
      <c r="I21" s="50">
        <f t="shared" si="3"/>
        <v>12.898331280000001</v>
      </c>
      <c r="J21" s="50">
        <f t="shared" si="3"/>
        <v>13.09721622</v>
      </c>
      <c r="K21" s="50">
        <f t="shared" si="3"/>
        <v>28.747999999999998</v>
      </c>
      <c r="L21" s="50">
        <f t="shared" si="3"/>
        <v>42.3</v>
      </c>
      <c r="M21" s="50">
        <f t="shared" si="3"/>
        <v>43.71</v>
      </c>
      <c r="N21" s="50">
        <f t="shared" si="3"/>
        <v>42.3</v>
      </c>
      <c r="O21" s="50">
        <f t="shared" si="3"/>
        <v>40.860000000000007</v>
      </c>
    </row>
    <row r="22" spans="1:15">
      <c r="B22" s="51" t="s">
        <v>34</v>
      </c>
      <c r="C22" s="27" t="s">
        <v>61</v>
      </c>
      <c r="D22" s="60">
        <v>25.711888999999999</v>
      </c>
      <c r="E22" s="60">
        <v>15.727271</v>
      </c>
      <c r="F22" s="60">
        <v>38.611249000000001</v>
      </c>
      <c r="G22" s="50">
        <f>70*24*G9/1000</f>
        <v>50.4</v>
      </c>
      <c r="H22" s="50">
        <f t="shared" ref="H22:O22" si="4">70*24*H9/1000</f>
        <v>52.08</v>
      </c>
      <c r="I22" s="50">
        <f t="shared" si="4"/>
        <v>50.4</v>
      </c>
      <c r="J22" s="50">
        <f t="shared" si="4"/>
        <v>52.08</v>
      </c>
      <c r="K22" s="50">
        <f t="shared" si="4"/>
        <v>52.08</v>
      </c>
      <c r="L22" s="50">
        <f t="shared" si="4"/>
        <v>50.4</v>
      </c>
      <c r="M22" s="50">
        <f t="shared" si="4"/>
        <v>52.08</v>
      </c>
      <c r="N22" s="50">
        <f t="shared" si="4"/>
        <v>50.4</v>
      </c>
      <c r="O22" s="50">
        <f t="shared" si="4"/>
        <v>52.08</v>
      </c>
    </row>
    <row r="23" spans="1:15">
      <c r="B23" s="51" t="s">
        <v>35</v>
      </c>
      <c r="C23" s="27" t="s">
        <v>61</v>
      </c>
      <c r="D23" s="60">
        <v>86.597460000000012</v>
      </c>
      <c r="E23" s="60">
        <v>95.865592000000007</v>
      </c>
      <c r="F23" s="60">
        <v>99.123234999999994</v>
      </c>
      <c r="G23" s="50">
        <f t="shared" ref="G23:H23" si="5">G17-G21-G22-G26</f>
        <v>93.159853658536576</v>
      </c>
      <c r="H23" s="50">
        <f t="shared" si="5"/>
        <v>88.847999999999999</v>
      </c>
      <c r="I23" s="50">
        <f>I17-I21-I22-I26</f>
        <v>106.55797398662003</v>
      </c>
      <c r="J23" s="50">
        <f t="shared" ref="J23:O23" si="6">J17-J21-J22-J26</f>
        <v>112.36751690918182</v>
      </c>
      <c r="K23" s="50">
        <f t="shared" si="6"/>
        <v>109.961</v>
      </c>
      <c r="L23" s="50">
        <f t="shared" si="6"/>
        <v>100.01454545454547</v>
      </c>
      <c r="M23" s="50">
        <f t="shared" si="6"/>
        <v>101.79999999999997</v>
      </c>
      <c r="N23" s="50">
        <f t="shared" si="6"/>
        <v>93.407999999999987</v>
      </c>
      <c r="O23" s="50">
        <f t="shared" si="6"/>
        <v>99.810146341463408</v>
      </c>
    </row>
    <row r="24" spans="1:15">
      <c r="B24" s="49" t="s">
        <v>36</v>
      </c>
      <c r="C24" s="27" t="s">
        <v>61</v>
      </c>
      <c r="D24" s="60">
        <v>0</v>
      </c>
      <c r="E24" s="60">
        <v>3.159888</v>
      </c>
      <c r="F24" s="60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9" t="s">
        <v>37</v>
      </c>
      <c r="C25" s="27" t="s">
        <v>61</v>
      </c>
      <c r="D25" s="60">
        <v>3.2024250000000003</v>
      </c>
      <c r="E25" s="60">
        <v>9.5196670000000001</v>
      </c>
      <c r="F25" s="60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9" t="s">
        <v>38</v>
      </c>
      <c r="C26" s="27" t="s">
        <v>61</v>
      </c>
      <c r="D26" s="60">
        <v>2.976</v>
      </c>
      <c r="E26" s="60">
        <v>2.7839999999999998</v>
      </c>
      <c r="F26" s="60">
        <v>2.976</v>
      </c>
      <c r="G26" s="50">
        <f>4*24*G9/1000</f>
        <v>2.88</v>
      </c>
      <c r="H26" s="50">
        <f t="shared" ref="H26:O26" si="7">4*24*H9/1000</f>
        <v>2.976</v>
      </c>
      <c r="I26" s="50">
        <f t="shared" si="7"/>
        <v>2.88</v>
      </c>
      <c r="J26" s="50">
        <f t="shared" si="7"/>
        <v>2.976</v>
      </c>
      <c r="K26" s="50">
        <f t="shared" si="7"/>
        <v>2.976</v>
      </c>
      <c r="L26" s="50">
        <f t="shared" si="7"/>
        <v>2.88</v>
      </c>
      <c r="M26" s="50">
        <f t="shared" si="7"/>
        <v>2.976</v>
      </c>
      <c r="N26" s="50">
        <f t="shared" si="7"/>
        <v>2.88</v>
      </c>
      <c r="O26" s="50">
        <f t="shared" si="7"/>
        <v>2.976</v>
      </c>
    </row>
    <row r="27" spans="1:15">
      <c r="B27" s="198" t="s">
        <v>173</v>
      </c>
      <c r="G27" s="223">
        <f>SUM(G21:G26)</f>
        <v>176.66956097560973</v>
      </c>
      <c r="H27" s="223">
        <f t="shared" ref="H27:O27" si="8">SUM(H21:H26)</f>
        <v>164.82999999999998</v>
      </c>
      <c r="I27" s="223">
        <f t="shared" si="8"/>
        <v>172.73630526662004</v>
      </c>
      <c r="J27" s="223">
        <f t="shared" si="8"/>
        <v>180.52073312918179</v>
      </c>
      <c r="K27" s="223">
        <f t="shared" si="8"/>
        <v>193.76499999999999</v>
      </c>
      <c r="L27" s="223">
        <f t="shared" si="8"/>
        <v>195.59454545454545</v>
      </c>
      <c r="M27" s="223">
        <f t="shared" si="8"/>
        <v>200.56599999999997</v>
      </c>
      <c r="N27" s="223">
        <f t="shared" si="8"/>
        <v>188.98799999999997</v>
      </c>
      <c r="O27" s="223">
        <f t="shared" si="8"/>
        <v>195.72614634146339</v>
      </c>
    </row>
    <row r="28" spans="1:15" ht="15" thickBot="1"/>
    <row r="29" spans="1:15" ht="15" thickBot="1">
      <c r="A29" s="127" t="s">
        <v>95</v>
      </c>
      <c r="B29" s="128" t="s">
        <v>137</v>
      </c>
      <c r="C29" s="129" t="s">
        <v>95</v>
      </c>
      <c r="D29" s="217">
        <v>47</v>
      </c>
      <c r="E29" s="217">
        <v>22</v>
      </c>
      <c r="F29" s="217">
        <v>39</v>
      </c>
      <c r="G29" s="174">
        <v>44.5</v>
      </c>
      <c r="H29" s="175">
        <v>43.5</v>
      </c>
      <c r="I29" s="175">
        <v>56</v>
      </c>
      <c r="J29" s="175">
        <v>55.820585345462042</v>
      </c>
      <c r="K29" s="175">
        <v>52.70705405238693</v>
      </c>
      <c r="L29" s="175">
        <v>49.334512782457907</v>
      </c>
      <c r="M29" s="175">
        <v>53.270400000000002</v>
      </c>
      <c r="N29" s="175">
        <v>51.552</v>
      </c>
      <c r="O29" s="175">
        <v>59.311399999999999</v>
      </c>
    </row>
    <row r="30" spans="1:15" ht="15" thickBot="1">
      <c r="A30" s="124" t="s">
        <v>98</v>
      </c>
      <c r="B30" s="125" t="s">
        <v>99</v>
      </c>
      <c r="C30" s="126" t="s">
        <v>136</v>
      </c>
      <c r="D30" s="25">
        <v>43831</v>
      </c>
      <c r="E30" s="25">
        <v>43862</v>
      </c>
      <c r="F30" s="25">
        <v>43891</v>
      </c>
      <c r="G30" s="25">
        <v>43922</v>
      </c>
      <c r="H30" s="25">
        <v>43952</v>
      </c>
      <c r="I30" s="25">
        <v>43983</v>
      </c>
      <c r="J30" s="25">
        <v>44013</v>
      </c>
      <c r="K30" s="25">
        <v>44044</v>
      </c>
      <c r="L30" s="25">
        <v>44075</v>
      </c>
      <c r="M30" s="25">
        <v>44105</v>
      </c>
      <c r="N30" s="25">
        <v>44136</v>
      </c>
      <c r="O30" s="25">
        <v>44166</v>
      </c>
    </row>
    <row r="31" spans="1:15">
      <c r="A31" s="127" t="s">
        <v>95</v>
      </c>
      <c r="B31" s="243" t="s">
        <v>62</v>
      </c>
      <c r="C31" s="129" t="s">
        <v>95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127" t="s">
        <v>95</v>
      </c>
      <c r="B32" s="244" t="s">
        <v>65</v>
      </c>
      <c r="C32" s="129" t="s">
        <v>95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127" t="s">
        <v>95</v>
      </c>
      <c r="B33" s="128" t="s">
        <v>178</v>
      </c>
      <c r="C33" s="129" t="s">
        <v>95</v>
      </c>
      <c r="D33" s="217"/>
      <c r="E33" s="217"/>
      <c r="F33" s="217"/>
      <c r="G33" s="180"/>
      <c r="H33" s="242"/>
      <c r="I33" s="242"/>
      <c r="J33" s="242"/>
      <c r="K33" s="242"/>
      <c r="L33" s="242"/>
      <c r="M33" s="242"/>
      <c r="N33" s="242"/>
      <c r="O33" s="242"/>
    </row>
    <row r="34" spans="1:15">
      <c r="A34" s="127" t="s">
        <v>95</v>
      </c>
      <c r="B34" s="128" t="s">
        <v>179</v>
      </c>
      <c r="C34" s="129" t="s">
        <v>95</v>
      </c>
      <c r="D34" s="217">
        <v>12</v>
      </c>
      <c r="E34" s="217">
        <v>12</v>
      </c>
      <c r="F34" s="217">
        <v>37</v>
      </c>
      <c r="G34" s="176">
        <v>32</v>
      </c>
      <c r="H34" s="177">
        <v>0</v>
      </c>
      <c r="I34" s="178"/>
      <c r="J34" s="179"/>
      <c r="K34" s="179"/>
      <c r="L34" s="179"/>
      <c r="M34" s="179"/>
      <c r="N34" s="179"/>
      <c r="O34" s="179"/>
    </row>
    <row r="35" spans="1:15">
      <c r="A35" s="127" t="s">
        <v>95</v>
      </c>
      <c r="B35" s="128" t="s">
        <v>63</v>
      </c>
      <c r="C35" s="129" t="s">
        <v>95</v>
      </c>
      <c r="D35" s="217">
        <v>32.86</v>
      </c>
      <c r="E35" s="217">
        <v>25.4</v>
      </c>
      <c r="F35" s="217">
        <v>16.645</v>
      </c>
      <c r="G35" s="180">
        <v>24</v>
      </c>
      <c r="H35" s="181">
        <v>23.184000000000001</v>
      </c>
      <c r="I35" s="179">
        <v>23.643999999999998</v>
      </c>
      <c r="J35" s="181">
        <v>27</v>
      </c>
      <c r="K35" s="181">
        <v>31.132362637362636</v>
      </c>
      <c r="L35" s="181">
        <v>30.3</v>
      </c>
      <c r="M35" s="181">
        <v>33.479999999999997</v>
      </c>
      <c r="N35" s="181">
        <v>29.794002340550026</v>
      </c>
      <c r="O35" s="181">
        <v>33.479999999999997</v>
      </c>
    </row>
    <row r="36" spans="1:15">
      <c r="A36" s="127" t="s">
        <v>95</v>
      </c>
      <c r="B36" s="128" t="s">
        <v>64</v>
      </c>
      <c r="C36" s="129" t="s">
        <v>95</v>
      </c>
      <c r="D36" s="217">
        <v>17.95</v>
      </c>
      <c r="E36" s="217">
        <v>25.305999999999997</v>
      </c>
      <c r="F36" s="217">
        <v>26.682999999999996</v>
      </c>
      <c r="G36" s="182">
        <v>20.55</v>
      </c>
      <c r="H36" s="183">
        <v>4.5960000000000001</v>
      </c>
      <c r="I36" s="183">
        <v>20.5</v>
      </c>
      <c r="J36" s="184">
        <v>22</v>
      </c>
      <c r="K36" s="184">
        <v>21.2</v>
      </c>
      <c r="L36" s="184">
        <v>21.2</v>
      </c>
      <c r="M36" s="184">
        <v>25.286999999999999</v>
      </c>
      <c r="N36" s="184">
        <v>25.777329432416618</v>
      </c>
      <c r="O36" s="184">
        <v>25.361999999999998</v>
      </c>
    </row>
    <row r="37" spans="1:15">
      <c r="A37" s="130" t="s">
        <v>95</v>
      </c>
      <c r="B37" s="131" t="s">
        <v>138</v>
      </c>
      <c r="C37" s="132" t="s">
        <v>95</v>
      </c>
      <c r="D37" s="217">
        <v>0.8</v>
      </c>
      <c r="E37" s="217">
        <v>0.94</v>
      </c>
      <c r="F37" s="217">
        <v>0.65</v>
      </c>
      <c r="G37" s="185">
        <v>0.7</v>
      </c>
      <c r="H37" s="185">
        <v>0.60859381000000001</v>
      </c>
      <c r="I37" s="185">
        <v>0.37617381999999999</v>
      </c>
      <c r="J37" s="185">
        <v>0.27513740999999997</v>
      </c>
      <c r="K37" s="185">
        <v>0.27</v>
      </c>
      <c r="L37" s="185">
        <v>0.27</v>
      </c>
      <c r="M37" s="185">
        <v>0.378</v>
      </c>
      <c r="N37" s="185">
        <v>0.378</v>
      </c>
      <c r="O37" s="185">
        <v>0.378</v>
      </c>
    </row>
    <row r="38" spans="1:15">
      <c r="A38" s="130" t="s">
        <v>95</v>
      </c>
      <c r="B38" s="133" t="s">
        <v>105</v>
      </c>
      <c r="C38" s="132" t="s">
        <v>95</v>
      </c>
      <c r="D38" s="217">
        <v>0.5</v>
      </c>
      <c r="E38" s="217">
        <v>0.62</v>
      </c>
      <c r="F38" s="217">
        <v>0.65</v>
      </c>
      <c r="G38" s="186">
        <v>0.75</v>
      </c>
      <c r="H38" s="185">
        <v>0.75</v>
      </c>
      <c r="I38" s="185">
        <v>0.75</v>
      </c>
      <c r="J38" s="185">
        <v>0.65</v>
      </c>
      <c r="K38" s="185">
        <v>0.75</v>
      </c>
      <c r="L38" s="185">
        <v>1.05</v>
      </c>
      <c r="M38" s="185">
        <v>0.65</v>
      </c>
      <c r="N38" s="185">
        <v>0.65</v>
      </c>
      <c r="O38" s="185">
        <v>0.65</v>
      </c>
    </row>
    <row r="39" spans="1:15">
      <c r="A39" s="127" t="s">
        <v>95</v>
      </c>
      <c r="B39" s="134" t="s">
        <v>106</v>
      </c>
      <c r="C39" s="135" t="s">
        <v>107</v>
      </c>
      <c r="D39" s="217">
        <v>70.308482029999993</v>
      </c>
      <c r="E39" s="217">
        <v>65.57012877999999</v>
      </c>
      <c r="F39" s="217">
        <v>67.39</v>
      </c>
      <c r="G39" s="182">
        <v>52.08</v>
      </c>
      <c r="H39" s="176">
        <v>55.579062659999998</v>
      </c>
      <c r="I39" s="176">
        <v>52.57</v>
      </c>
      <c r="J39" s="176">
        <v>48.346814610000003</v>
      </c>
      <c r="K39" s="176">
        <v>59.6</v>
      </c>
      <c r="L39" s="176">
        <v>56.02</v>
      </c>
      <c r="M39" s="176">
        <v>38.10650227</v>
      </c>
      <c r="N39" s="176">
        <v>39.095887560000001</v>
      </c>
      <c r="O39" s="176">
        <v>40.614272339999999</v>
      </c>
    </row>
    <row r="40" spans="1:15">
      <c r="A40" s="127" t="s">
        <v>95</v>
      </c>
      <c r="B40" s="134" t="s">
        <v>106</v>
      </c>
      <c r="C40" s="136" t="s">
        <v>108</v>
      </c>
      <c r="D40" s="217">
        <v>67.334808789999997</v>
      </c>
      <c r="E40" s="217">
        <v>64.025330750000009</v>
      </c>
      <c r="F40" s="217">
        <v>61.08</v>
      </c>
      <c r="G40" s="180">
        <v>50.41</v>
      </c>
      <c r="H40" s="184">
        <v>51.680401949999997</v>
      </c>
      <c r="I40" s="184">
        <v>53.87</v>
      </c>
      <c r="J40" s="184">
        <v>53.633742699999999</v>
      </c>
      <c r="K40" s="184">
        <v>61.18</v>
      </c>
      <c r="L40" s="184">
        <v>60.42</v>
      </c>
      <c r="M40" s="184">
        <v>54.128273749999998</v>
      </c>
      <c r="N40" s="184">
        <v>53.887240999999996</v>
      </c>
      <c r="O40" s="184">
        <v>55.930421340000002</v>
      </c>
    </row>
    <row r="41" spans="1:15">
      <c r="A41" s="137" t="s">
        <v>95</v>
      </c>
      <c r="B41" s="138" t="s">
        <v>106</v>
      </c>
      <c r="C41" s="139" t="s">
        <v>109</v>
      </c>
      <c r="D41" s="217">
        <v>0.41</v>
      </c>
      <c r="E41" s="217">
        <v>1.27</v>
      </c>
      <c r="F41" s="217">
        <v>3.8000000000000003</v>
      </c>
      <c r="G41" s="184">
        <v>1.2</v>
      </c>
      <c r="H41" s="184">
        <v>1.55</v>
      </c>
      <c r="I41" s="184">
        <v>4.0999999999999996</v>
      </c>
      <c r="J41" s="184">
        <v>4</v>
      </c>
      <c r="K41" s="184">
        <v>14.3</v>
      </c>
      <c r="L41" s="184">
        <v>13.4</v>
      </c>
      <c r="M41" s="184">
        <v>17</v>
      </c>
      <c r="N41" s="184">
        <v>17</v>
      </c>
      <c r="O41" s="184">
        <v>17</v>
      </c>
    </row>
    <row r="42" spans="1:15">
      <c r="A42" s="140" t="s">
        <v>95</v>
      </c>
      <c r="B42" s="141" t="s">
        <v>110</v>
      </c>
      <c r="C42" s="142" t="s">
        <v>107</v>
      </c>
      <c r="D42" s="217">
        <v>32</v>
      </c>
      <c r="E42" s="217">
        <v>32</v>
      </c>
      <c r="F42" s="217">
        <v>22</v>
      </c>
      <c r="G42" s="187">
        <v>20</v>
      </c>
      <c r="H42" s="188">
        <v>20</v>
      </c>
      <c r="I42" s="188">
        <v>23</v>
      </c>
      <c r="J42" s="188">
        <v>26</v>
      </c>
      <c r="K42" s="188">
        <v>26</v>
      </c>
      <c r="L42" s="188">
        <v>26</v>
      </c>
      <c r="M42" s="188">
        <v>26</v>
      </c>
      <c r="N42" s="188">
        <v>26</v>
      </c>
      <c r="O42" s="188">
        <v>26</v>
      </c>
    </row>
    <row r="43" spans="1:15">
      <c r="A43" s="137" t="s">
        <v>95</v>
      </c>
      <c r="B43" s="143" t="s">
        <v>111</v>
      </c>
      <c r="C43" s="144" t="s">
        <v>107</v>
      </c>
      <c r="D43" s="217">
        <v>12</v>
      </c>
      <c r="E43" s="217">
        <v>12</v>
      </c>
      <c r="F43" s="217">
        <v>11</v>
      </c>
      <c r="G43" s="189">
        <v>10</v>
      </c>
      <c r="H43" s="190">
        <v>11</v>
      </c>
      <c r="I43" s="190">
        <v>12</v>
      </c>
      <c r="J43" s="190">
        <v>12</v>
      </c>
      <c r="K43" s="190">
        <v>14</v>
      </c>
      <c r="L43" s="190">
        <v>14</v>
      </c>
      <c r="M43" s="190">
        <v>12</v>
      </c>
      <c r="N43" s="190">
        <v>12</v>
      </c>
      <c r="O43" s="190">
        <v>12</v>
      </c>
    </row>
    <row r="44" spans="1:15">
      <c r="A44" s="140" t="s">
        <v>95</v>
      </c>
      <c r="B44" s="145" t="s">
        <v>112</v>
      </c>
      <c r="C44" s="142" t="s">
        <v>107</v>
      </c>
      <c r="D44" s="217"/>
      <c r="E44" s="217"/>
      <c r="F44" s="217"/>
      <c r="G44" s="191"/>
      <c r="H44" s="191"/>
      <c r="I44" s="191"/>
      <c r="J44" s="191"/>
      <c r="K44" s="191"/>
      <c r="L44" s="191"/>
      <c r="M44" s="191"/>
      <c r="N44" s="191"/>
      <c r="O44" s="191"/>
    </row>
    <row r="45" spans="1:15">
      <c r="A45" s="137" t="s">
        <v>95</v>
      </c>
      <c r="B45" s="146" t="s">
        <v>112</v>
      </c>
      <c r="C45" s="139" t="s">
        <v>109</v>
      </c>
      <c r="D45" s="217"/>
      <c r="E45" s="217"/>
      <c r="F45" s="217"/>
      <c r="G45" s="192"/>
      <c r="H45" s="192"/>
      <c r="I45" s="192"/>
      <c r="J45" s="192"/>
      <c r="K45" s="192"/>
      <c r="L45" s="192"/>
      <c r="M45" s="192"/>
      <c r="N45" s="192"/>
      <c r="O45" s="192"/>
    </row>
    <row r="46" spans="1:15">
      <c r="A46" s="140" t="s">
        <v>95</v>
      </c>
      <c r="B46" s="147" t="s">
        <v>113</v>
      </c>
      <c r="C46" s="142" t="s">
        <v>107</v>
      </c>
      <c r="D46" s="217"/>
      <c r="E46" s="217"/>
      <c r="F46" s="217"/>
      <c r="G46" s="184"/>
      <c r="H46" s="184"/>
      <c r="I46" s="184"/>
      <c r="J46" s="184"/>
      <c r="K46" s="184"/>
      <c r="L46" s="184"/>
      <c r="M46" s="184"/>
      <c r="N46" s="184"/>
      <c r="O46" s="184"/>
    </row>
    <row r="47" spans="1:15">
      <c r="A47" s="137" t="s">
        <v>95</v>
      </c>
      <c r="B47" s="148" t="s">
        <v>113</v>
      </c>
      <c r="C47" s="139" t="s">
        <v>109</v>
      </c>
      <c r="D47" s="217"/>
      <c r="E47" s="217"/>
      <c r="F47" s="217"/>
      <c r="G47" s="184"/>
      <c r="H47" s="184"/>
      <c r="I47" s="184"/>
      <c r="J47" s="184"/>
      <c r="K47" s="184"/>
      <c r="L47" s="184"/>
      <c r="M47" s="184"/>
      <c r="N47" s="184"/>
      <c r="O47" s="184"/>
    </row>
    <row r="48" spans="1:15">
      <c r="A48" s="140" t="s">
        <v>95</v>
      </c>
      <c r="B48" s="149" t="s">
        <v>114</v>
      </c>
      <c r="C48" s="142" t="s">
        <v>107</v>
      </c>
      <c r="D48" s="217"/>
      <c r="E48" s="217"/>
      <c r="F48" s="217"/>
      <c r="G48" s="191"/>
      <c r="H48" s="191"/>
      <c r="I48" s="191"/>
      <c r="J48" s="191"/>
      <c r="K48" s="191"/>
      <c r="L48" s="191"/>
      <c r="M48" s="191"/>
      <c r="N48" s="191"/>
      <c r="O48" s="191"/>
    </row>
    <row r="49" spans="1:15">
      <c r="A49" s="137" t="s">
        <v>95</v>
      </c>
      <c r="B49" s="150" t="s">
        <v>114</v>
      </c>
      <c r="C49" s="139" t="s">
        <v>109</v>
      </c>
      <c r="D49" s="217"/>
      <c r="E49" s="217"/>
      <c r="F49" s="217"/>
      <c r="G49" s="192"/>
      <c r="H49" s="192"/>
      <c r="I49" s="192">
        <v>1.8</v>
      </c>
      <c r="J49" s="192">
        <v>0.40000000000000013</v>
      </c>
      <c r="K49" s="192">
        <v>1.8</v>
      </c>
      <c r="L49" s="192">
        <v>1.8</v>
      </c>
      <c r="M49" s="192">
        <v>1.8</v>
      </c>
      <c r="N49" s="192">
        <v>3</v>
      </c>
      <c r="O49" s="192">
        <v>3</v>
      </c>
    </row>
    <row r="50" spans="1:15">
      <c r="A50" s="140" t="s">
        <v>95</v>
      </c>
      <c r="B50" s="151" t="s">
        <v>115</v>
      </c>
      <c r="C50" s="135" t="s">
        <v>107</v>
      </c>
      <c r="D50" s="217"/>
      <c r="E50" s="217"/>
      <c r="F50" s="217"/>
      <c r="G50" s="184"/>
      <c r="H50" s="184"/>
      <c r="I50" s="184"/>
      <c r="J50" s="184"/>
      <c r="K50" s="184"/>
      <c r="L50" s="184"/>
      <c r="M50" s="184"/>
      <c r="N50" s="184"/>
      <c r="O50" s="184"/>
    </row>
    <row r="51" spans="1:15">
      <c r="A51" s="127" t="s">
        <v>95</v>
      </c>
      <c r="B51" s="151" t="s">
        <v>115</v>
      </c>
      <c r="C51" s="152" t="s">
        <v>109</v>
      </c>
      <c r="D51" s="217">
        <v>1.05</v>
      </c>
      <c r="E51" s="217">
        <v>0.82000000000000206</v>
      </c>
      <c r="F51" s="217">
        <v>6.43</v>
      </c>
      <c r="G51" s="180">
        <v>7.3999999999999995</v>
      </c>
      <c r="H51" s="184">
        <v>5.15</v>
      </c>
      <c r="I51" s="184">
        <v>11.4</v>
      </c>
      <c r="J51" s="184">
        <v>10.8</v>
      </c>
      <c r="K51" s="184">
        <v>13.8</v>
      </c>
      <c r="L51" s="184">
        <v>13.8</v>
      </c>
      <c r="M51" s="184">
        <v>10</v>
      </c>
      <c r="N51" s="184">
        <v>10</v>
      </c>
      <c r="O51" s="184">
        <v>10</v>
      </c>
    </row>
    <row r="52" spans="1:15">
      <c r="A52" s="140" t="s">
        <v>95</v>
      </c>
      <c r="B52" s="153" t="s">
        <v>116</v>
      </c>
      <c r="C52" s="142" t="s">
        <v>107</v>
      </c>
      <c r="D52" s="217"/>
      <c r="E52" s="217"/>
      <c r="F52" s="217"/>
      <c r="G52" s="191"/>
      <c r="H52" s="191"/>
      <c r="I52" s="191"/>
      <c r="J52" s="191"/>
      <c r="K52" s="191"/>
      <c r="L52" s="191"/>
      <c r="M52" s="191"/>
      <c r="N52" s="191"/>
      <c r="O52" s="191"/>
    </row>
    <row r="53" spans="1:15">
      <c r="A53" s="137" t="s">
        <v>95</v>
      </c>
      <c r="B53" s="154" t="s">
        <v>116</v>
      </c>
      <c r="C53" s="139" t="s">
        <v>109</v>
      </c>
      <c r="D53" s="217">
        <v>1.2</v>
      </c>
      <c r="E53" s="217"/>
      <c r="F53" s="217"/>
      <c r="G53" s="192"/>
      <c r="H53" s="192"/>
      <c r="I53" s="192"/>
      <c r="J53" s="192"/>
      <c r="K53" s="192"/>
      <c r="L53" s="192"/>
      <c r="M53" s="192"/>
      <c r="N53" s="192"/>
      <c r="O53" s="192"/>
    </row>
    <row r="54" spans="1:15">
      <c r="A54" s="140" t="s">
        <v>95</v>
      </c>
      <c r="B54" s="153" t="s">
        <v>117</v>
      </c>
      <c r="C54" s="142" t="s">
        <v>107</v>
      </c>
      <c r="D54" s="217"/>
      <c r="E54" s="217"/>
      <c r="F54" s="217"/>
      <c r="G54" s="184"/>
      <c r="H54" s="184"/>
      <c r="I54" s="184"/>
      <c r="J54" s="184"/>
      <c r="K54" s="184"/>
      <c r="L54" s="184"/>
      <c r="M54" s="184"/>
      <c r="N54" s="184"/>
      <c r="O54" s="184"/>
    </row>
    <row r="55" spans="1:15">
      <c r="A55" s="137" t="s">
        <v>95</v>
      </c>
      <c r="B55" s="154" t="s">
        <v>117</v>
      </c>
      <c r="C55" s="139" t="s">
        <v>109</v>
      </c>
      <c r="D55" s="217"/>
      <c r="E55" s="217"/>
      <c r="F55" s="217"/>
      <c r="G55" s="184">
        <v>0.65</v>
      </c>
      <c r="H55" s="184"/>
      <c r="I55" s="184"/>
      <c r="J55" s="184"/>
      <c r="K55" s="184"/>
      <c r="L55" s="184"/>
      <c r="M55" s="184"/>
      <c r="N55" s="184"/>
      <c r="O55" s="184"/>
    </row>
    <row r="56" spans="1:15">
      <c r="A56" s="127" t="s">
        <v>95</v>
      </c>
      <c r="B56" s="155" t="s">
        <v>118</v>
      </c>
      <c r="C56" s="135" t="s">
        <v>107</v>
      </c>
      <c r="D56" s="217"/>
      <c r="E56" s="217"/>
      <c r="F56" s="217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5">
      <c r="A57" s="127" t="s">
        <v>95</v>
      </c>
      <c r="B57" s="155" t="s">
        <v>118</v>
      </c>
      <c r="C57" s="136" t="s">
        <v>108</v>
      </c>
      <c r="D57" s="217"/>
      <c r="E57" s="217"/>
      <c r="F57" s="217"/>
      <c r="G57" s="184"/>
      <c r="H57" s="184"/>
      <c r="I57" s="184"/>
      <c r="J57" s="184"/>
      <c r="K57" s="184"/>
      <c r="L57" s="184"/>
      <c r="M57" s="184"/>
      <c r="N57" s="184"/>
      <c r="O57" s="184"/>
    </row>
    <row r="58" spans="1:15">
      <c r="A58" s="137" t="s">
        <v>95</v>
      </c>
      <c r="B58" s="155" t="s">
        <v>118</v>
      </c>
      <c r="C58" s="152" t="s">
        <v>109</v>
      </c>
      <c r="D58" s="217"/>
      <c r="E58" s="217"/>
      <c r="F58" s="217"/>
      <c r="G58" s="192"/>
      <c r="H58" s="192"/>
      <c r="I58" s="192"/>
      <c r="J58" s="192"/>
      <c r="K58" s="192"/>
      <c r="L58" s="192"/>
      <c r="M58" s="192"/>
      <c r="N58" s="192"/>
      <c r="O58" s="192"/>
    </row>
    <row r="59" spans="1:15">
      <c r="A59" s="137" t="s">
        <v>95</v>
      </c>
      <c r="B59" s="156" t="s">
        <v>119</v>
      </c>
      <c r="C59" s="157" t="s">
        <v>109</v>
      </c>
      <c r="D59" s="217"/>
      <c r="E59" s="217"/>
      <c r="F59" s="217"/>
      <c r="G59" s="184"/>
      <c r="H59" s="184"/>
      <c r="I59" s="184"/>
      <c r="J59" s="184"/>
      <c r="K59" s="184"/>
      <c r="L59" s="184"/>
      <c r="M59" s="184"/>
      <c r="N59" s="184"/>
      <c r="O59" s="184"/>
    </row>
    <row r="60" spans="1:15">
      <c r="A60" s="137" t="s">
        <v>95</v>
      </c>
      <c r="B60" s="156" t="s">
        <v>120</v>
      </c>
      <c r="C60" s="157" t="s">
        <v>109</v>
      </c>
      <c r="D60" s="217"/>
      <c r="E60" s="217"/>
      <c r="F60" s="217"/>
      <c r="G60" s="193"/>
      <c r="H60" s="187"/>
      <c r="I60" s="187"/>
      <c r="J60" s="187"/>
      <c r="K60" s="187"/>
      <c r="L60" s="187"/>
      <c r="M60" s="187"/>
      <c r="N60" s="187"/>
      <c r="O60" s="187"/>
    </row>
    <row r="61" spans="1:15">
      <c r="A61" s="158" t="s">
        <v>116</v>
      </c>
      <c r="B61" s="159" t="s">
        <v>106</v>
      </c>
      <c r="C61" s="160" t="s">
        <v>116</v>
      </c>
      <c r="D61" s="188"/>
      <c r="E61" s="188"/>
      <c r="F61" s="188">
        <v>0.68</v>
      </c>
      <c r="G61" s="188">
        <v>0.7</v>
      </c>
      <c r="H61" s="188">
        <v>0</v>
      </c>
      <c r="I61" s="188"/>
      <c r="J61" s="188">
        <v>0</v>
      </c>
      <c r="K61" s="188"/>
      <c r="L61" s="188"/>
      <c r="M61" s="188">
        <v>0.6</v>
      </c>
      <c r="N61" s="188">
        <v>0.6</v>
      </c>
      <c r="O61" s="188">
        <v>0.6</v>
      </c>
    </row>
    <row r="62" spans="1:15">
      <c r="A62" s="161" t="s">
        <v>116</v>
      </c>
      <c r="B62" s="162" t="s">
        <v>115</v>
      </c>
      <c r="C62" s="163" t="s">
        <v>116</v>
      </c>
      <c r="D62" s="217"/>
      <c r="E62" s="217"/>
      <c r="F62" s="217"/>
      <c r="G62" s="188"/>
      <c r="H62" s="190">
        <v>0.6</v>
      </c>
      <c r="I62" s="190">
        <v>0</v>
      </c>
      <c r="J62" s="190">
        <v>0.6</v>
      </c>
      <c r="K62" s="190">
        <v>1.2</v>
      </c>
      <c r="L62" s="190">
        <v>0.6</v>
      </c>
      <c r="M62" s="190"/>
      <c r="N62" s="190"/>
      <c r="O62" s="190"/>
    </row>
    <row r="63" spans="1:15">
      <c r="A63" s="164" t="s">
        <v>2</v>
      </c>
      <c r="B63" s="134" t="s">
        <v>106</v>
      </c>
      <c r="C63" s="135" t="s">
        <v>107</v>
      </c>
      <c r="D63" s="217">
        <v>0</v>
      </c>
      <c r="E63" s="217">
        <v>2.0000000000000036</v>
      </c>
      <c r="F63" s="217">
        <v>0</v>
      </c>
      <c r="G63" s="194">
        <v>-2.2204460492503131E-16</v>
      </c>
      <c r="H63" s="195">
        <v>0.59999999999999898</v>
      </c>
      <c r="I63" s="195">
        <v>0</v>
      </c>
      <c r="J63" s="195">
        <v>4.4408920985006262E-16</v>
      </c>
      <c r="K63" s="195">
        <v>-5.5511151231257827E-17</v>
      </c>
      <c r="L63" s="195">
        <v>0</v>
      </c>
      <c r="M63" s="195">
        <v>0</v>
      </c>
      <c r="N63" s="195">
        <v>0</v>
      </c>
      <c r="O63" s="195">
        <v>0</v>
      </c>
    </row>
    <row r="64" spans="1:15">
      <c r="A64" s="164" t="s">
        <v>2</v>
      </c>
      <c r="B64" s="134" t="s">
        <v>106</v>
      </c>
      <c r="C64" s="152" t="s">
        <v>109</v>
      </c>
      <c r="D64" s="217">
        <v>5.59</v>
      </c>
      <c r="E64" s="217">
        <v>1.7200000000000002</v>
      </c>
      <c r="F64" s="217"/>
      <c r="G64" s="176">
        <v>0</v>
      </c>
      <c r="H64" s="176">
        <v>2.35</v>
      </c>
      <c r="I64" s="176"/>
      <c r="J64" s="176">
        <v>2.5999999999999996</v>
      </c>
      <c r="K64" s="176">
        <v>0.9</v>
      </c>
      <c r="L64" s="176"/>
      <c r="M64" s="176"/>
      <c r="N64" s="176"/>
      <c r="O64" s="176"/>
    </row>
    <row r="65" spans="1:15">
      <c r="A65" s="161" t="s">
        <v>2</v>
      </c>
      <c r="B65" s="138" t="s">
        <v>106</v>
      </c>
      <c r="C65" s="139" t="s">
        <v>121</v>
      </c>
      <c r="D65" s="217">
        <v>0</v>
      </c>
      <c r="E65" s="217">
        <v>0</v>
      </c>
      <c r="F65" s="217">
        <v>0</v>
      </c>
      <c r="G65" s="190">
        <v>0</v>
      </c>
      <c r="H65" s="190"/>
      <c r="I65" s="190"/>
      <c r="J65" s="190"/>
      <c r="K65" s="190">
        <v>0.3</v>
      </c>
      <c r="L65" s="190"/>
      <c r="M65" s="190"/>
      <c r="N65" s="192"/>
      <c r="O65" s="192"/>
    </row>
    <row r="66" spans="1:15">
      <c r="A66" s="164" t="s">
        <v>2</v>
      </c>
      <c r="B66" s="165" t="s">
        <v>112</v>
      </c>
      <c r="C66" s="135" t="s">
        <v>107</v>
      </c>
      <c r="D66" s="217"/>
      <c r="E66" s="217"/>
      <c r="F66" s="217"/>
      <c r="G66" s="184"/>
      <c r="H66" s="184"/>
      <c r="I66" s="184"/>
      <c r="J66" s="184"/>
      <c r="K66" s="184"/>
      <c r="L66" s="184"/>
      <c r="M66" s="184"/>
      <c r="N66" s="184"/>
      <c r="O66" s="184"/>
    </row>
    <row r="67" spans="1:15">
      <c r="A67" s="164" t="s">
        <v>2</v>
      </c>
      <c r="B67" s="165" t="s">
        <v>112</v>
      </c>
      <c r="C67" s="152" t="s">
        <v>109</v>
      </c>
      <c r="D67" s="217"/>
      <c r="E67" s="217"/>
      <c r="F67" s="217"/>
      <c r="G67" s="184"/>
      <c r="H67" s="184"/>
      <c r="I67" s="184"/>
      <c r="J67" s="184"/>
      <c r="K67" s="184"/>
      <c r="L67" s="184"/>
      <c r="M67" s="184"/>
      <c r="N67" s="184"/>
      <c r="O67" s="184"/>
    </row>
    <row r="68" spans="1:15">
      <c r="A68" s="158" t="s">
        <v>2</v>
      </c>
      <c r="B68" s="147" t="s">
        <v>113</v>
      </c>
      <c r="C68" s="142" t="s">
        <v>107</v>
      </c>
      <c r="D68" s="217"/>
      <c r="E68" s="217"/>
      <c r="F68" s="217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1:15">
      <c r="A69" s="161" t="s">
        <v>2</v>
      </c>
      <c r="B69" s="148" t="s">
        <v>113</v>
      </c>
      <c r="C69" s="139" t="s">
        <v>109</v>
      </c>
      <c r="D69" s="217"/>
      <c r="E69" s="217"/>
      <c r="F69" s="217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>
      <c r="A70" s="158" t="s">
        <v>2</v>
      </c>
      <c r="B70" s="149" t="s">
        <v>114</v>
      </c>
      <c r="C70" s="142" t="s">
        <v>107</v>
      </c>
      <c r="D70" s="217"/>
      <c r="E70" s="217"/>
      <c r="F70" s="217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1:15">
      <c r="A71" s="161" t="s">
        <v>2</v>
      </c>
      <c r="B71" s="150" t="s">
        <v>114</v>
      </c>
      <c r="C71" s="139" t="s">
        <v>109</v>
      </c>
      <c r="D71" s="217">
        <v>4.33</v>
      </c>
      <c r="E71" s="217">
        <v>4.2</v>
      </c>
      <c r="F71" s="217">
        <v>3</v>
      </c>
      <c r="G71" s="189">
        <v>1.8</v>
      </c>
      <c r="H71" s="190">
        <v>1.8</v>
      </c>
      <c r="I71" s="190"/>
      <c r="J71" s="190">
        <v>1.4</v>
      </c>
      <c r="K71" s="190"/>
      <c r="L71" s="190"/>
      <c r="M71" s="190"/>
      <c r="N71" s="190"/>
      <c r="O71" s="190"/>
    </row>
    <row r="72" spans="1:15">
      <c r="A72" s="164" t="s">
        <v>2</v>
      </c>
      <c r="B72" s="151" t="s">
        <v>115</v>
      </c>
      <c r="C72" s="135" t="s">
        <v>107</v>
      </c>
      <c r="D72" s="217">
        <v>0</v>
      </c>
      <c r="E72" s="217">
        <v>0</v>
      </c>
      <c r="F72" s="217">
        <v>0</v>
      </c>
      <c r="G72" s="184">
        <v>0</v>
      </c>
      <c r="H72" s="184">
        <v>0</v>
      </c>
      <c r="I72" s="184">
        <v>0</v>
      </c>
      <c r="J72" s="184"/>
      <c r="K72" s="184"/>
      <c r="L72" s="184"/>
      <c r="M72" s="184"/>
      <c r="N72" s="184"/>
      <c r="O72" s="184">
        <v>0</v>
      </c>
    </row>
    <row r="73" spans="1:15">
      <c r="A73" s="164" t="s">
        <v>2</v>
      </c>
      <c r="B73" s="151" t="s">
        <v>115</v>
      </c>
      <c r="C73" s="152" t="s">
        <v>109</v>
      </c>
      <c r="D73" s="217">
        <v>10.08</v>
      </c>
      <c r="E73" s="217">
        <v>10.079999999999998</v>
      </c>
      <c r="F73" s="217">
        <v>4</v>
      </c>
      <c r="G73" s="184">
        <v>0.20000000000000018</v>
      </c>
      <c r="H73" s="184">
        <v>1.2500000000000009</v>
      </c>
      <c r="I73" s="184"/>
      <c r="J73" s="184"/>
      <c r="K73" s="184"/>
      <c r="L73" s="184"/>
      <c r="M73" s="184"/>
      <c r="N73" s="184"/>
      <c r="O73" s="184"/>
    </row>
    <row r="74" spans="1:15">
      <c r="A74" s="158" t="s">
        <v>2</v>
      </c>
      <c r="B74" s="153" t="s">
        <v>116</v>
      </c>
      <c r="C74" s="142" t="s">
        <v>107</v>
      </c>
      <c r="D74" s="217"/>
      <c r="E74" s="217"/>
      <c r="F74" s="217"/>
      <c r="G74" s="191"/>
      <c r="H74" s="191"/>
      <c r="I74" s="191"/>
      <c r="J74" s="191"/>
      <c r="K74" s="191"/>
      <c r="L74" s="191"/>
      <c r="M74" s="191"/>
      <c r="N74" s="191"/>
      <c r="O74" s="191"/>
    </row>
    <row r="75" spans="1:15">
      <c r="A75" s="161" t="s">
        <v>2</v>
      </c>
      <c r="B75" s="154" t="s">
        <v>116</v>
      </c>
      <c r="C75" s="139" t="s">
        <v>109</v>
      </c>
      <c r="D75" s="217"/>
      <c r="E75" s="217"/>
      <c r="F75" s="217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>
      <c r="A76" s="158" t="s">
        <v>2</v>
      </c>
      <c r="B76" s="153" t="s">
        <v>117</v>
      </c>
      <c r="C76" s="142" t="s">
        <v>107</v>
      </c>
      <c r="D76" s="217"/>
      <c r="E76" s="217"/>
      <c r="F76" s="217"/>
      <c r="G76" s="184"/>
      <c r="H76" s="184"/>
      <c r="I76" s="184"/>
      <c r="J76" s="184"/>
      <c r="K76" s="184"/>
      <c r="L76" s="184"/>
      <c r="M76" s="184"/>
      <c r="N76" s="184"/>
      <c r="O76" s="184"/>
    </row>
    <row r="77" spans="1:15">
      <c r="A77" s="161" t="s">
        <v>2</v>
      </c>
      <c r="B77" s="154" t="s">
        <v>117</v>
      </c>
      <c r="C77" s="139" t="s">
        <v>109</v>
      </c>
      <c r="D77" s="217"/>
      <c r="E77" s="217"/>
      <c r="F77" s="217"/>
      <c r="G77" s="184"/>
      <c r="H77" s="184"/>
      <c r="I77" s="184"/>
      <c r="J77" s="184"/>
      <c r="K77" s="184"/>
      <c r="L77" s="184"/>
      <c r="M77" s="184"/>
      <c r="N77" s="184"/>
      <c r="O77" s="184"/>
    </row>
    <row r="78" spans="1:15">
      <c r="A78" s="158" t="s">
        <v>2</v>
      </c>
      <c r="B78" s="155" t="s">
        <v>118</v>
      </c>
      <c r="C78" s="142" t="s">
        <v>107</v>
      </c>
      <c r="D78" s="217"/>
      <c r="E78" s="217"/>
      <c r="F78" s="217"/>
      <c r="G78" s="191"/>
      <c r="H78" s="191"/>
      <c r="I78" s="191"/>
      <c r="J78" s="191"/>
      <c r="K78" s="191"/>
      <c r="L78" s="191"/>
      <c r="M78" s="191"/>
      <c r="N78" s="191"/>
      <c r="O78" s="191"/>
    </row>
    <row r="79" spans="1:15">
      <c r="A79" s="161" t="s">
        <v>2</v>
      </c>
      <c r="B79" s="155" t="s">
        <v>118</v>
      </c>
      <c r="C79" s="139" t="s">
        <v>109</v>
      </c>
      <c r="D79" s="217"/>
      <c r="E79" s="217"/>
      <c r="F79" s="217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5">
      <c r="A80" s="166" t="s">
        <v>2</v>
      </c>
      <c r="B80" s="156" t="s">
        <v>120</v>
      </c>
      <c r="C80" s="157" t="s">
        <v>109</v>
      </c>
      <c r="D80" s="217"/>
      <c r="E80" s="217"/>
      <c r="F80" s="217"/>
      <c r="G80" s="185"/>
      <c r="H80" s="185"/>
      <c r="I80" s="185"/>
      <c r="J80" s="185"/>
      <c r="K80" s="185"/>
      <c r="L80" s="185"/>
      <c r="M80" s="185"/>
      <c r="N80" s="185"/>
      <c r="O80" s="185"/>
    </row>
    <row r="81" spans="1:15">
      <c r="A81" s="164" t="s">
        <v>87</v>
      </c>
      <c r="B81" s="134" t="s">
        <v>106</v>
      </c>
      <c r="C81" s="167" t="s">
        <v>89</v>
      </c>
      <c r="D81" s="217">
        <v>2.5</v>
      </c>
      <c r="E81" s="217">
        <v>2</v>
      </c>
      <c r="F81" s="217">
        <v>2</v>
      </c>
      <c r="G81" s="195">
        <v>1.4</v>
      </c>
      <c r="H81" s="195">
        <v>0</v>
      </c>
      <c r="I81" s="195">
        <v>0</v>
      </c>
      <c r="J81" s="195">
        <v>0</v>
      </c>
      <c r="K81" s="195">
        <v>3</v>
      </c>
      <c r="L81" s="195">
        <v>3</v>
      </c>
      <c r="M81" s="195">
        <v>2</v>
      </c>
      <c r="N81" s="195">
        <v>2</v>
      </c>
      <c r="O81" s="195">
        <v>2</v>
      </c>
    </row>
    <row r="82" spans="1:15">
      <c r="A82" s="164" t="s">
        <v>87</v>
      </c>
      <c r="B82" s="168" t="s">
        <v>114</v>
      </c>
      <c r="C82" s="169" t="s">
        <v>89</v>
      </c>
      <c r="D82" s="217"/>
      <c r="E82" s="217"/>
      <c r="F82" s="217"/>
      <c r="G82" s="195">
        <v>0</v>
      </c>
      <c r="H82" s="176">
        <v>0</v>
      </c>
      <c r="I82" s="176">
        <v>0</v>
      </c>
      <c r="J82" s="176">
        <v>0</v>
      </c>
      <c r="K82" s="176">
        <v>0</v>
      </c>
      <c r="L82" s="176">
        <v>0</v>
      </c>
      <c r="M82" s="176">
        <v>0</v>
      </c>
      <c r="N82" s="176">
        <v>0</v>
      </c>
      <c r="O82" s="176">
        <v>0</v>
      </c>
    </row>
    <row r="83" spans="1:15">
      <c r="A83" s="164" t="s">
        <v>87</v>
      </c>
      <c r="B83" s="151" t="s">
        <v>115</v>
      </c>
      <c r="C83" s="169" t="s">
        <v>89</v>
      </c>
      <c r="D83" s="217">
        <v>3.87</v>
      </c>
      <c r="E83" s="217">
        <v>4.0999999999999996</v>
      </c>
      <c r="F83" s="217">
        <v>3.73</v>
      </c>
      <c r="G83" s="180">
        <v>2.9</v>
      </c>
      <c r="H83" s="176">
        <v>3</v>
      </c>
      <c r="I83" s="176">
        <v>3</v>
      </c>
      <c r="J83" s="176">
        <v>3.6</v>
      </c>
      <c r="K83" s="176">
        <v>0</v>
      </c>
      <c r="L83" s="176">
        <v>0.6</v>
      </c>
      <c r="M83" s="176">
        <v>3</v>
      </c>
      <c r="N83" s="176">
        <v>3</v>
      </c>
      <c r="O83" s="176">
        <v>3</v>
      </c>
    </row>
    <row r="84" spans="1:15">
      <c r="A84" s="166" t="s">
        <v>122</v>
      </c>
      <c r="B84" s="131" t="s">
        <v>106</v>
      </c>
      <c r="C84" s="170" t="s">
        <v>123</v>
      </c>
      <c r="D84" s="217">
        <v>6.2</v>
      </c>
      <c r="E84" s="217">
        <v>5.66</v>
      </c>
      <c r="F84" s="217">
        <v>6.0449999999999999</v>
      </c>
      <c r="G84" s="196">
        <v>5.85</v>
      </c>
      <c r="H84" s="196">
        <v>4.8</v>
      </c>
      <c r="I84" s="196">
        <v>5.7</v>
      </c>
      <c r="J84" s="196">
        <v>4.5599999999999996</v>
      </c>
      <c r="K84" s="196">
        <v>5.68</v>
      </c>
      <c r="L84" s="196">
        <v>5.4</v>
      </c>
      <c r="M84" s="196">
        <v>5.85</v>
      </c>
      <c r="N84" s="196">
        <v>5.85</v>
      </c>
      <c r="O84" s="196">
        <v>5.85</v>
      </c>
    </row>
    <row r="85" spans="1:15" ht="15" thickBot="1">
      <c r="A85" s="171" t="s">
        <v>96</v>
      </c>
      <c r="B85" s="172" t="s">
        <v>106</v>
      </c>
      <c r="C85" s="173" t="s">
        <v>96</v>
      </c>
      <c r="D85" s="217">
        <v>17</v>
      </c>
      <c r="E85" s="217">
        <v>17.5</v>
      </c>
      <c r="F85" s="217">
        <v>15</v>
      </c>
      <c r="G85" s="197">
        <v>16.5</v>
      </c>
      <c r="H85" s="197">
        <v>15.5</v>
      </c>
      <c r="I85" s="197">
        <v>14.5</v>
      </c>
      <c r="J85" s="197">
        <v>15.5</v>
      </c>
      <c r="K85" s="197">
        <v>13.04</v>
      </c>
      <c r="L85" s="197">
        <v>17.2</v>
      </c>
      <c r="M85" s="197">
        <v>14.507999999999999</v>
      </c>
      <c r="N85" s="197">
        <v>13.994</v>
      </c>
      <c r="O85" s="197">
        <v>14.26</v>
      </c>
    </row>
    <row r="87" spans="1:15" ht="15" thickBot="1">
      <c r="A87" s="462" t="s">
        <v>6</v>
      </c>
      <c r="B87" s="463"/>
      <c r="C87" s="25" t="s">
        <v>1</v>
      </c>
      <c r="D87" s="25">
        <v>43831</v>
      </c>
      <c r="E87" s="25">
        <v>43862</v>
      </c>
      <c r="F87" s="25">
        <v>43891</v>
      </c>
      <c r="G87" s="25">
        <v>43922</v>
      </c>
      <c r="H87" s="25">
        <v>43952</v>
      </c>
      <c r="I87" s="25">
        <v>43983</v>
      </c>
      <c r="J87" s="25">
        <v>44013</v>
      </c>
      <c r="K87" s="25">
        <v>44044</v>
      </c>
      <c r="L87" s="25">
        <v>44075</v>
      </c>
      <c r="M87" s="25">
        <v>44105</v>
      </c>
      <c r="N87" s="25">
        <v>44136</v>
      </c>
      <c r="O87" s="25">
        <v>44166</v>
      </c>
    </row>
    <row r="88" spans="1:15" ht="15" thickBot="1">
      <c r="A88" s="199" t="s">
        <v>139</v>
      </c>
      <c r="B88" s="199" t="s">
        <v>140</v>
      </c>
      <c r="G88" s="203">
        <v>66.599999999999994</v>
      </c>
      <c r="H88" s="204">
        <v>56.396999999999998</v>
      </c>
      <c r="I88" s="204">
        <v>61.2</v>
      </c>
      <c r="J88" s="204">
        <v>61.569045454545453</v>
      </c>
      <c r="K88" s="204">
        <v>74.459000000000003</v>
      </c>
      <c r="L88" s="204">
        <v>73.957999999999998</v>
      </c>
      <c r="M88" s="204">
        <v>70.742000000000004</v>
      </c>
      <c r="N88" s="204">
        <v>71.070000000000007</v>
      </c>
      <c r="O88" s="204">
        <v>73.496000000000009</v>
      </c>
    </row>
    <row r="89" spans="1:15">
      <c r="A89" s="460" t="s">
        <v>141</v>
      </c>
      <c r="B89" s="200" t="s">
        <v>142</v>
      </c>
      <c r="C89" s="1" t="s">
        <v>66</v>
      </c>
      <c r="G89" s="205">
        <v>23.148148148148149</v>
      </c>
      <c r="H89" s="206">
        <v>18.518518518518519</v>
      </c>
      <c r="I89" s="206">
        <v>7.716049382716049</v>
      </c>
      <c r="J89" s="206">
        <v>7.716049382716049</v>
      </c>
      <c r="K89" s="206">
        <v>23.148148148148149</v>
      </c>
      <c r="L89" s="206">
        <v>35.493827160493829</v>
      </c>
      <c r="M89" s="206">
        <v>27.777777777777779</v>
      </c>
      <c r="N89" s="206">
        <v>29.320987654320987</v>
      </c>
      <c r="O89" s="206">
        <v>29.320987654320987</v>
      </c>
    </row>
    <row r="90" spans="1:15">
      <c r="A90" s="461"/>
      <c r="B90" s="201" t="s">
        <v>143</v>
      </c>
      <c r="C90" s="1" t="s">
        <v>66</v>
      </c>
      <c r="G90" s="205">
        <v>42.2</v>
      </c>
      <c r="H90" s="205">
        <v>42.2</v>
      </c>
      <c r="I90" s="205">
        <v>53.333333333333329</v>
      </c>
      <c r="J90" s="206">
        <v>55.111111111111114</v>
      </c>
      <c r="K90" s="206">
        <v>55.111111111111114</v>
      </c>
      <c r="L90" s="206">
        <v>42.222222222222221</v>
      </c>
      <c r="M90" s="206">
        <v>43.629629629629626</v>
      </c>
      <c r="N90" s="206">
        <v>42.222222222222221</v>
      </c>
      <c r="O90" s="206">
        <v>43.629629629629626</v>
      </c>
    </row>
    <row r="91" spans="1:15">
      <c r="A91" s="461"/>
      <c r="B91" s="201" t="s">
        <v>144</v>
      </c>
      <c r="C91" s="1" t="s">
        <v>66</v>
      </c>
      <c r="G91" s="207"/>
      <c r="H91" s="207">
        <v>0</v>
      </c>
      <c r="I91" s="207">
        <v>0</v>
      </c>
      <c r="J91" s="207">
        <v>0</v>
      </c>
      <c r="K91" s="207">
        <v>0</v>
      </c>
      <c r="L91" s="207">
        <v>0</v>
      </c>
      <c r="M91" s="207">
        <v>0</v>
      </c>
      <c r="N91" s="207">
        <v>0</v>
      </c>
      <c r="O91" s="207">
        <v>0</v>
      </c>
    </row>
    <row r="92" spans="1:15" ht="15" thickBot="1">
      <c r="A92" s="461"/>
      <c r="B92" s="202" t="s">
        <v>125</v>
      </c>
      <c r="C92" s="1" t="s">
        <v>66</v>
      </c>
      <c r="G92" s="207"/>
      <c r="H92" s="207">
        <v>0</v>
      </c>
      <c r="I92" s="207"/>
      <c r="J92" s="207"/>
      <c r="K92" s="207"/>
      <c r="L92" s="207"/>
      <c r="M92" s="207"/>
      <c r="N92" s="207"/>
      <c r="O92" s="207"/>
    </row>
    <row r="94" spans="1:15">
      <c r="B94" s="208" t="s">
        <v>95</v>
      </c>
      <c r="C94" s="25" t="s">
        <v>1</v>
      </c>
      <c r="D94" s="25">
        <v>43831</v>
      </c>
      <c r="E94" s="25">
        <v>43862</v>
      </c>
      <c r="F94" s="25">
        <v>43891</v>
      </c>
      <c r="G94" s="25">
        <v>43922</v>
      </c>
      <c r="H94" s="25">
        <v>43952</v>
      </c>
      <c r="I94" s="25">
        <v>43983</v>
      </c>
      <c r="J94" s="25">
        <v>44013</v>
      </c>
      <c r="K94" s="25">
        <v>44044</v>
      </c>
      <c r="L94" s="25">
        <v>44075</v>
      </c>
      <c r="M94" s="25">
        <v>44105</v>
      </c>
      <c r="N94" s="25">
        <v>44136</v>
      </c>
      <c r="O94" s="25">
        <v>44166</v>
      </c>
    </row>
    <row r="95" spans="1:15">
      <c r="B95" s="1" t="s">
        <v>2</v>
      </c>
      <c r="C95" s="1" t="s">
        <v>61</v>
      </c>
      <c r="G95" s="209">
        <f t="shared" ref="G95:O95" si="9">G89*0.648</f>
        <v>15.000000000000002</v>
      </c>
      <c r="H95" s="209">
        <f t="shared" si="9"/>
        <v>12</v>
      </c>
      <c r="I95" s="209">
        <f t="shared" si="9"/>
        <v>5</v>
      </c>
      <c r="J95" s="209">
        <f t="shared" si="9"/>
        <v>5</v>
      </c>
      <c r="K95" s="209">
        <f t="shared" si="9"/>
        <v>15.000000000000002</v>
      </c>
      <c r="L95" s="209">
        <f t="shared" si="9"/>
        <v>23.000000000000004</v>
      </c>
      <c r="M95" s="209">
        <f t="shared" si="9"/>
        <v>18</v>
      </c>
      <c r="N95" s="209">
        <f t="shared" si="9"/>
        <v>19</v>
      </c>
      <c r="O95" s="209">
        <f t="shared" si="9"/>
        <v>19</v>
      </c>
    </row>
    <row r="96" spans="1:15">
      <c r="B96" s="1" t="s">
        <v>3</v>
      </c>
      <c r="C96" s="1" t="s">
        <v>61</v>
      </c>
      <c r="G96" s="209">
        <f t="shared" ref="G96:O96" si="10">G90*0.648</f>
        <v>27.345600000000001</v>
      </c>
      <c r="H96" s="209">
        <f t="shared" si="10"/>
        <v>27.345600000000001</v>
      </c>
      <c r="I96" s="209">
        <f t="shared" si="10"/>
        <v>34.559999999999995</v>
      </c>
      <c r="J96" s="209">
        <f t="shared" si="10"/>
        <v>35.712000000000003</v>
      </c>
      <c r="K96" s="209">
        <f t="shared" si="10"/>
        <v>35.712000000000003</v>
      </c>
      <c r="L96" s="209">
        <f t="shared" si="10"/>
        <v>27.36</v>
      </c>
      <c r="M96" s="209">
        <f t="shared" si="10"/>
        <v>28.271999999999998</v>
      </c>
      <c r="N96" s="209">
        <f t="shared" si="10"/>
        <v>27.36</v>
      </c>
      <c r="O96" s="209">
        <f t="shared" si="10"/>
        <v>28.271999999999998</v>
      </c>
    </row>
    <row r="97" spans="2:15">
      <c r="B97" s="1" t="s">
        <v>125</v>
      </c>
      <c r="C97" s="1" t="s">
        <v>61</v>
      </c>
      <c r="G97" s="209">
        <f>G92*0.648</f>
        <v>0</v>
      </c>
      <c r="H97" s="209">
        <f t="shared" ref="H97:O97" si="11">H92*0.648</f>
        <v>0</v>
      </c>
      <c r="I97" s="209">
        <f t="shared" si="11"/>
        <v>0</v>
      </c>
      <c r="J97" s="209">
        <f t="shared" si="11"/>
        <v>0</v>
      </c>
      <c r="K97" s="209">
        <f t="shared" si="11"/>
        <v>0</v>
      </c>
      <c r="L97" s="209">
        <f t="shared" si="11"/>
        <v>0</v>
      </c>
      <c r="M97" s="209">
        <f t="shared" si="11"/>
        <v>0</v>
      </c>
      <c r="N97" s="209">
        <f t="shared" si="11"/>
        <v>0</v>
      </c>
      <c r="O97" s="209">
        <f t="shared" si="11"/>
        <v>0</v>
      </c>
    </row>
    <row r="98" spans="2:15">
      <c r="B98" s="1"/>
      <c r="C98" s="1"/>
      <c r="G98" s="209">
        <f>G95+G96</f>
        <v>42.345600000000005</v>
      </c>
      <c r="H98" s="209">
        <f t="shared" ref="H98:O98" si="12">H95+H96</f>
        <v>39.345600000000005</v>
      </c>
      <c r="I98" s="209">
        <f t="shared" si="12"/>
        <v>39.559999999999995</v>
      </c>
      <c r="J98" s="209">
        <f t="shared" si="12"/>
        <v>40.712000000000003</v>
      </c>
      <c r="K98" s="209">
        <f t="shared" si="12"/>
        <v>50.712000000000003</v>
      </c>
      <c r="L98" s="209">
        <f t="shared" si="12"/>
        <v>50.36</v>
      </c>
      <c r="M98" s="209">
        <f t="shared" si="12"/>
        <v>46.271999999999998</v>
      </c>
      <c r="N98" s="209">
        <f t="shared" si="12"/>
        <v>46.36</v>
      </c>
      <c r="O98" s="209">
        <f t="shared" si="12"/>
        <v>47.271999999999998</v>
      </c>
    </row>
    <row r="99" spans="2:15">
      <c r="B99" s="208" t="s">
        <v>95</v>
      </c>
      <c r="C99" s="25" t="s">
        <v>1</v>
      </c>
      <c r="D99" s="25">
        <v>43831</v>
      </c>
      <c r="E99" s="25">
        <v>43862</v>
      </c>
      <c r="F99" s="25">
        <v>43891</v>
      </c>
      <c r="G99" s="25">
        <v>43922</v>
      </c>
      <c r="H99" s="25">
        <v>43952</v>
      </c>
      <c r="I99" s="25">
        <v>43983</v>
      </c>
      <c r="J99" s="25">
        <v>44013</v>
      </c>
      <c r="K99" s="25">
        <v>44044</v>
      </c>
      <c r="L99" s="25">
        <v>44075</v>
      </c>
      <c r="M99" s="25">
        <v>44105</v>
      </c>
      <c r="N99" s="25">
        <v>44136</v>
      </c>
      <c r="O99" s="25">
        <v>44166</v>
      </c>
    </row>
    <row r="100" spans="2:15">
      <c r="B100" t="s">
        <v>156</v>
      </c>
      <c r="C100" s="218" t="s">
        <v>133</v>
      </c>
      <c r="D100" s="220">
        <v>33142.769999999997</v>
      </c>
      <c r="E100" s="220">
        <v>32359.35</v>
      </c>
      <c r="F100" s="220">
        <v>35045.15</v>
      </c>
      <c r="G100" s="219">
        <v>34000</v>
      </c>
      <c r="H100" s="219">
        <v>34000</v>
      </c>
      <c r="I100" s="219">
        <v>34000</v>
      </c>
      <c r="J100" s="219">
        <v>34000</v>
      </c>
      <c r="K100" s="219">
        <v>34000</v>
      </c>
      <c r="L100" s="219">
        <v>34000</v>
      </c>
      <c r="M100" s="219">
        <v>34000</v>
      </c>
      <c r="N100" s="219">
        <v>34000</v>
      </c>
      <c r="O100" s="219">
        <v>34000</v>
      </c>
    </row>
    <row r="101" spans="2:15">
      <c r="B101" t="s">
        <v>157</v>
      </c>
      <c r="C101" s="218" t="s">
        <v>133</v>
      </c>
      <c r="D101" s="220">
        <v>12191.69</v>
      </c>
      <c r="E101" s="220">
        <v>11971.85</v>
      </c>
      <c r="F101" s="220">
        <v>13497.55</v>
      </c>
      <c r="G101" s="219">
        <v>12000</v>
      </c>
      <c r="H101" s="219">
        <v>12000</v>
      </c>
      <c r="I101" s="219">
        <v>12000</v>
      </c>
      <c r="J101" s="219">
        <v>12000</v>
      </c>
      <c r="K101" s="219">
        <v>12000</v>
      </c>
      <c r="L101" s="219">
        <v>12000</v>
      </c>
      <c r="M101" s="219">
        <v>12000</v>
      </c>
      <c r="N101" s="219">
        <v>12000</v>
      </c>
      <c r="O101" s="219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44"/>
  <sheetViews>
    <sheetView topLeftCell="A34" zoomScale="85" zoomScaleNormal="85" workbookViewId="0">
      <selection activeCell="A46" sqref="A46:XFD47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36328125" style="69" customWidth="1"/>
    <col min="17" max="17" width="8.6328125" style="69"/>
    <col min="18" max="18" width="10.1796875" style="69" bestFit="1" customWidth="1"/>
    <col min="19" max="19" width="11.36328125" style="69" bestFit="1" customWidth="1"/>
    <col min="20" max="16384" width="8.6328125" style="69"/>
  </cols>
  <sheetData>
    <row r="1" spans="1:16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64" t="s">
        <v>1</v>
      </c>
      <c r="B2" s="468" t="s">
        <v>23</v>
      </c>
      <c r="C2" s="288"/>
      <c r="D2" s="357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64"/>
      <c r="B3" s="468"/>
      <c r="C3" s="65"/>
      <c r="D3" s="302">
        <v>242858</v>
      </c>
      <c r="E3" s="302">
        <f>'Reference Price จจ'!D3</f>
        <v>242889</v>
      </c>
      <c r="F3" s="302">
        <f>'Reference Price จจ'!E3</f>
        <v>242920</v>
      </c>
      <c r="G3" s="302">
        <f>'Reference Price จจ'!F3</f>
        <v>242948</v>
      </c>
      <c r="H3" s="302">
        <f>'Reference Price จจ'!G3</f>
        <v>242979</v>
      </c>
      <c r="I3" s="302">
        <f>'Reference Price จจ'!H3</f>
        <v>243009</v>
      </c>
      <c r="J3" s="302">
        <f>'Reference Price จจ'!I3</f>
        <v>243040</v>
      </c>
      <c r="K3" s="302">
        <f>'Reference Price จจ'!J3</f>
        <v>243070</v>
      </c>
      <c r="L3" s="302">
        <f>'Reference Price จจ'!K3</f>
        <v>243101</v>
      </c>
      <c r="M3" s="302">
        <f>'Reference Price จจ'!L3</f>
        <v>243132</v>
      </c>
      <c r="N3" s="302">
        <f>'Reference Price จจ'!M3</f>
        <v>243162</v>
      </c>
      <c r="O3" s="302">
        <f>'Reference Price จจ'!N3</f>
        <v>243193</v>
      </c>
      <c r="P3" s="302">
        <f>'Reference Price จจ'!O3</f>
        <v>243223</v>
      </c>
    </row>
    <row r="4" spans="1:16">
      <c r="A4" s="4" t="s">
        <v>24</v>
      </c>
      <c r="B4" s="315" t="s">
        <v>9</v>
      </c>
      <c r="C4" s="19"/>
      <c r="D4" s="287">
        <f>'Reference Price จจ'!C4</f>
        <v>74</v>
      </c>
      <c r="E4" s="287">
        <f>'Reference Price จจ'!D4</f>
        <v>66.100099999999998</v>
      </c>
      <c r="F4" s="287">
        <f>'Reference Price จจ'!E4</f>
        <v>66</v>
      </c>
      <c r="G4" s="287">
        <f>'Reference Price จจ'!F4</f>
        <v>65.7</v>
      </c>
      <c r="H4" s="287">
        <f>'Reference Price จจ'!G4</f>
        <v>66</v>
      </c>
      <c r="I4" s="287">
        <f>'Reference Price จจ'!H4</f>
        <v>65.900000000000006</v>
      </c>
      <c r="J4" s="287">
        <f>'Reference Price จจ'!I4</f>
        <v>66.3</v>
      </c>
      <c r="K4" s="287">
        <f>'Reference Price จจ'!J4</f>
        <v>65.32435000000001</v>
      </c>
      <c r="L4" s="287">
        <f>'Reference Price จจ'!K4</f>
        <v>63.699999999999996</v>
      </c>
      <c r="M4" s="287">
        <f>'Reference Price จจ'!L4</f>
        <v>63.966499999999996</v>
      </c>
      <c r="N4" s="287">
        <f>'Reference Price จจ'!M4</f>
        <v>64.167999999999992</v>
      </c>
      <c r="O4" s="287">
        <f>'Reference Price จจ'!N4</f>
        <v>63.758499999999998</v>
      </c>
      <c r="P4" s="287">
        <f>'Reference Price จจ'!O4</f>
        <v>63.082500000000003</v>
      </c>
    </row>
    <row r="5" spans="1:16">
      <c r="A5" s="4" t="s">
        <v>7</v>
      </c>
      <c r="B5" s="315" t="s">
        <v>10</v>
      </c>
      <c r="C5" s="19"/>
      <c r="D5" s="287">
        <f>'Reference Price จจ'!C5</f>
        <v>714</v>
      </c>
      <c r="E5" s="287">
        <f>'Reference Price จจ'!D5</f>
        <v>605.06999999999994</v>
      </c>
      <c r="F5" s="287">
        <f>'Reference Price จจ'!E5</f>
        <v>603.27</v>
      </c>
      <c r="G5" s="287">
        <f>'Reference Price จจ'!F5</f>
        <v>600.12000000000012</v>
      </c>
      <c r="H5" s="287">
        <f>'Reference Price จจ'!G5</f>
        <v>600.57000000000005</v>
      </c>
      <c r="I5" s="287">
        <f>'Reference Price จจ'!H5</f>
        <v>598.23</v>
      </c>
      <c r="J5" s="287">
        <f>'Reference Price จจ'!I5</f>
        <v>600.92999999999995</v>
      </c>
      <c r="K5" s="287">
        <f>'Reference Price จจ'!J5</f>
        <v>594.89415000000008</v>
      </c>
      <c r="L5" s="287">
        <f>'Reference Price จจ'!K5</f>
        <v>582.07499999999993</v>
      </c>
      <c r="M5" s="287">
        <f>'Reference Price จจ'!L5</f>
        <v>585.1484999999999</v>
      </c>
      <c r="N5" s="287">
        <f>'Reference Price จจ'!M5</f>
        <v>587.1869999999999</v>
      </c>
      <c r="O5" s="287">
        <f>'Reference Price จจ'!N5</f>
        <v>583.14149999999995</v>
      </c>
      <c r="P5" s="287">
        <f>'Reference Price จจ'!O5</f>
        <v>576.5625</v>
      </c>
    </row>
    <row r="6" spans="1:16">
      <c r="A6" s="4" t="s">
        <v>7</v>
      </c>
      <c r="B6" s="316" t="s">
        <v>11</v>
      </c>
      <c r="C6" s="19"/>
      <c r="D6" s="287">
        <f>'Reference Price จจ'!C6</f>
        <v>702</v>
      </c>
      <c r="E6" s="287">
        <f>'Reference Price จจ'!D6</f>
        <v>592.47</v>
      </c>
      <c r="F6" s="287">
        <f>'Reference Price จจ'!E6</f>
        <v>590.66999999999996</v>
      </c>
      <c r="G6" s="287">
        <f>'Reference Price จจ'!F6</f>
        <v>587.52</v>
      </c>
      <c r="H6" s="287">
        <f>'Reference Price จจ'!G6</f>
        <v>587.97</v>
      </c>
      <c r="I6" s="287">
        <f>'Reference Price จจ'!H6</f>
        <v>585.63000000000011</v>
      </c>
      <c r="J6" s="287">
        <f>'Reference Price จจ'!I6</f>
        <v>588.32999999999993</v>
      </c>
      <c r="K6" s="287">
        <f>'Reference Price จจ'!J6</f>
        <v>582.29415000000006</v>
      </c>
      <c r="L6" s="287">
        <f>'Reference Price จจ'!K6</f>
        <v>569.47500000000002</v>
      </c>
      <c r="M6" s="287">
        <f>'Reference Price จจ'!L6</f>
        <v>572.54849999999999</v>
      </c>
      <c r="N6" s="287">
        <f>'Reference Price จจ'!M6</f>
        <v>574.58699999999988</v>
      </c>
      <c r="O6" s="287">
        <f>'Reference Price จจ'!N6</f>
        <v>570.54149999999993</v>
      </c>
      <c r="P6" s="287">
        <f>'Reference Price จจ'!O6</f>
        <v>563.96249999999998</v>
      </c>
    </row>
    <row r="7" spans="1:16">
      <c r="A7" s="4" t="s">
        <v>24</v>
      </c>
      <c r="B7" s="316" t="s">
        <v>11</v>
      </c>
      <c r="C7" s="19"/>
      <c r="D7" s="287">
        <f>'Reference Price จจ'!C7</f>
        <v>78</v>
      </c>
      <c r="E7" s="287">
        <f>'Reference Price จจ'!D7</f>
        <v>65.83</v>
      </c>
      <c r="F7" s="287">
        <f>'Reference Price จจ'!E7</f>
        <v>65.63</v>
      </c>
      <c r="G7" s="287">
        <f>'Reference Price จจ'!F7</f>
        <v>65.28</v>
      </c>
      <c r="H7" s="287">
        <f>'Reference Price จจ'!G7</f>
        <v>65.33</v>
      </c>
      <c r="I7" s="287">
        <f>'Reference Price จจ'!H7</f>
        <v>65.070000000000007</v>
      </c>
      <c r="J7" s="287">
        <f>'Reference Price จจ'!I7</f>
        <v>65.36999999999999</v>
      </c>
      <c r="K7" s="287">
        <f>'Reference Price จจ'!J7</f>
        <v>64.69935000000001</v>
      </c>
      <c r="L7" s="287">
        <f>'Reference Price จจ'!K7</f>
        <v>63.275000000000006</v>
      </c>
      <c r="M7" s="287">
        <f>'Reference Price จจ'!L7</f>
        <v>63.616500000000002</v>
      </c>
      <c r="N7" s="287">
        <f>'Reference Price จจ'!M7</f>
        <v>63.842999999999989</v>
      </c>
      <c r="O7" s="287">
        <f>'Reference Price จจ'!N7</f>
        <v>63.393499999999989</v>
      </c>
      <c r="P7" s="287">
        <f>'Reference Price จจ'!O7</f>
        <v>62.662499999999994</v>
      </c>
    </row>
    <row r="8" spans="1:16">
      <c r="A8" s="4" t="s">
        <v>7</v>
      </c>
      <c r="B8" s="317" t="s">
        <v>44</v>
      </c>
      <c r="C8" s="19"/>
      <c r="D8" s="287">
        <f>'Reference Price จจ'!C8</f>
        <v>700</v>
      </c>
      <c r="E8" s="287">
        <f>'Reference Price จจ'!D8</f>
        <v>637.5</v>
      </c>
      <c r="F8" s="287">
        <f>'Reference Price จจ'!E8</f>
        <v>620</v>
      </c>
      <c r="G8" s="287">
        <f>'Reference Price จจ'!F8</f>
        <v>597.5</v>
      </c>
      <c r="H8" s="287">
        <f>'Reference Price จจ'!G8</f>
        <v>580</v>
      </c>
      <c r="I8" s="287">
        <f>'Reference Price จจ'!H8</f>
        <v>570</v>
      </c>
      <c r="J8" s="287">
        <f>'Reference Price จจ'!I8</f>
        <v>545</v>
      </c>
      <c r="K8" s="287">
        <f>'Reference Price จจ'!J8</f>
        <v>507.5</v>
      </c>
      <c r="L8" s="287">
        <f>'Reference Price จจ'!K8</f>
        <v>517.5</v>
      </c>
      <c r="M8" s="287">
        <f>'Reference Price จจ'!L8</f>
        <v>525</v>
      </c>
      <c r="N8" s="287">
        <f>'Reference Price จจ'!M8</f>
        <v>565</v>
      </c>
      <c r="O8" s="287">
        <f>'Reference Price จจ'!N8</f>
        <v>575</v>
      </c>
      <c r="P8" s="287">
        <f>'Reference Price จจ'!O8</f>
        <v>572.5</v>
      </c>
    </row>
    <row r="9" spans="1:16">
      <c r="A9" s="4" t="s">
        <v>7</v>
      </c>
      <c r="B9" s="317" t="s">
        <v>43</v>
      </c>
      <c r="C9" s="19"/>
      <c r="D9" s="287">
        <f>'Reference Price จจ'!C9</f>
        <v>772.5</v>
      </c>
      <c r="E9" s="287">
        <f>'Reference Price จจ'!D9</f>
        <v>637.5</v>
      </c>
      <c r="F9" s="287">
        <f>'Reference Price จจ'!E9</f>
        <v>620</v>
      </c>
      <c r="G9" s="287">
        <f>'Reference Price จจ'!F9</f>
        <v>597.5</v>
      </c>
      <c r="H9" s="287">
        <f>'Reference Price จจ'!G9</f>
        <v>580</v>
      </c>
      <c r="I9" s="287">
        <f>'Reference Price จจ'!H9</f>
        <v>570</v>
      </c>
      <c r="J9" s="287">
        <f>'Reference Price จจ'!I9</f>
        <v>545</v>
      </c>
      <c r="K9" s="287">
        <f>'Reference Price จจ'!J9</f>
        <v>507.5</v>
      </c>
      <c r="L9" s="287">
        <f>'Reference Price จจ'!K9</f>
        <v>517.5</v>
      </c>
      <c r="M9" s="287">
        <f>'Reference Price จจ'!L9</f>
        <v>525</v>
      </c>
      <c r="N9" s="287">
        <f>'Reference Price จจ'!M9</f>
        <v>565</v>
      </c>
      <c r="O9" s="287">
        <f>'Reference Price จจ'!N9</f>
        <v>575</v>
      </c>
      <c r="P9" s="287">
        <f>'Reference Price จจ'!O9</f>
        <v>572.5</v>
      </c>
    </row>
    <row r="10" spans="1:16">
      <c r="A10" s="4" t="s">
        <v>7</v>
      </c>
      <c r="B10" s="317" t="s">
        <v>21</v>
      </c>
      <c r="C10" s="19"/>
      <c r="D10" s="287">
        <f>'Reference Price จจ'!C10</f>
        <v>795</v>
      </c>
      <c r="E10" s="287">
        <f>'Reference Price จจ'!D10</f>
        <v>635</v>
      </c>
      <c r="F10" s="287">
        <f>'Reference Price จจ'!E10</f>
        <v>615</v>
      </c>
      <c r="G10" s="287">
        <f>'Reference Price จจ'!F10</f>
        <v>590</v>
      </c>
      <c r="H10" s="287">
        <f>'Reference Price จจ'!G10</f>
        <v>575</v>
      </c>
      <c r="I10" s="287">
        <f>'Reference Price จจ'!H10</f>
        <v>565</v>
      </c>
      <c r="J10" s="287">
        <f>'Reference Price จจ'!I10</f>
        <v>540</v>
      </c>
      <c r="K10" s="287">
        <f>'Reference Price จจ'!J10</f>
        <v>505</v>
      </c>
      <c r="L10" s="287">
        <f>'Reference Price จจ'!K10</f>
        <v>515</v>
      </c>
      <c r="M10" s="287">
        <f>'Reference Price จจ'!L10</f>
        <v>520</v>
      </c>
      <c r="N10" s="287">
        <f>'Reference Price จจ'!M10</f>
        <v>560</v>
      </c>
      <c r="O10" s="287">
        <f>'Reference Price จจ'!N10</f>
        <v>570</v>
      </c>
      <c r="P10" s="287">
        <f>'Reference Price จจ'!O10</f>
        <v>570</v>
      </c>
    </row>
    <row r="11" spans="1:16">
      <c r="A11" s="4" t="s">
        <v>7</v>
      </c>
      <c r="B11" s="317" t="s">
        <v>22</v>
      </c>
      <c r="C11" s="19"/>
      <c r="D11" s="287">
        <f>'Reference Price จจ'!C11</f>
        <v>750</v>
      </c>
      <c r="E11" s="287">
        <f>'Reference Price จจ'!D11</f>
        <v>640</v>
      </c>
      <c r="F11" s="287">
        <f>'Reference Price จจ'!E11</f>
        <v>625</v>
      </c>
      <c r="G11" s="287">
        <f>'Reference Price จจ'!F11</f>
        <v>605</v>
      </c>
      <c r="H11" s="287">
        <f>'Reference Price จจ'!G11</f>
        <v>585</v>
      </c>
      <c r="I11" s="287">
        <f>'Reference Price จจ'!H11</f>
        <v>575</v>
      </c>
      <c r="J11" s="287">
        <f>'Reference Price จจ'!I11</f>
        <v>550</v>
      </c>
      <c r="K11" s="287">
        <f>'Reference Price จจ'!J11</f>
        <v>510</v>
      </c>
      <c r="L11" s="287">
        <f>'Reference Price จจ'!K11</f>
        <v>520</v>
      </c>
      <c r="M11" s="287">
        <f>'Reference Price จจ'!L11</f>
        <v>530</v>
      </c>
      <c r="N11" s="287">
        <f>'Reference Price จจ'!M11</f>
        <v>570</v>
      </c>
      <c r="O11" s="287">
        <f>'Reference Price จจ'!N11</f>
        <v>580</v>
      </c>
      <c r="P11" s="287">
        <f>'Reference Price จจ'!O11</f>
        <v>575</v>
      </c>
    </row>
    <row r="12" spans="1:16">
      <c r="A12" s="4" t="s">
        <v>7</v>
      </c>
      <c r="B12" s="316" t="s">
        <v>8</v>
      </c>
      <c r="C12" s="19"/>
      <c r="D12" s="287">
        <f>'Reference Price จจ'!C12</f>
        <v>1237</v>
      </c>
      <c r="E12" s="287">
        <f>'Reference Price จจ'!D12</f>
        <v>1075</v>
      </c>
      <c r="F12" s="287">
        <f>'Reference Price จจ'!E12</f>
        <v>1053</v>
      </c>
      <c r="G12" s="287">
        <f>'Reference Price จจ'!F12</f>
        <v>1098</v>
      </c>
      <c r="H12" s="287">
        <f>'Reference Price จจ'!G12</f>
        <v>1128</v>
      </c>
      <c r="I12" s="287">
        <f>'Reference Price จจ'!H12</f>
        <v>1113</v>
      </c>
      <c r="J12" s="287">
        <f>'Reference Price จจ'!I12</f>
        <v>1081</v>
      </c>
      <c r="K12" s="287">
        <f>'Reference Price จจ'!J12</f>
        <v>1083</v>
      </c>
      <c r="L12" s="287">
        <f>'Reference Price จจ'!K12</f>
        <v>1068</v>
      </c>
      <c r="M12" s="287">
        <f>'Reference Price จจ'!L12</f>
        <v>1053</v>
      </c>
      <c r="N12" s="287">
        <f>'Reference Price จจ'!M12</f>
        <v>1068</v>
      </c>
      <c r="O12" s="287">
        <f>'Reference Price จจ'!N12</f>
        <v>1083</v>
      </c>
      <c r="P12" s="287">
        <f>'Reference Price จจ'!O12</f>
        <v>1079.433340978761</v>
      </c>
    </row>
    <row r="13" spans="1:16">
      <c r="A13" s="4" t="s">
        <v>7</v>
      </c>
      <c r="B13" s="316" t="s">
        <v>13</v>
      </c>
      <c r="C13" s="19"/>
      <c r="D13" s="287">
        <f>'Reference Price จจ'!C13</f>
        <v>1568</v>
      </c>
      <c r="E13" s="287">
        <f>'Reference Price จจ'!D13</f>
        <v>1314.9999728440994</v>
      </c>
      <c r="F13" s="287">
        <f>'Reference Price จจ'!E13</f>
        <v>1279.9999741140496</v>
      </c>
      <c r="G13" s="287">
        <f>'Reference Price จจ'!F13</f>
        <v>1289.9999736110422</v>
      </c>
      <c r="H13" s="287">
        <f>'Reference Price จจ'!G13</f>
        <v>1304.9999730544826</v>
      </c>
      <c r="I13" s="287">
        <f>'Reference Price จจ'!H13</f>
        <v>1279.9999739212622</v>
      </c>
      <c r="J13" s="287">
        <f>'Reference Price จจ'!I13</f>
        <v>1264.9999745983139</v>
      </c>
      <c r="K13" s="287">
        <f>'Reference Price จจ'!J13</f>
        <v>1245.9999750942125</v>
      </c>
      <c r="L13" s="287">
        <f>'Reference Price จจ'!K13</f>
        <v>1229.9999752158847</v>
      </c>
      <c r="M13" s="287">
        <f>'Reference Price จจ'!L13</f>
        <v>1194.999976672254</v>
      </c>
      <c r="N13" s="287">
        <f>'Reference Price จจ'!M13</f>
        <v>1204.9999763677142</v>
      </c>
      <c r="O13" s="287">
        <f>'Reference Price จจ'!N13</f>
        <v>1219.9999756391951</v>
      </c>
      <c r="P13" s="287">
        <f>'Reference Price จจ'!O13</f>
        <v>1200.0013261525694</v>
      </c>
    </row>
    <row r="14" spans="1:16">
      <c r="A14" s="4" t="s">
        <v>7</v>
      </c>
      <c r="B14" s="316" t="s">
        <v>14</v>
      </c>
      <c r="C14" s="19"/>
      <c r="D14" s="287">
        <f>'Reference Price จจ'!C14</f>
        <v>1277</v>
      </c>
      <c r="E14" s="287">
        <f>'Reference Price จจ'!D14</f>
        <v>1076.9999739656878</v>
      </c>
      <c r="F14" s="287">
        <f>'Reference Price จจ'!E14</f>
        <v>1060.9999747490392</v>
      </c>
      <c r="G14" s="287">
        <f>'Reference Price จจ'!F14</f>
        <v>1099.9999724238082</v>
      </c>
      <c r="H14" s="287">
        <f>'Reference Price จจ'!G14</f>
        <v>1129.999970793664</v>
      </c>
      <c r="I14" s="287">
        <f>'Reference Price จจ'!H14</f>
        <v>1114.9999714920609</v>
      </c>
      <c r="J14" s="287">
        <f>'Reference Price จจ'!I14</f>
        <v>1085.9999732408114</v>
      </c>
      <c r="K14" s="287">
        <f>'Reference Price จจ'!J14</f>
        <v>1084.9999729630053</v>
      </c>
      <c r="L14" s="287">
        <f>'Reference Price จจ'!K14</f>
        <v>1059.9999736349696</v>
      </c>
      <c r="M14" s="287">
        <f>'Reference Price จจ'!L14</f>
        <v>1050.9999743010117</v>
      </c>
      <c r="N14" s="287">
        <f>'Reference Price จจ'!M14</f>
        <v>1069.9999733653203</v>
      </c>
      <c r="O14" s="287">
        <f>'Reference Price จจ'!N14</f>
        <v>1084.9999723146634</v>
      </c>
      <c r="P14" s="287">
        <f>'Reference Price จจ'!O14</f>
        <v>1080.001322227555</v>
      </c>
    </row>
    <row r="15" spans="1:16">
      <c r="A15" s="4" t="s">
        <v>7</v>
      </c>
      <c r="B15" s="316" t="s">
        <v>15</v>
      </c>
      <c r="C15" s="19"/>
      <c r="D15" s="287">
        <f>'Reference Price จจ'!C15</f>
        <v>1255</v>
      </c>
      <c r="E15" s="287">
        <f>'Reference Price จจ'!D15</f>
        <v>1220</v>
      </c>
      <c r="F15" s="287">
        <f>'Reference Price จจ'!E15</f>
        <v>1208</v>
      </c>
      <c r="G15" s="287">
        <f>'Reference Price จจ'!F15</f>
        <v>1225</v>
      </c>
      <c r="H15" s="287">
        <f>'Reference Price จจ'!G15</f>
        <v>1225</v>
      </c>
      <c r="I15" s="287">
        <f>'Reference Price จจ'!H15</f>
        <v>1190</v>
      </c>
      <c r="J15" s="287">
        <f>'Reference Price จจ'!I15</f>
        <v>1180</v>
      </c>
      <c r="K15" s="287">
        <f>'Reference Price จจ'!J15</f>
        <v>1165</v>
      </c>
      <c r="L15" s="287">
        <f>'Reference Price จจ'!K15</f>
        <v>1150</v>
      </c>
      <c r="M15" s="287">
        <f>'Reference Price จจ'!L15</f>
        <v>1135</v>
      </c>
      <c r="N15" s="287">
        <f>'Reference Price จจ'!M15</f>
        <v>1140</v>
      </c>
      <c r="O15" s="287">
        <f>'Reference Price จจ'!N15</f>
        <v>1160</v>
      </c>
      <c r="P15" s="287">
        <f>'Reference Price จจ'!O15</f>
        <v>1158</v>
      </c>
    </row>
    <row r="16" spans="1:16">
      <c r="A16" s="4" t="s">
        <v>7</v>
      </c>
      <c r="B16" s="315" t="s">
        <v>16</v>
      </c>
      <c r="C16" s="19"/>
      <c r="D16" s="287">
        <f>'Reference Price จจ'!C16</f>
        <v>941.47</v>
      </c>
      <c r="E16" s="287">
        <f>'Reference Price จจ'!D16</f>
        <v>1267.951213017755</v>
      </c>
      <c r="F16" s="287">
        <f>'Reference Price จจ'!E16</f>
        <v>1245.8998875739678</v>
      </c>
      <c r="G16" s="287">
        <f>'Reference Price จจ'!F16</f>
        <v>1278.9768757396482</v>
      </c>
      <c r="H16" s="287">
        <f>'Reference Price จจ'!G16</f>
        <v>1278.9768757396482</v>
      </c>
      <c r="I16" s="287">
        <f>'Reference Price จจ'!H16</f>
        <v>1234.8742248520743</v>
      </c>
      <c r="J16" s="287">
        <f>'Reference Price จจ'!I16</f>
        <v>1146.6689230769261</v>
      </c>
      <c r="K16" s="287">
        <f>'Reference Price จจ'!J16</f>
        <v>1091.5406094674586</v>
      </c>
      <c r="L16" s="287">
        <f>'Reference Price จจ'!K16</f>
        <v>1179.7459112426068</v>
      </c>
      <c r="M16" s="287">
        <f>'Reference Price จจ'!L16</f>
        <v>1290.0025384615419</v>
      </c>
      <c r="N16" s="287">
        <f>'Reference Price จจ'!M16</f>
        <v>1323.0795266272225</v>
      </c>
      <c r="O16" s="287">
        <f>'Reference Price จจ'!N16</f>
        <v>1301.0282011834354</v>
      </c>
      <c r="P16" s="287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7">
        <f>'Reference Price จจ'!C17</f>
        <v>72.526842376717866</v>
      </c>
      <c r="E17" s="287">
        <f>'Reference Price จจ'!D17</f>
        <v>51.449999999999996</v>
      </c>
      <c r="F17" s="287">
        <f>'Reference Price จจ'!E17</f>
        <v>51.449999999999996</v>
      </c>
      <c r="G17" s="287">
        <f>'Reference Price จจ'!F17</f>
        <v>51.449999999999996</v>
      </c>
      <c r="H17" s="287">
        <f>'Reference Price จจ'!G17</f>
        <v>51.449999999999996</v>
      </c>
      <c r="I17" s="287">
        <f>'Reference Price จจ'!H17</f>
        <v>51.449999999999996</v>
      </c>
      <c r="J17" s="287">
        <f>'Reference Price จจ'!I17</f>
        <v>51.449999999999996</v>
      </c>
      <c r="K17" s="287">
        <f>'Reference Price จจ'!J17</f>
        <v>51.449999999999996</v>
      </c>
      <c r="L17" s="287">
        <f>'Reference Price จจ'!K17</f>
        <v>51.449999999999996</v>
      </c>
      <c r="M17" s="287">
        <f>'Reference Price จจ'!L17</f>
        <v>51.449999999999996</v>
      </c>
      <c r="N17" s="287">
        <f>'Reference Price จจ'!M17</f>
        <v>51.449999999999996</v>
      </c>
      <c r="O17" s="287">
        <f>'Reference Price จจ'!N17</f>
        <v>51.449999999999996</v>
      </c>
      <c r="P17" s="287">
        <f>'Reference Price จจ'!O17</f>
        <v>51.449999999999996</v>
      </c>
    </row>
    <row r="18" spans="1:16">
      <c r="A18" s="4" t="s">
        <v>7</v>
      </c>
      <c r="B18" s="315" t="s">
        <v>18</v>
      </c>
      <c r="C18" s="19"/>
      <c r="D18" s="287">
        <f>'Reference Price จจ'!C18</f>
        <v>58.021473901374293</v>
      </c>
      <c r="E18" s="287">
        <f>'Reference Price จจ'!D18</f>
        <v>41.16</v>
      </c>
      <c r="F18" s="287">
        <f>'Reference Price จจ'!E18</f>
        <v>41.16</v>
      </c>
      <c r="G18" s="287">
        <f>'Reference Price จจ'!F18</f>
        <v>41.16</v>
      </c>
      <c r="H18" s="287">
        <f>'Reference Price จจ'!G18</f>
        <v>41.16</v>
      </c>
      <c r="I18" s="287">
        <f>'Reference Price จจ'!H18</f>
        <v>41.16</v>
      </c>
      <c r="J18" s="287">
        <f>'Reference Price จจ'!I18</f>
        <v>41.16</v>
      </c>
      <c r="K18" s="287">
        <f>'Reference Price จจ'!J18</f>
        <v>41.16</v>
      </c>
      <c r="L18" s="287">
        <f>'Reference Price จจ'!K18</f>
        <v>41.16</v>
      </c>
      <c r="M18" s="287">
        <f>'Reference Price จจ'!L18</f>
        <v>41.16</v>
      </c>
      <c r="N18" s="287">
        <f>'Reference Price จจ'!M18</f>
        <v>41.16</v>
      </c>
      <c r="O18" s="287">
        <f>'Reference Price จจ'!N18</f>
        <v>41.16</v>
      </c>
      <c r="P18" s="287">
        <f>'Reference Price จจ'!O18</f>
        <v>41.16</v>
      </c>
    </row>
    <row r="19" spans="1:16">
      <c r="A19" s="4" t="s">
        <v>7</v>
      </c>
      <c r="B19" s="315" t="s">
        <v>19</v>
      </c>
      <c r="C19" s="19"/>
      <c r="D19" s="287">
        <f>'Reference Price จจ'!C19</f>
        <v>433.47429272688163</v>
      </c>
      <c r="E19" s="287">
        <f>'Reference Price จจ'!D19</f>
        <v>436.54114165349824</v>
      </c>
      <c r="F19" s="287">
        <f>'Reference Price จจ'!E19</f>
        <v>448.6693511410827</v>
      </c>
      <c r="G19" s="287">
        <f>'Reference Price จจ'!F19</f>
        <v>448.6693511410827</v>
      </c>
      <c r="H19" s="287">
        <f>'Reference Price จจ'!G19</f>
        <v>448.6693511410827</v>
      </c>
      <c r="I19" s="287">
        <f>'Reference Price จจ'!H19</f>
        <v>435.14789504283902</v>
      </c>
      <c r="J19" s="287">
        <f>'Reference Price จจ'!I19</f>
        <v>435.14789504283902</v>
      </c>
      <c r="K19" s="287">
        <f>'Reference Price จจ'!J19</f>
        <v>435.14789504283902</v>
      </c>
      <c r="L19" s="287">
        <f>'Reference Price จจ'!K19</f>
        <v>444.64920697102878</v>
      </c>
      <c r="M19" s="287">
        <f>'Reference Price จจ'!L19</f>
        <v>444.64920697102878</v>
      </c>
      <c r="N19" s="287">
        <f>'Reference Price จจ'!M19</f>
        <v>444.64920697102878</v>
      </c>
      <c r="O19" s="287">
        <f>'Reference Price จจ'!N19</f>
        <v>456.46271073639252</v>
      </c>
      <c r="P19" s="287">
        <f>'Reference Price จจ'!O19</f>
        <v>456.46271073639252</v>
      </c>
    </row>
    <row r="20" spans="1:16">
      <c r="A20" s="4" t="s">
        <v>25</v>
      </c>
      <c r="B20" s="315" t="s">
        <v>20</v>
      </c>
      <c r="C20" s="19"/>
      <c r="D20" s="5">
        <f>'Reference Price จจ'!C20</f>
        <v>33.11592000000001</v>
      </c>
      <c r="E20" s="5">
        <f>'Reference Price จจ'!D20</f>
        <v>32.1</v>
      </c>
      <c r="F20" s="5">
        <f>'Reference Price จจ'!E20</f>
        <v>32.1</v>
      </c>
      <c r="G20" s="5">
        <f>'Reference Price จจ'!F20</f>
        <v>32.1</v>
      </c>
      <c r="H20" s="5">
        <f>'Reference Price จจ'!G20</f>
        <v>32.1</v>
      </c>
      <c r="I20" s="5">
        <f>'Reference Price จจ'!H20</f>
        <v>32.1</v>
      </c>
      <c r="J20" s="5">
        <f>'Reference Price จจ'!I20</f>
        <v>32.1</v>
      </c>
      <c r="K20" s="5">
        <f>'Reference Price จจ'!J20</f>
        <v>32.1</v>
      </c>
      <c r="L20" s="5">
        <f>'Reference Price จจ'!K20</f>
        <v>32.1</v>
      </c>
      <c r="M20" s="5">
        <f>'Reference Price จจ'!L20</f>
        <v>32.1</v>
      </c>
      <c r="N20" s="5">
        <f>'Reference Price จจ'!M20</f>
        <v>32.1</v>
      </c>
      <c r="O20" s="5">
        <f>'Reference Price จจ'!N20</f>
        <v>32.1</v>
      </c>
      <c r="P20" s="5">
        <f>'Reference Price จจ'!O20</f>
        <v>32.1</v>
      </c>
    </row>
    <row r="21" spans="1:16" ht="23.5">
      <c r="A21" s="70" t="s">
        <v>26</v>
      </c>
    </row>
    <row r="22" spans="1:16" s="73" customFormat="1" ht="23.5">
      <c r="A22" s="71" t="s">
        <v>0</v>
      </c>
      <c r="B22" s="72"/>
      <c r="D22" s="72"/>
    </row>
    <row r="23" spans="1:16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9"/>
      <c r="B24" s="467"/>
      <c r="C24" s="467"/>
      <c r="D24" s="467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'Cost วผก.'!C$8</f>
        <v>409.73527858613994</v>
      </c>
      <c r="F25" s="75">
        <f>'Cost วผก.'!D$8</f>
        <v>410.45732557754951</v>
      </c>
      <c r="G25" s="75">
        <f>'Cost วผก.'!E$8</f>
        <v>410.37682012714237</v>
      </c>
      <c r="H25" s="75">
        <f>'Cost วผก.'!F$8</f>
        <v>404.00747148707052</v>
      </c>
      <c r="I25" s="75">
        <f>'Cost วผก.'!G$8</f>
        <v>398.04782787908539</v>
      </c>
      <c r="J25" s="75">
        <f>'Cost วผก.'!H$8</f>
        <v>395.45235221160709</v>
      </c>
      <c r="K25" s="75">
        <f>'Cost วผก.'!I$8</f>
        <v>389.3224006145461</v>
      </c>
      <c r="L25" s="75">
        <f>'Cost วผก.'!J$8</f>
        <v>399.43440495849802</v>
      </c>
      <c r="M25" s="75">
        <f>'Cost วผก.'!K$8</f>
        <v>394.43315476188189</v>
      </c>
      <c r="N25" s="75">
        <f>'Cost วผก.'!L$8</f>
        <v>417.49045405728447</v>
      </c>
      <c r="O25" s="75">
        <f>'Cost วผก.'!M$8</f>
        <v>417.49045405728458</v>
      </c>
      <c r="P25" s="75">
        <f>'Cost วผก.'!N$8</f>
        <v>415.18122889312218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'Cost วผก.'!C$8</f>
        <v>409.73527858613994</v>
      </c>
      <c r="F26" s="75">
        <f>'Cost วผก.'!D$8</f>
        <v>410.45732557754951</v>
      </c>
      <c r="G26" s="75">
        <f>'Cost วผก.'!E$8</f>
        <v>410.37682012714237</v>
      </c>
      <c r="H26" s="75">
        <f>'Cost วผก.'!F$8</f>
        <v>404.00747148707052</v>
      </c>
      <c r="I26" s="75">
        <f>'Cost วผก.'!G$8</f>
        <v>398.04782787908539</v>
      </c>
      <c r="J26" s="75">
        <f>'Cost วผก.'!H$8</f>
        <v>395.45235221160709</v>
      </c>
      <c r="K26" s="75">
        <f>'Cost วผก.'!I$8</f>
        <v>389.3224006145461</v>
      </c>
      <c r="L26" s="75">
        <f>'Cost วผก.'!J$8</f>
        <v>399.43440495849802</v>
      </c>
      <c r="M26" s="75">
        <f>'Cost วผก.'!K$8</f>
        <v>394.43315476188189</v>
      </c>
      <c r="N26" s="75">
        <f>'Cost วผก.'!L$8</f>
        <v>417.49045405728447</v>
      </c>
      <c r="O26" s="75">
        <f>'Cost วผก.'!M$8</f>
        <v>417.49045405728458</v>
      </c>
      <c r="P26" s="75">
        <f>'Cost วผก.'!N$8</f>
        <v>415.18122889312218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'Cost วผก.'!C$8</f>
        <v>409.73527858613994</v>
      </c>
      <c r="F27" s="75">
        <f>'Cost วผก.'!D$8</f>
        <v>410.45732557754951</v>
      </c>
      <c r="G27" s="75">
        <f>'Cost วผก.'!E$8</f>
        <v>410.37682012714237</v>
      </c>
      <c r="H27" s="75">
        <f>'Cost วผก.'!F$8</f>
        <v>404.00747148707052</v>
      </c>
      <c r="I27" s="75">
        <f>'Cost วผก.'!G$8</f>
        <v>398.04782787908539</v>
      </c>
      <c r="J27" s="75">
        <f>'Cost วผก.'!H$8</f>
        <v>395.45235221160709</v>
      </c>
      <c r="K27" s="75">
        <f>'Cost วผก.'!I$8</f>
        <v>389.3224006145461</v>
      </c>
      <c r="L27" s="75">
        <f>'Cost วผก.'!J$8</f>
        <v>399.43440495849802</v>
      </c>
      <c r="M27" s="75">
        <f>'Cost วผก.'!K$8</f>
        <v>394.43315476188189</v>
      </c>
      <c r="N27" s="75">
        <f>'Cost วผก.'!L$8</f>
        <v>417.49045405728447</v>
      </c>
      <c r="O27" s="75">
        <f>'Cost วผก.'!M$8</f>
        <v>417.49045405728458</v>
      </c>
      <c r="P27" s="75">
        <f>'Cost วผก.'!N$8</f>
        <v>415.18122889312218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'Cost วผก.'!C$8</f>
        <v>409.73527858613994</v>
      </c>
      <c r="F28" s="75">
        <f>'Cost วผก.'!D$8</f>
        <v>410.45732557754951</v>
      </c>
      <c r="G28" s="75">
        <f>'Cost วผก.'!E$8</f>
        <v>410.37682012714237</v>
      </c>
      <c r="H28" s="75">
        <f>'Cost วผก.'!F$8</f>
        <v>404.00747148707052</v>
      </c>
      <c r="I28" s="75">
        <f>'Cost วผก.'!G$8</f>
        <v>398.04782787908539</v>
      </c>
      <c r="J28" s="75">
        <f>'Cost วผก.'!H$8</f>
        <v>395.45235221160709</v>
      </c>
      <c r="K28" s="75">
        <f>'Cost วผก.'!I$8</f>
        <v>389.3224006145461</v>
      </c>
      <c r="L28" s="75">
        <f>'Cost วผก.'!J$8</f>
        <v>399.43440495849802</v>
      </c>
      <c r="M28" s="75">
        <f>'Cost วผก.'!K$8</f>
        <v>394.43315476188189</v>
      </c>
      <c r="N28" s="75">
        <f>'Cost วผก.'!L$8</f>
        <v>417.49045405728447</v>
      </c>
      <c r="O28" s="75">
        <f>'Cost วผก.'!M$8</f>
        <v>417.49045405728458</v>
      </c>
      <c r="P28" s="75">
        <f>'Cost วผก.'!N$8</f>
        <v>415.18122889312218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'Cost วผก.'!C$8</f>
        <v>409.73527858613994</v>
      </c>
      <c r="F29" s="75">
        <f>'Cost วผก.'!D$8</f>
        <v>410.45732557754951</v>
      </c>
      <c r="G29" s="75">
        <f>'Cost วผก.'!E$8</f>
        <v>410.37682012714237</v>
      </c>
      <c r="H29" s="75">
        <f>'Cost วผก.'!F$8</f>
        <v>404.00747148707052</v>
      </c>
      <c r="I29" s="75">
        <f>'Cost วผก.'!G$8</f>
        <v>398.04782787908539</v>
      </c>
      <c r="J29" s="75">
        <f>'Cost วผก.'!H$8</f>
        <v>395.45235221160709</v>
      </c>
      <c r="K29" s="75">
        <f>'Cost วผก.'!I$8</f>
        <v>389.3224006145461</v>
      </c>
      <c r="L29" s="75">
        <f>'Cost วผก.'!J$8</f>
        <v>399.43440495849802</v>
      </c>
      <c r="M29" s="75">
        <f>'Cost วผก.'!K$8</f>
        <v>394.43315476188189</v>
      </c>
      <c r="N29" s="75">
        <f>'Cost วผก.'!L$8</f>
        <v>417.49045405728447</v>
      </c>
      <c r="O29" s="75">
        <f>'Cost วผก.'!M$8</f>
        <v>417.49045405728458</v>
      </c>
      <c r="P29" s="75">
        <f>'Cost วผก.'!N$8</f>
        <v>415.18122889312218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75">
        <f>'Cost วผก.'!C$8</f>
        <v>409.73527858613994</v>
      </c>
      <c r="F30" s="75">
        <f>'Cost วผก.'!D$8</f>
        <v>410.45732557754951</v>
      </c>
      <c r="G30" s="75">
        <f>'Cost วผก.'!E$8</f>
        <v>410.37682012714237</v>
      </c>
      <c r="H30" s="75">
        <f>'Cost วผก.'!F$8</f>
        <v>404.00747148707052</v>
      </c>
      <c r="I30" s="75">
        <f>'Cost วผก.'!G$8</f>
        <v>398.04782787908539</v>
      </c>
      <c r="J30" s="75">
        <f>'Cost วผก.'!H$8</f>
        <v>395.45235221160709</v>
      </c>
      <c r="K30" s="75">
        <f>'Cost วผก.'!I$8</f>
        <v>389.3224006145461</v>
      </c>
      <c r="L30" s="75">
        <f>'Cost วผก.'!J$8</f>
        <v>399.43440495849802</v>
      </c>
      <c r="M30" s="75">
        <f>'Cost วผก.'!K$8</f>
        <v>394.43315476188189</v>
      </c>
      <c r="N30" s="75">
        <f>'Cost วผก.'!L$8</f>
        <v>417.49045405728447</v>
      </c>
      <c r="O30" s="75">
        <f>'Cost วผก.'!M$8</f>
        <v>417.49045405728458</v>
      </c>
      <c r="P30" s="75">
        <f>'Cost วผก.'!N$8</f>
        <v>415.18122889312218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75">
        <f>'Cost วผก.'!C$8</f>
        <v>409.73527858613994</v>
      </c>
      <c r="F31" s="75">
        <f>'Cost วผก.'!D$8</f>
        <v>410.45732557754951</v>
      </c>
      <c r="G31" s="75">
        <f>'Cost วผก.'!E$8</f>
        <v>410.37682012714237</v>
      </c>
      <c r="H31" s="75">
        <f>'Cost วผก.'!F$8</f>
        <v>404.00747148707052</v>
      </c>
      <c r="I31" s="75">
        <f>'Cost วผก.'!G$8</f>
        <v>398.04782787908539</v>
      </c>
      <c r="J31" s="75">
        <f>'Cost วผก.'!H$8</f>
        <v>395.45235221160709</v>
      </c>
      <c r="K31" s="75">
        <f>'Cost วผก.'!I$8</f>
        <v>389.3224006145461</v>
      </c>
      <c r="L31" s="75">
        <f>'Cost วผก.'!J$8</f>
        <v>399.43440495849802</v>
      </c>
      <c r="M31" s="75">
        <f>'Cost วผก.'!K$8</f>
        <v>394.43315476188189</v>
      </c>
      <c r="N31" s="75">
        <f>'Cost วผก.'!L$8</f>
        <v>417.49045405728447</v>
      </c>
      <c r="O31" s="75">
        <f>'Cost วผก.'!M$8</f>
        <v>417.49045405728458</v>
      </c>
      <c r="P31" s="75">
        <f>'Cost วผก.'!N$8</f>
        <v>415.18122889312218</v>
      </c>
    </row>
    <row r="32" spans="1:16" s="73" customFormat="1" ht="23.5">
      <c r="A32" s="71" t="s">
        <v>4</v>
      </c>
      <c r="B32" s="72"/>
      <c r="D32" s="72"/>
      <c r="E32" s="386"/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386"/>
    </row>
    <row r="33" spans="1:16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9"/>
      <c r="B34" s="467"/>
      <c r="C34" s="467"/>
      <c r="D34" s="467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'Cost วผก.'!C17</f>
        <v>402.45194642166302</v>
      </c>
      <c r="F36" s="75">
        <f>'Cost วผก.'!D17</f>
        <v>403.15925776018662</v>
      </c>
      <c r="G36" s="75">
        <f>'Cost วผก.'!E17</f>
        <v>403.08039527815509</v>
      </c>
      <c r="H36" s="75">
        <f>'Cost วผก.'!F17</f>
        <v>396.84103334502356</v>
      </c>
      <c r="I36" s="75">
        <f>'Cost วผก.'!G17</f>
        <v>391.00301511679316</v>
      </c>
      <c r="J36" s="75">
        <f>'Cost วผก.'!H17</f>
        <v>388.46050834048799</v>
      </c>
      <c r="K36" s="75">
        <f>'Cost วผก.'!I17</f>
        <v>382.45565779642817</v>
      </c>
      <c r="L36" s="75">
        <f>'Cost วผก.'!J17</f>
        <v>392.3612947047892</v>
      </c>
      <c r="M36" s="75">
        <f>'Cost วผก.'!K17</f>
        <v>387.46211083871634</v>
      </c>
      <c r="N36" s="75">
        <f>'Cost วผก.'!L17</f>
        <v>410.04885300564132</v>
      </c>
      <c r="O36" s="75">
        <f>'Cost วผก.'!M17</f>
        <v>410.04885300564143</v>
      </c>
      <c r="P36" s="75">
        <f>'Cost วผก.'!N17</f>
        <v>407.78675488564551</v>
      </c>
    </row>
    <row r="37" spans="1:16">
      <c r="A37" s="74" t="s">
        <v>7</v>
      </c>
      <c r="B37" s="123" t="s">
        <v>288</v>
      </c>
      <c r="C37" s="77" t="s">
        <v>2</v>
      </c>
      <c r="D37" s="76" t="s">
        <v>95</v>
      </c>
      <c r="E37" s="399">
        <f>E10+(70.8%*D17)</f>
        <v>686.34900440271622</v>
      </c>
      <c r="F37" s="399">
        <f t="shared" ref="F37:P37" si="1">F10+(70.8%*E17)</f>
        <v>651.42660000000001</v>
      </c>
      <c r="G37" s="399">
        <f t="shared" si="1"/>
        <v>626.42660000000001</v>
      </c>
      <c r="H37" s="399">
        <f t="shared" si="1"/>
        <v>611.42660000000001</v>
      </c>
      <c r="I37" s="399">
        <f t="shared" si="1"/>
        <v>601.42660000000001</v>
      </c>
      <c r="J37" s="399">
        <f t="shared" si="1"/>
        <v>576.42660000000001</v>
      </c>
      <c r="K37" s="399">
        <f t="shared" si="1"/>
        <v>541.42660000000001</v>
      </c>
      <c r="L37" s="399">
        <f t="shared" si="1"/>
        <v>551.42660000000001</v>
      </c>
      <c r="M37" s="399">
        <f t="shared" si="1"/>
        <v>556.42660000000001</v>
      </c>
      <c r="N37" s="399">
        <f t="shared" si="1"/>
        <v>596.42660000000001</v>
      </c>
      <c r="O37" s="399">
        <f t="shared" si="1"/>
        <v>606.42660000000001</v>
      </c>
      <c r="P37" s="399">
        <f t="shared" si="1"/>
        <v>606.42660000000001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'Cost วผก.'!C17</f>
        <v>402.45194642166302</v>
      </c>
      <c r="F39" s="75">
        <f>'Cost วผก.'!D17</f>
        <v>403.15925776018662</v>
      </c>
      <c r="G39" s="75">
        <f>'Cost วผก.'!E17</f>
        <v>403.08039527815509</v>
      </c>
      <c r="H39" s="75">
        <f>'Cost วผก.'!F17</f>
        <v>396.84103334502356</v>
      </c>
      <c r="I39" s="75">
        <f>'Cost วผก.'!G17</f>
        <v>391.00301511679316</v>
      </c>
      <c r="J39" s="75">
        <f>'Cost วผก.'!H17</f>
        <v>388.46050834048799</v>
      </c>
      <c r="K39" s="75">
        <f>'Cost วผก.'!I17</f>
        <v>382.45565779642817</v>
      </c>
      <c r="L39" s="75">
        <f>'Cost วผก.'!J17</f>
        <v>392.3612947047892</v>
      </c>
      <c r="M39" s="75">
        <f>'Cost วผก.'!K17</f>
        <v>387.46211083871634</v>
      </c>
      <c r="N39" s="75">
        <f>'Cost วผก.'!L17</f>
        <v>410.04885300564132</v>
      </c>
      <c r="O39" s="75">
        <f>'Cost วผก.'!M17</f>
        <v>410.04885300564143</v>
      </c>
      <c r="P39" s="75">
        <f>'Cost วผก.'!N17</f>
        <v>407.78675488564551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'Cost วผก.'!C17</f>
        <v>402.45194642166302</v>
      </c>
      <c r="F41" s="75">
        <f>'Cost วผก.'!D17</f>
        <v>403.15925776018662</v>
      </c>
      <c r="G41" s="75">
        <f>'Cost วผก.'!E17</f>
        <v>403.08039527815509</v>
      </c>
      <c r="H41" s="75">
        <f>'Cost วผก.'!F17</f>
        <v>396.84103334502356</v>
      </c>
      <c r="I41" s="75">
        <f>'Cost วผก.'!G17</f>
        <v>391.00301511679316</v>
      </c>
      <c r="J41" s="75">
        <f>'Cost วผก.'!H17</f>
        <v>388.46050834048799</v>
      </c>
      <c r="K41" s="75">
        <f>'Cost วผก.'!I17</f>
        <v>382.45565779642817</v>
      </c>
      <c r="L41" s="75">
        <f>'Cost วผก.'!J17</f>
        <v>392.3612947047892</v>
      </c>
      <c r="M41" s="75">
        <f>'Cost วผก.'!K17</f>
        <v>387.46211083871634</v>
      </c>
      <c r="N41" s="75">
        <f>'Cost วผก.'!L17</f>
        <v>410.04885300564132</v>
      </c>
      <c r="O41" s="75">
        <f>'Cost วผก.'!M17</f>
        <v>410.04885300564143</v>
      </c>
      <c r="P41" s="75">
        <f>'Cost วผก.'!N17</f>
        <v>407.78675488564551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'Cost วผก.'!C17</f>
        <v>402.45194642166302</v>
      </c>
      <c r="F42" s="75">
        <f>'Cost วผก.'!D17</f>
        <v>403.15925776018662</v>
      </c>
      <c r="G42" s="75">
        <f>'Cost วผก.'!E17</f>
        <v>403.08039527815509</v>
      </c>
      <c r="H42" s="75">
        <f>'Cost วผก.'!F17</f>
        <v>396.84103334502356</v>
      </c>
      <c r="I42" s="75">
        <f>'Cost วผก.'!G17</f>
        <v>391.00301511679316</v>
      </c>
      <c r="J42" s="75">
        <f>'Cost วผก.'!H17</f>
        <v>388.46050834048799</v>
      </c>
      <c r="K42" s="75">
        <f>'Cost วผก.'!I17</f>
        <v>382.45565779642817</v>
      </c>
      <c r="L42" s="75">
        <f>'Cost วผก.'!J17</f>
        <v>392.3612947047892</v>
      </c>
      <c r="M42" s="75">
        <f>'Cost วผก.'!K17</f>
        <v>387.46211083871634</v>
      </c>
      <c r="N42" s="75">
        <f>'Cost วผก.'!L17</f>
        <v>410.04885300564132</v>
      </c>
      <c r="O42" s="75">
        <f>'Cost วผก.'!M17</f>
        <v>410.04885300564143</v>
      </c>
      <c r="P42" s="75">
        <f>'Cost วผก.'!N17</f>
        <v>407.78675488564551</v>
      </c>
    </row>
    <row r="43" spans="1:16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'Cost วผก.'!C17</f>
        <v>402.45194642166302</v>
      </c>
      <c r="F43" s="75">
        <f>'Cost วผก.'!D17</f>
        <v>403.15925776018662</v>
      </c>
      <c r="G43" s="75">
        <f>'Cost วผก.'!E17</f>
        <v>403.08039527815509</v>
      </c>
      <c r="H43" s="75">
        <f>'Cost วผก.'!F17</f>
        <v>396.84103334502356</v>
      </c>
      <c r="I43" s="75">
        <f>'Cost วผก.'!G17</f>
        <v>391.00301511679316</v>
      </c>
      <c r="J43" s="75">
        <f>'Cost วผก.'!H17</f>
        <v>388.46050834048799</v>
      </c>
      <c r="K43" s="75">
        <f>'Cost วผก.'!I17</f>
        <v>382.45565779642817</v>
      </c>
      <c r="L43" s="75">
        <f>'Cost วผก.'!J17</f>
        <v>392.3612947047892</v>
      </c>
      <c r="M43" s="75">
        <f>'Cost วผก.'!K17</f>
        <v>387.46211083871634</v>
      </c>
      <c r="N43" s="75">
        <f>'Cost วผก.'!L17</f>
        <v>410.04885300564132</v>
      </c>
      <c r="O43" s="75">
        <f>'Cost วผก.'!M17</f>
        <v>410.04885300564143</v>
      </c>
      <c r="P43" s="75">
        <f>'Cost วผก.'!N17</f>
        <v>407.78675488564551</v>
      </c>
    </row>
    <row r="44" spans="1:16" ht="15" thickBot="1">
      <c r="A44" s="402"/>
      <c r="B44" s="405"/>
      <c r="C44" s="406" t="s">
        <v>178</v>
      </c>
      <c r="D44" s="40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419" t="s">
        <v>95</v>
      </c>
      <c r="C45" s="420" t="s">
        <v>290</v>
      </c>
      <c r="D45" s="421" t="s">
        <v>95</v>
      </c>
      <c r="E45" s="291">
        <f>'Cost วผก.'!C17</f>
        <v>402.45194642166302</v>
      </c>
      <c r="F45" s="75">
        <f>'Cost วผก.'!D17</f>
        <v>403.15925776018662</v>
      </c>
      <c r="G45" s="75">
        <f>'Cost วผก.'!E17</f>
        <v>403.08039527815509</v>
      </c>
      <c r="H45" s="75">
        <f>'Cost วผก.'!F17</f>
        <v>396.84103334502356</v>
      </c>
      <c r="I45" s="75">
        <f>'Cost วผก.'!G17</f>
        <v>391.00301511679316</v>
      </c>
      <c r="J45" s="75">
        <f>'Cost วผก.'!H17</f>
        <v>388.46050834048799</v>
      </c>
      <c r="K45" s="75">
        <f>'Cost วผก.'!I17</f>
        <v>382.45565779642817</v>
      </c>
      <c r="L45" s="75">
        <f>'Cost วผก.'!J17</f>
        <v>392.3612947047892</v>
      </c>
      <c r="M45" s="75">
        <f>'Cost วผก.'!K17</f>
        <v>387.46211083871634</v>
      </c>
      <c r="N45" s="75">
        <f>'Cost วผก.'!L17</f>
        <v>410.04885300564132</v>
      </c>
      <c r="O45" s="75">
        <f>'Cost วผก.'!M17</f>
        <v>410.04885300564143</v>
      </c>
      <c r="P45" s="75">
        <f>'Cost วผก.'!N17</f>
        <v>407.78675488564551</v>
      </c>
    </row>
    <row r="46" spans="1:16">
      <c r="A46" s="93" t="s">
        <v>7</v>
      </c>
      <c r="B46" s="310" t="s">
        <v>289</v>
      </c>
      <c r="C46" s="80" t="s">
        <v>290</v>
      </c>
      <c r="D46" s="422" t="s">
        <v>3</v>
      </c>
      <c r="E46" s="401">
        <f>E37</f>
        <v>686.34900440271622</v>
      </c>
      <c r="F46" s="401">
        <f t="shared" ref="F46:P46" si="2">F37</f>
        <v>651.42660000000001</v>
      </c>
      <c r="G46" s="401">
        <f t="shared" si="2"/>
        <v>626.42660000000001</v>
      </c>
      <c r="H46" s="401">
        <f t="shared" si="2"/>
        <v>611.42660000000001</v>
      </c>
      <c r="I46" s="401">
        <f t="shared" si="2"/>
        <v>601.42660000000001</v>
      </c>
      <c r="J46" s="401">
        <f t="shared" si="2"/>
        <v>576.42660000000001</v>
      </c>
      <c r="K46" s="401">
        <f t="shared" si="2"/>
        <v>541.42660000000001</v>
      </c>
      <c r="L46" s="401">
        <f t="shared" si="2"/>
        <v>551.42660000000001</v>
      </c>
      <c r="M46" s="401">
        <f t="shared" si="2"/>
        <v>556.42660000000001</v>
      </c>
      <c r="N46" s="401">
        <f t="shared" si="2"/>
        <v>596.42660000000001</v>
      </c>
      <c r="O46" s="401">
        <f t="shared" si="2"/>
        <v>606.42660000000001</v>
      </c>
      <c r="P46" s="401">
        <f t="shared" si="2"/>
        <v>606.42660000000001</v>
      </c>
    </row>
    <row r="47" spans="1:16">
      <c r="A47" s="93" t="s">
        <v>7</v>
      </c>
      <c r="B47" s="310" t="s">
        <v>288</v>
      </c>
      <c r="C47" s="80" t="s">
        <v>290</v>
      </c>
      <c r="D47" s="102" t="s">
        <v>95</v>
      </c>
      <c r="E47" s="401">
        <f>E37</f>
        <v>686.34900440271622</v>
      </c>
      <c r="F47" s="401">
        <f t="shared" ref="F47:P47" si="3">F37</f>
        <v>651.42660000000001</v>
      </c>
      <c r="G47" s="401">
        <f t="shared" si="3"/>
        <v>626.42660000000001</v>
      </c>
      <c r="H47" s="401">
        <f t="shared" si="3"/>
        <v>611.42660000000001</v>
      </c>
      <c r="I47" s="401">
        <f t="shared" si="3"/>
        <v>601.42660000000001</v>
      </c>
      <c r="J47" s="401">
        <f t="shared" si="3"/>
        <v>576.42660000000001</v>
      </c>
      <c r="K47" s="401">
        <f t="shared" si="3"/>
        <v>541.42660000000001</v>
      </c>
      <c r="L47" s="401">
        <f t="shared" si="3"/>
        <v>551.42660000000001</v>
      </c>
      <c r="M47" s="401">
        <f t="shared" si="3"/>
        <v>556.42660000000001</v>
      </c>
      <c r="N47" s="401">
        <f t="shared" si="3"/>
        <v>596.42660000000001</v>
      </c>
      <c r="O47" s="401">
        <f t="shared" si="3"/>
        <v>606.42660000000001</v>
      </c>
      <c r="P47" s="401">
        <f t="shared" si="3"/>
        <v>606.42660000000001</v>
      </c>
    </row>
    <row r="48" spans="1:16">
      <c r="A48" s="93" t="s">
        <v>7</v>
      </c>
      <c r="B48" s="78" t="s">
        <v>95</v>
      </c>
      <c r="C48" s="80" t="s">
        <v>291</v>
      </c>
      <c r="D48" s="102" t="s">
        <v>95</v>
      </c>
      <c r="E48" s="291">
        <f>'Cost วผก.'!C17</f>
        <v>402.45194642166302</v>
      </c>
      <c r="F48" s="291">
        <f>'Cost วผก.'!D17</f>
        <v>403.15925776018662</v>
      </c>
      <c r="G48" s="291">
        <f>'Cost วผก.'!E17</f>
        <v>403.08039527815509</v>
      </c>
      <c r="H48" s="291">
        <f>'Cost วผก.'!F17</f>
        <v>396.84103334502356</v>
      </c>
      <c r="I48" s="291">
        <f>'Cost วผก.'!G17</f>
        <v>391.00301511679316</v>
      </c>
      <c r="J48" s="291">
        <f>'Cost วผก.'!H17</f>
        <v>388.46050834048799</v>
      </c>
      <c r="K48" s="291">
        <f>'Cost วผก.'!I17</f>
        <v>382.45565779642817</v>
      </c>
      <c r="L48" s="291">
        <f>'Cost วผก.'!J17</f>
        <v>392.3612947047892</v>
      </c>
      <c r="M48" s="291">
        <f>'Cost วผก.'!K17</f>
        <v>387.46211083871634</v>
      </c>
      <c r="N48" s="291">
        <f>'Cost วผก.'!L17</f>
        <v>410.04885300564132</v>
      </c>
      <c r="O48" s="291">
        <f>'Cost วผก.'!M17</f>
        <v>410.04885300564143</v>
      </c>
      <c r="P48" s="291">
        <f>'Cost วผก.'!N17</f>
        <v>407.78675488564551</v>
      </c>
    </row>
    <row r="49" spans="1:16">
      <c r="A49" s="93" t="s">
        <v>7</v>
      </c>
      <c r="B49" s="310" t="s">
        <v>289</v>
      </c>
      <c r="C49" s="80" t="s">
        <v>291</v>
      </c>
      <c r="D49" s="422" t="s">
        <v>3</v>
      </c>
      <c r="E49" s="401">
        <f t="shared" ref="E49:P49" si="4">E37</f>
        <v>686.34900440271622</v>
      </c>
      <c r="F49" s="401">
        <f t="shared" si="4"/>
        <v>651.42660000000001</v>
      </c>
      <c r="G49" s="401">
        <f t="shared" si="4"/>
        <v>626.42660000000001</v>
      </c>
      <c r="H49" s="401">
        <f t="shared" si="4"/>
        <v>611.42660000000001</v>
      </c>
      <c r="I49" s="401">
        <f t="shared" si="4"/>
        <v>601.42660000000001</v>
      </c>
      <c r="J49" s="401">
        <f t="shared" si="4"/>
        <v>576.42660000000001</v>
      </c>
      <c r="K49" s="401">
        <f t="shared" si="4"/>
        <v>541.42660000000001</v>
      </c>
      <c r="L49" s="401">
        <f t="shared" si="4"/>
        <v>551.42660000000001</v>
      </c>
      <c r="M49" s="401">
        <f t="shared" si="4"/>
        <v>556.42660000000001</v>
      </c>
      <c r="N49" s="401">
        <f t="shared" si="4"/>
        <v>596.42660000000001</v>
      </c>
      <c r="O49" s="401">
        <f t="shared" si="4"/>
        <v>606.42660000000001</v>
      </c>
      <c r="P49" s="401">
        <f t="shared" si="4"/>
        <v>606.42660000000001</v>
      </c>
    </row>
    <row r="50" spans="1:16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401">
        <f t="shared" ref="E50:P50" si="5">E37</f>
        <v>686.34900440271622</v>
      </c>
      <c r="F50" s="401">
        <f t="shared" si="5"/>
        <v>651.42660000000001</v>
      </c>
      <c r="G50" s="401">
        <f t="shared" si="5"/>
        <v>626.42660000000001</v>
      </c>
      <c r="H50" s="401">
        <f t="shared" si="5"/>
        <v>611.42660000000001</v>
      </c>
      <c r="I50" s="401">
        <f t="shared" si="5"/>
        <v>601.42660000000001</v>
      </c>
      <c r="J50" s="401">
        <f t="shared" si="5"/>
        <v>576.42660000000001</v>
      </c>
      <c r="K50" s="401">
        <f t="shared" si="5"/>
        <v>541.42660000000001</v>
      </c>
      <c r="L50" s="401">
        <f t="shared" si="5"/>
        <v>551.42660000000001</v>
      </c>
      <c r="M50" s="401">
        <f t="shared" si="5"/>
        <v>556.42660000000001</v>
      </c>
      <c r="N50" s="401">
        <f t="shared" si="5"/>
        <v>596.42660000000001</v>
      </c>
      <c r="O50" s="401">
        <f t="shared" si="5"/>
        <v>606.42660000000001</v>
      </c>
      <c r="P50" s="401">
        <f t="shared" si="5"/>
        <v>606.42660000000001</v>
      </c>
    </row>
    <row r="51" spans="1:16">
      <c r="A51" s="430" t="s">
        <v>7</v>
      </c>
      <c r="B51" s="409" t="s">
        <v>95</v>
      </c>
      <c r="C51" s="410" t="s">
        <v>298</v>
      </c>
      <c r="D51" s="431" t="s">
        <v>95</v>
      </c>
      <c r="E51" s="291">
        <f>'Cost วผก.'!C17</f>
        <v>402.45194642166302</v>
      </c>
      <c r="F51" s="291">
        <f>'Cost วผก.'!D17</f>
        <v>403.15925776018662</v>
      </c>
      <c r="G51" s="291">
        <f>'Cost วผก.'!E17</f>
        <v>403.08039527815509</v>
      </c>
      <c r="H51" s="291">
        <f>'Cost วผก.'!F17</f>
        <v>396.84103334502356</v>
      </c>
      <c r="I51" s="291">
        <f>'Cost วผก.'!G17</f>
        <v>391.00301511679316</v>
      </c>
      <c r="J51" s="291">
        <f>'Cost วผก.'!H17</f>
        <v>388.46050834048799</v>
      </c>
      <c r="K51" s="291">
        <f>'Cost วผก.'!I17</f>
        <v>382.45565779642817</v>
      </c>
      <c r="L51" s="291">
        <f>'Cost วผก.'!J17</f>
        <v>392.3612947047892</v>
      </c>
      <c r="M51" s="291">
        <f>'Cost วผก.'!K17</f>
        <v>387.46211083871634</v>
      </c>
      <c r="N51" s="291">
        <f>'Cost วผก.'!L17</f>
        <v>410.04885300564132</v>
      </c>
      <c r="O51" s="291">
        <f>'Cost วผก.'!M17</f>
        <v>410.04885300564143</v>
      </c>
      <c r="P51" s="291">
        <f>'Cost วผก.'!N17</f>
        <v>407.78675488564551</v>
      </c>
    </row>
    <row r="52" spans="1:16">
      <c r="A52" s="93" t="s">
        <v>7</v>
      </c>
      <c r="B52" s="310" t="s">
        <v>289</v>
      </c>
      <c r="C52" s="80" t="s">
        <v>298</v>
      </c>
      <c r="D52" s="422" t="s">
        <v>3</v>
      </c>
      <c r="E52" s="401">
        <f t="shared" ref="E52:P52" si="6">E37</f>
        <v>686.34900440271622</v>
      </c>
      <c r="F52" s="401">
        <f t="shared" si="6"/>
        <v>651.42660000000001</v>
      </c>
      <c r="G52" s="401">
        <f t="shared" si="6"/>
        <v>626.42660000000001</v>
      </c>
      <c r="H52" s="401">
        <f t="shared" si="6"/>
        <v>611.42660000000001</v>
      </c>
      <c r="I52" s="401">
        <f t="shared" si="6"/>
        <v>601.42660000000001</v>
      </c>
      <c r="J52" s="401">
        <f t="shared" si="6"/>
        <v>576.42660000000001</v>
      </c>
      <c r="K52" s="401">
        <f t="shared" si="6"/>
        <v>541.42660000000001</v>
      </c>
      <c r="L52" s="401">
        <f t="shared" si="6"/>
        <v>551.42660000000001</v>
      </c>
      <c r="M52" s="401">
        <f t="shared" si="6"/>
        <v>556.42660000000001</v>
      </c>
      <c r="N52" s="401">
        <f t="shared" si="6"/>
        <v>596.42660000000001</v>
      </c>
      <c r="O52" s="401">
        <f t="shared" si="6"/>
        <v>606.42660000000001</v>
      </c>
      <c r="P52" s="401">
        <f t="shared" si="6"/>
        <v>606.42660000000001</v>
      </c>
    </row>
    <row r="53" spans="1:16" ht="1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401">
        <f t="shared" ref="E53:P53" si="7">E37</f>
        <v>686.34900440271622</v>
      </c>
      <c r="F53" s="401">
        <f t="shared" si="7"/>
        <v>651.42660000000001</v>
      </c>
      <c r="G53" s="401">
        <f t="shared" si="7"/>
        <v>626.42660000000001</v>
      </c>
      <c r="H53" s="401">
        <f t="shared" si="7"/>
        <v>611.42660000000001</v>
      </c>
      <c r="I53" s="401">
        <f t="shared" si="7"/>
        <v>601.42660000000001</v>
      </c>
      <c r="J53" s="401">
        <f t="shared" si="7"/>
        <v>576.42660000000001</v>
      </c>
      <c r="K53" s="401">
        <f t="shared" si="7"/>
        <v>541.42660000000001</v>
      </c>
      <c r="L53" s="401">
        <f t="shared" si="7"/>
        <v>551.42660000000001</v>
      </c>
      <c r="M53" s="401">
        <f t="shared" si="7"/>
        <v>556.42660000000001</v>
      </c>
      <c r="N53" s="401">
        <f t="shared" si="7"/>
        <v>596.42660000000001</v>
      </c>
      <c r="O53" s="401">
        <f t="shared" si="7"/>
        <v>606.42660000000001</v>
      </c>
      <c r="P53" s="401">
        <f t="shared" si="7"/>
        <v>606.42660000000001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'Cost วผก.'!C17</f>
        <v>402.45194642166302</v>
      </c>
      <c r="F54" s="75">
        <f>'Cost วผก.'!D17</f>
        <v>403.15925776018662</v>
      </c>
      <c r="G54" s="75">
        <f>'Cost วผก.'!E17</f>
        <v>403.08039527815509</v>
      </c>
      <c r="H54" s="75">
        <f>'Cost วผก.'!F17</f>
        <v>396.84103334502356</v>
      </c>
      <c r="I54" s="75">
        <f>'Cost วผก.'!G17</f>
        <v>391.00301511679316</v>
      </c>
      <c r="J54" s="75">
        <f>'Cost วผก.'!H17</f>
        <v>388.46050834048799</v>
      </c>
      <c r="K54" s="75">
        <f>'Cost วผก.'!I17</f>
        <v>382.45565779642817</v>
      </c>
      <c r="L54" s="75">
        <f>'Cost วผก.'!J17</f>
        <v>392.3612947047892</v>
      </c>
      <c r="M54" s="75">
        <f>'Cost วผก.'!K17</f>
        <v>387.46211083871634</v>
      </c>
      <c r="N54" s="75">
        <f>'Cost วผก.'!L17</f>
        <v>410.04885300564132</v>
      </c>
      <c r="O54" s="75">
        <f>'Cost วผก.'!M17</f>
        <v>410.04885300564143</v>
      </c>
      <c r="P54" s="75">
        <f>'Cost วผก.'!N17</f>
        <v>407.78675488564551</v>
      </c>
    </row>
    <row r="55" spans="1:16" s="73" customFormat="1" ht="23.5">
      <c r="A55" s="71" t="s">
        <v>5</v>
      </c>
      <c r="B55" s="72"/>
      <c r="D55" s="72"/>
    </row>
    <row r="56" spans="1:16">
      <c r="A56" s="464" t="s">
        <v>1</v>
      </c>
      <c r="B56" s="466" t="s">
        <v>98</v>
      </c>
      <c r="C56" s="466" t="s">
        <v>99</v>
      </c>
      <c r="D56" s="466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65"/>
      <c r="B57" s="467"/>
      <c r="C57" s="467"/>
      <c r="D57" s="467"/>
      <c r="E57" s="309">
        <f>E24</f>
        <v>23743</v>
      </c>
      <c r="F57" s="309">
        <f t="shared" ref="F57:P57" si="8">F24</f>
        <v>23774</v>
      </c>
      <c r="G57" s="309">
        <f t="shared" si="8"/>
        <v>23802</v>
      </c>
      <c r="H57" s="309">
        <f t="shared" si="8"/>
        <v>23833</v>
      </c>
      <c r="I57" s="309">
        <f t="shared" si="8"/>
        <v>23863</v>
      </c>
      <c r="J57" s="309">
        <f t="shared" si="8"/>
        <v>23894</v>
      </c>
      <c r="K57" s="309">
        <f t="shared" si="8"/>
        <v>23924</v>
      </c>
      <c r="L57" s="309">
        <f t="shared" si="8"/>
        <v>23955</v>
      </c>
      <c r="M57" s="309">
        <f t="shared" si="8"/>
        <v>23986</v>
      </c>
      <c r="N57" s="309">
        <f t="shared" si="8"/>
        <v>24016</v>
      </c>
      <c r="O57" s="309">
        <f t="shared" si="8"/>
        <v>24047</v>
      </c>
      <c r="P57" s="309">
        <f t="shared" si="8"/>
        <v>24077</v>
      </c>
    </row>
    <row r="58" spans="1:16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>
      <c r="A59" s="74" t="s">
        <v>7</v>
      </c>
      <c r="B59" s="76" t="s">
        <v>95</v>
      </c>
      <c r="C59" s="76" t="s">
        <v>2</v>
      </c>
      <c r="D59" s="76" t="s">
        <v>95</v>
      </c>
      <c r="E59" s="75">
        <f>'Cost วผก.'!C26</f>
        <v>395.16861425718599</v>
      </c>
      <c r="F59" s="75">
        <f>'Cost วผก.'!D26</f>
        <v>395.86118994282378</v>
      </c>
      <c r="G59" s="75">
        <f>'Cost วผก.'!E26</f>
        <v>395.78397042916782</v>
      </c>
      <c r="H59" s="75">
        <f>'Cost วผก.'!F26</f>
        <v>389.67459520297655</v>
      </c>
      <c r="I59" s="75">
        <f>'Cost วผก.'!G26</f>
        <v>383.958202354501</v>
      </c>
      <c r="J59" s="75">
        <f>'Cost วผก.'!H26</f>
        <v>381.46866446936878</v>
      </c>
      <c r="K59" s="75">
        <f>'Cost วผก.'!I26</f>
        <v>375.58891497831024</v>
      </c>
      <c r="L59" s="75">
        <f>'Cost วผก.'!J26</f>
        <v>385.28818445108038</v>
      </c>
      <c r="M59" s="75">
        <f>'Cost วผก.'!K26</f>
        <v>380.49106691555079</v>
      </c>
      <c r="N59" s="75">
        <f>'Cost วผก.'!L26</f>
        <v>402.60725195399812</v>
      </c>
      <c r="O59" s="75">
        <f>'Cost วผก.'!M26</f>
        <v>402.60725195399817</v>
      </c>
      <c r="P59" s="75">
        <f>'Cost วผก.'!N26</f>
        <v>400.39228087816895</v>
      </c>
    </row>
    <row r="60" spans="1:16">
      <c r="A60" s="74" t="s">
        <v>7</v>
      </c>
      <c r="B60" s="123" t="s">
        <v>293</v>
      </c>
      <c r="C60" s="429" t="s">
        <v>2</v>
      </c>
      <c r="D60" s="429" t="s">
        <v>95</v>
      </c>
      <c r="E60" s="425">
        <f>E71</f>
        <v>688.84900440271622</v>
      </c>
      <c r="F60" s="425">
        <f>F71</f>
        <v>656.42660000000001</v>
      </c>
      <c r="G60" s="425">
        <f>G71</f>
        <v>633.92660000000001</v>
      </c>
      <c r="H60" s="425">
        <f>H71</f>
        <v>616.42660000000001</v>
      </c>
      <c r="I60" s="425">
        <f>I71</f>
        <v>606.42660000000001</v>
      </c>
      <c r="J60" s="425">
        <f t="shared" ref="J60:P60" si="9">J71</f>
        <v>581.42660000000001</v>
      </c>
      <c r="K60" s="425">
        <f t="shared" si="9"/>
        <v>543.92660000000001</v>
      </c>
      <c r="L60" s="425">
        <f t="shared" si="9"/>
        <v>553.92660000000001</v>
      </c>
      <c r="M60" s="425">
        <f t="shared" si="9"/>
        <v>561.42660000000001</v>
      </c>
      <c r="N60" s="425">
        <f t="shared" si="9"/>
        <v>601.42660000000001</v>
      </c>
      <c r="O60" s="425">
        <f t="shared" si="9"/>
        <v>611.42660000000001</v>
      </c>
      <c r="P60" s="425">
        <f t="shared" si="9"/>
        <v>608.92660000000001</v>
      </c>
    </row>
    <row r="61" spans="1:16">
      <c r="A61" s="74"/>
      <c r="B61" s="310"/>
      <c r="C61" s="311" t="s">
        <v>223</v>
      </c>
      <c r="D61" s="312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1:16">
      <c r="A62" s="74" t="s">
        <v>7</v>
      </c>
      <c r="B62" s="312" t="s">
        <v>95</v>
      </c>
      <c r="C62" s="313" t="s">
        <v>295</v>
      </c>
      <c r="D62" s="312" t="s">
        <v>95</v>
      </c>
      <c r="E62" s="75">
        <f>'Cost วผก.'!C26</f>
        <v>395.16861425718599</v>
      </c>
      <c r="F62" s="75">
        <f>'Cost วผก.'!D26</f>
        <v>395.86118994282378</v>
      </c>
      <c r="G62" s="75">
        <f>'Cost วผก.'!E26</f>
        <v>395.78397042916782</v>
      </c>
      <c r="H62" s="75">
        <f>'Cost วผก.'!F26</f>
        <v>389.67459520297655</v>
      </c>
      <c r="I62" s="75">
        <f>'Cost วผก.'!G26</f>
        <v>383.958202354501</v>
      </c>
      <c r="J62" s="75">
        <f>'Cost วผก.'!H26</f>
        <v>381.46866446936878</v>
      </c>
      <c r="K62" s="75">
        <f>'Cost วผก.'!I26</f>
        <v>375.58891497831024</v>
      </c>
      <c r="L62" s="75">
        <f>'Cost วผก.'!J26</f>
        <v>385.28818445108038</v>
      </c>
      <c r="M62" s="75">
        <f>'Cost วผก.'!K26</f>
        <v>380.49106691555079</v>
      </c>
      <c r="N62" s="75">
        <f>'Cost วผก.'!L26</f>
        <v>402.60725195399812</v>
      </c>
      <c r="O62" s="75">
        <f>'Cost วผก.'!M26</f>
        <v>402.60725195399817</v>
      </c>
      <c r="P62" s="75">
        <f>'Cost วผก.'!N26</f>
        <v>400.39228087816895</v>
      </c>
    </row>
    <row r="63" spans="1:16">
      <c r="A63" s="74" t="s">
        <v>7</v>
      </c>
      <c r="B63" s="312" t="s">
        <v>95</v>
      </c>
      <c r="C63" s="313" t="s">
        <v>294</v>
      </c>
      <c r="D63" s="312" t="s">
        <v>95</v>
      </c>
      <c r="E63" s="75">
        <f>'Cost วผก.'!C26</f>
        <v>395.16861425718599</v>
      </c>
      <c r="F63" s="75">
        <f>'Cost วผก.'!D26</f>
        <v>395.86118994282378</v>
      </c>
      <c r="G63" s="75">
        <f>'Cost วผก.'!E26</f>
        <v>395.78397042916782</v>
      </c>
      <c r="H63" s="75">
        <f>'Cost วผก.'!F26</f>
        <v>389.67459520297655</v>
      </c>
      <c r="I63" s="75">
        <f>'Cost วผก.'!G26</f>
        <v>383.958202354501</v>
      </c>
      <c r="J63" s="75">
        <f>'Cost วผก.'!H26</f>
        <v>381.46866446936878</v>
      </c>
      <c r="K63" s="75">
        <f>'Cost วผก.'!I26</f>
        <v>375.58891497831024</v>
      </c>
      <c r="L63" s="75">
        <f>'Cost วผก.'!J26</f>
        <v>385.28818445108038</v>
      </c>
      <c r="M63" s="75">
        <f>'Cost วผก.'!K26</f>
        <v>380.49106691555079</v>
      </c>
      <c r="N63" s="75">
        <f>'Cost วผก.'!L26</f>
        <v>402.60725195399812</v>
      </c>
      <c r="O63" s="75">
        <f>'Cost วผก.'!M26</f>
        <v>402.60725195399817</v>
      </c>
      <c r="P63" s="75">
        <f>'Cost วผก.'!N26</f>
        <v>400.39228087816895</v>
      </c>
    </row>
    <row r="64" spans="1:16">
      <c r="A64" s="74" t="s">
        <v>7</v>
      </c>
      <c r="B64" s="312" t="s">
        <v>95</v>
      </c>
      <c r="C64" s="313" t="s">
        <v>296</v>
      </c>
      <c r="D64" s="312" t="s">
        <v>95</v>
      </c>
      <c r="E64" s="75">
        <f>'Cost วผก.'!C26</f>
        <v>395.16861425718599</v>
      </c>
      <c r="F64" s="75">
        <f>'Cost วผก.'!D26</f>
        <v>395.86118994282378</v>
      </c>
      <c r="G64" s="75">
        <f>'Cost วผก.'!E26</f>
        <v>395.78397042916782</v>
      </c>
      <c r="H64" s="75">
        <f>'Cost วผก.'!F26</f>
        <v>389.67459520297655</v>
      </c>
      <c r="I64" s="75">
        <f>'Cost วผก.'!G26</f>
        <v>383.958202354501</v>
      </c>
      <c r="J64" s="75">
        <f>'Cost วผก.'!H26</f>
        <v>381.46866446936878</v>
      </c>
      <c r="K64" s="75">
        <f>'Cost วผก.'!I26</f>
        <v>375.58891497831024</v>
      </c>
      <c r="L64" s="75">
        <f>'Cost วผก.'!J26</f>
        <v>385.28818445108038</v>
      </c>
      <c r="M64" s="75">
        <f>'Cost วผก.'!K26</f>
        <v>380.49106691555079</v>
      </c>
      <c r="N64" s="75">
        <f>'Cost วผก.'!L26</f>
        <v>402.60725195399812</v>
      </c>
      <c r="O64" s="75">
        <f>'Cost วผก.'!M26</f>
        <v>402.60725195399817</v>
      </c>
      <c r="P64" s="75">
        <f>'Cost วผก.'!N26</f>
        <v>400.39228087816895</v>
      </c>
    </row>
    <row r="65" spans="1:23">
      <c r="A65" s="74" t="s">
        <v>7</v>
      </c>
      <c r="B65" s="310" t="s">
        <v>293</v>
      </c>
      <c r="C65" s="427" t="s">
        <v>295</v>
      </c>
      <c r="D65" s="428" t="s">
        <v>95</v>
      </c>
      <c r="E65" s="425">
        <f>E71</f>
        <v>688.84900440271622</v>
      </c>
      <c r="F65" s="425">
        <f t="shared" ref="F65:P65" si="10">F71</f>
        <v>656.42660000000001</v>
      </c>
      <c r="G65" s="425">
        <f t="shared" si="10"/>
        <v>633.92660000000001</v>
      </c>
      <c r="H65" s="425">
        <f t="shared" si="10"/>
        <v>616.42660000000001</v>
      </c>
      <c r="I65" s="425">
        <f t="shared" si="10"/>
        <v>606.42660000000001</v>
      </c>
      <c r="J65" s="425">
        <f t="shared" si="10"/>
        <v>581.42660000000001</v>
      </c>
      <c r="K65" s="425">
        <f t="shared" si="10"/>
        <v>543.92660000000001</v>
      </c>
      <c r="L65" s="425">
        <f t="shared" si="10"/>
        <v>553.92660000000001</v>
      </c>
      <c r="M65" s="425">
        <f t="shared" si="10"/>
        <v>561.42660000000001</v>
      </c>
      <c r="N65" s="425">
        <f t="shared" si="10"/>
        <v>601.42660000000001</v>
      </c>
      <c r="O65" s="425">
        <f t="shared" si="10"/>
        <v>611.42660000000001</v>
      </c>
      <c r="P65" s="425">
        <f t="shared" si="10"/>
        <v>608.92660000000001</v>
      </c>
    </row>
    <row r="66" spans="1:23">
      <c r="A66" s="74" t="s">
        <v>7</v>
      </c>
      <c r="B66" s="310" t="s">
        <v>293</v>
      </c>
      <c r="C66" s="427" t="s">
        <v>294</v>
      </c>
      <c r="D66" s="428" t="s">
        <v>95</v>
      </c>
      <c r="E66" s="425">
        <f t="shared" ref="E66:P67" si="11">E73</f>
        <v>688.84900440271622</v>
      </c>
      <c r="F66" s="425">
        <f t="shared" si="11"/>
        <v>656.42660000000001</v>
      </c>
      <c r="G66" s="425">
        <f t="shared" si="11"/>
        <v>633.92660000000001</v>
      </c>
      <c r="H66" s="425">
        <f t="shared" si="11"/>
        <v>616.42660000000001</v>
      </c>
      <c r="I66" s="425">
        <f t="shared" si="11"/>
        <v>606.42660000000001</v>
      </c>
      <c r="J66" s="425">
        <f t="shared" si="11"/>
        <v>581.42660000000001</v>
      </c>
      <c r="K66" s="425">
        <f t="shared" si="11"/>
        <v>543.92660000000001</v>
      </c>
      <c r="L66" s="425">
        <f t="shared" si="11"/>
        <v>553.92660000000001</v>
      </c>
      <c r="M66" s="425">
        <f t="shared" si="11"/>
        <v>561.42660000000001</v>
      </c>
      <c r="N66" s="425">
        <f t="shared" si="11"/>
        <v>601.42660000000001</v>
      </c>
      <c r="O66" s="425">
        <f t="shared" si="11"/>
        <v>611.42660000000001</v>
      </c>
      <c r="P66" s="425">
        <f t="shared" si="11"/>
        <v>608.92660000000001</v>
      </c>
    </row>
    <row r="67" spans="1:23">
      <c r="A67" s="74" t="s">
        <v>7</v>
      </c>
      <c r="B67" s="310" t="s">
        <v>293</v>
      </c>
      <c r="C67" s="427" t="s">
        <v>296</v>
      </c>
      <c r="D67" s="428" t="s">
        <v>95</v>
      </c>
      <c r="E67" s="425">
        <f t="shared" si="11"/>
        <v>688.84900440271622</v>
      </c>
      <c r="F67" s="425">
        <f t="shared" si="11"/>
        <v>656.42660000000001</v>
      </c>
      <c r="G67" s="425">
        <f t="shared" si="11"/>
        <v>633.92660000000001</v>
      </c>
      <c r="H67" s="425">
        <f t="shared" si="11"/>
        <v>616.42660000000001</v>
      </c>
      <c r="I67" s="425">
        <f t="shared" si="11"/>
        <v>606.42660000000001</v>
      </c>
      <c r="J67" s="425">
        <f t="shared" si="11"/>
        <v>581.42660000000001</v>
      </c>
      <c r="K67" s="425">
        <f t="shared" si="11"/>
        <v>543.92660000000001</v>
      </c>
      <c r="L67" s="425">
        <f t="shared" si="11"/>
        <v>553.92660000000001</v>
      </c>
      <c r="M67" s="425">
        <f t="shared" si="11"/>
        <v>561.42660000000001</v>
      </c>
      <c r="N67" s="425">
        <f t="shared" si="11"/>
        <v>601.42660000000001</v>
      </c>
      <c r="O67" s="425">
        <f t="shared" si="11"/>
        <v>611.42660000000001</v>
      </c>
      <c r="P67" s="425">
        <f t="shared" si="11"/>
        <v>608.92660000000001</v>
      </c>
    </row>
    <row r="68" spans="1:23">
      <c r="A68" s="74" t="s">
        <v>7</v>
      </c>
      <c r="B68" s="310" t="s">
        <v>293</v>
      </c>
      <c r="C68" s="313" t="s">
        <v>297</v>
      </c>
      <c r="D68" s="312" t="s">
        <v>95</v>
      </c>
      <c r="E68" s="75">
        <f t="shared" ref="E68:P68" si="12">E9+E18+3.6</f>
        <v>682.26</v>
      </c>
      <c r="F68" s="75">
        <f t="shared" si="12"/>
        <v>664.76</v>
      </c>
      <c r="G68" s="75">
        <f t="shared" si="12"/>
        <v>642.26</v>
      </c>
      <c r="H68" s="75">
        <f t="shared" si="12"/>
        <v>624.76</v>
      </c>
      <c r="I68" s="75">
        <f t="shared" si="12"/>
        <v>614.76</v>
      </c>
      <c r="J68" s="75">
        <f t="shared" si="12"/>
        <v>589.76</v>
      </c>
      <c r="K68" s="75">
        <f t="shared" si="12"/>
        <v>552.26</v>
      </c>
      <c r="L68" s="75">
        <f t="shared" si="12"/>
        <v>562.26</v>
      </c>
      <c r="M68" s="75">
        <f t="shared" si="12"/>
        <v>569.76</v>
      </c>
      <c r="N68" s="75">
        <f t="shared" si="12"/>
        <v>609.76</v>
      </c>
      <c r="O68" s="75">
        <f t="shared" si="12"/>
        <v>619.76</v>
      </c>
      <c r="P68" s="75">
        <f t="shared" si="12"/>
        <v>617.26</v>
      </c>
    </row>
    <row r="69" spans="1:23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'Cost วผก.'!C26+(2100/E20)</f>
        <v>460.58917500484955</v>
      </c>
      <c r="F69" s="75">
        <f>'Cost วผก.'!D26+(2100/F20)</f>
        <v>461.28175069048734</v>
      </c>
      <c r="G69" s="75">
        <f>'Cost วผก.'!E26+(2100/G20)</f>
        <v>461.20453117683138</v>
      </c>
      <c r="H69" s="75">
        <f>'Cost วผก.'!F26+(2100/H20)</f>
        <v>455.09515595064011</v>
      </c>
      <c r="I69" s="75">
        <f>'Cost วผก.'!G26+(2100/I20)</f>
        <v>449.37876310216456</v>
      </c>
      <c r="J69" s="75">
        <f>'Cost วผก.'!H26+(2100/J20)</f>
        <v>446.88922521703233</v>
      </c>
      <c r="K69" s="75">
        <f>'Cost วผก.'!I26+(2100/K20)</f>
        <v>441.0094757259738</v>
      </c>
      <c r="L69" s="75">
        <f>'Cost วผก.'!J26+(2100/L20)</f>
        <v>450.70874519874394</v>
      </c>
      <c r="M69" s="75">
        <f>'Cost วผก.'!K26+(2100/M20)</f>
        <v>445.91162766321435</v>
      </c>
      <c r="N69" s="75">
        <f>'Cost วผก.'!L26+(2100/N20)</f>
        <v>468.02781270166167</v>
      </c>
      <c r="O69" s="75">
        <f>'Cost วผก.'!M26+(2100/O20)</f>
        <v>468.02781270166173</v>
      </c>
      <c r="P69" s="75">
        <f>'Cost วผก.'!N26+(2100/P20)</f>
        <v>465.8128416258325</v>
      </c>
    </row>
    <row r="70" spans="1:23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'Cost วผก.'!C44</f>
        <v>411.53884932485505</v>
      </c>
      <c r="F70" s="75">
        <f>'Cost วผก.'!D44</f>
        <v>412.23142501049284</v>
      </c>
      <c r="G70" s="75">
        <f>'Cost วผก.'!E44</f>
        <v>412.15420549683688</v>
      </c>
      <c r="H70" s="75">
        <f>'Cost วผก.'!F44</f>
        <v>406.0448302706456</v>
      </c>
      <c r="I70" s="75">
        <f>'Cost วผก.'!G44</f>
        <v>400.32843742217005</v>
      </c>
      <c r="J70" s="75">
        <f>'Cost วผก.'!H44</f>
        <v>397.83889953703783</v>
      </c>
      <c r="K70" s="75">
        <f>'Cost วผก.'!I44</f>
        <v>391.9591500459793</v>
      </c>
      <c r="L70" s="75">
        <f>'Cost วผก.'!J44</f>
        <v>401.65841951874944</v>
      </c>
      <c r="M70" s="75">
        <f>'Cost วผก.'!K44</f>
        <v>396.86130198321985</v>
      </c>
      <c r="N70" s="75">
        <f>'Cost วผก.'!L44</f>
        <v>418.97748702166717</v>
      </c>
      <c r="O70" s="75">
        <f>'Cost วผก.'!M44</f>
        <v>418.97748702166723</v>
      </c>
      <c r="P70" s="75">
        <f>'Cost วผก.'!N44</f>
        <v>416.762515945838</v>
      </c>
    </row>
    <row r="71" spans="1:23">
      <c r="A71" s="74" t="s">
        <v>7</v>
      </c>
      <c r="B71" s="86" t="s">
        <v>293</v>
      </c>
      <c r="C71" s="86" t="s">
        <v>106</v>
      </c>
      <c r="D71" s="86" t="s">
        <v>107</v>
      </c>
      <c r="E71" s="426">
        <f t="shared" ref="E71:P71" si="13">E9+(70.8%*D17)</f>
        <v>688.84900440271622</v>
      </c>
      <c r="F71" s="426">
        <f t="shared" si="13"/>
        <v>656.42660000000001</v>
      </c>
      <c r="G71" s="426">
        <f t="shared" si="13"/>
        <v>633.92660000000001</v>
      </c>
      <c r="H71" s="426">
        <f t="shared" si="13"/>
        <v>616.42660000000001</v>
      </c>
      <c r="I71" s="426">
        <f t="shared" si="13"/>
        <v>606.42660000000001</v>
      </c>
      <c r="J71" s="426">
        <f t="shared" si="13"/>
        <v>581.42660000000001</v>
      </c>
      <c r="K71" s="426">
        <f t="shared" si="13"/>
        <v>543.92660000000001</v>
      </c>
      <c r="L71" s="426">
        <f t="shared" si="13"/>
        <v>553.92660000000001</v>
      </c>
      <c r="M71" s="426">
        <f t="shared" si="13"/>
        <v>561.42660000000001</v>
      </c>
      <c r="N71" s="426">
        <f t="shared" si="13"/>
        <v>601.42660000000001</v>
      </c>
      <c r="O71" s="426">
        <f t="shared" si="13"/>
        <v>611.42660000000001</v>
      </c>
      <c r="P71" s="426">
        <f t="shared" si="13"/>
        <v>608.92660000000001</v>
      </c>
    </row>
    <row r="72" spans="1:23">
      <c r="A72" s="74" t="s">
        <v>7</v>
      </c>
      <c r="B72" s="86" t="s">
        <v>293</v>
      </c>
      <c r="C72" s="86" t="s">
        <v>106</v>
      </c>
      <c r="D72" s="86" t="s">
        <v>108</v>
      </c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</row>
    <row r="73" spans="1:23">
      <c r="A73" s="74" t="s">
        <v>7</v>
      </c>
      <c r="B73" s="86" t="s">
        <v>293</v>
      </c>
      <c r="C73" s="86" t="s">
        <v>110</v>
      </c>
      <c r="D73" s="86" t="s">
        <v>107</v>
      </c>
      <c r="E73" s="425">
        <f>E71</f>
        <v>688.84900440271622</v>
      </c>
      <c r="F73" s="425">
        <f t="shared" ref="F73:I73" si="14">F71</f>
        <v>656.42660000000001</v>
      </c>
      <c r="G73" s="425">
        <f t="shared" si="14"/>
        <v>633.92660000000001</v>
      </c>
      <c r="H73" s="425">
        <f t="shared" si="14"/>
        <v>616.42660000000001</v>
      </c>
      <c r="I73" s="425">
        <f t="shared" si="14"/>
        <v>606.42660000000001</v>
      </c>
      <c r="J73" s="425">
        <f t="shared" ref="J73:K73" si="15">J71</f>
        <v>581.42660000000001</v>
      </c>
      <c r="K73" s="425">
        <f t="shared" si="15"/>
        <v>543.92660000000001</v>
      </c>
      <c r="L73" s="425">
        <f t="shared" ref="L73:P73" si="16">L71</f>
        <v>553.92660000000001</v>
      </c>
      <c r="M73" s="425">
        <f t="shared" si="16"/>
        <v>561.42660000000001</v>
      </c>
      <c r="N73" s="425">
        <f t="shared" si="16"/>
        <v>601.42660000000001</v>
      </c>
      <c r="O73" s="425">
        <f t="shared" si="16"/>
        <v>611.42660000000001</v>
      </c>
      <c r="P73" s="425">
        <f t="shared" si="16"/>
        <v>608.92660000000001</v>
      </c>
    </row>
    <row r="74" spans="1:23">
      <c r="A74" s="74" t="s">
        <v>7</v>
      </c>
      <c r="B74" s="86" t="s">
        <v>293</v>
      </c>
      <c r="C74" s="86" t="s">
        <v>111</v>
      </c>
      <c r="D74" s="86" t="s">
        <v>107</v>
      </c>
      <c r="E74" s="425">
        <f>E71</f>
        <v>688.84900440271622</v>
      </c>
      <c r="F74" s="425">
        <f t="shared" ref="F74:I74" si="17">F71</f>
        <v>656.42660000000001</v>
      </c>
      <c r="G74" s="425">
        <f t="shared" si="17"/>
        <v>633.92660000000001</v>
      </c>
      <c r="H74" s="425">
        <f t="shared" si="17"/>
        <v>616.42660000000001</v>
      </c>
      <c r="I74" s="425">
        <f t="shared" si="17"/>
        <v>606.42660000000001</v>
      </c>
      <c r="J74" s="425">
        <f t="shared" ref="J74:K74" si="18">J71</f>
        <v>581.42660000000001</v>
      </c>
      <c r="K74" s="425">
        <f t="shared" si="18"/>
        <v>543.92660000000001</v>
      </c>
      <c r="L74" s="425">
        <f t="shared" ref="L74:P74" si="19">L71</f>
        <v>553.92660000000001</v>
      </c>
      <c r="M74" s="425">
        <f t="shared" si="19"/>
        <v>561.42660000000001</v>
      </c>
      <c r="N74" s="425">
        <f t="shared" si="19"/>
        <v>601.42660000000001</v>
      </c>
      <c r="O74" s="425">
        <f t="shared" si="19"/>
        <v>611.42660000000001</v>
      </c>
      <c r="P74" s="425">
        <f t="shared" si="19"/>
        <v>608.92660000000001</v>
      </c>
    </row>
    <row r="75" spans="1:23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'Cost วผก.'!C44</f>
        <v>411.53884932485505</v>
      </c>
      <c r="F75" s="75">
        <f>'Cost วผก.'!D44</f>
        <v>412.23142501049284</v>
      </c>
      <c r="G75" s="75">
        <f>'Cost วผก.'!E44</f>
        <v>412.15420549683688</v>
      </c>
      <c r="H75" s="75">
        <f>'Cost วผก.'!F44</f>
        <v>406.0448302706456</v>
      </c>
      <c r="I75" s="75">
        <f>'Cost วผก.'!G44</f>
        <v>400.32843742217005</v>
      </c>
      <c r="J75" s="75">
        <f>'Cost วผก.'!H44</f>
        <v>397.83889953703783</v>
      </c>
      <c r="K75" s="75">
        <f>'Cost วผก.'!I44</f>
        <v>391.9591500459793</v>
      </c>
      <c r="L75" s="75">
        <f>'Cost วผก.'!J44</f>
        <v>401.65841951874944</v>
      </c>
      <c r="M75" s="75">
        <f>'Cost วผก.'!K44</f>
        <v>396.86130198321985</v>
      </c>
      <c r="N75" s="75">
        <f>'Cost วผก.'!L44</f>
        <v>418.97748702166717</v>
      </c>
      <c r="O75" s="75">
        <f>'Cost วผก.'!M44</f>
        <v>418.97748702166723</v>
      </c>
      <c r="P75" s="75">
        <f>'Cost วผก.'!N44</f>
        <v>416.762515945838</v>
      </c>
    </row>
    <row r="76" spans="1:23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'Cost วผก.'!C44</f>
        <v>411.53884932485505</v>
      </c>
      <c r="F76" s="75">
        <f>'Cost วผก.'!D44</f>
        <v>412.23142501049284</v>
      </c>
      <c r="G76" s="75">
        <f>'Cost วผก.'!E44</f>
        <v>412.15420549683688</v>
      </c>
      <c r="H76" s="75">
        <f>'Cost วผก.'!F44</f>
        <v>406.0448302706456</v>
      </c>
      <c r="I76" s="75">
        <f>'Cost วผก.'!G44</f>
        <v>400.32843742217005</v>
      </c>
      <c r="J76" s="75">
        <f>'Cost วผก.'!H44</f>
        <v>397.83889953703783</v>
      </c>
      <c r="K76" s="75">
        <f>'Cost วผก.'!I44</f>
        <v>391.9591500459793</v>
      </c>
      <c r="L76" s="75">
        <f>'Cost วผก.'!J44</f>
        <v>401.65841951874944</v>
      </c>
      <c r="M76" s="75">
        <f>'Cost วผก.'!K44</f>
        <v>396.86130198321985</v>
      </c>
      <c r="N76" s="75">
        <f>'Cost วผก.'!L44</f>
        <v>418.97748702166717</v>
      </c>
      <c r="O76" s="75">
        <f>'Cost วผก.'!M44</f>
        <v>418.97748702166723</v>
      </c>
      <c r="P76" s="75">
        <f>'Cost วผก.'!N44</f>
        <v>416.762515945838</v>
      </c>
    </row>
    <row r="77" spans="1:23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'Cost วผก.'!C35+(462.267/E20)</f>
        <v>409.56945537868131</v>
      </c>
      <c r="F77" s="75">
        <f>'Cost วผก.'!D35+(462.267/F20)</f>
        <v>410.2620310643191</v>
      </c>
      <c r="G77" s="75">
        <f>'Cost วผก.'!E35+(462.267/G20)</f>
        <v>410.18481155066314</v>
      </c>
      <c r="H77" s="75">
        <f>'Cost วผก.'!F35+(462.267/H20)</f>
        <v>404.07543632447187</v>
      </c>
      <c r="I77" s="75">
        <f>'Cost วผก.'!G35+(462.267/I20)</f>
        <v>398.35904347599632</v>
      </c>
      <c r="J77" s="75">
        <f>'Cost วผก.'!H35+(462.267/J20)</f>
        <v>395.86950559086409</v>
      </c>
      <c r="K77" s="75">
        <f>'Cost วผก.'!I35+(462.267/K20)</f>
        <v>389.98975609980556</v>
      </c>
      <c r="L77" s="75">
        <f>'Cost วผก.'!J35+(462.267/L20)</f>
        <v>399.6890255725757</v>
      </c>
      <c r="M77" s="75">
        <f>'Cost วผก.'!K35+(462.267/M20)</f>
        <v>394.89190803704611</v>
      </c>
      <c r="N77" s="75">
        <f>'Cost วผก.'!L35+(462.267/N20)</f>
        <v>417.00809307549343</v>
      </c>
      <c r="O77" s="75">
        <f>'Cost วผก.'!M35+(462.267/O20)</f>
        <v>417.00809307549349</v>
      </c>
      <c r="P77" s="75">
        <f>'Cost วผก.'!N35+(462.267/P20)</f>
        <v>414.79312199966427</v>
      </c>
      <c r="R77" s="349" t="s">
        <v>226</v>
      </c>
      <c r="S77" s="349">
        <v>462.267</v>
      </c>
      <c r="T77" s="349" t="s">
        <v>254</v>
      </c>
      <c r="U77" s="299"/>
      <c r="V77" s="299"/>
      <c r="W77" s="299"/>
    </row>
    <row r="78" spans="1:23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'Cost วผก.'!C35+(250/E20)</f>
        <v>402.95677625095544</v>
      </c>
      <c r="F78" s="75">
        <f>'Cost วผก.'!D35+(250/F20)</f>
        <v>403.64935193659323</v>
      </c>
      <c r="G78" s="75">
        <f>'Cost วผก.'!E35+(250/G20)</f>
        <v>403.57213242293727</v>
      </c>
      <c r="H78" s="75">
        <f>'Cost วผก.'!F35+(250/H20)</f>
        <v>397.462757196746</v>
      </c>
      <c r="I78" s="75">
        <f>'Cost วผก.'!G35+(250/I20)</f>
        <v>391.74636434827045</v>
      </c>
      <c r="J78" s="75">
        <f>'Cost วผก.'!H35+(250/J20)</f>
        <v>389.25682646313822</v>
      </c>
      <c r="K78" s="75">
        <f>'Cost วผก.'!I35+(250/K20)</f>
        <v>383.37707697207969</v>
      </c>
      <c r="L78" s="75">
        <f>'Cost วผก.'!J35+(250/L20)</f>
        <v>393.07634644484983</v>
      </c>
      <c r="M78" s="75">
        <f>'Cost วผก.'!K35+(250/M20)</f>
        <v>388.27922890932024</v>
      </c>
      <c r="N78" s="75">
        <f>'Cost วผก.'!L35+(250/N20)</f>
        <v>410.39541394776757</v>
      </c>
      <c r="O78" s="75">
        <f>'Cost วผก.'!M35+(250/O20)</f>
        <v>410.39541394776762</v>
      </c>
      <c r="P78" s="75">
        <f>'Cost วผก.'!N35+(250/P20)</f>
        <v>408.1804428719384</v>
      </c>
      <c r="R78" s="349" t="s">
        <v>257</v>
      </c>
      <c r="S78" s="350">
        <v>138680000</v>
      </c>
      <c r="T78" s="349" t="s">
        <v>256</v>
      </c>
      <c r="U78" s="349" t="s">
        <v>258</v>
      </c>
      <c r="V78" s="349"/>
      <c r="W78" s="349" t="s">
        <v>259</v>
      </c>
    </row>
    <row r="79" spans="1:23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'Cost วผก.'!C44</f>
        <v>411.53884932485505</v>
      </c>
      <c r="F79" s="75">
        <f>'Cost วผก.'!D44</f>
        <v>412.23142501049284</v>
      </c>
      <c r="G79" s="75">
        <f>'Cost วผก.'!E44</f>
        <v>412.15420549683688</v>
      </c>
      <c r="H79" s="75">
        <f>'Cost วผก.'!F44</f>
        <v>406.0448302706456</v>
      </c>
      <c r="I79" s="75">
        <f>'Cost วผก.'!G44</f>
        <v>400.32843742217005</v>
      </c>
      <c r="J79" s="75">
        <f>'Cost วผก.'!H44</f>
        <v>397.83889953703783</v>
      </c>
      <c r="K79" s="75">
        <f>'Cost วผก.'!I44</f>
        <v>391.9591500459793</v>
      </c>
      <c r="L79" s="75">
        <f>'Cost วผก.'!J44</f>
        <v>401.65841951874944</v>
      </c>
      <c r="M79" s="75">
        <f>'Cost วผก.'!K44</f>
        <v>396.86130198321985</v>
      </c>
      <c r="N79" s="75">
        <f>'Cost วผก.'!L44</f>
        <v>418.97748702166717</v>
      </c>
      <c r="O79" s="75">
        <f>'Cost วผก.'!M44</f>
        <v>418.97748702166723</v>
      </c>
      <c r="P79" s="75">
        <f>'Cost วผก.'!N44</f>
        <v>416.762515945838</v>
      </c>
      <c r="R79" s="349" t="s">
        <v>88</v>
      </c>
      <c r="S79" s="350">
        <v>300000</v>
      </c>
      <c r="T79" s="349" t="s">
        <v>255</v>
      </c>
      <c r="U79" s="349"/>
      <c r="V79" s="349"/>
      <c r="W79" s="349"/>
    </row>
    <row r="80" spans="1:23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'Cost วผก.'!C44</f>
        <v>411.53884932485505</v>
      </c>
      <c r="F80" s="75">
        <f>'Cost วผก.'!D44</f>
        <v>412.23142501049284</v>
      </c>
      <c r="G80" s="75">
        <f>'Cost วผก.'!E44</f>
        <v>412.15420549683688</v>
      </c>
      <c r="H80" s="75">
        <f>'Cost วผก.'!F44</f>
        <v>406.0448302706456</v>
      </c>
      <c r="I80" s="75">
        <f>'Cost วผก.'!G44</f>
        <v>400.32843742217005</v>
      </c>
      <c r="J80" s="75">
        <f>'Cost วผก.'!H44</f>
        <v>397.83889953703783</v>
      </c>
      <c r="K80" s="75">
        <f>'Cost วผก.'!I44</f>
        <v>391.9591500459793</v>
      </c>
      <c r="L80" s="75">
        <f>'Cost วผก.'!J44</f>
        <v>401.65841951874944</v>
      </c>
      <c r="M80" s="75">
        <f>'Cost วผก.'!K44</f>
        <v>396.86130198321985</v>
      </c>
      <c r="N80" s="75">
        <f>'Cost วผก.'!L44</f>
        <v>418.97748702166717</v>
      </c>
      <c r="O80" s="75">
        <f>'Cost วผก.'!M44</f>
        <v>418.97748702166723</v>
      </c>
      <c r="P80" s="75">
        <f>'Cost วผก.'!N44</f>
        <v>416.762515945838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'Cost วผก.'!C44</f>
        <v>411.53884932485505</v>
      </c>
      <c r="F81" s="75">
        <f>'Cost วผก.'!D44</f>
        <v>412.23142501049284</v>
      </c>
      <c r="G81" s="75">
        <f>'Cost วผก.'!E44</f>
        <v>412.15420549683688</v>
      </c>
      <c r="H81" s="75">
        <f>'Cost วผก.'!F44</f>
        <v>406.0448302706456</v>
      </c>
      <c r="I81" s="75">
        <f>'Cost วผก.'!G44</f>
        <v>400.32843742217005</v>
      </c>
      <c r="J81" s="75">
        <f>'Cost วผก.'!H44</f>
        <v>397.83889953703783</v>
      </c>
      <c r="K81" s="75">
        <f>'Cost วผก.'!I44</f>
        <v>391.9591500459793</v>
      </c>
      <c r="L81" s="75">
        <f>'Cost วผก.'!J44</f>
        <v>401.65841951874944</v>
      </c>
      <c r="M81" s="75">
        <f>'Cost วผก.'!K44</f>
        <v>396.86130198321985</v>
      </c>
      <c r="N81" s="75">
        <f>'Cost วผก.'!L44</f>
        <v>418.97748702166717</v>
      </c>
      <c r="O81" s="75">
        <f>'Cost วผก.'!M44</f>
        <v>418.97748702166723</v>
      </c>
      <c r="P81" s="75">
        <f>'Cost วผก.'!N44</f>
        <v>416.762515945838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'Cost วผก.'!C35+(462.267/E20)</f>
        <v>409.56945537868131</v>
      </c>
      <c r="F82" s="75">
        <f>'Cost วผก.'!D35+(462.267/F20)</f>
        <v>410.2620310643191</v>
      </c>
      <c r="G82" s="75">
        <f>'Cost วผก.'!E35+(462.267/G20)</f>
        <v>410.18481155066314</v>
      </c>
      <c r="H82" s="75">
        <f>'Cost วผก.'!F35+(462.267/H20)</f>
        <v>404.07543632447187</v>
      </c>
      <c r="I82" s="75">
        <f>'Cost วผก.'!G35+(462.267/I20)</f>
        <v>398.35904347599632</v>
      </c>
      <c r="J82" s="75">
        <f>'Cost วผก.'!H35+(462.267/J20)</f>
        <v>395.86950559086409</v>
      </c>
      <c r="K82" s="75">
        <f>'Cost วผก.'!I35+(462.267/K20)</f>
        <v>389.98975609980556</v>
      </c>
      <c r="L82" s="75">
        <f>'Cost วผก.'!J35+(462.267/L20)</f>
        <v>399.6890255725757</v>
      </c>
      <c r="M82" s="75">
        <f>'Cost วผก.'!K35+(462.267/M20)</f>
        <v>394.89190803704611</v>
      </c>
      <c r="N82" s="75">
        <f>'Cost วผก.'!L35+(462.267/N20)</f>
        <v>417.00809307549343</v>
      </c>
      <c r="O82" s="75">
        <f>'Cost วผก.'!M35+(462.267/O20)</f>
        <v>417.00809307549349</v>
      </c>
      <c r="P82" s="75">
        <f>'Cost วผก.'!N35+(462.267/P20)</f>
        <v>414.79312199966427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'Cost วผก.'!C44</f>
        <v>411.53884932485505</v>
      </c>
      <c r="F83" s="75">
        <f>'Cost วผก.'!D44</f>
        <v>412.23142501049284</v>
      </c>
      <c r="G83" s="75">
        <f>'Cost วผก.'!E44</f>
        <v>412.15420549683688</v>
      </c>
      <c r="H83" s="75">
        <f>'Cost วผก.'!F44</f>
        <v>406.0448302706456</v>
      </c>
      <c r="I83" s="75">
        <f>'Cost วผก.'!G44</f>
        <v>400.32843742217005</v>
      </c>
      <c r="J83" s="75">
        <f>'Cost วผก.'!H44</f>
        <v>397.83889953703783</v>
      </c>
      <c r="K83" s="75">
        <f>'Cost วผก.'!I44</f>
        <v>391.9591500459793</v>
      </c>
      <c r="L83" s="75">
        <f>'Cost วผก.'!J44</f>
        <v>401.65841951874944</v>
      </c>
      <c r="M83" s="75">
        <f>'Cost วผก.'!K44</f>
        <v>396.86130198321985</v>
      </c>
      <c r="N83" s="75">
        <f>'Cost วผก.'!L44</f>
        <v>418.97748702166717</v>
      </c>
      <c r="O83" s="75">
        <f>'Cost วผก.'!M44</f>
        <v>418.97748702166723</v>
      </c>
      <c r="P83" s="75">
        <f>'Cost วผก.'!N44</f>
        <v>416.762515945838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'Cost วผก.'!C35+(462.267/E20)</f>
        <v>409.56945537868131</v>
      </c>
      <c r="F84" s="75">
        <f>'Cost วผก.'!D35+(462.267/F20)</f>
        <v>410.2620310643191</v>
      </c>
      <c r="G84" s="75">
        <f>'Cost วผก.'!E35+(462.267/G20)</f>
        <v>410.18481155066314</v>
      </c>
      <c r="H84" s="75">
        <f>'Cost วผก.'!F35+(462.267/H20)</f>
        <v>404.07543632447187</v>
      </c>
      <c r="I84" s="75">
        <f>'Cost วผก.'!G35+(462.267/I20)</f>
        <v>398.35904347599632</v>
      </c>
      <c r="J84" s="75">
        <f>'Cost วผก.'!H35+(462.267/J20)</f>
        <v>395.86950559086409</v>
      </c>
      <c r="K84" s="75">
        <f>'Cost วผก.'!I35+(462.267/K20)</f>
        <v>389.98975609980556</v>
      </c>
      <c r="L84" s="75">
        <f>'Cost วผก.'!J35+(462.267/L20)</f>
        <v>399.6890255725757</v>
      </c>
      <c r="M84" s="75">
        <f>'Cost วผก.'!K35+(462.267/M20)</f>
        <v>394.89190803704611</v>
      </c>
      <c r="N84" s="75">
        <f>'Cost วผก.'!L35+(462.267/N20)</f>
        <v>417.00809307549343</v>
      </c>
      <c r="O84" s="75">
        <f>'Cost วผก.'!M35+(462.267/O20)</f>
        <v>417.00809307549349</v>
      </c>
      <c r="P84" s="75">
        <f>'Cost วผก.'!N35+(462.267/P20)</f>
        <v>414.79312199966427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'Cost วผก.'!C44</f>
        <v>411.53884932485505</v>
      </c>
      <c r="F85" s="75">
        <f>'Cost วผก.'!D44</f>
        <v>412.23142501049284</v>
      </c>
      <c r="G85" s="75">
        <f>'Cost วผก.'!E44</f>
        <v>412.15420549683688</v>
      </c>
      <c r="H85" s="75">
        <f>'Cost วผก.'!F44</f>
        <v>406.0448302706456</v>
      </c>
      <c r="I85" s="75">
        <f>'Cost วผก.'!G44</f>
        <v>400.32843742217005</v>
      </c>
      <c r="J85" s="75">
        <f>'Cost วผก.'!H44</f>
        <v>397.83889953703783</v>
      </c>
      <c r="K85" s="75">
        <f>'Cost วผก.'!I44</f>
        <v>391.9591500459793</v>
      </c>
      <c r="L85" s="75">
        <f>'Cost วผก.'!J44</f>
        <v>401.65841951874944</v>
      </c>
      <c r="M85" s="75">
        <f>'Cost วผก.'!K44</f>
        <v>396.86130198321985</v>
      </c>
      <c r="N85" s="75">
        <f>'Cost วผก.'!L44</f>
        <v>418.97748702166717</v>
      </c>
      <c r="O85" s="75">
        <f>'Cost วผก.'!M44</f>
        <v>418.97748702166723</v>
      </c>
      <c r="P85" s="75">
        <f>'Cost วผก.'!N44</f>
        <v>416.762515945838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'Cost วผก.'!C35+(462.267/E20)</f>
        <v>409.56945537868131</v>
      </c>
      <c r="F86" s="75">
        <f>'Cost วผก.'!D35+(462.267/F20)</f>
        <v>410.2620310643191</v>
      </c>
      <c r="G86" s="75">
        <f>'Cost วผก.'!E35+(462.267/G20)</f>
        <v>410.18481155066314</v>
      </c>
      <c r="H86" s="75">
        <f>'Cost วผก.'!F35+(462.267/H20)</f>
        <v>404.07543632447187</v>
      </c>
      <c r="I86" s="75">
        <f>'Cost วผก.'!G35+(462.267/I20)</f>
        <v>398.35904347599632</v>
      </c>
      <c r="J86" s="75">
        <f>'Cost วผก.'!H35+(462.267/J20)</f>
        <v>395.86950559086409</v>
      </c>
      <c r="K86" s="75">
        <f>'Cost วผก.'!I35+(462.267/K20)</f>
        <v>389.98975609980556</v>
      </c>
      <c r="L86" s="75">
        <f>'Cost วผก.'!J35+(462.267/L20)</f>
        <v>399.6890255725757</v>
      </c>
      <c r="M86" s="75">
        <f>'Cost วผก.'!K35+(462.267/M20)</f>
        <v>394.89190803704611</v>
      </c>
      <c r="N86" s="75">
        <f>'Cost วผก.'!L35+(462.267/N20)</f>
        <v>417.00809307549343</v>
      </c>
      <c r="O86" s="75">
        <f>'Cost วผก.'!M35+(462.267/O20)</f>
        <v>417.00809307549349</v>
      </c>
      <c r="P86" s="75">
        <f>'Cost วผก.'!N35+(462.267/P20)</f>
        <v>414.79312199966427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'Cost วผก.'!C35+(250/E20)</f>
        <v>402.95677625095544</v>
      </c>
      <c r="F87" s="75">
        <f>'Cost วผก.'!D35+(250/F20)</f>
        <v>403.64935193659323</v>
      </c>
      <c r="G87" s="75">
        <f>'Cost วผก.'!E35+(250/G20)</f>
        <v>403.57213242293727</v>
      </c>
      <c r="H87" s="75">
        <f>'Cost วผก.'!F35+(250/H20)</f>
        <v>397.462757196746</v>
      </c>
      <c r="I87" s="75">
        <f>'Cost วผก.'!G35+(250/I20)</f>
        <v>391.74636434827045</v>
      </c>
      <c r="J87" s="75">
        <f>'Cost วผก.'!H35+(250/J20)</f>
        <v>389.25682646313822</v>
      </c>
      <c r="K87" s="75">
        <f>'Cost วผก.'!I35+(250/K20)</f>
        <v>383.37707697207969</v>
      </c>
      <c r="L87" s="75">
        <f>'Cost วผก.'!J35+(250/L20)</f>
        <v>393.07634644484983</v>
      </c>
      <c r="M87" s="75">
        <f>'Cost วผก.'!K35+(250/M20)</f>
        <v>388.27922890932024</v>
      </c>
      <c r="N87" s="75">
        <f>'Cost วผก.'!L35+(250/N20)</f>
        <v>410.39541394776757</v>
      </c>
      <c r="O87" s="75">
        <f>'Cost วผก.'!M35+(250/O20)</f>
        <v>410.39541394776762</v>
      </c>
      <c r="P87" s="75">
        <f>'Cost วผก.'!N35+(250/P20)</f>
        <v>408.1804428719384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'Cost วผก.'!C44</f>
        <v>411.53884932485505</v>
      </c>
      <c r="F88" s="75">
        <f>'Cost วผก.'!D44</f>
        <v>412.23142501049284</v>
      </c>
      <c r="G88" s="75">
        <f>'Cost วผก.'!E44</f>
        <v>412.15420549683688</v>
      </c>
      <c r="H88" s="75">
        <f>'Cost วผก.'!F44</f>
        <v>406.0448302706456</v>
      </c>
      <c r="I88" s="75">
        <f>'Cost วผก.'!G44</f>
        <v>400.32843742217005</v>
      </c>
      <c r="J88" s="75">
        <f>'Cost วผก.'!H44</f>
        <v>397.83889953703783</v>
      </c>
      <c r="K88" s="75">
        <f>'Cost วผก.'!I44</f>
        <v>391.9591500459793</v>
      </c>
      <c r="L88" s="75">
        <f>'Cost วผก.'!J44</f>
        <v>401.65841951874944</v>
      </c>
      <c r="M88" s="75">
        <f>'Cost วผก.'!K44</f>
        <v>396.86130198321985</v>
      </c>
      <c r="N88" s="75">
        <f>'Cost วผก.'!L44</f>
        <v>418.97748702166717</v>
      </c>
      <c r="O88" s="75">
        <f>'Cost วผก.'!M44</f>
        <v>418.97748702166723</v>
      </c>
      <c r="P88" s="75">
        <f>'Cost วผก.'!N44</f>
        <v>416.762515945838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'Cost วผก.'!C35+(462.267/E20)</f>
        <v>409.56945537868131</v>
      </c>
      <c r="F89" s="75">
        <f>'Cost วผก.'!D35+(462.267/F20)</f>
        <v>410.2620310643191</v>
      </c>
      <c r="G89" s="75">
        <f>'Cost วผก.'!E35+(462.267/G20)</f>
        <v>410.18481155066314</v>
      </c>
      <c r="H89" s="75">
        <f>'Cost วผก.'!F35+(462.267/H20)</f>
        <v>404.07543632447187</v>
      </c>
      <c r="I89" s="75">
        <f>'Cost วผก.'!G35+(462.267/I20)</f>
        <v>398.35904347599632</v>
      </c>
      <c r="J89" s="75">
        <f>'Cost วผก.'!H35+(462.267/J20)</f>
        <v>395.86950559086409</v>
      </c>
      <c r="K89" s="75">
        <f>'Cost วผก.'!I35+(462.267/K20)</f>
        <v>389.98975609980556</v>
      </c>
      <c r="L89" s="75">
        <f>'Cost วผก.'!J35+(462.267/L20)</f>
        <v>399.6890255725757</v>
      </c>
      <c r="M89" s="75">
        <f>'Cost วผก.'!K35+(462.267/M20)</f>
        <v>394.89190803704611</v>
      </c>
      <c r="N89" s="75">
        <f>'Cost วผก.'!L35+(462.267/N20)</f>
        <v>417.00809307549343</v>
      </c>
      <c r="O89" s="75">
        <f>'Cost วผก.'!M35+(462.267/O20)</f>
        <v>417.00809307549349</v>
      </c>
      <c r="P89" s="75">
        <f>'Cost วผก.'!N35+(462.267/P20)</f>
        <v>414.79312199966427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'Cost วผก.'!C35+(462.267/E20)</f>
        <v>409.56945537868131</v>
      </c>
      <c r="F90" s="75">
        <f>'Cost วผก.'!D35+(462.267/F20)</f>
        <v>410.2620310643191</v>
      </c>
      <c r="G90" s="75">
        <f>'Cost วผก.'!E35+(462.267/G20)</f>
        <v>410.18481155066314</v>
      </c>
      <c r="H90" s="75">
        <f>'Cost วผก.'!F35+(462.267/H20)</f>
        <v>404.07543632447187</v>
      </c>
      <c r="I90" s="75">
        <f>'Cost วผก.'!G35+(462.267/I20)</f>
        <v>398.35904347599632</v>
      </c>
      <c r="J90" s="75">
        <f>'Cost วผก.'!H35+(462.267/J20)</f>
        <v>395.86950559086409</v>
      </c>
      <c r="K90" s="75">
        <f>'Cost วผก.'!I35+(462.267/K20)</f>
        <v>389.98975609980556</v>
      </c>
      <c r="L90" s="75">
        <f>'Cost วผก.'!J35+(462.267/L20)</f>
        <v>399.6890255725757</v>
      </c>
      <c r="M90" s="75">
        <f>'Cost วผก.'!K35+(462.267/M20)</f>
        <v>394.89190803704611</v>
      </c>
      <c r="N90" s="75">
        <f>'Cost วผก.'!L35+(462.267/N20)</f>
        <v>417.00809307549343</v>
      </c>
      <c r="O90" s="75">
        <f>'Cost วผก.'!M35+(462.267/O20)</f>
        <v>417.00809307549349</v>
      </c>
      <c r="P90" s="75">
        <f>'Cost วผก.'!N35+(462.267/P20)</f>
        <v>414.79312199966427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'Cost วผก.'!C44</f>
        <v>411.53884932485505</v>
      </c>
      <c r="F91" s="75">
        <f>'Cost วผก.'!D44</f>
        <v>412.23142501049284</v>
      </c>
      <c r="G91" s="75">
        <f>'Cost วผก.'!E44</f>
        <v>412.15420549683688</v>
      </c>
      <c r="H91" s="75">
        <f>'Cost วผก.'!F44</f>
        <v>406.0448302706456</v>
      </c>
      <c r="I91" s="75">
        <f>'Cost วผก.'!G44</f>
        <v>400.32843742217005</v>
      </c>
      <c r="J91" s="75">
        <f>'Cost วผก.'!H44</f>
        <v>397.83889953703783</v>
      </c>
      <c r="K91" s="75">
        <f>'Cost วผก.'!I44</f>
        <v>391.9591500459793</v>
      </c>
      <c r="L91" s="75">
        <f>'Cost วผก.'!J44</f>
        <v>401.65841951874944</v>
      </c>
      <c r="M91" s="75">
        <f>'Cost วผก.'!K44</f>
        <v>396.86130198321985</v>
      </c>
      <c r="N91" s="75">
        <f>'Cost วผก.'!L44</f>
        <v>418.97748702166717</v>
      </c>
      <c r="O91" s="75">
        <f>'Cost วผก.'!M44</f>
        <v>418.97748702166723</v>
      </c>
      <c r="P91" s="75">
        <f>'Cost วผก.'!N44</f>
        <v>416.762515945838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'Cost วผก.'!C35+(462.267/E20)</f>
        <v>409.56945537868131</v>
      </c>
      <c r="F92" s="75">
        <f>'Cost วผก.'!D35+(462.267/F20)</f>
        <v>410.2620310643191</v>
      </c>
      <c r="G92" s="75">
        <f>'Cost วผก.'!E35+(462.267/G20)</f>
        <v>410.18481155066314</v>
      </c>
      <c r="H92" s="75">
        <f>'Cost วผก.'!F35+(462.267/H20)</f>
        <v>404.07543632447187</v>
      </c>
      <c r="I92" s="75">
        <f>'Cost วผก.'!G35+(462.267/I20)</f>
        <v>398.35904347599632</v>
      </c>
      <c r="J92" s="75">
        <f>'Cost วผก.'!H35+(462.267/J20)</f>
        <v>395.86950559086409</v>
      </c>
      <c r="K92" s="75">
        <f>'Cost วผก.'!I35+(462.267/K20)</f>
        <v>389.98975609980556</v>
      </c>
      <c r="L92" s="75">
        <f>'Cost วผก.'!J35+(462.267/L20)</f>
        <v>399.6890255725757</v>
      </c>
      <c r="M92" s="75">
        <f>'Cost วผก.'!K35+(462.267/M20)</f>
        <v>394.89190803704611</v>
      </c>
      <c r="N92" s="75">
        <f>'Cost วผก.'!L35+(462.267/N20)</f>
        <v>417.00809307549343</v>
      </c>
      <c r="O92" s="75">
        <f>'Cost วผก.'!M35+(462.267/O20)</f>
        <v>417.00809307549349</v>
      </c>
      <c r="P92" s="75">
        <f>'Cost วผก.'!N35+(462.267/P20)</f>
        <v>414.79312199966427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'Cost วผก.'!C44</f>
        <v>411.53884932485505</v>
      </c>
      <c r="F93" s="75">
        <f>'Cost วผก.'!D44</f>
        <v>412.23142501049284</v>
      </c>
      <c r="G93" s="75">
        <f>'Cost วผก.'!E44</f>
        <v>412.15420549683688</v>
      </c>
      <c r="H93" s="75">
        <f>'Cost วผก.'!F44</f>
        <v>406.0448302706456</v>
      </c>
      <c r="I93" s="75">
        <f>'Cost วผก.'!G44</f>
        <v>400.32843742217005</v>
      </c>
      <c r="J93" s="75">
        <f>'Cost วผก.'!H44</f>
        <v>397.83889953703783</v>
      </c>
      <c r="K93" s="75">
        <f>'Cost วผก.'!I44</f>
        <v>391.9591500459793</v>
      </c>
      <c r="L93" s="75">
        <f>'Cost วผก.'!J44</f>
        <v>401.65841951874944</v>
      </c>
      <c r="M93" s="75">
        <f>'Cost วผก.'!K44</f>
        <v>396.86130198321985</v>
      </c>
      <c r="N93" s="75">
        <f>'Cost วผก.'!L44</f>
        <v>418.97748702166717</v>
      </c>
      <c r="O93" s="75">
        <f>'Cost วผก.'!M44</f>
        <v>418.97748702166723</v>
      </c>
      <c r="P93" s="75">
        <f>'Cost วผก.'!N44</f>
        <v>416.762515945838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'Cost วผก.'!C35+(462.267/E20)</f>
        <v>409.56945537868131</v>
      </c>
      <c r="F94" s="75">
        <f>'Cost วผก.'!D35+(462.267/F20)</f>
        <v>410.2620310643191</v>
      </c>
      <c r="G94" s="75">
        <f>'Cost วผก.'!E35+(462.267/G20)</f>
        <v>410.18481155066314</v>
      </c>
      <c r="H94" s="75">
        <f>'Cost วผก.'!F35+(462.267/H20)</f>
        <v>404.07543632447187</v>
      </c>
      <c r="I94" s="75">
        <f>'Cost วผก.'!G35+(462.267/I20)</f>
        <v>398.35904347599632</v>
      </c>
      <c r="J94" s="75">
        <f>'Cost วผก.'!H35+(462.267/J20)</f>
        <v>395.86950559086409</v>
      </c>
      <c r="K94" s="75">
        <f>'Cost วผก.'!I35+(462.267/K20)</f>
        <v>389.98975609980556</v>
      </c>
      <c r="L94" s="75">
        <f>'Cost วผก.'!J35+(462.267/L20)</f>
        <v>399.6890255725757</v>
      </c>
      <c r="M94" s="75">
        <f>'Cost วผก.'!K35+(462.267/M20)</f>
        <v>394.89190803704611</v>
      </c>
      <c r="N94" s="75">
        <f>'Cost วผก.'!L35+(462.267/N20)</f>
        <v>417.00809307549343</v>
      </c>
      <c r="O94" s="75">
        <f>'Cost วผก.'!M35+(462.267/O20)</f>
        <v>417.00809307549349</v>
      </c>
      <c r="P94" s="75">
        <f>'Cost วผก.'!N35+(462.267/P20)</f>
        <v>414.79312199966427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'Cost วผก.'!C44</f>
        <v>411.53884932485505</v>
      </c>
      <c r="F95" s="75">
        <f>'Cost วผก.'!D44</f>
        <v>412.23142501049284</v>
      </c>
      <c r="G95" s="75">
        <f>'Cost วผก.'!E44</f>
        <v>412.15420549683688</v>
      </c>
      <c r="H95" s="75">
        <f>'Cost วผก.'!F44</f>
        <v>406.0448302706456</v>
      </c>
      <c r="I95" s="75">
        <f>'Cost วผก.'!G44</f>
        <v>400.32843742217005</v>
      </c>
      <c r="J95" s="75">
        <f>'Cost วผก.'!H44</f>
        <v>397.83889953703783</v>
      </c>
      <c r="K95" s="75">
        <f>'Cost วผก.'!I44</f>
        <v>391.9591500459793</v>
      </c>
      <c r="L95" s="75">
        <f>'Cost วผก.'!J44</f>
        <v>401.65841951874944</v>
      </c>
      <c r="M95" s="75">
        <f>'Cost วผก.'!K44</f>
        <v>396.86130198321985</v>
      </c>
      <c r="N95" s="75">
        <f>'Cost วผก.'!L44</f>
        <v>418.97748702166717</v>
      </c>
      <c r="O95" s="75">
        <f>'Cost วผก.'!M44</f>
        <v>418.97748702166723</v>
      </c>
      <c r="P95" s="75">
        <f>'Cost วผก.'!N44</f>
        <v>416.762515945838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'Cost วผก.'!C44</f>
        <v>411.53884932485505</v>
      </c>
      <c r="F96" s="75">
        <f>'Cost วผก.'!D44</f>
        <v>412.23142501049284</v>
      </c>
      <c r="G96" s="75">
        <f>'Cost วผก.'!E44</f>
        <v>412.15420549683688</v>
      </c>
      <c r="H96" s="75">
        <f>'Cost วผก.'!F44</f>
        <v>406.0448302706456</v>
      </c>
      <c r="I96" s="75">
        <f>'Cost วผก.'!G44</f>
        <v>400.32843742217005</v>
      </c>
      <c r="J96" s="75">
        <f>'Cost วผก.'!H44</f>
        <v>397.83889953703783</v>
      </c>
      <c r="K96" s="75">
        <f>'Cost วผก.'!I44</f>
        <v>391.9591500459793</v>
      </c>
      <c r="L96" s="75">
        <f>'Cost วผก.'!J44</f>
        <v>401.65841951874944</v>
      </c>
      <c r="M96" s="75">
        <f>'Cost วผก.'!K44</f>
        <v>396.86130198321985</v>
      </c>
      <c r="N96" s="75">
        <f>'Cost วผก.'!L44</f>
        <v>418.97748702166717</v>
      </c>
      <c r="O96" s="75">
        <f>'Cost วผก.'!M44</f>
        <v>418.97748702166723</v>
      </c>
      <c r="P96" s="75">
        <f>'Cost วผก.'!N44</f>
        <v>416.762515945838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'Cost วผก.'!C35+(462.267/E20)</f>
        <v>409.56945537868131</v>
      </c>
      <c r="F97" s="75">
        <f>'Cost วผก.'!D35+(462.267/F20)</f>
        <v>410.2620310643191</v>
      </c>
      <c r="G97" s="75">
        <f>'Cost วผก.'!E35+(462.267/G20)</f>
        <v>410.18481155066314</v>
      </c>
      <c r="H97" s="75">
        <f>'Cost วผก.'!F35+(462.267/H20)</f>
        <v>404.07543632447187</v>
      </c>
      <c r="I97" s="75">
        <f>'Cost วผก.'!G35+(462.267/I20)</f>
        <v>398.35904347599632</v>
      </c>
      <c r="J97" s="75">
        <f>'Cost วผก.'!H35+(462.267/J20)</f>
        <v>395.86950559086409</v>
      </c>
      <c r="K97" s="75">
        <f>'Cost วผก.'!I35+(462.267/K20)</f>
        <v>389.98975609980556</v>
      </c>
      <c r="L97" s="75">
        <f>'Cost วผก.'!J35+(462.267/L20)</f>
        <v>399.6890255725757</v>
      </c>
      <c r="M97" s="75">
        <f>'Cost วผก.'!K35+(462.267/M20)</f>
        <v>394.89190803704611</v>
      </c>
      <c r="N97" s="75">
        <f>'Cost วผก.'!L35+(462.267/N20)</f>
        <v>417.00809307549343</v>
      </c>
      <c r="O97" s="75">
        <f>'Cost วผก.'!M35+(462.267/O20)</f>
        <v>417.00809307549349</v>
      </c>
      <c r="P97" s="75">
        <f>'Cost วผก.'!N35+(462.267/P20)</f>
        <v>414.79312199966427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'Cost วผก.'!C35+(462.267/E20)</f>
        <v>409.56945537868131</v>
      </c>
      <c r="F98" s="75">
        <f>'Cost วผก.'!D35+(462.267/F20)</f>
        <v>410.2620310643191</v>
      </c>
      <c r="G98" s="75">
        <f>'Cost วผก.'!E35+(462.267/G20)</f>
        <v>410.18481155066314</v>
      </c>
      <c r="H98" s="75">
        <f>'Cost วผก.'!F35+(462.267/H20)</f>
        <v>404.07543632447187</v>
      </c>
      <c r="I98" s="75">
        <f>'Cost วผก.'!G35+(462.267/I20)</f>
        <v>398.35904347599632</v>
      </c>
      <c r="J98" s="75">
        <f>'Cost วผก.'!H35+(462.267/J20)</f>
        <v>395.86950559086409</v>
      </c>
      <c r="K98" s="75">
        <f>'Cost วผก.'!I35+(462.267/K20)</f>
        <v>389.98975609980556</v>
      </c>
      <c r="L98" s="75">
        <f>'Cost วผก.'!J35+(462.267/L20)</f>
        <v>399.6890255725757</v>
      </c>
      <c r="M98" s="75">
        <f>'Cost วผก.'!K35+(462.267/M20)</f>
        <v>394.89190803704611</v>
      </c>
      <c r="N98" s="75">
        <f>'Cost วผก.'!L35+(462.267/N20)</f>
        <v>417.00809307549343</v>
      </c>
      <c r="O98" s="75">
        <f>'Cost วผก.'!M35+(462.267/O20)</f>
        <v>417.00809307549349</v>
      </c>
      <c r="P98" s="75">
        <f>'Cost วผก.'!N35+(462.267/P20)</f>
        <v>414.79312199966427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'Cost วผก.'!C35+(462.267/E20)</f>
        <v>409.56945537868131</v>
      </c>
      <c r="F99" s="75">
        <f>'Cost วผก.'!D35+(462.267/F20)</f>
        <v>410.2620310643191</v>
      </c>
      <c r="G99" s="75">
        <f>'Cost วผก.'!E35+(462.267/G20)</f>
        <v>410.18481155066314</v>
      </c>
      <c r="H99" s="75">
        <f>'Cost วผก.'!F35+(462.267/H20)</f>
        <v>404.07543632447187</v>
      </c>
      <c r="I99" s="75">
        <f>'Cost วผก.'!G35+(462.267/I20)</f>
        <v>398.35904347599632</v>
      </c>
      <c r="J99" s="75">
        <f>'Cost วผก.'!H35+(462.267/J20)</f>
        <v>395.86950559086409</v>
      </c>
      <c r="K99" s="75">
        <f>'Cost วผก.'!I35+(462.267/K20)</f>
        <v>389.98975609980556</v>
      </c>
      <c r="L99" s="75">
        <f>'Cost วผก.'!J35+(462.267/L20)</f>
        <v>399.6890255725757</v>
      </c>
      <c r="M99" s="75">
        <f>'Cost วผก.'!K35+(462.267/M20)</f>
        <v>394.89190803704611</v>
      </c>
      <c r="N99" s="75">
        <f>'Cost วผก.'!L35+(462.267/N20)</f>
        <v>417.00809307549343</v>
      </c>
      <c r="O99" s="75">
        <f>'Cost วผก.'!M35+(462.267/O20)</f>
        <v>417.00809307549349</v>
      </c>
      <c r="P99" s="75">
        <f>'Cost วผก.'!N35+(462.267/P20)</f>
        <v>414.79312199966427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 t="shared" ref="E100:P100" si="20">E8+E18-(730/E20)</f>
        <v>655.9185669781931</v>
      </c>
      <c r="F100" s="75">
        <f t="shared" si="20"/>
        <v>638.4185669781931</v>
      </c>
      <c r="G100" s="75">
        <f t="shared" si="20"/>
        <v>615.9185669781931</v>
      </c>
      <c r="H100" s="75">
        <f t="shared" si="20"/>
        <v>598.4185669781931</v>
      </c>
      <c r="I100" s="75">
        <f t="shared" si="20"/>
        <v>588.4185669781931</v>
      </c>
      <c r="J100" s="75">
        <f t="shared" si="20"/>
        <v>563.4185669781931</v>
      </c>
      <c r="K100" s="75">
        <f t="shared" si="20"/>
        <v>525.9185669781931</v>
      </c>
      <c r="L100" s="75">
        <f t="shared" si="20"/>
        <v>535.9185669781931</v>
      </c>
      <c r="M100" s="75">
        <f t="shared" si="20"/>
        <v>543.4185669781931</v>
      </c>
      <c r="N100" s="75">
        <f t="shared" si="20"/>
        <v>583.4185669781931</v>
      </c>
      <c r="O100" s="75">
        <f t="shared" si="20"/>
        <v>593.4185669781931</v>
      </c>
      <c r="P100" s="75">
        <f t="shared" si="20"/>
        <v>590.9185669781931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 t="shared" ref="E101:P101" si="21">E8+E18-(730/E20)</f>
        <v>655.9185669781931</v>
      </c>
      <c r="F101" s="75">
        <f t="shared" si="21"/>
        <v>638.4185669781931</v>
      </c>
      <c r="G101" s="75">
        <f t="shared" si="21"/>
        <v>615.9185669781931</v>
      </c>
      <c r="H101" s="75">
        <f t="shared" si="21"/>
        <v>598.4185669781931</v>
      </c>
      <c r="I101" s="75">
        <f t="shared" si="21"/>
        <v>588.4185669781931</v>
      </c>
      <c r="J101" s="75">
        <f t="shared" si="21"/>
        <v>563.4185669781931</v>
      </c>
      <c r="K101" s="75">
        <f t="shared" si="21"/>
        <v>525.9185669781931</v>
      </c>
      <c r="L101" s="75">
        <f t="shared" si="21"/>
        <v>535.9185669781931</v>
      </c>
      <c r="M101" s="75">
        <f t="shared" si="21"/>
        <v>543.4185669781931</v>
      </c>
      <c r="N101" s="75">
        <f t="shared" si="21"/>
        <v>583.4185669781931</v>
      </c>
      <c r="O101" s="75">
        <f t="shared" si="21"/>
        <v>593.4185669781931</v>
      </c>
      <c r="P101" s="75">
        <f t="shared" si="21"/>
        <v>590.9185669781931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22">E8+E18-(730/E20)</f>
        <v>655.9185669781931</v>
      </c>
      <c r="F102" s="75">
        <f t="shared" si="22"/>
        <v>638.4185669781931</v>
      </c>
      <c r="G102" s="75">
        <f t="shared" si="22"/>
        <v>615.9185669781931</v>
      </c>
      <c r="H102" s="75">
        <f t="shared" si="22"/>
        <v>598.4185669781931</v>
      </c>
      <c r="I102" s="75">
        <f t="shared" si="22"/>
        <v>588.4185669781931</v>
      </c>
      <c r="J102" s="75">
        <f t="shared" si="22"/>
        <v>563.4185669781931</v>
      </c>
      <c r="K102" s="75">
        <f t="shared" si="22"/>
        <v>525.9185669781931</v>
      </c>
      <c r="L102" s="75">
        <f t="shared" si="22"/>
        <v>535.9185669781931</v>
      </c>
      <c r="M102" s="75">
        <f t="shared" si="22"/>
        <v>543.4185669781931</v>
      </c>
      <c r="N102" s="75">
        <f t="shared" si="22"/>
        <v>583.4185669781931</v>
      </c>
      <c r="O102" s="75">
        <f t="shared" si="22"/>
        <v>593.4185669781931</v>
      </c>
      <c r="P102" s="75">
        <f t="shared" si="22"/>
        <v>590.9185669781931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:P103" si="23">E8+E18-((485+495+720+490)/E20)</f>
        <v>610.43570093457947</v>
      </c>
      <c r="F103" s="75">
        <f t="shared" si="23"/>
        <v>592.93570093457947</v>
      </c>
      <c r="G103" s="75">
        <f t="shared" si="23"/>
        <v>570.43570093457947</v>
      </c>
      <c r="H103" s="75">
        <f t="shared" si="23"/>
        <v>552.93570093457947</v>
      </c>
      <c r="I103" s="75">
        <f t="shared" si="23"/>
        <v>542.93570093457947</v>
      </c>
      <c r="J103" s="75">
        <f t="shared" si="23"/>
        <v>517.93570093457947</v>
      </c>
      <c r="K103" s="75">
        <f t="shared" si="23"/>
        <v>480.43570093457942</v>
      </c>
      <c r="L103" s="75">
        <f t="shared" si="23"/>
        <v>490.43570093457942</v>
      </c>
      <c r="M103" s="75">
        <f t="shared" si="23"/>
        <v>497.93570093457942</v>
      </c>
      <c r="N103" s="75">
        <f t="shared" si="23"/>
        <v>537.93570093457947</v>
      </c>
      <c r="O103" s="75">
        <f t="shared" si="23"/>
        <v>547.93570093457947</v>
      </c>
      <c r="P103" s="75">
        <f t="shared" si="23"/>
        <v>545.43570093457947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 t="shared" ref="E104:P104" si="24">E8+E18-((485+495+720+490)/E20)+(462.267/E20)</f>
        <v>624.83654205607479</v>
      </c>
      <c r="F104" s="75">
        <f t="shared" si="24"/>
        <v>607.33654205607479</v>
      </c>
      <c r="G104" s="75">
        <f t="shared" si="24"/>
        <v>584.83654205607479</v>
      </c>
      <c r="H104" s="75">
        <f t="shared" si="24"/>
        <v>567.33654205607479</v>
      </c>
      <c r="I104" s="75">
        <f t="shared" si="24"/>
        <v>557.33654205607479</v>
      </c>
      <c r="J104" s="75">
        <f t="shared" si="24"/>
        <v>532.33654205607479</v>
      </c>
      <c r="K104" s="75">
        <f t="shared" si="24"/>
        <v>494.83654205607473</v>
      </c>
      <c r="L104" s="75">
        <f t="shared" si="24"/>
        <v>504.83654205607473</v>
      </c>
      <c r="M104" s="75">
        <f t="shared" si="24"/>
        <v>512.33654205607479</v>
      </c>
      <c r="N104" s="75">
        <f t="shared" si="24"/>
        <v>552.33654205607479</v>
      </c>
      <c r="O104" s="75">
        <f t="shared" si="24"/>
        <v>562.33654205607479</v>
      </c>
      <c r="P104" s="75">
        <f t="shared" si="24"/>
        <v>559.83654205607479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:P105" si="25">E8+E18-((485+495+720+490)/E20)+(250/E20)</f>
        <v>618.22386292834892</v>
      </c>
      <c r="F105" s="75">
        <f t="shared" si="25"/>
        <v>600.72386292834892</v>
      </c>
      <c r="G105" s="75">
        <f t="shared" si="25"/>
        <v>578.22386292834892</v>
      </c>
      <c r="H105" s="75">
        <f t="shared" si="25"/>
        <v>560.72386292834892</v>
      </c>
      <c r="I105" s="75">
        <f t="shared" si="25"/>
        <v>550.72386292834892</v>
      </c>
      <c r="J105" s="75">
        <f t="shared" si="25"/>
        <v>525.72386292834892</v>
      </c>
      <c r="K105" s="75">
        <f t="shared" si="25"/>
        <v>488.22386292834886</v>
      </c>
      <c r="L105" s="75">
        <f t="shared" si="25"/>
        <v>498.22386292834886</v>
      </c>
      <c r="M105" s="75">
        <f t="shared" si="25"/>
        <v>505.72386292834886</v>
      </c>
      <c r="N105" s="75">
        <f t="shared" si="25"/>
        <v>545.72386292834892</v>
      </c>
      <c r="O105" s="75">
        <f t="shared" si="25"/>
        <v>555.72386292834892</v>
      </c>
      <c r="P105" s="75">
        <f t="shared" si="25"/>
        <v>553.22386292834892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26">E8+E18-((485+495+720+490)/E20)</f>
        <v>610.43570093457947</v>
      </c>
      <c r="F106" s="75">
        <f t="shared" si="26"/>
        <v>592.93570093457947</v>
      </c>
      <c r="G106" s="75">
        <f t="shared" si="26"/>
        <v>570.43570093457947</v>
      </c>
      <c r="H106" s="75">
        <f t="shared" si="26"/>
        <v>552.93570093457947</v>
      </c>
      <c r="I106" s="75">
        <f t="shared" si="26"/>
        <v>542.93570093457947</v>
      </c>
      <c r="J106" s="75">
        <f t="shared" si="26"/>
        <v>517.93570093457947</v>
      </c>
      <c r="K106" s="75">
        <f t="shared" si="26"/>
        <v>480.43570093457942</v>
      </c>
      <c r="L106" s="75">
        <f t="shared" si="26"/>
        <v>490.43570093457942</v>
      </c>
      <c r="M106" s="75">
        <f t="shared" si="26"/>
        <v>497.93570093457942</v>
      </c>
      <c r="N106" s="75">
        <f t="shared" si="26"/>
        <v>537.93570093457947</v>
      </c>
      <c r="O106" s="75">
        <f t="shared" si="26"/>
        <v>547.93570093457947</v>
      </c>
      <c r="P106" s="75">
        <f t="shared" si="26"/>
        <v>545.43570093457947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27">E8+E18-((485+495+720+490)/E20)+(462.267/E20)</f>
        <v>624.83654205607479</v>
      </c>
      <c r="F107" s="75">
        <f t="shared" si="27"/>
        <v>607.33654205607479</v>
      </c>
      <c r="G107" s="75">
        <f t="shared" si="27"/>
        <v>584.83654205607479</v>
      </c>
      <c r="H107" s="75">
        <f t="shared" si="27"/>
        <v>567.33654205607479</v>
      </c>
      <c r="I107" s="75">
        <f t="shared" si="27"/>
        <v>557.33654205607479</v>
      </c>
      <c r="J107" s="75">
        <f t="shared" si="27"/>
        <v>532.33654205607479</v>
      </c>
      <c r="K107" s="75">
        <f t="shared" si="27"/>
        <v>494.83654205607473</v>
      </c>
      <c r="L107" s="75">
        <f t="shared" si="27"/>
        <v>504.83654205607473</v>
      </c>
      <c r="M107" s="75">
        <f t="shared" si="27"/>
        <v>512.33654205607479</v>
      </c>
      <c r="N107" s="75">
        <f t="shared" si="27"/>
        <v>552.33654205607479</v>
      </c>
      <c r="O107" s="75">
        <f t="shared" si="27"/>
        <v>562.33654205607479</v>
      </c>
      <c r="P107" s="75">
        <f t="shared" si="27"/>
        <v>559.83654205607479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:P108" si="28">E8+E18-((485+495+720+490)/E20)</f>
        <v>610.43570093457947</v>
      </c>
      <c r="F108" s="75">
        <f t="shared" si="28"/>
        <v>592.93570093457947</v>
      </c>
      <c r="G108" s="75">
        <f t="shared" si="28"/>
        <v>570.43570093457947</v>
      </c>
      <c r="H108" s="75">
        <f t="shared" si="28"/>
        <v>552.93570093457947</v>
      </c>
      <c r="I108" s="75">
        <f t="shared" si="28"/>
        <v>542.93570093457947</v>
      </c>
      <c r="J108" s="75">
        <f t="shared" si="28"/>
        <v>517.93570093457947</v>
      </c>
      <c r="K108" s="75">
        <f t="shared" si="28"/>
        <v>480.43570093457942</v>
      </c>
      <c r="L108" s="75">
        <f t="shared" si="28"/>
        <v>490.43570093457942</v>
      </c>
      <c r="M108" s="75">
        <f t="shared" si="28"/>
        <v>497.93570093457942</v>
      </c>
      <c r="N108" s="75">
        <f t="shared" si="28"/>
        <v>537.93570093457947</v>
      </c>
      <c r="O108" s="75">
        <f t="shared" si="28"/>
        <v>547.93570093457947</v>
      </c>
      <c r="P108" s="75">
        <f t="shared" si="28"/>
        <v>545.43570093457947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 t="shared" ref="E109:P109" si="29">E8+E18-((485+495+720+490)/E20)+(462.267/E20)</f>
        <v>624.83654205607479</v>
      </c>
      <c r="F109" s="75">
        <f t="shared" si="29"/>
        <v>607.33654205607479</v>
      </c>
      <c r="G109" s="75">
        <f t="shared" si="29"/>
        <v>584.83654205607479</v>
      </c>
      <c r="H109" s="75">
        <f t="shared" si="29"/>
        <v>567.33654205607479</v>
      </c>
      <c r="I109" s="75">
        <f t="shared" si="29"/>
        <v>557.33654205607479</v>
      </c>
      <c r="J109" s="75">
        <f t="shared" si="29"/>
        <v>532.33654205607479</v>
      </c>
      <c r="K109" s="75">
        <f t="shared" si="29"/>
        <v>494.83654205607473</v>
      </c>
      <c r="L109" s="75">
        <f t="shared" si="29"/>
        <v>504.83654205607473</v>
      </c>
      <c r="M109" s="75">
        <f t="shared" si="29"/>
        <v>512.33654205607479</v>
      </c>
      <c r="N109" s="75">
        <f t="shared" si="29"/>
        <v>552.33654205607479</v>
      </c>
      <c r="O109" s="75">
        <f t="shared" si="29"/>
        <v>562.33654205607479</v>
      </c>
      <c r="P109" s="75">
        <f t="shared" si="29"/>
        <v>559.83654205607479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 t="shared" ref="E110:P110" si="30">E8+E18-((485+495+720+490)/E20)+(270/E20)+(250/E20)</f>
        <v>626.63507788161996</v>
      </c>
      <c r="F110" s="75">
        <f t="shared" si="30"/>
        <v>609.13507788161996</v>
      </c>
      <c r="G110" s="75">
        <f t="shared" si="30"/>
        <v>586.63507788161996</v>
      </c>
      <c r="H110" s="75">
        <f t="shared" si="30"/>
        <v>569.13507788161996</v>
      </c>
      <c r="I110" s="75">
        <f t="shared" si="30"/>
        <v>559.13507788161996</v>
      </c>
      <c r="J110" s="75">
        <f t="shared" si="30"/>
        <v>534.13507788161996</v>
      </c>
      <c r="K110" s="75">
        <f t="shared" si="30"/>
        <v>496.63507788161991</v>
      </c>
      <c r="L110" s="75">
        <f t="shared" si="30"/>
        <v>506.63507788161991</v>
      </c>
      <c r="M110" s="75">
        <f t="shared" si="30"/>
        <v>514.13507788161996</v>
      </c>
      <c r="N110" s="75">
        <f t="shared" si="30"/>
        <v>554.13507788161996</v>
      </c>
      <c r="O110" s="75">
        <f t="shared" si="30"/>
        <v>564.13507788161996</v>
      </c>
      <c r="P110" s="75">
        <f t="shared" si="30"/>
        <v>561.63507788161996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:P111" si="31">E8+E18-((485+495+720+490)/E20)</f>
        <v>610.43570093457947</v>
      </c>
      <c r="F111" s="75">
        <f t="shared" si="31"/>
        <v>592.93570093457947</v>
      </c>
      <c r="G111" s="75">
        <f t="shared" si="31"/>
        <v>570.43570093457947</v>
      </c>
      <c r="H111" s="75">
        <f t="shared" si="31"/>
        <v>552.93570093457947</v>
      </c>
      <c r="I111" s="75">
        <f t="shared" si="31"/>
        <v>542.93570093457947</v>
      </c>
      <c r="J111" s="75">
        <f t="shared" si="31"/>
        <v>517.93570093457947</v>
      </c>
      <c r="K111" s="75">
        <f t="shared" si="31"/>
        <v>480.43570093457942</v>
      </c>
      <c r="L111" s="75">
        <f t="shared" si="31"/>
        <v>490.43570093457942</v>
      </c>
      <c r="M111" s="75">
        <f t="shared" si="31"/>
        <v>497.93570093457942</v>
      </c>
      <c r="N111" s="75">
        <f t="shared" si="31"/>
        <v>537.93570093457947</v>
      </c>
      <c r="O111" s="75">
        <f t="shared" si="31"/>
        <v>547.93570093457947</v>
      </c>
      <c r="P111" s="75">
        <f t="shared" si="31"/>
        <v>545.43570093457947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 t="shared" ref="E112:P112" si="32">E8+E18-((485+495+720+490)/E20)+(462.267/E20)</f>
        <v>624.83654205607479</v>
      </c>
      <c r="F112" s="75">
        <f t="shared" si="32"/>
        <v>607.33654205607479</v>
      </c>
      <c r="G112" s="75">
        <f t="shared" si="32"/>
        <v>584.83654205607479</v>
      </c>
      <c r="H112" s="75">
        <f t="shared" si="32"/>
        <v>567.33654205607479</v>
      </c>
      <c r="I112" s="75">
        <f t="shared" si="32"/>
        <v>557.33654205607479</v>
      </c>
      <c r="J112" s="75">
        <f t="shared" si="32"/>
        <v>532.33654205607479</v>
      </c>
      <c r="K112" s="75">
        <f t="shared" si="32"/>
        <v>494.83654205607473</v>
      </c>
      <c r="L112" s="75">
        <f t="shared" si="32"/>
        <v>504.83654205607473</v>
      </c>
      <c r="M112" s="75">
        <f t="shared" si="32"/>
        <v>512.33654205607479</v>
      </c>
      <c r="N112" s="75">
        <f t="shared" si="32"/>
        <v>552.33654205607479</v>
      </c>
      <c r="O112" s="75">
        <f t="shared" si="32"/>
        <v>562.33654205607479</v>
      </c>
      <c r="P112" s="75">
        <f t="shared" si="32"/>
        <v>559.83654205607479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33">E8+E18-((485+495+720+490)/E20)</f>
        <v>610.43570093457947</v>
      </c>
      <c r="F113" s="75">
        <f t="shared" si="33"/>
        <v>592.93570093457947</v>
      </c>
      <c r="G113" s="75">
        <f t="shared" si="33"/>
        <v>570.43570093457947</v>
      </c>
      <c r="H113" s="75">
        <f t="shared" si="33"/>
        <v>552.93570093457947</v>
      </c>
      <c r="I113" s="75">
        <f t="shared" si="33"/>
        <v>542.93570093457947</v>
      </c>
      <c r="J113" s="75">
        <f t="shared" si="33"/>
        <v>517.93570093457947</v>
      </c>
      <c r="K113" s="75">
        <f t="shared" si="33"/>
        <v>480.43570093457942</v>
      </c>
      <c r="L113" s="75">
        <f t="shared" si="33"/>
        <v>490.43570093457942</v>
      </c>
      <c r="M113" s="75">
        <f t="shared" si="33"/>
        <v>497.93570093457942</v>
      </c>
      <c r="N113" s="75">
        <f t="shared" si="33"/>
        <v>537.93570093457947</v>
      </c>
      <c r="O113" s="75">
        <f t="shared" si="33"/>
        <v>547.93570093457947</v>
      </c>
      <c r="P113" s="75">
        <f t="shared" si="33"/>
        <v>545.43570093457947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34">E8+E18-((485+495+720+490)/E20)+(462.267/E20)</f>
        <v>624.83654205607479</v>
      </c>
      <c r="F114" s="75">
        <f t="shared" si="34"/>
        <v>607.33654205607479</v>
      </c>
      <c r="G114" s="75">
        <f t="shared" si="34"/>
        <v>584.83654205607479</v>
      </c>
      <c r="H114" s="75">
        <f t="shared" si="34"/>
        <v>567.33654205607479</v>
      </c>
      <c r="I114" s="75">
        <f t="shared" si="34"/>
        <v>557.33654205607479</v>
      </c>
      <c r="J114" s="75">
        <f t="shared" si="34"/>
        <v>532.33654205607479</v>
      </c>
      <c r="K114" s="75">
        <f t="shared" si="34"/>
        <v>494.83654205607473</v>
      </c>
      <c r="L114" s="75">
        <f t="shared" si="34"/>
        <v>504.83654205607473</v>
      </c>
      <c r="M114" s="75">
        <f t="shared" si="34"/>
        <v>512.33654205607479</v>
      </c>
      <c r="N114" s="75">
        <f t="shared" si="34"/>
        <v>552.33654205607479</v>
      </c>
      <c r="O114" s="75">
        <f t="shared" si="34"/>
        <v>562.33654205607479</v>
      </c>
      <c r="P114" s="75">
        <f t="shared" si="34"/>
        <v>559.83654205607479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35">E8+E18-((485+495+720+490)/E20)</f>
        <v>610.43570093457947</v>
      </c>
      <c r="F115" s="75">
        <f t="shared" si="35"/>
        <v>592.93570093457947</v>
      </c>
      <c r="G115" s="75">
        <f t="shared" si="35"/>
        <v>570.43570093457947</v>
      </c>
      <c r="H115" s="75">
        <f t="shared" si="35"/>
        <v>552.93570093457947</v>
      </c>
      <c r="I115" s="75">
        <f t="shared" si="35"/>
        <v>542.93570093457947</v>
      </c>
      <c r="J115" s="75">
        <f t="shared" si="35"/>
        <v>517.93570093457947</v>
      </c>
      <c r="K115" s="75">
        <f t="shared" si="35"/>
        <v>480.43570093457942</v>
      </c>
      <c r="L115" s="75">
        <f t="shared" si="35"/>
        <v>490.43570093457942</v>
      </c>
      <c r="M115" s="75">
        <f t="shared" si="35"/>
        <v>497.93570093457942</v>
      </c>
      <c r="N115" s="75">
        <f t="shared" si="35"/>
        <v>537.93570093457947</v>
      </c>
      <c r="O115" s="75">
        <f t="shared" si="35"/>
        <v>547.93570093457947</v>
      </c>
      <c r="P115" s="75">
        <f t="shared" si="35"/>
        <v>545.43570093457947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36">E8+E18-((485+495+720+490)/E20)+(462.267/E20)</f>
        <v>624.83654205607479</v>
      </c>
      <c r="F116" s="75">
        <f t="shared" si="36"/>
        <v>607.33654205607479</v>
      </c>
      <c r="G116" s="75">
        <f t="shared" si="36"/>
        <v>584.83654205607479</v>
      </c>
      <c r="H116" s="75">
        <f t="shared" si="36"/>
        <v>567.33654205607479</v>
      </c>
      <c r="I116" s="75">
        <f t="shared" si="36"/>
        <v>557.33654205607479</v>
      </c>
      <c r="J116" s="75">
        <f t="shared" si="36"/>
        <v>532.33654205607479</v>
      </c>
      <c r="K116" s="75">
        <f t="shared" si="36"/>
        <v>494.83654205607473</v>
      </c>
      <c r="L116" s="75">
        <f t="shared" si="36"/>
        <v>504.83654205607473</v>
      </c>
      <c r="M116" s="75">
        <f t="shared" si="36"/>
        <v>512.33654205607479</v>
      </c>
      <c r="N116" s="75">
        <f t="shared" si="36"/>
        <v>552.33654205607479</v>
      </c>
      <c r="O116" s="75">
        <f t="shared" si="36"/>
        <v>562.33654205607479</v>
      </c>
      <c r="P116" s="75">
        <f t="shared" si="36"/>
        <v>559.83654205607479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37">E8+E18-((485+495+720+490)/E20)</f>
        <v>610.43570093457947</v>
      </c>
      <c r="F117" s="75">
        <f t="shared" si="37"/>
        <v>592.93570093457947</v>
      </c>
      <c r="G117" s="75">
        <f t="shared" si="37"/>
        <v>570.43570093457947</v>
      </c>
      <c r="H117" s="75">
        <f t="shared" si="37"/>
        <v>552.93570093457947</v>
      </c>
      <c r="I117" s="75">
        <f t="shared" si="37"/>
        <v>542.93570093457947</v>
      </c>
      <c r="J117" s="75">
        <f t="shared" si="37"/>
        <v>517.93570093457947</v>
      </c>
      <c r="K117" s="75">
        <f t="shared" si="37"/>
        <v>480.43570093457942</v>
      </c>
      <c r="L117" s="75">
        <f t="shared" si="37"/>
        <v>490.43570093457942</v>
      </c>
      <c r="M117" s="75">
        <f t="shared" si="37"/>
        <v>497.93570093457942</v>
      </c>
      <c r="N117" s="75">
        <f t="shared" si="37"/>
        <v>537.93570093457947</v>
      </c>
      <c r="O117" s="75">
        <f t="shared" si="37"/>
        <v>547.93570093457947</v>
      </c>
      <c r="P117" s="75">
        <f t="shared" si="37"/>
        <v>545.43570093457947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38">E8+E18-((485+495+720+490)/E20)+(462.267/E20)</f>
        <v>624.83654205607479</v>
      </c>
      <c r="F118" s="75">
        <f t="shared" si="38"/>
        <v>607.33654205607479</v>
      </c>
      <c r="G118" s="75">
        <f t="shared" si="38"/>
        <v>584.83654205607479</v>
      </c>
      <c r="H118" s="75">
        <f t="shared" si="38"/>
        <v>567.33654205607479</v>
      </c>
      <c r="I118" s="75">
        <f t="shared" si="38"/>
        <v>557.33654205607479</v>
      </c>
      <c r="J118" s="75">
        <f t="shared" si="38"/>
        <v>532.33654205607479</v>
      </c>
      <c r="K118" s="75">
        <f t="shared" si="38"/>
        <v>494.83654205607473</v>
      </c>
      <c r="L118" s="75">
        <f t="shared" si="38"/>
        <v>504.83654205607473</v>
      </c>
      <c r="M118" s="75">
        <f t="shared" si="38"/>
        <v>512.33654205607479</v>
      </c>
      <c r="N118" s="75">
        <f t="shared" si="38"/>
        <v>552.33654205607479</v>
      </c>
      <c r="O118" s="75">
        <f t="shared" si="38"/>
        <v>562.33654205607479</v>
      </c>
      <c r="P118" s="75">
        <f t="shared" si="38"/>
        <v>559.83654205607479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39">E8+E18-((485+495+720+490)/E20)+(462.267/E20)</f>
        <v>624.83654205607479</v>
      </c>
      <c r="F119" s="75">
        <f t="shared" si="39"/>
        <v>607.33654205607479</v>
      </c>
      <c r="G119" s="75">
        <f t="shared" si="39"/>
        <v>584.83654205607479</v>
      </c>
      <c r="H119" s="75">
        <f t="shared" si="39"/>
        <v>567.33654205607479</v>
      </c>
      <c r="I119" s="75">
        <f t="shared" si="39"/>
        <v>557.33654205607479</v>
      </c>
      <c r="J119" s="75">
        <f t="shared" si="39"/>
        <v>532.33654205607479</v>
      </c>
      <c r="K119" s="75">
        <f t="shared" si="39"/>
        <v>494.83654205607473</v>
      </c>
      <c r="L119" s="75">
        <f t="shared" si="39"/>
        <v>504.83654205607473</v>
      </c>
      <c r="M119" s="75">
        <f t="shared" si="39"/>
        <v>512.33654205607479</v>
      </c>
      <c r="N119" s="75">
        <f t="shared" si="39"/>
        <v>552.33654205607479</v>
      </c>
      <c r="O119" s="75">
        <f t="shared" si="39"/>
        <v>562.33654205607479</v>
      </c>
      <c r="P119" s="75">
        <f t="shared" si="39"/>
        <v>559.83654205607479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:P120" si="40">E8+E18-E18-(485/E20)+(430/E20)</f>
        <v>635.78660436137068</v>
      </c>
      <c r="F120" s="75">
        <f t="shared" si="40"/>
        <v>618.28660436137068</v>
      </c>
      <c r="G120" s="75">
        <f t="shared" si="40"/>
        <v>595.78660436137068</v>
      </c>
      <c r="H120" s="75">
        <f t="shared" si="40"/>
        <v>578.28660436137068</v>
      </c>
      <c r="I120" s="75">
        <f t="shared" si="40"/>
        <v>568.28660436137068</v>
      </c>
      <c r="J120" s="75">
        <f t="shared" si="40"/>
        <v>543.28660436137068</v>
      </c>
      <c r="K120" s="75">
        <f t="shared" si="40"/>
        <v>505.78660436137073</v>
      </c>
      <c r="L120" s="75">
        <f t="shared" si="40"/>
        <v>515.78660436137068</v>
      </c>
      <c r="M120" s="75">
        <f t="shared" si="40"/>
        <v>523.28660436137068</v>
      </c>
      <c r="N120" s="75">
        <f t="shared" si="40"/>
        <v>563.28660436137068</v>
      </c>
      <c r="O120" s="75">
        <f t="shared" si="40"/>
        <v>573.28660436137068</v>
      </c>
      <c r="P120" s="75">
        <f t="shared" si="40"/>
        <v>570.78660436137068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:P121" si="41">E8+E18-E18-(485/E20)</f>
        <v>622.39096573208724</v>
      </c>
      <c r="F121" s="75">
        <f t="shared" si="41"/>
        <v>604.89096573208724</v>
      </c>
      <c r="G121" s="75">
        <f t="shared" si="41"/>
        <v>582.39096573208724</v>
      </c>
      <c r="H121" s="75">
        <f t="shared" si="41"/>
        <v>564.89096573208724</v>
      </c>
      <c r="I121" s="75">
        <f t="shared" si="41"/>
        <v>554.89096573208724</v>
      </c>
      <c r="J121" s="75">
        <f t="shared" si="41"/>
        <v>529.89096573208724</v>
      </c>
      <c r="K121" s="75">
        <f t="shared" si="41"/>
        <v>492.39096573208724</v>
      </c>
      <c r="L121" s="75">
        <f t="shared" si="41"/>
        <v>502.39096573208724</v>
      </c>
      <c r="M121" s="75">
        <f t="shared" si="41"/>
        <v>509.89096573208724</v>
      </c>
      <c r="N121" s="75">
        <f t="shared" si="41"/>
        <v>549.89096573208724</v>
      </c>
      <c r="O121" s="75">
        <f t="shared" si="41"/>
        <v>559.89096573208724</v>
      </c>
      <c r="P121" s="75">
        <f t="shared" si="41"/>
        <v>557.39096573208724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:P122" si="42">E8+E18-E18-(485/E20)</f>
        <v>622.39096573208724</v>
      </c>
      <c r="F122" s="75">
        <f t="shared" si="42"/>
        <v>604.89096573208724</v>
      </c>
      <c r="G122" s="75">
        <f t="shared" si="42"/>
        <v>582.39096573208724</v>
      </c>
      <c r="H122" s="75">
        <f t="shared" si="42"/>
        <v>564.89096573208724</v>
      </c>
      <c r="I122" s="75">
        <f t="shared" si="42"/>
        <v>554.89096573208724</v>
      </c>
      <c r="J122" s="75">
        <f t="shared" si="42"/>
        <v>529.89096573208724</v>
      </c>
      <c r="K122" s="75">
        <f t="shared" si="42"/>
        <v>492.39096573208724</v>
      </c>
      <c r="L122" s="75">
        <f t="shared" si="42"/>
        <v>502.39096573208724</v>
      </c>
      <c r="M122" s="75">
        <f t="shared" si="42"/>
        <v>509.89096573208724</v>
      </c>
      <c r="N122" s="75">
        <f t="shared" si="42"/>
        <v>549.89096573208724</v>
      </c>
      <c r="O122" s="75">
        <f t="shared" si="42"/>
        <v>559.89096573208724</v>
      </c>
      <c r="P122" s="75">
        <f t="shared" si="42"/>
        <v>557.39096573208724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:P123" si="43">E8+E18-E18-(485/E20)</f>
        <v>622.39096573208724</v>
      </c>
      <c r="F123" s="75">
        <f t="shared" si="43"/>
        <v>604.89096573208724</v>
      </c>
      <c r="G123" s="75">
        <f t="shared" si="43"/>
        <v>582.39096573208724</v>
      </c>
      <c r="H123" s="75">
        <f t="shared" si="43"/>
        <v>564.89096573208724</v>
      </c>
      <c r="I123" s="75">
        <f t="shared" si="43"/>
        <v>554.89096573208724</v>
      </c>
      <c r="J123" s="75">
        <f t="shared" si="43"/>
        <v>529.89096573208724</v>
      </c>
      <c r="K123" s="75">
        <f t="shared" si="43"/>
        <v>492.39096573208724</v>
      </c>
      <c r="L123" s="75">
        <f t="shared" si="43"/>
        <v>502.39096573208724</v>
      </c>
      <c r="M123" s="75">
        <f t="shared" si="43"/>
        <v>509.89096573208724</v>
      </c>
      <c r="N123" s="75">
        <f t="shared" si="43"/>
        <v>549.89096573208724</v>
      </c>
      <c r="O123" s="75">
        <f t="shared" si="43"/>
        <v>559.89096573208724</v>
      </c>
      <c r="P123" s="75">
        <f t="shared" si="43"/>
        <v>557.39096573208724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44">E8+E18-E18-(485/E20)</f>
        <v>622.39096573208724</v>
      </c>
      <c r="F124" s="75">
        <f t="shared" si="44"/>
        <v>604.89096573208724</v>
      </c>
      <c r="G124" s="75">
        <f t="shared" si="44"/>
        <v>582.39096573208724</v>
      </c>
      <c r="H124" s="75">
        <f t="shared" si="44"/>
        <v>564.89096573208724</v>
      </c>
      <c r="I124" s="75">
        <f t="shared" si="44"/>
        <v>554.89096573208724</v>
      </c>
      <c r="J124" s="75">
        <f t="shared" si="44"/>
        <v>529.89096573208724</v>
      </c>
      <c r="K124" s="75">
        <f t="shared" si="44"/>
        <v>492.39096573208724</v>
      </c>
      <c r="L124" s="75">
        <f t="shared" si="44"/>
        <v>502.39096573208724</v>
      </c>
      <c r="M124" s="75">
        <f t="shared" si="44"/>
        <v>509.89096573208724</v>
      </c>
      <c r="N124" s="75">
        <f t="shared" si="44"/>
        <v>549.89096573208724</v>
      </c>
      <c r="O124" s="75">
        <f t="shared" si="44"/>
        <v>559.89096573208724</v>
      </c>
      <c r="P124" s="75">
        <f t="shared" si="44"/>
        <v>557.39096573208724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45">E8+E18</f>
        <v>678.66</v>
      </c>
      <c r="F125" s="75">
        <f t="shared" si="45"/>
        <v>661.16</v>
      </c>
      <c r="G125" s="75">
        <f t="shared" si="45"/>
        <v>638.66</v>
      </c>
      <c r="H125" s="75">
        <f t="shared" si="45"/>
        <v>621.16</v>
      </c>
      <c r="I125" s="75">
        <f t="shared" si="45"/>
        <v>611.16</v>
      </c>
      <c r="J125" s="75">
        <f t="shared" si="45"/>
        <v>586.16</v>
      </c>
      <c r="K125" s="75">
        <f t="shared" si="45"/>
        <v>548.66</v>
      </c>
      <c r="L125" s="75">
        <f t="shared" si="45"/>
        <v>558.66</v>
      </c>
      <c r="M125" s="75">
        <f t="shared" si="45"/>
        <v>566.16</v>
      </c>
      <c r="N125" s="75">
        <f t="shared" si="45"/>
        <v>606.16</v>
      </c>
      <c r="O125" s="75">
        <f t="shared" si="45"/>
        <v>616.16</v>
      </c>
      <c r="P125" s="75">
        <f t="shared" si="45"/>
        <v>613.66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'Cost วผก.'!C44</f>
        <v>411.53884932485505</v>
      </c>
      <c r="F126" s="75">
        <f>'Cost วผก.'!D44</f>
        <v>412.23142501049284</v>
      </c>
      <c r="G126" s="75">
        <f>'Cost วผก.'!E44</f>
        <v>412.15420549683688</v>
      </c>
      <c r="H126" s="75">
        <f>'Cost วผก.'!F44</f>
        <v>406.0448302706456</v>
      </c>
      <c r="I126" s="75">
        <f>'Cost วผก.'!G44</f>
        <v>400.32843742217005</v>
      </c>
      <c r="J126" s="75">
        <f>'Cost วผก.'!H44</f>
        <v>397.83889953703783</v>
      </c>
      <c r="K126" s="75">
        <f>'Cost วผก.'!I44</f>
        <v>391.9591500459793</v>
      </c>
      <c r="L126" s="75">
        <f>'Cost วผก.'!J44</f>
        <v>401.65841951874944</v>
      </c>
      <c r="M126" s="75">
        <f>'Cost วผก.'!K44</f>
        <v>396.86130198321985</v>
      </c>
      <c r="N126" s="75">
        <f>'Cost วผก.'!L44</f>
        <v>418.97748702166717</v>
      </c>
      <c r="O126" s="75">
        <f>'Cost วผก.'!M44</f>
        <v>418.97748702166723</v>
      </c>
      <c r="P126" s="75">
        <f>'Cost วผก.'!N44</f>
        <v>416.762515945838</v>
      </c>
    </row>
    <row r="127" spans="1:16" s="73" customFormat="1" ht="23.5">
      <c r="A127" s="71" t="s">
        <v>6</v>
      </c>
      <c r="B127" s="72"/>
      <c r="D127" s="72"/>
    </row>
    <row r="128" spans="1:16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9">
        <f>E24</f>
        <v>23743</v>
      </c>
      <c r="F129" s="309">
        <f t="shared" ref="F129:P129" si="46">F24</f>
        <v>23774</v>
      </c>
      <c r="G129" s="309">
        <f t="shared" si="46"/>
        <v>23802</v>
      </c>
      <c r="H129" s="309">
        <f t="shared" si="46"/>
        <v>23833</v>
      </c>
      <c r="I129" s="309">
        <f t="shared" si="46"/>
        <v>23863</v>
      </c>
      <c r="J129" s="309">
        <f t="shared" si="46"/>
        <v>23894</v>
      </c>
      <c r="K129" s="309">
        <f t="shared" si="46"/>
        <v>23924</v>
      </c>
      <c r="L129" s="309">
        <f t="shared" si="46"/>
        <v>23955</v>
      </c>
      <c r="M129" s="309">
        <f t="shared" si="46"/>
        <v>23986</v>
      </c>
      <c r="N129" s="309">
        <f t="shared" si="46"/>
        <v>24016</v>
      </c>
      <c r="O129" s="309">
        <f t="shared" si="46"/>
        <v>24047</v>
      </c>
      <c r="P129" s="309">
        <f t="shared" si="46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'Cost วผก.'!C60</f>
        <v>380.60194992823205</v>
      </c>
      <c r="F130" s="75">
        <f>'Cost วผก.'!D60</f>
        <v>381.265054308098</v>
      </c>
      <c r="G130" s="75">
        <f>'Cost วผก.'!E60</f>
        <v>381.19112073119345</v>
      </c>
      <c r="H130" s="75">
        <f>'Cost วผก.'!F60</f>
        <v>375.34171891888258</v>
      </c>
      <c r="I130" s="75">
        <f>'Cost วผก.'!G60</f>
        <v>369.86857682991655</v>
      </c>
      <c r="J130" s="75">
        <f>'Cost วผก.'!H60</f>
        <v>367.48497672713046</v>
      </c>
      <c r="K130" s="75">
        <f>'Cost วผก.'!I60</f>
        <v>361.85542934207444</v>
      </c>
      <c r="L130" s="75">
        <f>'Cost วผก.'!J60</f>
        <v>371.14196394366292</v>
      </c>
      <c r="M130" s="75">
        <f>'Cost วผก.'!K60</f>
        <v>366.54897906921957</v>
      </c>
      <c r="N130" s="75">
        <f>'Cost วผก.'!L60</f>
        <v>387.72404985071176</v>
      </c>
      <c r="O130" s="75">
        <f>'Cost วผก.'!M60</f>
        <v>387.72404985071182</v>
      </c>
      <c r="P130" s="291">
        <f>'Cost วผก.'!N60</f>
        <v>385.60333286321571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'Cost วผก.'!C60</f>
        <v>380.60194992823205</v>
      </c>
      <c r="F131" s="75">
        <f>'Cost วผก.'!D60</f>
        <v>381.265054308098</v>
      </c>
      <c r="G131" s="75">
        <f>'Cost วผก.'!E60</f>
        <v>381.19112073119345</v>
      </c>
      <c r="H131" s="75">
        <f>'Cost วผก.'!F60</f>
        <v>375.34171891888258</v>
      </c>
      <c r="I131" s="75">
        <f>'Cost วผก.'!G60</f>
        <v>369.86857682991655</v>
      </c>
      <c r="J131" s="75">
        <f>'Cost วผก.'!H60</f>
        <v>367.48497672713046</v>
      </c>
      <c r="K131" s="75">
        <f>'Cost วผก.'!I60</f>
        <v>361.85542934207444</v>
      </c>
      <c r="L131" s="75">
        <f>'Cost วผก.'!J60</f>
        <v>371.14196394366292</v>
      </c>
      <c r="M131" s="75">
        <f>'Cost วผก.'!K60</f>
        <v>366.54897906921957</v>
      </c>
      <c r="N131" s="75">
        <f>'Cost วผก.'!L60</f>
        <v>387.72404985071176</v>
      </c>
      <c r="O131" s="75">
        <f>'Cost วผก.'!M60</f>
        <v>387.72404985071182</v>
      </c>
      <c r="P131" s="291">
        <f>'Cost วผก.'!N60</f>
        <v>385.60333286321571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'Cost วผก.'!C60</f>
        <v>380.60194992823205</v>
      </c>
      <c r="F132" s="75">
        <f>'Cost วผก.'!D60</f>
        <v>381.265054308098</v>
      </c>
      <c r="G132" s="75">
        <f>'Cost วผก.'!E60</f>
        <v>381.19112073119345</v>
      </c>
      <c r="H132" s="75">
        <f>'Cost วผก.'!F60</f>
        <v>375.34171891888258</v>
      </c>
      <c r="I132" s="75">
        <f>'Cost วผก.'!G60</f>
        <v>369.86857682991655</v>
      </c>
      <c r="J132" s="75">
        <f>'Cost วผก.'!H60</f>
        <v>367.48497672713046</v>
      </c>
      <c r="K132" s="75">
        <f>'Cost วผก.'!I60</f>
        <v>361.85542934207444</v>
      </c>
      <c r="L132" s="75">
        <f>'Cost วผก.'!J60</f>
        <v>371.14196394366292</v>
      </c>
      <c r="M132" s="75">
        <f>'Cost วผก.'!K60</f>
        <v>366.54897906921957</v>
      </c>
      <c r="N132" s="75">
        <f>'Cost วผก.'!L60</f>
        <v>387.72404985071176</v>
      </c>
      <c r="O132" s="75">
        <f>'Cost วผก.'!M60</f>
        <v>387.72404985071182</v>
      </c>
      <c r="P132" s="75">
        <f>'Cost วผก.'!N60</f>
        <v>385.60333286321571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'Cost วผก.'!C60</f>
        <v>380.60194992823205</v>
      </c>
      <c r="F133" s="75">
        <f>'Cost วผก.'!D60</f>
        <v>381.265054308098</v>
      </c>
      <c r="G133" s="75">
        <f>'Cost วผก.'!E60</f>
        <v>381.19112073119345</v>
      </c>
      <c r="H133" s="75">
        <f>'Cost วผก.'!F60</f>
        <v>375.34171891888258</v>
      </c>
      <c r="I133" s="75">
        <f>'Cost วผก.'!G60</f>
        <v>369.86857682991655</v>
      </c>
      <c r="J133" s="75">
        <f>'Cost วผก.'!H60</f>
        <v>367.48497672713046</v>
      </c>
      <c r="K133" s="75">
        <f>'Cost วผก.'!I60</f>
        <v>361.85542934207444</v>
      </c>
      <c r="L133" s="75">
        <f>'Cost วผก.'!J60</f>
        <v>371.14196394366292</v>
      </c>
      <c r="M133" s="75">
        <f>'Cost วผก.'!K60</f>
        <v>366.54897906921957</v>
      </c>
      <c r="N133" s="75">
        <f>'Cost วผก.'!L60</f>
        <v>387.72404985071176</v>
      </c>
      <c r="O133" s="75">
        <f>'Cost วผก.'!M60</f>
        <v>387.72404985071182</v>
      </c>
      <c r="P133" s="75">
        <f>'Cost วผก.'!N60</f>
        <v>385.60333286321571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'Cost วผก.'!C60</f>
        <v>380.60194992823205</v>
      </c>
      <c r="F134" s="75">
        <f>'Cost วผก.'!D60</f>
        <v>381.265054308098</v>
      </c>
      <c r="G134" s="75">
        <f>'Cost วผก.'!E60</f>
        <v>381.19112073119345</v>
      </c>
      <c r="H134" s="75">
        <f>'Cost วผก.'!F60</f>
        <v>375.34171891888258</v>
      </c>
      <c r="I134" s="75">
        <f>'Cost วผก.'!G60</f>
        <v>369.86857682991655</v>
      </c>
      <c r="J134" s="75">
        <f>'Cost วผก.'!H60</f>
        <v>367.48497672713046</v>
      </c>
      <c r="K134" s="75">
        <f>'Cost วผก.'!I60</f>
        <v>361.85542934207444</v>
      </c>
      <c r="L134" s="75">
        <f>'Cost วผก.'!J60</f>
        <v>371.14196394366292</v>
      </c>
      <c r="M134" s="75">
        <f>'Cost วผก.'!K60</f>
        <v>366.54897906921957</v>
      </c>
      <c r="N134" s="75">
        <f>'Cost วผก.'!L60</f>
        <v>387.72404985071176</v>
      </c>
      <c r="O134" s="75">
        <f>'Cost วผก.'!M60</f>
        <v>387.72404985071182</v>
      </c>
      <c r="P134" s="75">
        <f>'Cost วผก.'!N60</f>
        <v>385.60333286321571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'Cost วผก.'!C60</f>
        <v>380.60194992823205</v>
      </c>
      <c r="F135" s="75">
        <f>'Cost วผก.'!D60</f>
        <v>381.265054308098</v>
      </c>
      <c r="G135" s="75">
        <f>'Cost วผก.'!E60</f>
        <v>381.19112073119345</v>
      </c>
      <c r="H135" s="75">
        <f>'Cost วผก.'!F60</f>
        <v>375.34171891888258</v>
      </c>
      <c r="I135" s="75">
        <f>'Cost วผก.'!G60</f>
        <v>369.86857682991655</v>
      </c>
      <c r="J135" s="75">
        <f>'Cost วผก.'!H60</f>
        <v>367.48497672713046</v>
      </c>
      <c r="K135" s="75">
        <f>'Cost วผก.'!I60</f>
        <v>361.85542934207444</v>
      </c>
      <c r="L135" s="75">
        <f>'Cost วผก.'!J60</f>
        <v>371.14196394366292</v>
      </c>
      <c r="M135" s="75">
        <f>'Cost วผก.'!K60</f>
        <v>366.54897906921957</v>
      </c>
      <c r="N135" s="75">
        <f>'Cost วผก.'!L60</f>
        <v>387.72404985071176</v>
      </c>
      <c r="O135" s="75">
        <f>'Cost วผก.'!M60</f>
        <v>387.72404985071182</v>
      </c>
      <c r="P135" s="75">
        <f>'Cost วผก.'!N60</f>
        <v>385.60333286321571</v>
      </c>
    </row>
    <row r="136" spans="1:16" s="73" customFormat="1" ht="23.5">
      <c r="A136" s="71" t="s">
        <v>94</v>
      </c>
      <c r="B136" s="72"/>
      <c r="D136" s="72"/>
    </row>
    <row r="137" spans="1:16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5"/>
      <c r="B138" s="467"/>
      <c r="C138" s="467"/>
      <c r="D138" s="467"/>
      <c r="E138" s="309">
        <f>E24</f>
        <v>23743</v>
      </c>
      <c r="F138" s="309">
        <f t="shared" ref="F138:P138" si="47">F24</f>
        <v>23774</v>
      </c>
      <c r="G138" s="309">
        <f t="shared" si="47"/>
        <v>23802</v>
      </c>
      <c r="H138" s="309">
        <f t="shared" si="47"/>
        <v>23833</v>
      </c>
      <c r="I138" s="309">
        <f t="shared" si="47"/>
        <v>23863</v>
      </c>
      <c r="J138" s="309">
        <f t="shared" si="47"/>
        <v>23894</v>
      </c>
      <c r="K138" s="309">
        <f t="shared" si="47"/>
        <v>23924</v>
      </c>
      <c r="L138" s="309">
        <f t="shared" si="47"/>
        <v>23955</v>
      </c>
      <c r="M138" s="309">
        <f t="shared" si="47"/>
        <v>23986</v>
      </c>
      <c r="N138" s="309">
        <f t="shared" si="47"/>
        <v>24016</v>
      </c>
      <c r="O138" s="309">
        <f t="shared" si="47"/>
        <v>24047</v>
      </c>
      <c r="P138" s="309">
        <f t="shared" si="47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'Cost วผก.'!C60</f>
        <v>380.60194992823205</v>
      </c>
      <c r="F139" s="75">
        <f>'Cost วผก.'!D60</f>
        <v>381.265054308098</v>
      </c>
      <c r="G139" s="75">
        <f>'Cost วผก.'!E60</f>
        <v>381.19112073119345</v>
      </c>
      <c r="H139" s="291">
        <f>'Cost วผก.'!F60</f>
        <v>375.34171891888258</v>
      </c>
      <c r="I139" s="291">
        <f>'Cost วผก.'!G60</f>
        <v>369.86857682991655</v>
      </c>
      <c r="J139" s="291">
        <f>'Cost วผก.'!H60</f>
        <v>367.48497672713046</v>
      </c>
      <c r="K139" s="291">
        <f>'Cost วผก.'!I60</f>
        <v>361.85542934207444</v>
      </c>
      <c r="L139" s="291">
        <f>'Cost วผก.'!J60</f>
        <v>371.14196394366292</v>
      </c>
      <c r="M139" s="291">
        <f>'Cost วผก.'!K60</f>
        <v>366.54897906921957</v>
      </c>
      <c r="N139" s="291">
        <f>'Cost วผก.'!L60</f>
        <v>387.72404985071176</v>
      </c>
      <c r="O139" s="291">
        <f>'Cost วผก.'!M60</f>
        <v>387.72404985071182</v>
      </c>
      <c r="P139" s="291">
        <f>'Cost วผก.'!N60</f>
        <v>385.60333286321571</v>
      </c>
    </row>
    <row r="140" spans="1:16" s="73" customFormat="1" ht="23.5">
      <c r="A140" s="71" t="s">
        <v>155</v>
      </c>
      <c r="B140" s="72"/>
      <c r="D140" s="72"/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48">F24</f>
        <v>23774</v>
      </c>
      <c r="G142" s="309">
        <f t="shared" si="48"/>
        <v>23802</v>
      </c>
      <c r="H142" s="309">
        <f t="shared" si="48"/>
        <v>23833</v>
      </c>
      <c r="I142" s="309">
        <f t="shared" si="48"/>
        <v>23863</v>
      </c>
      <c r="J142" s="309">
        <f t="shared" si="48"/>
        <v>23894</v>
      </c>
      <c r="K142" s="309">
        <f t="shared" si="48"/>
        <v>23924</v>
      </c>
      <c r="L142" s="309">
        <f t="shared" si="48"/>
        <v>23955</v>
      </c>
      <c r="M142" s="309">
        <f t="shared" si="48"/>
        <v>23986</v>
      </c>
      <c r="N142" s="309">
        <f t="shared" si="48"/>
        <v>24016</v>
      </c>
      <c r="O142" s="309">
        <f t="shared" si="48"/>
        <v>24047</v>
      </c>
      <c r="P142" s="309">
        <f t="shared" si="48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0</v>
      </c>
      <c r="F143" s="75">
        <v>0</v>
      </c>
      <c r="G143" s="291">
        <v>0</v>
      </c>
      <c r="H143" s="291">
        <v>0</v>
      </c>
      <c r="I143" s="291">
        <v>0</v>
      </c>
      <c r="J143" s="291">
        <v>0</v>
      </c>
      <c r="K143" s="291">
        <v>0</v>
      </c>
      <c r="L143" s="291">
        <v>0</v>
      </c>
      <c r="M143" s="291">
        <v>0</v>
      </c>
      <c r="N143" s="291">
        <v>0</v>
      </c>
      <c r="O143" s="291">
        <v>0</v>
      </c>
      <c r="P143" s="291"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0</v>
      </c>
      <c r="F144" s="75">
        <v>0</v>
      </c>
      <c r="G144" s="291">
        <v>0</v>
      </c>
      <c r="H144" s="291">
        <v>0</v>
      </c>
      <c r="I144" s="291">
        <v>0</v>
      </c>
      <c r="J144" s="291">
        <v>0</v>
      </c>
      <c r="K144" s="291">
        <v>0</v>
      </c>
      <c r="L144" s="291">
        <v>0</v>
      </c>
      <c r="M144" s="291">
        <v>0</v>
      </c>
      <c r="N144" s="291">
        <v>0</v>
      </c>
      <c r="O144" s="291">
        <v>0</v>
      </c>
      <c r="P144" s="291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8:A129"/>
    <mergeCell ref="B128:B129"/>
    <mergeCell ref="C128:C129"/>
    <mergeCell ref="A33:A34"/>
    <mergeCell ref="B33:B34"/>
    <mergeCell ref="C33:C34"/>
    <mergeCell ref="D128:D129"/>
    <mergeCell ref="A56:A57"/>
    <mergeCell ref="B56:B57"/>
    <mergeCell ref="C56:C57"/>
    <mergeCell ref="D56:D57"/>
    <mergeCell ref="A141:A142"/>
    <mergeCell ref="B141:B142"/>
    <mergeCell ref="C141:C142"/>
    <mergeCell ref="D141:D142"/>
    <mergeCell ref="A137:A138"/>
    <mergeCell ref="B137:B138"/>
    <mergeCell ref="C137:C138"/>
    <mergeCell ref="D137:D13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9"/>
  <sheetViews>
    <sheetView topLeftCell="A19" zoomScale="55" zoomScaleNormal="55" workbookViewId="0">
      <selection activeCell="G41" sqref="G41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81640625" style="69" customWidth="1"/>
    <col min="17" max="16384" width="8.6328125" style="69"/>
  </cols>
  <sheetData>
    <row r="1" spans="1:16" s="116" customFormat="1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64" t="s">
        <v>1</v>
      </c>
      <c r="B2" s="471" t="s">
        <v>23</v>
      </c>
      <c r="C2" s="288"/>
      <c r="D2" s="357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64"/>
      <c r="B3" s="471"/>
      <c r="C3" s="277"/>
      <c r="D3" s="302">
        <v>242858</v>
      </c>
      <c r="E3" s="302">
        <f>'Full Cost'!E3</f>
        <v>242889</v>
      </c>
      <c r="F3" s="302">
        <f>'Full Cost'!F3</f>
        <v>242920</v>
      </c>
      <c r="G3" s="302">
        <f>'Full Cost'!G3</f>
        <v>242948</v>
      </c>
      <c r="H3" s="302">
        <f>'Full Cost'!H3</f>
        <v>242979</v>
      </c>
      <c r="I3" s="302">
        <f>'Full Cost'!I3</f>
        <v>243009</v>
      </c>
      <c r="J3" s="302">
        <f>'Full Cost'!J3</f>
        <v>243040</v>
      </c>
      <c r="K3" s="302">
        <f>'Full Cost'!K3</f>
        <v>243070</v>
      </c>
      <c r="L3" s="302">
        <f>'Full Cost'!L3</f>
        <v>243101</v>
      </c>
      <c r="M3" s="302">
        <f>'Full Cost'!M3</f>
        <v>243132</v>
      </c>
      <c r="N3" s="302">
        <f>'Full Cost'!N3</f>
        <v>243162</v>
      </c>
      <c r="O3" s="302">
        <f>'Full Cost'!O3</f>
        <v>243193</v>
      </c>
      <c r="P3" s="302">
        <f>'Full Cost'!P3</f>
        <v>243223</v>
      </c>
    </row>
    <row r="4" spans="1:16">
      <c r="A4" s="4" t="s">
        <v>24</v>
      </c>
      <c r="B4" s="315" t="s">
        <v>9</v>
      </c>
      <c r="C4" s="19"/>
      <c r="D4" s="289">
        <f>'Reference Price จจ'!C4</f>
        <v>74</v>
      </c>
      <c r="E4" s="289">
        <f>'Reference Price จจ'!D4</f>
        <v>66.100099999999998</v>
      </c>
      <c r="F4" s="289">
        <f>'Reference Price จจ'!E4</f>
        <v>66</v>
      </c>
      <c r="G4" s="289">
        <f>'Reference Price จจ'!F4</f>
        <v>65.7</v>
      </c>
      <c r="H4" s="289">
        <f>'Reference Price จจ'!G4</f>
        <v>66</v>
      </c>
      <c r="I4" s="289">
        <f>'Reference Price จจ'!H4</f>
        <v>65.900000000000006</v>
      </c>
      <c r="J4" s="289">
        <f>'Reference Price จจ'!I4</f>
        <v>66.3</v>
      </c>
      <c r="K4" s="289">
        <f>'Reference Price จจ'!J4</f>
        <v>65.32435000000001</v>
      </c>
      <c r="L4" s="289">
        <f>'Reference Price จจ'!K4</f>
        <v>63.699999999999996</v>
      </c>
      <c r="M4" s="289">
        <f>'Reference Price จจ'!L4</f>
        <v>63.966499999999996</v>
      </c>
      <c r="N4" s="289">
        <f>'Reference Price จจ'!M4</f>
        <v>64.167999999999992</v>
      </c>
      <c r="O4" s="289">
        <f>'Reference Price จจ'!N4</f>
        <v>63.758499999999998</v>
      </c>
      <c r="P4" s="289">
        <f>'Reference Price จจ'!O4</f>
        <v>63.082500000000003</v>
      </c>
    </row>
    <row r="5" spans="1:16">
      <c r="A5" s="4" t="s">
        <v>7</v>
      </c>
      <c r="B5" s="315" t="s">
        <v>10</v>
      </c>
      <c r="C5" s="19"/>
      <c r="D5" s="289">
        <f>'Reference Price จจ'!C5</f>
        <v>714</v>
      </c>
      <c r="E5" s="289">
        <f>'Reference Price จจ'!D5</f>
        <v>605.06999999999994</v>
      </c>
      <c r="F5" s="289">
        <f>'Reference Price จจ'!E5</f>
        <v>603.27</v>
      </c>
      <c r="G5" s="289">
        <f>'Reference Price จจ'!F5</f>
        <v>600.12000000000012</v>
      </c>
      <c r="H5" s="289">
        <f>'Reference Price จจ'!G5</f>
        <v>600.57000000000005</v>
      </c>
      <c r="I5" s="289">
        <f>'Reference Price จจ'!H5</f>
        <v>598.23</v>
      </c>
      <c r="J5" s="289">
        <f>'Reference Price จจ'!I5</f>
        <v>600.92999999999995</v>
      </c>
      <c r="K5" s="289">
        <f>'Reference Price จจ'!J5</f>
        <v>594.89415000000008</v>
      </c>
      <c r="L5" s="289">
        <f>'Reference Price จจ'!K5</f>
        <v>582.07499999999993</v>
      </c>
      <c r="M5" s="289">
        <f>'Reference Price จจ'!L5</f>
        <v>585.1484999999999</v>
      </c>
      <c r="N5" s="289">
        <f>'Reference Price จจ'!M5</f>
        <v>587.1869999999999</v>
      </c>
      <c r="O5" s="289">
        <f>'Reference Price จจ'!N5</f>
        <v>583.14149999999995</v>
      </c>
      <c r="P5" s="289">
        <f>'Reference Price จจ'!O5</f>
        <v>576.5625</v>
      </c>
    </row>
    <row r="6" spans="1:16">
      <c r="A6" s="4" t="s">
        <v>7</v>
      </c>
      <c r="B6" s="316" t="s">
        <v>11</v>
      </c>
      <c r="C6" s="19"/>
      <c r="D6" s="289">
        <f>'Reference Price จจ'!C6</f>
        <v>702</v>
      </c>
      <c r="E6" s="289">
        <f>'Reference Price จจ'!D6</f>
        <v>592.47</v>
      </c>
      <c r="F6" s="289">
        <f>'Reference Price จจ'!E6</f>
        <v>590.66999999999996</v>
      </c>
      <c r="G6" s="289">
        <f>'Reference Price จจ'!F6</f>
        <v>587.52</v>
      </c>
      <c r="H6" s="289">
        <f>'Reference Price จจ'!G6</f>
        <v>587.97</v>
      </c>
      <c r="I6" s="289">
        <f>'Reference Price จจ'!H6</f>
        <v>585.63000000000011</v>
      </c>
      <c r="J6" s="289">
        <f>'Reference Price จจ'!I6</f>
        <v>588.32999999999993</v>
      </c>
      <c r="K6" s="289">
        <f>'Reference Price จจ'!J6</f>
        <v>582.29415000000006</v>
      </c>
      <c r="L6" s="289">
        <f>'Reference Price จจ'!K6</f>
        <v>569.47500000000002</v>
      </c>
      <c r="M6" s="289">
        <f>'Reference Price จจ'!L6</f>
        <v>572.54849999999999</v>
      </c>
      <c r="N6" s="289">
        <f>'Reference Price จจ'!M6</f>
        <v>574.58699999999988</v>
      </c>
      <c r="O6" s="289">
        <f>'Reference Price จจ'!N6</f>
        <v>570.54149999999993</v>
      </c>
      <c r="P6" s="289">
        <f>'Reference Price จจ'!O6</f>
        <v>563.96249999999998</v>
      </c>
    </row>
    <row r="7" spans="1:16">
      <c r="A7" s="4" t="s">
        <v>24</v>
      </c>
      <c r="B7" s="316" t="s">
        <v>11</v>
      </c>
      <c r="C7" s="19"/>
      <c r="D7" s="289">
        <f>'Reference Price จจ'!C7</f>
        <v>78</v>
      </c>
      <c r="E7" s="289">
        <f>'Reference Price จจ'!D7</f>
        <v>65.83</v>
      </c>
      <c r="F7" s="289">
        <f>'Reference Price จจ'!E7</f>
        <v>65.63</v>
      </c>
      <c r="G7" s="289">
        <f>'Reference Price จจ'!F7</f>
        <v>65.28</v>
      </c>
      <c r="H7" s="289">
        <f>'Reference Price จจ'!G7</f>
        <v>65.33</v>
      </c>
      <c r="I7" s="289">
        <f>'Reference Price จจ'!H7</f>
        <v>65.070000000000007</v>
      </c>
      <c r="J7" s="289">
        <f>'Reference Price จจ'!I7</f>
        <v>65.36999999999999</v>
      </c>
      <c r="K7" s="289">
        <f>'Reference Price จจ'!J7</f>
        <v>64.69935000000001</v>
      </c>
      <c r="L7" s="289">
        <f>'Reference Price จจ'!K7</f>
        <v>63.275000000000006</v>
      </c>
      <c r="M7" s="289">
        <f>'Reference Price จจ'!L7</f>
        <v>63.616500000000002</v>
      </c>
      <c r="N7" s="289">
        <f>'Reference Price จจ'!M7</f>
        <v>63.842999999999989</v>
      </c>
      <c r="O7" s="289">
        <f>'Reference Price จจ'!N7</f>
        <v>63.393499999999989</v>
      </c>
      <c r="P7" s="289">
        <f>'Reference Price จจ'!O7</f>
        <v>62.662499999999994</v>
      </c>
    </row>
    <row r="8" spans="1:16">
      <c r="A8" s="4" t="s">
        <v>7</v>
      </c>
      <c r="B8" s="317" t="s">
        <v>44</v>
      </c>
      <c r="C8" s="19"/>
      <c r="D8" s="289">
        <f>'Reference Price จจ'!C8</f>
        <v>700</v>
      </c>
      <c r="E8" s="289">
        <f>'Reference Price จจ'!D8</f>
        <v>637.5</v>
      </c>
      <c r="F8" s="289">
        <f>'Reference Price จจ'!E8</f>
        <v>620</v>
      </c>
      <c r="G8" s="289">
        <f>'Reference Price จจ'!F8</f>
        <v>597.5</v>
      </c>
      <c r="H8" s="289">
        <f>'Reference Price จจ'!G8</f>
        <v>580</v>
      </c>
      <c r="I8" s="289">
        <f>'Reference Price จจ'!H8</f>
        <v>570</v>
      </c>
      <c r="J8" s="289">
        <f>'Reference Price จจ'!I8</f>
        <v>545</v>
      </c>
      <c r="K8" s="289">
        <f>'Reference Price จจ'!J8</f>
        <v>507.5</v>
      </c>
      <c r="L8" s="289">
        <f>'Reference Price จจ'!K8</f>
        <v>517.5</v>
      </c>
      <c r="M8" s="289">
        <f>'Reference Price จจ'!L8</f>
        <v>525</v>
      </c>
      <c r="N8" s="289">
        <f>'Reference Price จจ'!M8</f>
        <v>565</v>
      </c>
      <c r="O8" s="289">
        <f>'Reference Price จจ'!N8</f>
        <v>575</v>
      </c>
      <c r="P8" s="289">
        <f>'Reference Price จจ'!O8</f>
        <v>572.5</v>
      </c>
    </row>
    <row r="9" spans="1:16">
      <c r="A9" s="4" t="s">
        <v>7</v>
      </c>
      <c r="B9" s="317" t="s">
        <v>43</v>
      </c>
      <c r="C9" s="19"/>
      <c r="D9" s="289">
        <f>'Reference Price จจ'!C9</f>
        <v>772.5</v>
      </c>
      <c r="E9" s="289">
        <f>'Reference Price จจ'!D9</f>
        <v>637.5</v>
      </c>
      <c r="F9" s="289">
        <f>'Reference Price จจ'!E9</f>
        <v>620</v>
      </c>
      <c r="G9" s="289">
        <f>'Reference Price จจ'!F9</f>
        <v>597.5</v>
      </c>
      <c r="H9" s="289">
        <f>'Reference Price จจ'!G9</f>
        <v>580</v>
      </c>
      <c r="I9" s="289">
        <f>'Reference Price จจ'!H9</f>
        <v>570</v>
      </c>
      <c r="J9" s="289">
        <f>'Reference Price จจ'!I9</f>
        <v>545</v>
      </c>
      <c r="K9" s="289">
        <f>'Reference Price จจ'!J9</f>
        <v>507.5</v>
      </c>
      <c r="L9" s="289">
        <f>'Reference Price จจ'!K9</f>
        <v>517.5</v>
      </c>
      <c r="M9" s="289">
        <f>'Reference Price จจ'!L9</f>
        <v>525</v>
      </c>
      <c r="N9" s="289">
        <f>'Reference Price จจ'!M9</f>
        <v>565</v>
      </c>
      <c r="O9" s="289">
        <f>'Reference Price จจ'!N9</f>
        <v>575</v>
      </c>
      <c r="P9" s="289">
        <f>'Reference Price จจ'!O9</f>
        <v>572.5</v>
      </c>
    </row>
    <row r="10" spans="1:16">
      <c r="A10" s="4" t="s">
        <v>7</v>
      </c>
      <c r="B10" s="317" t="s">
        <v>21</v>
      </c>
      <c r="C10" s="19"/>
      <c r="D10" s="289">
        <f>'Reference Price จจ'!C10</f>
        <v>795</v>
      </c>
      <c r="E10" s="289">
        <f>'Reference Price จจ'!D10</f>
        <v>635</v>
      </c>
      <c r="F10" s="289">
        <f>'Reference Price จจ'!E10</f>
        <v>615</v>
      </c>
      <c r="G10" s="289">
        <f>'Reference Price จจ'!F10</f>
        <v>590</v>
      </c>
      <c r="H10" s="289">
        <f>'Reference Price จจ'!G10</f>
        <v>575</v>
      </c>
      <c r="I10" s="289">
        <f>'Reference Price จจ'!H10</f>
        <v>565</v>
      </c>
      <c r="J10" s="289">
        <f>'Reference Price จจ'!I10</f>
        <v>540</v>
      </c>
      <c r="K10" s="289">
        <f>'Reference Price จจ'!J10</f>
        <v>505</v>
      </c>
      <c r="L10" s="289">
        <f>'Reference Price จจ'!K10</f>
        <v>515</v>
      </c>
      <c r="M10" s="289">
        <f>'Reference Price จจ'!L10</f>
        <v>520</v>
      </c>
      <c r="N10" s="289">
        <f>'Reference Price จจ'!M10</f>
        <v>560</v>
      </c>
      <c r="O10" s="289">
        <f>'Reference Price จจ'!N10</f>
        <v>570</v>
      </c>
      <c r="P10" s="289">
        <f>'Reference Price จจ'!O10</f>
        <v>570</v>
      </c>
    </row>
    <row r="11" spans="1:16">
      <c r="A11" s="4" t="s">
        <v>7</v>
      </c>
      <c r="B11" s="317" t="s">
        <v>22</v>
      </c>
      <c r="C11" s="19"/>
      <c r="D11" s="289">
        <f>'Reference Price จจ'!C11</f>
        <v>750</v>
      </c>
      <c r="E11" s="289">
        <f>'Reference Price จจ'!D11</f>
        <v>640</v>
      </c>
      <c r="F11" s="289">
        <f>'Reference Price จจ'!E11</f>
        <v>625</v>
      </c>
      <c r="G11" s="289">
        <f>'Reference Price จจ'!F11</f>
        <v>605</v>
      </c>
      <c r="H11" s="289">
        <f>'Reference Price จจ'!G11</f>
        <v>585</v>
      </c>
      <c r="I11" s="289">
        <f>'Reference Price จจ'!H11</f>
        <v>575</v>
      </c>
      <c r="J11" s="289">
        <f>'Reference Price จจ'!I11</f>
        <v>550</v>
      </c>
      <c r="K11" s="289">
        <f>'Reference Price จจ'!J11</f>
        <v>510</v>
      </c>
      <c r="L11" s="289">
        <f>'Reference Price จจ'!K11</f>
        <v>520</v>
      </c>
      <c r="M11" s="289">
        <f>'Reference Price จจ'!L11</f>
        <v>530</v>
      </c>
      <c r="N11" s="289">
        <f>'Reference Price จจ'!M11</f>
        <v>570</v>
      </c>
      <c r="O11" s="289">
        <f>'Reference Price จจ'!N11</f>
        <v>580</v>
      </c>
      <c r="P11" s="289">
        <f>'Reference Price จจ'!O11</f>
        <v>575</v>
      </c>
    </row>
    <row r="12" spans="1:16">
      <c r="A12" s="4" t="s">
        <v>7</v>
      </c>
      <c r="B12" s="316" t="s">
        <v>8</v>
      </c>
      <c r="C12" s="19"/>
      <c r="D12" s="289">
        <f>'Reference Price จจ'!C12</f>
        <v>1237</v>
      </c>
      <c r="E12" s="289">
        <f>'Reference Price จจ'!D12</f>
        <v>1075</v>
      </c>
      <c r="F12" s="289">
        <f>'Reference Price จจ'!E12</f>
        <v>1053</v>
      </c>
      <c r="G12" s="289">
        <f>'Reference Price จจ'!F12</f>
        <v>1098</v>
      </c>
      <c r="H12" s="289">
        <f>'Reference Price จจ'!G12</f>
        <v>1128</v>
      </c>
      <c r="I12" s="289">
        <f>'Reference Price จจ'!H12</f>
        <v>1113</v>
      </c>
      <c r="J12" s="289">
        <f>'Reference Price จจ'!I12</f>
        <v>1081</v>
      </c>
      <c r="K12" s="289">
        <f>'Reference Price จจ'!J12</f>
        <v>1083</v>
      </c>
      <c r="L12" s="289">
        <f>'Reference Price จจ'!K12</f>
        <v>1068</v>
      </c>
      <c r="M12" s="289">
        <f>'Reference Price จจ'!L12</f>
        <v>1053</v>
      </c>
      <c r="N12" s="289">
        <f>'Reference Price จจ'!M12</f>
        <v>1068</v>
      </c>
      <c r="O12" s="289">
        <f>'Reference Price จจ'!N12</f>
        <v>1083</v>
      </c>
      <c r="P12" s="289">
        <f>'Reference Price จจ'!O12</f>
        <v>1079.433340978761</v>
      </c>
    </row>
    <row r="13" spans="1:16">
      <c r="A13" s="4" t="s">
        <v>7</v>
      </c>
      <c r="B13" s="316" t="s">
        <v>13</v>
      </c>
      <c r="C13" s="19"/>
      <c r="D13" s="289">
        <f>'Reference Price จจ'!C13</f>
        <v>1568</v>
      </c>
      <c r="E13" s="289">
        <f>'Reference Price จจ'!D13</f>
        <v>1314.9999728440994</v>
      </c>
      <c r="F13" s="289">
        <f>'Reference Price จจ'!E13</f>
        <v>1279.9999741140496</v>
      </c>
      <c r="G13" s="289">
        <f>'Reference Price จจ'!F13</f>
        <v>1289.9999736110422</v>
      </c>
      <c r="H13" s="289">
        <f>'Reference Price จจ'!G13</f>
        <v>1304.9999730544826</v>
      </c>
      <c r="I13" s="289">
        <f>'Reference Price จจ'!H13</f>
        <v>1279.9999739212622</v>
      </c>
      <c r="J13" s="289">
        <f>'Reference Price จจ'!I13</f>
        <v>1264.9999745983139</v>
      </c>
      <c r="K13" s="289">
        <f>'Reference Price จจ'!J13</f>
        <v>1245.9999750942125</v>
      </c>
      <c r="L13" s="289">
        <f>'Reference Price จจ'!K13</f>
        <v>1229.9999752158847</v>
      </c>
      <c r="M13" s="289">
        <f>'Reference Price จจ'!L13</f>
        <v>1194.999976672254</v>
      </c>
      <c r="N13" s="289">
        <f>'Reference Price จจ'!M13</f>
        <v>1204.9999763677142</v>
      </c>
      <c r="O13" s="289">
        <f>'Reference Price จจ'!N13</f>
        <v>1219.9999756391951</v>
      </c>
      <c r="P13" s="289">
        <f>'Reference Price จจ'!O13</f>
        <v>1200.0013261525694</v>
      </c>
    </row>
    <row r="14" spans="1:16">
      <c r="A14" s="4" t="s">
        <v>7</v>
      </c>
      <c r="B14" s="316" t="s">
        <v>14</v>
      </c>
      <c r="C14" s="19"/>
      <c r="D14" s="289">
        <f>'Reference Price จจ'!C14</f>
        <v>1277</v>
      </c>
      <c r="E14" s="289">
        <f>'Reference Price จจ'!D14</f>
        <v>1076.9999739656878</v>
      </c>
      <c r="F14" s="289">
        <f>'Reference Price จจ'!E14</f>
        <v>1060.9999747490392</v>
      </c>
      <c r="G14" s="289">
        <f>'Reference Price จจ'!F14</f>
        <v>1099.9999724238082</v>
      </c>
      <c r="H14" s="289">
        <f>'Reference Price จจ'!G14</f>
        <v>1129.999970793664</v>
      </c>
      <c r="I14" s="289">
        <f>'Reference Price จจ'!H14</f>
        <v>1114.9999714920609</v>
      </c>
      <c r="J14" s="289">
        <f>'Reference Price จจ'!I14</f>
        <v>1085.9999732408114</v>
      </c>
      <c r="K14" s="289">
        <f>'Reference Price จจ'!J14</f>
        <v>1084.9999729630053</v>
      </c>
      <c r="L14" s="289">
        <f>'Reference Price จจ'!K14</f>
        <v>1059.9999736349696</v>
      </c>
      <c r="M14" s="289">
        <f>'Reference Price จจ'!L14</f>
        <v>1050.9999743010117</v>
      </c>
      <c r="N14" s="289">
        <f>'Reference Price จจ'!M14</f>
        <v>1069.9999733653203</v>
      </c>
      <c r="O14" s="289">
        <f>'Reference Price จจ'!N14</f>
        <v>1084.9999723146634</v>
      </c>
      <c r="P14" s="289">
        <f>'Reference Price จจ'!O14</f>
        <v>1080.001322227555</v>
      </c>
    </row>
    <row r="15" spans="1:16">
      <c r="A15" s="4" t="s">
        <v>7</v>
      </c>
      <c r="B15" s="316" t="s">
        <v>15</v>
      </c>
      <c r="C15" s="19"/>
      <c r="D15" s="289">
        <f>'Reference Price จจ'!C15</f>
        <v>1255</v>
      </c>
      <c r="E15" s="289">
        <f>'Reference Price จจ'!D15</f>
        <v>1220</v>
      </c>
      <c r="F15" s="289">
        <f>'Reference Price จจ'!E15</f>
        <v>1208</v>
      </c>
      <c r="G15" s="289">
        <f>'Reference Price จจ'!F15</f>
        <v>1225</v>
      </c>
      <c r="H15" s="289">
        <f>'Reference Price จจ'!G15</f>
        <v>1225</v>
      </c>
      <c r="I15" s="289">
        <f>'Reference Price จจ'!H15</f>
        <v>1190</v>
      </c>
      <c r="J15" s="289">
        <f>'Reference Price จจ'!I15</f>
        <v>1180</v>
      </c>
      <c r="K15" s="289">
        <f>'Reference Price จจ'!J15</f>
        <v>1165</v>
      </c>
      <c r="L15" s="289">
        <f>'Reference Price จจ'!K15</f>
        <v>1150</v>
      </c>
      <c r="M15" s="289">
        <f>'Reference Price จจ'!L15</f>
        <v>1135</v>
      </c>
      <c r="N15" s="289">
        <f>'Reference Price จจ'!M15</f>
        <v>1140</v>
      </c>
      <c r="O15" s="289">
        <f>'Reference Price จจ'!N15</f>
        <v>1160</v>
      </c>
      <c r="P15" s="289">
        <f>'Reference Price จจ'!O15</f>
        <v>1158</v>
      </c>
    </row>
    <row r="16" spans="1:16">
      <c r="A16" s="4" t="s">
        <v>7</v>
      </c>
      <c r="B16" s="315" t="s">
        <v>16</v>
      </c>
      <c r="C16" s="19"/>
      <c r="D16" s="289">
        <f>'Reference Price จจ'!C16</f>
        <v>941.47</v>
      </c>
      <c r="E16" s="289">
        <f>'Reference Price จจ'!D16</f>
        <v>1267.951213017755</v>
      </c>
      <c r="F16" s="289">
        <f>'Reference Price จจ'!E16</f>
        <v>1245.8998875739678</v>
      </c>
      <c r="G16" s="289">
        <f>'Reference Price จจ'!F16</f>
        <v>1278.9768757396482</v>
      </c>
      <c r="H16" s="289">
        <f>'Reference Price จจ'!G16</f>
        <v>1278.9768757396482</v>
      </c>
      <c r="I16" s="289">
        <f>'Reference Price จจ'!H16</f>
        <v>1234.8742248520743</v>
      </c>
      <c r="J16" s="289">
        <f>'Reference Price จจ'!I16</f>
        <v>1146.6689230769261</v>
      </c>
      <c r="K16" s="289">
        <f>'Reference Price จจ'!J16</f>
        <v>1091.5406094674586</v>
      </c>
      <c r="L16" s="289">
        <f>'Reference Price จจ'!K16</f>
        <v>1179.7459112426068</v>
      </c>
      <c r="M16" s="289">
        <f>'Reference Price จจ'!L16</f>
        <v>1290.0025384615419</v>
      </c>
      <c r="N16" s="289">
        <f>'Reference Price จจ'!M16</f>
        <v>1323.0795266272225</v>
      </c>
      <c r="O16" s="289">
        <f>'Reference Price จจ'!N16</f>
        <v>1301.0282011834354</v>
      </c>
      <c r="P16" s="289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9">
        <f>'Reference Price จจ'!C17</f>
        <v>72.526842376717866</v>
      </c>
      <c r="E17" s="289">
        <f>'Reference Price จจ'!D17</f>
        <v>51.449999999999996</v>
      </c>
      <c r="F17" s="289">
        <f>'Reference Price จจ'!E17</f>
        <v>51.449999999999996</v>
      </c>
      <c r="G17" s="289">
        <f>'Reference Price จจ'!F17</f>
        <v>51.449999999999996</v>
      </c>
      <c r="H17" s="289">
        <f>'Reference Price จจ'!G17</f>
        <v>51.449999999999996</v>
      </c>
      <c r="I17" s="289">
        <f>'Reference Price จจ'!H17</f>
        <v>51.449999999999996</v>
      </c>
      <c r="J17" s="289">
        <f>'Reference Price จจ'!I17</f>
        <v>51.449999999999996</v>
      </c>
      <c r="K17" s="289">
        <f>'Reference Price จจ'!J17</f>
        <v>51.449999999999996</v>
      </c>
      <c r="L17" s="289">
        <f>'Reference Price จจ'!K17</f>
        <v>51.449999999999996</v>
      </c>
      <c r="M17" s="289">
        <f>'Reference Price จจ'!L17</f>
        <v>51.449999999999996</v>
      </c>
      <c r="N17" s="289">
        <f>'Reference Price จจ'!M17</f>
        <v>51.449999999999996</v>
      </c>
      <c r="O17" s="289">
        <f>'Reference Price จจ'!N17</f>
        <v>51.449999999999996</v>
      </c>
      <c r="P17" s="289">
        <f>'Reference Price จจ'!O17</f>
        <v>51.449999999999996</v>
      </c>
    </row>
    <row r="18" spans="1:16">
      <c r="A18" s="4" t="s">
        <v>7</v>
      </c>
      <c r="B18" s="315" t="s">
        <v>18</v>
      </c>
      <c r="C18" s="19"/>
      <c r="D18" s="289">
        <f>'Reference Price จจ'!C18</f>
        <v>58.021473901374293</v>
      </c>
      <c r="E18" s="289">
        <f>'Reference Price จจ'!D18</f>
        <v>41.16</v>
      </c>
      <c r="F18" s="289">
        <f>'Reference Price จจ'!E18</f>
        <v>41.16</v>
      </c>
      <c r="G18" s="289">
        <f>'Reference Price จจ'!F18</f>
        <v>41.16</v>
      </c>
      <c r="H18" s="289">
        <f>'Reference Price จจ'!G18</f>
        <v>41.16</v>
      </c>
      <c r="I18" s="289">
        <f>'Reference Price จจ'!H18</f>
        <v>41.16</v>
      </c>
      <c r="J18" s="289">
        <f>'Reference Price จจ'!I18</f>
        <v>41.16</v>
      </c>
      <c r="K18" s="289">
        <f>'Reference Price จจ'!J18</f>
        <v>41.16</v>
      </c>
      <c r="L18" s="289">
        <f>'Reference Price จจ'!K18</f>
        <v>41.16</v>
      </c>
      <c r="M18" s="289">
        <f>'Reference Price จจ'!L18</f>
        <v>41.16</v>
      </c>
      <c r="N18" s="289">
        <f>'Reference Price จจ'!M18</f>
        <v>41.16</v>
      </c>
      <c r="O18" s="289">
        <f>'Reference Price จจ'!N18</f>
        <v>41.16</v>
      </c>
      <c r="P18" s="289">
        <f>'Reference Price จจ'!O18</f>
        <v>41.16</v>
      </c>
    </row>
    <row r="19" spans="1:16">
      <c r="A19" s="4" t="s">
        <v>7</v>
      </c>
      <c r="B19" s="315" t="s">
        <v>19</v>
      </c>
      <c r="C19" s="19"/>
      <c r="D19" s="289">
        <f>'Reference Price จจ'!C19</f>
        <v>433.47429272688163</v>
      </c>
      <c r="E19" s="289">
        <f>'Reference Price จจ'!D19</f>
        <v>436.54114165349824</v>
      </c>
      <c r="F19" s="289">
        <f>'Reference Price จจ'!E19</f>
        <v>448.6693511410827</v>
      </c>
      <c r="G19" s="289">
        <f>'Reference Price จจ'!F19</f>
        <v>448.6693511410827</v>
      </c>
      <c r="H19" s="289">
        <f>'Reference Price จจ'!G19</f>
        <v>448.6693511410827</v>
      </c>
      <c r="I19" s="289">
        <f>'Reference Price จจ'!H19</f>
        <v>435.14789504283902</v>
      </c>
      <c r="J19" s="289">
        <f>'Reference Price จจ'!I19</f>
        <v>435.14789504283902</v>
      </c>
      <c r="K19" s="289">
        <f>'Reference Price จจ'!J19</f>
        <v>435.14789504283902</v>
      </c>
      <c r="L19" s="289">
        <f>'Reference Price จจ'!K19</f>
        <v>444.64920697102878</v>
      </c>
      <c r="M19" s="289">
        <f>'Reference Price จจ'!L19</f>
        <v>444.64920697102878</v>
      </c>
      <c r="N19" s="289">
        <f>'Reference Price จจ'!M19</f>
        <v>444.64920697102878</v>
      </c>
      <c r="O19" s="289">
        <f>'Reference Price จจ'!N19</f>
        <v>456.46271073639252</v>
      </c>
      <c r="P19" s="289">
        <f>'Reference Price จจ'!O19</f>
        <v>456.46271073639252</v>
      </c>
    </row>
    <row r="20" spans="1:16">
      <c r="A20" s="4" t="s">
        <v>25</v>
      </c>
      <c r="B20" s="315" t="s">
        <v>20</v>
      </c>
      <c r="C20" s="19"/>
      <c r="D20" s="290">
        <f>'Reference Price จจ'!C20</f>
        <v>33.11592000000001</v>
      </c>
      <c r="E20" s="290">
        <f>'Reference Price จจ'!D20</f>
        <v>32.1</v>
      </c>
      <c r="F20" s="290">
        <f>'Reference Price จจ'!E20</f>
        <v>32.1</v>
      </c>
      <c r="G20" s="290">
        <f>'Reference Price จจ'!F20</f>
        <v>32.1</v>
      </c>
      <c r="H20" s="290">
        <f>'Reference Price จจ'!G20</f>
        <v>32.1</v>
      </c>
      <c r="I20" s="290">
        <f>'Reference Price จจ'!H20</f>
        <v>32.1</v>
      </c>
      <c r="J20" s="290">
        <f>'Reference Price จจ'!I20</f>
        <v>32.1</v>
      </c>
      <c r="K20" s="290">
        <f>'Reference Price จจ'!J20</f>
        <v>32.1</v>
      </c>
      <c r="L20" s="290">
        <f>'Reference Price จจ'!K20</f>
        <v>32.1</v>
      </c>
      <c r="M20" s="290">
        <f>'Reference Price จจ'!L20</f>
        <v>32.1</v>
      </c>
      <c r="N20" s="290">
        <f>'Reference Price จจ'!M20</f>
        <v>32.1</v>
      </c>
      <c r="O20" s="290">
        <f>'Reference Price จจ'!N20</f>
        <v>32.1</v>
      </c>
      <c r="P20" s="290">
        <f>'Reference Price จจ'!O20</f>
        <v>32.1</v>
      </c>
    </row>
    <row r="21" spans="1:16" ht="23.5">
      <c r="A21" s="70" t="s">
        <v>134</v>
      </c>
    </row>
    <row r="22" spans="1:16" s="73" customFormat="1" ht="23.5">
      <c r="A22" s="71" t="s">
        <v>0</v>
      </c>
      <c r="B22" s="72"/>
      <c r="D22" s="72"/>
    </row>
    <row r="23" spans="1:16" ht="14" customHeight="1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9"/>
      <c r="B24" s="467"/>
      <c r="C24" s="467"/>
      <c r="D24" s="467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292">
        <f>ROUND(IF(0.42*(0.336*E12+28)+0.42*(0.314*E14+69)+0.16*(0.344*E13+17)&lt;370,370,0.42*(0.336*E12+28)+0.42*(0.314*E14+69)+0.16*(0.344*E13+17)),4)</f>
        <v>409.57639999999998</v>
      </c>
      <c r="F25" s="292">
        <f t="shared" ref="F25:P25" si="0">ROUND(IF(0.42*(0.336*F12+28)+0.42*(0.314*F14+69)+0.16*(0.344*F13+17)&lt;370,370,0.42*(0.336*F12+28)+0.42*(0.314*F14+69)+0.16*(0.344*F13+17)),4)</f>
        <v>402.43520000000001</v>
      </c>
      <c r="G25" s="292">
        <f t="shared" si="0"/>
        <v>414.4794</v>
      </c>
      <c r="H25" s="292">
        <f t="shared" si="0"/>
        <v>423.495</v>
      </c>
      <c r="I25" s="292">
        <f t="shared" si="0"/>
        <v>418.024</v>
      </c>
      <c r="J25" s="292">
        <f t="shared" si="0"/>
        <v>408.858</v>
      </c>
      <c r="K25" s="292">
        <f t="shared" si="0"/>
        <v>407.96260000000001</v>
      </c>
      <c r="L25" s="292">
        <f t="shared" si="0"/>
        <v>401.66820000000001</v>
      </c>
      <c r="M25" s="292">
        <f t="shared" si="0"/>
        <v>396.43799999999999</v>
      </c>
      <c r="N25" s="292">
        <f t="shared" si="0"/>
        <v>401.61099999999999</v>
      </c>
      <c r="O25" s="292">
        <f t="shared" si="0"/>
        <v>406.53160000000003</v>
      </c>
      <c r="P25" s="292">
        <f t="shared" si="0"/>
        <v>404.26830000000001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292">
        <f t="shared" ref="E26:P26" si="1">E25*1.0496</f>
        <v>429.89138944000001</v>
      </c>
      <c r="F26" s="292">
        <f t="shared" si="1"/>
        <v>422.39598592000004</v>
      </c>
      <c r="G26" s="292">
        <f t="shared" si="1"/>
        <v>435.03757824000002</v>
      </c>
      <c r="H26" s="292">
        <f t="shared" si="1"/>
        <v>444.50035200000002</v>
      </c>
      <c r="I26" s="292">
        <f t="shared" si="1"/>
        <v>438.75799040000004</v>
      </c>
      <c r="J26" s="292">
        <f t="shared" si="1"/>
        <v>429.13735680000002</v>
      </c>
      <c r="K26" s="292">
        <f t="shared" si="1"/>
        <v>428.19754496000007</v>
      </c>
      <c r="L26" s="292">
        <f t="shared" si="1"/>
        <v>421.59094272000004</v>
      </c>
      <c r="M26" s="292">
        <f t="shared" si="1"/>
        <v>416.10132480000004</v>
      </c>
      <c r="N26" s="292">
        <f t="shared" si="1"/>
        <v>421.53090560000004</v>
      </c>
      <c r="O26" s="292">
        <f t="shared" si="1"/>
        <v>426.69556736000004</v>
      </c>
      <c r="P26" s="292">
        <f t="shared" si="1"/>
        <v>424.32000768000006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292">
        <f>(E25*1.014)+2.0224</f>
        <v>417.33286959999998</v>
      </c>
      <c r="F27" s="292">
        <f t="shared" ref="F27:P27" si="2">(F25*1.014)+2.0224</f>
        <v>410.09169280000003</v>
      </c>
      <c r="G27" s="292">
        <f t="shared" si="2"/>
        <v>422.30451160000001</v>
      </c>
      <c r="H27" s="292">
        <f t="shared" si="2"/>
        <v>431.44632999999999</v>
      </c>
      <c r="I27" s="292">
        <f t="shared" si="2"/>
        <v>425.89873599999999</v>
      </c>
      <c r="J27" s="292">
        <f t="shared" si="2"/>
        <v>416.60441200000002</v>
      </c>
      <c r="K27" s="292">
        <f t="shared" si="2"/>
        <v>415.69647639999999</v>
      </c>
      <c r="L27" s="292">
        <f t="shared" si="2"/>
        <v>409.31395480000003</v>
      </c>
      <c r="M27" s="292">
        <f t="shared" si="2"/>
        <v>404.01053200000001</v>
      </c>
      <c r="N27" s="292">
        <f t="shared" si="2"/>
        <v>409.25595399999997</v>
      </c>
      <c r="O27" s="292">
        <f t="shared" si="2"/>
        <v>414.24544240000006</v>
      </c>
      <c r="P27" s="292">
        <f t="shared" si="2"/>
        <v>411.95045620000002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292">
        <f>(E25*1.014)+28</f>
        <v>443.31046959999998</v>
      </c>
      <c r="F28" s="292">
        <f t="shared" ref="F28:P28" si="3">(F25*1.014)+28</f>
        <v>436.06929280000003</v>
      </c>
      <c r="G28" s="292">
        <f t="shared" si="3"/>
        <v>448.28211160000001</v>
      </c>
      <c r="H28" s="292">
        <f t="shared" si="3"/>
        <v>457.42392999999998</v>
      </c>
      <c r="I28" s="292">
        <f t="shared" si="3"/>
        <v>451.87633599999998</v>
      </c>
      <c r="J28" s="292">
        <f t="shared" si="3"/>
        <v>442.58201200000002</v>
      </c>
      <c r="K28" s="292">
        <f t="shared" si="3"/>
        <v>441.67407639999999</v>
      </c>
      <c r="L28" s="292">
        <f t="shared" si="3"/>
        <v>435.29155480000003</v>
      </c>
      <c r="M28" s="292">
        <f t="shared" si="3"/>
        <v>429.98813200000001</v>
      </c>
      <c r="N28" s="292">
        <f t="shared" si="3"/>
        <v>435.23355399999997</v>
      </c>
      <c r="O28" s="292">
        <f t="shared" si="3"/>
        <v>440.22304240000005</v>
      </c>
      <c r="P28" s="292">
        <f t="shared" si="3"/>
        <v>437.92805620000001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292">
        <f t="shared" ref="E29:P29" si="4">E26</f>
        <v>429.89138944000001</v>
      </c>
      <c r="F29" s="292">
        <f t="shared" si="4"/>
        <v>422.39598592000004</v>
      </c>
      <c r="G29" s="292">
        <f t="shared" si="4"/>
        <v>435.03757824000002</v>
      </c>
      <c r="H29" s="292">
        <f t="shared" si="4"/>
        <v>444.50035200000002</v>
      </c>
      <c r="I29" s="292">
        <f t="shared" si="4"/>
        <v>438.75799040000004</v>
      </c>
      <c r="J29" s="292">
        <f t="shared" si="4"/>
        <v>429.13735680000002</v>
      </c>
      <c r="K29" s="292">
        <f t="shared" si="4"/>
        <v>428.19754496000007</v>
      </c>
      <c r="L29" s="292">
        <f t="shared" si="4"/>
        <v>421.59094272000004</v>
      </c>
      <c r="M29" s="292">
        <f t="shared" si="4"/>
        <v>416.10132480000004</v>
      </c>
      <c r="N29" s="292">
        <f t="shared" si="4"/>
        <v>421.53090560000004</v>
      </c>
      <c r="O29" s="292">
        <f t="shared" si="4"/>
        <v>426.69556736000004</v>
      </c>
      <c r="P29" s="292">
        <f t="shared" si="4"/>
        <v>424.32000768000006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292">
        <f t="shared" ref="E30:P30" si="5">(E25*1.014)+100</f>
        <v>515.31046960000003</v>
      </c>
      <c r="F30" s="292">
        <f t="shared" si="5"/>
        <v>508.06929280000003</v>
      </c>
      <c r="G30" s="292">
        <f t="shared" si="5"/>
        <v>520.28211160000001</v>
      </c>
      <c r="H30" s="292">
        <f t="shared" si="5"/>
        <v>529.42392999999993</v>
      </c>
      <c r="I30" s="292">
        <f t="shared" si="5"/>
        <v>523.87633600000004</v>
      </c>
      <c r="J30" s="292">
        <f t="shared" si="5"/>
        <v>514.58201200000008</v>
      </c>
      <c r="K30" s="292">
        <f t="shared" si="5"/>
        <v>513.67407639999999</v>
      </c>
      <c r="L30" s="292">
        <f t="shared" si="5"/>
        <v>507.29155480000003</v>
      </c>
      <c r="M30" s="292">
        <f t="shared" si="5"/>
        <v>501.98813200000001</v>
      </c>
      <c r="N30" s="292">
        <f t="shared" si="5"/>
        <v>507.23355399999997</v>
      </c>
      <c r="O30" s="292">
        <f t="shared" si="5"/>
        <v>512.22304240000005</v>
      </c>
      <c r="P30" s="292">
        <f t="shared" si="5"/>
        <v>509.92805620000001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292">
        <f>ROUND(IF(0.86*E5&lt;410,410,0.86*E5),4)</f>
        <v>520.36019999999996</v>
      </c>
      <c r="F31" s="292">
        <f t="shared" ref="F31:P31" si="6">ROUND(IF(0.86*F5&lt;410,410,0.86*F5),4)</f>
        <v>518.81219999999996</v>
      </c>
      <c r="G31" s="292">
        <f t="shared" si="6"/>
        <v>516.10320000000002</v>
      </c>
      <c r="H31" s="292">
        <f t="shared" si="6"/>
        <v>516.49019999999996</v>
      </c>
      <c r="I31" s="292">
        <f t="shared" si="6"/>
        <v>514.4778</v>
      </c>
      <c r="J31" s="292">
        <f t="shared" si="6"/>
        <v>516.7998</v>
      </c>
      <c r="K31" s="292">
        <f t="shared" si="6"/>
        <v>511.60899999999998</v>
      </c>
      <c r="L31" s="292">
        <f t="shared" si="6"/>
        <v>500.58449999999999</v>
      </c>
      <c r="M31" s="292">
        <f t="shared" si="6"/>
        <v>503.22770000000003</v>
      </c>
      <c r="N31" s="292">
        <f t="shared" si="6"/>
        <v>504.98079999999999</v>
      </c>
      <c r="O31" s="292">
        <f t="shared" si="6"/>
        <v>501.50170000000003</v>
      </c>
      <c r="P31" s="292">
        <f t="shared" si="6"/>
        <v>495.84379999999999</v>
      </c>
    </row>
    <row r="32" spans="1:16" s="73" customFormat="1" ht="23.5">
      <c r="A32" s="71" t="s">
        <v>4</v>
      </c>
      <c r="B32" s="72"/>
      <c r="D32" s="72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</row>
    <row r="33" spans="1:16" ht="14" customHeight="1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9"/>
      <c r="B34" s="467"/>
      <c r="C34" s="467"/>
      <c r="D34" s="467"/>
      <c r="E34" s="309">
        <f>E24</f>
        <v>23743</v>
      </c>
      <c r="F34" s="309">
        <f t="shared" ref="F34:P34" si="7">F24</f>
        <v>23774</v>
      </c>
      <c r="G34" s="309">
        <f t="shared" si="7"/>
        <v>23802</v>
      </c>
      <c r="H34" s="309">
        <f t="shared" si="7"/>
        <v>23833</v>
      </c>
      <c r="I34" s="309">
        <f t="shared" si="7"/>
        <v>23863</v>
      </c>
      <c r="J34" s="309">
        <f t="shared" si="7"/>
        <v>23894</v>
      </c>
      <c r="K34" s="309">
        <f t="shared" si="7"/>
        <v>23924</v>
      </c>
      <c r="L34" s="309">
        <f t="shared" si="7"/>
        <v>23955</v>
      </c>
      <c r="M34" s="309">
        <f t="shared" si="7"/>
        <v>23986</v>
      </c>
      <c r="N34" s="309">
        <f t="shared" si="7"/>
        <v>24016</v>
      </c>
      <c r="O34" s="309">
        <f t="shared" si="7"/>
        <v>24047</v>
      </c>
      <c r="P34" s="309">
        <f t="shared" si="7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292">
        <f>E10+(0.8*D17)+27-15</f>
        <v>705.02147390137429</v>
      </c>
      <c r="F36" s="292">
        <f t="shared" ref="F36:P36" si="8">F10+(0.8*E17)+27-15</f>
        <v>668.16</v>
      </c>
      <c r="G36" s="292">
        <f t="shared" si="8"/>
        <v>643.16</v>
      </c>
      <c r="H36" s="292">
        <f t="shared" si="8"/>
        <v>628.16</v>
      </c>
      <c r="I36" s="292">
        <f t="shared" si="8"/>
        <v>618.16</v>
      </c>
      <c r="J36" s="292">
        <f t="shared" si="8"/>
        <v>593.16</v>
      </c>
      <c r="K36" s="292">
        <f t="shared" si="8"/>
        <v>558.16</v>
      </c>
      <c r="L36" s="292">
        <f t="shared" si="8"/>
        <v>568.16</v>
      </c>
      <c r="M36" s="292">
        <f t="shared" si="8"/>
        <v>573.16</v>
      </c>
      <c r="N36" s="292">
        <f t="shared" si="8"/>
        <v>613.16</v>
      </c>
      <c r="O36" s="292">
        <f t="shared" si="8"/>
        <v>623.16</v>
      </c>
      <c r="P36" s="292">
        <f t="shared" si="8"/>
        <v>623.16</v>
      </c>
    </row>
    <row r="37" spans="1:16">
      <c r="A37" s="74" t="s">
        <v>7</v>
      </c>
      <c r="B37" s="123" t="s">
        <v>288</v>
      </c>
      <c r="C37" s="77" t="s">
        <v>2</v>
      </c>
      <c r="D37" s="76" t="s">
        <v>95</v>
      </c>
      <c r="E37" s="75">
        <f>E10+(0.8*D17)+27-15</f>
        <v>705.02147390137429</v>
      </c>
      <c r="F37" s="75">
        <f t="shared" ref="F37:P37" si="9">F10+(0.8*E17)+27-15</f>
        <v>668.16</v>
      </c>
      <c r="G37" s="75">
        <f t="shared" si="9"/>
        <v>643.16</v>
      </c>
      <c r="H37" s="75">
        <f t="shared" si="9"/>
        <v>628.16</v>
      </c>
      <c r="I37" s="75">
        <f t="shared" si="9"/>
        <v>618.16</v>
      </c>
      <c r="J37" s="75">
        <f t="shared" si="9"/>
        <v>593.16</v>
      </c>
      <c r="K37" s="75">
        <f t="shared" si="9"/>
        <v>558.16</v>
      </c>
      <c r="L37" s="75">
        <f t="shared" si="9"/>
        <v>568.16</v>
      </c>
      <c r="M37" s="75">
        <f t="shared" si="9"/>
        <v>573.16</v>
      </c>
      <c r="N37" s="75">
        <f t="shared" si="9"/>
        <v>613.16</v>
      </c>
      <c r="O37" s="75">
        <f t="shared" si="9"/>
        <v>623.16</v>
      </c>
      <c r="P37" s="75">
        <f t="shared" si="9"/>
        <v>623.16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292">
        <f>ROUND(IF(E10+(0.8*D17)+17+7.8217&lt;330,330,E10+(0.8*D17)+17+7.8217),4)</f>
        <v>717.84320000000002</v>
      </c>
      <c r="F39" s="292">
        <f t="shared" ref="F39:P39" si="10">ROUND(IF(F10+(0.8*E17)+17+7.8217&lt;330,330,F10+(0.8*E17)+17+7.8217),4)</f>
        <v>680.98170000000005</v>
      </c>
      <c r="G39" s="292">
        <f t="shared" si="10"/>
        <v>655.98170000000005</v>
      </c>
      <c r="H39" s="292">
        <f t="shared" si="10"/>
        <v>640.98170000000005</v>
      </c>
      <c r="I39" s="292">
        <f t="shared" si="10"/>
        <v>630.98170000000005</v>
      </c>
      <c r="J39" s="292">
        <f t="shared" si="10"/>
        <v>605.98170000000005</v>
      </c>
      <c r="K39" s="292">
        <f t="shared" si="10"/>
        <v>570.98170000000005</v>
      </c>
      <c r="L39" s="292">
        <f t="shared" si="10"/>
        <v>580.98170000000005</v>
      </c>
      <c r="M39" s="292">
        <f t="shared" si="10"/>
        <v>585.98170000000005</v>
      </c>
      <c r="N39" s="292">
        <f t="shared" si="10"/>
        <v>625.98170000000005</v>
      </c>
      <c r="O39" s="292">
        <f t="shared" si="10"/>
        <v>635.98170000000005</v>
      </c>
      <c r="P39" s="292">
        <f t="shared" si="10"/>
        <v>635.98170000000005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326</v>
      </c>
      <c r="D41" s="67" t="s">
        <v>95</v>
      </c>
      <c r="E41" s="292">
        <f t="shared" ref="E41:P41" si="11">(D15*0.295)+72</f>
        <v>442.22499999999997</v>
      </c>
      <c r="F41" s="292">
        <f t="shared" si="11"/>
        <v>431.9</v>
      </c>
      <c r="G41" s="292">
        <f t="shared" si="11"/>
        <v>428.35999999999996</v>
      </c>
      <c r="H41" s="292">
        <f t="shared" si="11"/>
        <v>433.375</v>
      </c>
      <c r="I41" s="292">
        <f t="shared" si="11"/>
        <v>433.375</v>
      </c>
      <c r="J41" s="292">
        <f t="shared" si="11"/>
        <v>423.04999999999995</v>
      </c>
      <c r="K41" s="292">
        <f t="shared" si="11"/>
        <v>420.09999999999997</v>
      </c>
      <c r="L41" s="292">
        <f t="shared" si="11"/>
        <v>415.67499999999995</v>
      </c>
      <c r="M41" s="292">
        <f t="shared" si="11"/>
        <v>411.25</v>
      </c>
      <c r="N41" s="292">
        <f t="shared" si="11"/>
        <v>406.82499999999999</v>
      </c>
      <c r="O41" s="292">
        <f t="shared" si="11"/>
        <v>408.29999999999995</v>
      </c>
      <c r="P41" s="292">
        <f t="shared" si="11"/>
        <v>414.2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 t="shared" ref="E42:P42" si="12">E10+(0.8*D17)+20</f>
        <v>713.02147390137429</v>
      </c>
      <c r="F42" s="75">
        <f t="shared" si="12"/>
        <v>676.16</v>
      </c>
      <c r="G42" s="75">
        <f t="shared" si="12"/>
        <v>651.16</v>
      </c>
      <c r="H42" s="75">
        <f t="shared" si="12"/>
        <v>636.16</v>
      </c>
      <c r="I42" s="75">
        <f t="shared" si="12"/>
        <v>626.16</v>
      </c>
      <c r="J42" s="75">
        <f t="shared" si="12"/>
        <v>601.16</v>
      </c>
      <c r="K42" s="75">
        <f t="shared" si="12"/>
        <v>566.16</v>
      </c>
      <c r="L42" s="75">
        <f t="shared" si="12"/>
        <v>576.16</v>
      </c>
      <c r="M42" s="75">
        <f t="shared" si="12"/>
        <v>581.16</v>
      </c>
      <c r="N42" s="75">
        <f t="shared" si="12"/>
        <v>621.16</v>
      </c>
      <c r="O42" s="75">
        <f t="shared" si="12"/>
        <v>631.16</v>
      </c>
      <c r="P42" s="75">
        <f t="shared" si="12"/>
        <v>631.16</v>
      </c>
    </row>
    <row r="43" spans="1:16">
      <c r="A43" s="74" t="s">
        <v>7</v>
      </c>
      <c r="B43" s="67" t="s">
        <v>95</v>
      </c>
      <c r="C43" s="82" t="s">
        <v>292</v>
      </c>
      <c r="D43" s="67" t="s">
        <v>95</v>
      </c>
      <c r="E43" s="75">
        <f>((250/330)*((0.295*D15)+72))+((80/330)*(E10+(80%*D17)+20))</f>
        <v>507.87263003669682</v>
      </c>
      <c r="F43" s="75">
        <f t="shared" ref="F43:P43" si="13">((250/330)*((0.295*E15)+72))+((80/330)*(F10+(80%*E17)+20))</f>
        <v>491.11454545454546</v>
      </c>
      <c r="G43" s="75">
        <f t="shared" si="13"/>
        <v>482.37212121212121</v>
      </c>
      <c r="H43" s="75">
        <f t="shared" si="13"/>
        <v>482.53499999999997</v>
      </c>
      <c r="I43" s="75">
        <f t="shared" si="13"/>
        <v>480.11075757575759</v>
      </c>
      <c r="J43" s="75">
        <f t="shared" si="13"/>
        <v>466.22818181818172</v>
      </c>
      <c r="K43" s="75">
        <f t="shared" si="13"/>
        <v>455.50848484848484</v>
      </c>
      <c r="L43" s="75">
        <f t="shared" si="13"/>
        <v>454.58045454545447</v>
      </c>
      <c r="M43" s="75">
        <f t="shared" si="13"/>
        <v>452.44030303030303</v>
      </c>
      <c r="N43" s="75">
        <f t="shared" si="13"/>
        <v>458.78499999999997</v>
      </c>
      <c r="O43" s="75">
        <f t="shared" si="13"/>
        <v>462.3266666666666</v>
      </c>
      <c r="P43" s="75">
        <f t="shared" si="13"/>
        <v>466.79636363636359</v>
      </c>
    </row>
    <row r="44" spans="1:16" ht="15" thickBot="1">
      <c r="A44" s="402"/>
      <c r="B44" s="403"/>
      <c r="C44" s="404" t="s">
        <v>178</v>
      </c>
      <c r="D44" s="403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411" t="s">
        <v>95</v>
      </c>
      <c r="C45" s="412" t="s">
        <v>290</v>
      </c>
      <c r="D45" s="413" t="s">
        <v>95</v>
      </c>
      <c r="E45" s="400">
        <f>E10+(0.71*D17)+17-10</f>
        <v>693.49405808746974</v>
      </c>
      <c r="F45" s="400">
        <f t="shared" ref="F45:P45" si="14">F10+(0.71*E17)+17-10</f>
        <v>658.52949999999998</v>
      </c>
      <c r="G45" s="400">
        <f t="shared" si="14"/>
        <v>633.52949999999998</v>
      </c>
      <c r="H45" s="400">
        <f t="shared" si="14"/>
        <v>618.52949999999998</v>
      </c>
      <c r="I45" s="400">
        <f t="shared" si="14"/>
        <v>608.52949999999998</v>
      </c>
      <c r="J45" s="400">
        <f t="shared" si="14"/>
        <v>583.52949999999998</v>
      </c>
      <c r="K45" s="400">
        <f t="shared" si="14"/>
        <v>548.52949999999998</v>
      </c>
      <c r="L45" s="400">
        <f t="shared" si="14"/>
        <v>558.52949999999998</v>
      </c>
      <c r="M45" s="400">
        <f t="shared" si="14"/>
        <v>563.52949999999998</v>
      </c>
      <c r="N45" s="400">
        <f t="shared" si="14"/>
        <v>603.52949999999998</v>
      </c>
      <c r="O45" s="400">
        <f t="shared" si="14"/>
        <v>613.52949999999998</v>
      </c>
      <c r="P45" s="400">
        <f t="shared" si="14"/>
        <v>613.52949999999998</v>
      </c>
    </row>
    <row r="46" spans="1:16">
      <c r="A46" s="93" t="s">
        <v>7</v>
      </c>
      <c r="B46" s="310" t="s">
        <v>289</v>
      </c>
      <c r="C46" s="345" t="s">
        <v>290</v>
      </c>
      <c r="D46" s="414" t="s">
        <v>3</v>
      </c>
      <c r="E46" s="400">
        <f>E10+(0.71*D17)</f>
        <v>686.49405808746974</v>
      </c>
      <c r="F46" s="400">
        <f t="shared" ref="F46:P46" si="15">F10+(0.71*E17)</f>
        <v>651.52949999999998</v>
      </c>
      <c r="G46" s="400">
        <f t="shared" si="15"/>
        <v>626.52949999999998</v>
      </c>
      <c r="H46" s="400">
        <f t="shared" si="15"/>
        <v>611.52949999999998</v>
      </c>
      <c r="I46" s="400">
        <f t="shared" si="15"/>
        <v>601.52949999999998</v>
      </c>
      <c r="J46" s="400">
        <f t="shared" si="15"/>
        <v>576.52949999999998</v>
      </c>
      <c r="K46" s="400">
        <f t="shared" si="15"/>
        <v>541.52949999999998</v>
      </c>
      <c r="L46" s="400">
        <f t="shared" si="15"/>
        <v>551.52949999999998</v>
      </c>
      <c r="M46" s="400">
        <f t="shared" si="15"/>
        <v>556.52949999999998</v>
      </c>
      <c r="N46" s="400">
        <f t="shared" si="15"/>
        <v>596.52949999999998</v>
      </c>
      <c r="O46" s="400">
        <f t="shared" si="15"/>
        <v>606.52949999999998</v>
      </c>
      <c r="P46" s="400">
        <f t="shared" si="15"/>
        <v>606.52949999999998</v>
      </c>
    </row>
    <row r="47" spans="1:16">
      <c r="A47" s="93" t="s">
        <v>7</v>
      </c>
      <c r="B47" s="310" t="s">
        <v>288</v>
      </c>
      <c r="C47" s="345" t="s">
        <v>290</v>
      </c>
      <c r="D47" s="415" t="s">
        <v>95</v>
      </c>
      <c r="E47" s="291">
        <f>E45</f>
        <v>693.49405808746974</v>
      </c>
      <c r="F47" s="291">
        <f t="shared" ref="F47:P47" si="16">F45</f>
        <v>658.52949999999998</v>
      </c>
      <c r="G47" s="291">
        <f t="shared" si="16"/>
        <v>633.52949999999998</v>
      </c>
      <c r="H47" s="291">
        <f t="shared" si="16"/>
        <v>618.52949999999998</v>
      </c>
      <c r="I47" s="291">
        <f t="shared" si="16"/>
        <v>608.52949999999998</v>
      </c>
      <c r="J47" s="291">
        <f t="shared" si="16"/>
        <v>583.52949999999998</v>
      </c>
      <c r="K47" s="291">
        <f t="shared" si="16"/>
        <v>548.52949999999998</v>
      </c>
      <c r="L47" s="291">
        <f t="shared" si="16"/>
        <v>558.52949999999998</v>
      </c>
      <c r="M47" s="291">
        <f t="shared" si="16"/>
        <v>563.52949999999998</v>
      </c>
      <c r="N47" s="291">
        <f t="shared" si="16"/>
        <v>603.52949999999998</v>
      </c>
      <c r="O47" s="291">
        <f t="shared" si="16"/>
        <v>613.52949999999998</v>
      </c>
      <c r="P47" s="291">
        <f t="shared" si="16"/>
        <v>613.52949999999998</v>
      </c>
    </row>
    <row r="48" spans="1:16">
      <c r="A48" s="93" t="s">
        <v>7</v>
      </c>
      <c r="B48" s="312" t="s">
        <v>95</v>
      </c>
      <c r="C48" s="345" t="s">
        <v>291</v>
      </c>
      <c r="D48" s="415" t="s">
        <v>95</v>
      </c>
      <c r="E48" s="400">
        <f t="shared" ref="E48:P48" si="17">E10+(0.73*D17)+17-10</f>
        <v>694.94459493500403</v>
      </c>
      <c r="F48" s="400">
        <f t="shared" si="17"/>
        <v>659.55849999999998</v>
      </c>
      <c r="G48" s="400">
        <f t="shared" si="17"/>
        <v>634.55849999999998</v>
      </c>
      <c r="H48" s="400">
        <f t="shared" si="17"/>
        <v>619.55849999999998</v>
      </c>
      <c r="I48" s="400">
        <f t="shared" si="17"/>
        <v>609.55849999999998</v>
      </c>
      <c r="J48" s="400">
        <f t="shared" si="17"/>
        <v>584.55849999999998</v>
      </c>
      <c r="K48" s="400">
        <f t="shared" si="17"/>
        <v>549.55849999999998</v>
      </c>
      <c r="L48" s="400">
        <f t="shared" si="17"/>
        <v>559.55849999999998</v>
      </c>
      <c r="M48" s="400">
        <f t="shared" si="17"/>
        <v>564.55849999999998</v>
      </c>
      <c r="N48" s="400">
        <f t="shared" si="17"/>
        <v>604.55849999999998</v>
      </c>
      <c r="O48" s="400">
        <f t="shared" si="17"/>
        <v>614.55849999999998</v>
      </c>
      <c r="P48" s="400">
        <f t="shared" si="17"/>
        <v>614.55849999999998</v>
      </c>
    </row>
    <row r="49" spans="1:18">
      <c r="A49" s="93" t="s">
        <v>7</v>
      </c>
      <c r="B49" s="310" t="s">
        <v>289</v>
      </c>
      <c r="C49" s="345" t="s">
        <v>291</v>
      </c>
      <c r="D49" s="414" t="s">
        <v>3</v>
      </c>
      <c r="E49" s="400">
        <f t="shared" ref="E49:P49" si="18">E10+(0.73*D17)</f>
        <v>687.94459493500403</v>
      </c>
      <c r="F49" s="400">
        <f t="shared" si="18"/>
        <v>652.55849999999998</v>
      </c>
      <c r="G49" s="400">
        <f t="shared" si="18"/>
        <v>627.55849999999998</v>
      </c>
      <c r="H49" s="400">
        <f t="shared" si="18"/>
        <v>612.55849999999998</v>
      </c>
      <c r="I49" s="400">
        <f t="shared" si="18"/>
        <v>602.55849999999998</v>
      </c>
      <c r="J49" s="400">
        <f t="shared" si="18"/>
        <v>577.55849999999998</v>
      </c>
      <c r="K49" s="400">
        <f t="shared" si="18"/>
        <v>542.55849999999998</v>
      </c>
      <c r="L49" s="400">
        <f t="shared" si="18"/>
        <v>552.55849999999998</v>
      </c>
      <c r="M49" s="400">
        <f t="shared" si="18"/>
        <v>557.55849999999998</v>
      </c>
      <c r="N49" s="400">
        <f t="shared" si="18"/>
        <v>597.55849999999998</v>
      </c>
      <c r="O49" s="400">
        <f t="shared" si="18"/>
        <v>607.55849999999998</v>
      </c>
      <c r="P49" s="400">
        <f t="shared" si="18"/>
        <v>607.55849999999998</v>
      </c>
    </row>
    <row r="50" spans="1:18" ht="15" thickBot="1">
      <c r="A50" s="96" t="s">
        <v>7</v>
      </c>
      <c r="B50" s="416" t="s">
        <v>288</v>
      </c>
      <c r="C50" s="417" t="s">
        <v>291</v>
      </c>
      <c r="D50" s="418" t="s">
        <v>95</v>
      </c>
      <c r="E50" s="291">
        <f>E48</f>
        <v>694.94459493500403</v>
      </c>
      <c r="F50" s="291">
        <f t="shared" ref="F50:P50" si="19">F48</f>
        <v>659.55849999999998</v>
      </c>
      <c r="G50" s="291">
        <f t="shared" si="19"/>
        <v>634.55849999999998</v>
      </c>
      <c r="H50" s="291">
        <f t="shared" si="19"/>
        <v>619.55849999999998</v>
      </c>
      <c r="I50" s="291">
        <f t="shared" si="19"/>
        <v>609.55849999999998</v>
      </c>
      <c r="J50" s="291">
        <f t="shared" si="19"/>
        <v>584.55849999999998</v>
      </c>
      <c r="K50" s="291">
        <f t="shared" si="19"/>
        <v>549.55849999999998</v>
      </c>
      <c r="L50" s="291">
        <f t="shared" si="19"/>
        <v>559.55849999999998</v>
      </c>
      <c r="M50" s="291">
        <f t="shared" si="19"/>
        <v>564.55849999999998</v>
      </c>
      <c r="N50" s="291">
        <f t="shared" si="19"/>
        <v>604.55849999999998</v>
      </c>
      <c r="O50" s="291">
        <f t="shared" si="19"/>
        <v>614.55849999999998</v>
      </c>
      <c r="P50" s="291">
        <f t="shared" si="19"/>
        <v>614.55849999999998</v>
      </c>
    </row>
    <row r="51" spans="1:18">
      <c r="A51" s="430" t="s">
        <v>7</v>
      </c>
      <c r="B51" s="407" t="s">
        <v>95</v>
      </c>
      <c r="C51" s="408" t="s">
        <v>298</v>
      </c>
      <c r="D51" s="432" t="s">
        <v>95</v>
      </c>
      <c r="E51" s="291">
        <f>E45</f>
        <v>693.49405808746974</v>
      </c>
      <c r="F51" s="291">
        <f t="shared" ref="F51:P51" si="20">F45</f>
        <v>658.52949999999998</v>
      </c>
      <c r="G51" s="291">
        <f t="shared" si="20"/>
        <v>633.52949999999998</v>
      </c>
      <c r="H51" s="291">
        <f t="shared" si="20"/>
        <v>618.52949999999998</v>
      </c>
      <c r="I51" s="291">
        <f t="shared" si="20"/>
        <v>608.52949999999998</v>
      </c>
      <c r="J51" s="291">
        <f t="shared" si="20"/>
        <v>583.52949999999998</v>
      </c>
      <c r="K51" s="291">
        <f t="shared" si="20"/>
        <v>548.52949999999998</v>
      </c>
      <c r="L51" s="291">
        <f t="shared" si="20"/>
        <v>558.52949999999998</v>
      </c>
      <c r="M51" s="291">
        <f t="shared" si="20"/>
        <v>563.52949999999998</v>
      </c>
      <c r="N51" s="291">
        <f t="shared" si="20"/>
        <v>603.52949999999998</v>
      </c>
      <c r="O51" s="291">
        <f t="shared" si="20"/>
        <v>613.52949999999998</v>
      </c>
      <c r="P51" s="291">
        <f t="shared" si="20"/>
        <v>613.52949999999998</v>
      </c>
    </row>
    <row r="52" spans="1:18">
      <c r="A52" s="93" t="s">
        <v>7</v>
      </c>
      <c r="B52" s="310" t="s">
        <v>289</v>
      </c>
      <c r="C52" s="345" t="s">
        <v>298</v>
      </c>
      <c r="D52" s="414" t="s">
        <v>3</v>
      </c>
      <c r="E52" s="291">
        <f>E46</f>
        <v>686.49405808746974</v>
      </c>
      <c r="F52" s="291">
        <f t="shared" ref="F52:P52" si="21">F46</f>
        <v>651.52949999999998</v>
      </c>
      <c r="G52" s="291">
        <f t="shared" si="21"/>
        <v>626.52949999999998</v>
      </c>
      <c r="H52" s="291">
        <f t="shared" si="21"/>
        <v>611.52949999999998</v>
      </c>
      <c r="I52" s="291">
        <f t="shared" si="21"/>
        <v>601.52949999999998</v>
      </c>
      <c r="J52" s="291">
        <f t="shared" si="21"/>
        <v>576.52949999999998</v>
      </c>
      <c r="K52" s="291">
        <f t="shared" si="21"/>
        <v>541.52949999999998</v>
      </c>
      <c r="L52" s="291">
        <f t="shared" si="21"/>
        <v>551.52949999999998</v>
      </c>
      <c r="M52" s="291">
        <f t="shared" si="21"/>
        <v>556.52949999999998</v>
      </c>
      <c r="N52" s="291">
        <f t="shared" si="21"/>
        <v>596.52949999999998</v>
      </c>
      <c r="O52" s="291">
        <f t="shared" si="21"/>
        <v>606.52949999999998</v>
      </c>
      <c r="P52" s="291">
        <f t="shared" si="21"/>
        <v>606.52949999999998</v>
      </c>
    </row>
    <row r="53" spans="1:18" ht="15" thickBot="1">
      <c r="A53" s="96" t="s">
        <v>7</v>
      </c>
      <c r="B53" s="416" t="s">
        <v>288</v>
      </c>
      <c r="C53" s="417" t="s">
        <v>298</v>
      </c>
      <c r="D53" s="418" t="s">
        <v>95</v>
      </c>
      <c r="E53" s="291">
        <f>E47</f>
        <v>693.49405808746974</v>
      </c>
      <c r="F53" s="291">
        <f t="shared" ref="F53:P53" si="22">F47</f>
        <v>658.52949999999998</v>
      </c>
      <c r="G53" s="291">
        <f t="shared" si="22"/>
        <v>633.52949999999998</v>
      </c>
      <c r="H53" s="291">
        <f t="shared" si="22"/>
        <v>618.52949999999998</v>
      </c>
      <c r="I53" s="291">
        <f t="shared" si="22"/>
        <v>608.52949999999998</v>
      </c>
      <c r="J53" s="291">
        <f t="shared" si="22"/>
        <v>583.52949999999998</v>
      </c>
      <c r="K53" s="291">
        <f t="shared" si="22"/>
        <v>548.52949999999998</v>
      </c>
      <c r="L53" s="291">
        <f t="shared" si="22"/>
        <v>558.52949999999998</v>
      </c>
      <c r="M53" s="291">
        <f t="shared" si="22"/>
        <v>563.52949999999998</v>
      </c>
      <c r="N53" s="291">
        <f t="shared" si="22"/>
        <v>603.52949999999998</v>
      </c>
      <c r="O53" s="291">
        <f t="shared" si="22"/>
        <v>613.52949999999998</v>
      </c>
      <c r="P53" s="291">
        <f t="shared" si="22"/>
        <v>613.52949999999998</v>
      </c>
    </row>
    <row r="54" spans="1:18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 t="shared" ref="E54:P54" si="23">E19+(2.25*1000/E20)</f>
        <v>506.63459959742346</v>
      </c>
      <c r="F54" s="75">
        <f t="shared" si="23"/>
        <v>518.76280908500792</v>
      </c>
      <c r="G54" s="75">
        <f t="shared" si="23"/>
        <v>518.76280908500792</v>
      </c>
      <c r="H54" s="75">
        <f t="shared" si="23"/>
        <v>518.76280908500792</v>
      </c>
      <c r="I54" s="75">
        <f t="shared" si="23"/>
        <v>505.24135298676424</v>
      </c>
      <c r="J54" s="75">
        <f t="shared" si="23"/>
        <v>505.24135298676424</v>
      </c>
      <c r="K54" s="75">
        <f t="shared" si="23"/>
        <v>505.24135298676424</v>
      </c>
      <c r="L54" s="75">
        <f t="shared" si="23"/>
        <v>514.74266491495405</v>
      </c>
      <c r="M54" s="75">
        <f t="shared" si="23"/>
        <v>514.74266491495405</v>
      </c>
      <c r="N54" s="75">
        <f t="shared" si="23"/>
        <v>514.74266491495405</v>
      </c>
      <c r="O54" s="75">
        <f t="shared" si="23"/>
        <v>526.5561686803178</v>
      </c>
      <c r="P54" s="75">
        <f t="shared" si="23"/>
        <v>526.5561686803178</v>
      </c>
    </row>
    <row r="55" spans="1:18" s="73" customFormat="1" ht="23.5">
      <c r="A55" s="71" t="s">
        <v>5</v>
      </c>
      <c r="B55" s="72"/>
      <c r="D55" s="72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</row>
    <row r="56" spans="1:18" ht="14" customHeight="1">
      <c r="A56" s="464" t="s">
        <v>1</v>
      </c>
      <c r="B56" s="466" t="s">
        <v>98</v>
      </c>
      <c r="C56" s="466" t="s">
        <v>99</v>
      </c>
      <c r="D56" s="466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8">
      <c r="A57" s="465"/>
      <c r="B57" s="467"/>
      <c r="C57" s="467"/>
      <c r="D57" s="467"/>
      <c r="E57" s="309">
        <f>E24</f>
        <v>23743</v>
      </c>
      <c r="F57" s="309">
        <f t="shared" ref="F57:P57" si="24">F24</f>
        <v>23774</v>
      </c>
      <c r="G57" s="309">
        <f t="shared" si="24"/>
        <v>23802</v>
      </c>
      <c r="H57" s="309">
        <f t="shared" si="24"/>
        <v>23833</v>
      </c>
      <c r="I57" s="309">
        <f t="shared" si="24"/>
        <v>23863</v>
      </c>
      <c r="J57" s="309">
        <f t="shared" si="24"/>
        <v>23894</v>
      </c>
      <c r="K57" s="309">
        <f t="shared" si="24"/>
        <v>23924</v>
      </c>
      <c r="L57" s="309">
        <f t="shared" si="24"/>
        <v>23955</v>
      </c>
      <c r="M57" s="309">
        <f t="shared" si="24"/>
        <v>23986</v>
      </c>
      <c r="N57" s="309">
        <f t="shared" si="24"/>
        <v>24016</v>
      </c>
      <c r="O57" s="309">
        <f t="shared" si="24"/>
        <v>24047</v>
      </c>
      <c r="P57" s="309">
        <f t="shared" si="24"/>
        <v>24077</v>
      </c>
    </row>
    <row r="58" spans="1:18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8">
      <c r="A59" s="74" t="s">
        <v>7</v>
      </c>
      <c r="B59" s="76" t="s">
        <v>95</v>
      </c>
      <c r="C59" s="76" t="s">
        <v>2</v>
      </c>
      <c r="D59" s="76" t="s">
        <v>95</v>
      </c>
      <c r="E59" s="75">
        <f t="shared" ref="E59:P59" si="25">E9+(0.8*D17)+20-13</f>
        <v>702.52147390137429</v>
      </c>
      <c r="F59" s="75">
        <f t="shared" si="25"/>
        <v>668.16</v>
      </c>
      <c r="G59" s="75">
        <f t="shared" si="25"/>
        <v>645.66</v>
      </c>
      <c r="H59" s="75">
        <f t="shared" si="25"/>
        <v>628.16</v>
      </c>
      <c r="I59" s="75">
        <f t="shared" si="25"/>
        <v>618.16</v>
      </c>
      <c r="J59" s="75">
        <f t="shared" si="25"/>
        <v>593.16</v>
      </c>
      <c r="K59" s="75">
        <f t="shared" si="25"/>
        <v>555.66</v>
      </c>
      <c r="L59" s="75">
        <f t="shared" si="25"/>
        <v>565.66</v>
      </c>
      <c r="M59" s="75">
        <f t="shared" si="25"/>
        <v>573.16</v>
      </c>
      <c r="N59" s="75">
        <f t="shared" si="25"/>
        <v>613.16</v>
      </c>
      <c r="O59" s="75">
        <f t="shared" si="25"/>
        <v>623.16</v>
      </c>
      <c r="P59" s="75">
        <f t="shared" si="25"/>
        <v>620.66</v>
      </c>
    </row>
    <row r="60" spans="1:18">
      <c r="A60" s="74" t="s">
        <v>7</v>
      </c>
      <c r="B60" s="123" t="s">
        <v>293</v>
      </c>
      <c r="C60" s="429" t="s">
        <v>2</v>
      </c>
      <c r="D60" s="429" t="s">
        <v>95</v>
      </c>
      <c r="E60" s="75">
        <f t="shared" ref="E60:P60" si="26">E9+(0.8*D17)+20-13</f>
        <v>702.52147390137429</v>
      </c>
      <c r="F60" s="75">
        <f t="shared" si="26"/>
        <v>668.16</v>
      </c>
      <c r="G60" s="75">
        <f t="shared" si="26"/>
        <v>645.66</v>
      </c>
      <c r="H60" s="75">
        <f t="shared" si="26"/>
        <v>628.16</v>
      </c>
      <c r="I60" s="75">
        <f t="shared" si="26"/>
        <v>618.16</v>
      </c>
      <c r="J60" s="75">
        <f t="shared" si="26"/>
        <v>593.16</v>
      </c>
      <c r="K60" s="75">
        <f t="shared" si="26"/>
        <v>555.66</v>
      </c>
      <c r="L60" s="75">
        <f t="shared" si="26"/>
        <v>565.66</v>
      </c>
      <c r="M60" s="75">
        <f t="shared" si="26"/>
        <v>573.16</v>
      </c>
      <c r="N60" s="75">
        <f t="shared" si="26"/>
        <v>613.16</v>
      </c>
      <c r="O60" s="75">
        <f t="shared" si="26"/>
        <v>623.16</v>
      </c>
      <c r="P60" s="75">
        <f t="shared" si="26"/>
        <v>620.66</v>
      </c>
    </row>
    <row r="61" spans="1:18">
      <c r="A61" s="74"/>
      <c r="B61" s="310"/>
      <c r="C61" s="311" t="s">
        <v>223</v>
      </c>
      <c r="D61" s="31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</row>
    <row r="62" spans="1:18">
      <c r="A62" s="74" t="s">
        <v>7</v>
      </c>
      <c r="B62" s="312" t="s">
        <v>95</v>
      </c>
      <c r="C62" s="313" t="s">
        <v>295</v>
      </c>
      <c r="D62" s="312" t="s">
        <v>95</v>
      </c>
      <c r="E62" s="292">
        <f>E5-80</f>
        <v>525.06999999999994</v>
      </c>
      <c r="F62" s="292">
        <f>F5-0</f>
        <v>603.27</v>
      </c>
      <c r="G62" s="292">
        <f t="shared" ref="G62:P62" si="27">G5-80</f>
        <v>520.12000000000012</v>
      </c>
      <c r="H62" s="292">
        <f t="shared" si="27"/>
        <v>520.57000000000005</v>
      </c>
      <c r="I62" s="292">
        <f t="shared" si="27"/>
        <v>518.23</v>
      </c>
      <c r="J62" s="292">
        <f t="shared" si="27"/>
        <v>520.92999999999995</v>
      </c>
      <c r="K62" s="292">
        <f t="shared" si="27"/>
        <v>514.89415000000008</v>
      </c>
      <c r="L62" s="292">
        <f t="shared" si="27"/>
        <v>502.07499999999993</v>
      </c>
      <c r="M62" s="292">
        <f t="shared" si="27"/>
        <v>505.1484999999999</v>
      </c>
      <c r="N62" s="292">
        <f t="shared" si="27"/>
        <v>507.1869999999999</v>
      </c>
      <c r="O62" s="292">
        <f t="shared" si="27"/>
        <v>503.14149999999995</v>
      </c>
      <c r="P62" s="292">
        <f t="shared" si="27"/>
        <v>496.5625</v>
      </c>
      <c r="R62" s="249"/>
    </row>
    <row r="63" spans="1:18">
      <c r="A63" s="74" t="s">
        <v>7</v>
      </c>
      <c r="B63" s="312" t="s">
        <v>95</v>
      </c>
      <c r="C63" s="313" t="s">
        <v>294</v>
      </c>
      <c r="D63" s="312" t="s">
        <v>95</v>
      </c>
      <c r="E63" s="292">
        <f t="shared" ref="E63:P63" si="28">E9+(0.71*D17)+17-10</f>
        <v>695.99405808746974</v>
      </c>
      <c r="F63" s="292">
        <f t="shared" si="28"/>
        <v>663.52949999999998</v>
      </c>
      <c r="G63" s="292">
        <f t="shared" si="28"/>
        <v>641.02949999999998</v>
      </c>
      <c r="H63" s="292">
        <f t="shared" si="28"/>
        <v>623.52949999999998</v>
      </c>
      <c r="I63" s="292">
        <f t="shared" si="28"/>
        <v>613.52949999999998</v>
      </c>
      <c r="J63" s="292">
        <f t="shared" si="28"/>
        <v>588.52949999999998</v>
      </c>
      <c r="K63" s="292">
        <f t="shared" si="28"/>
        <v>551.02949999999998</v>
      </c>
      <c r="L63" s="292">
        <f t="shared" si="28"/>
        <v>561.02949999999998</v>
      </c>
      <c r="M63" s="292">
        <f t="shared" si="28"/>
        <v>568.52949999999998</v>
      </c>
      <c r="N63" s="292">
        <f t="shared" si="28"/>
        <v>608.52949999999998</v>
      </c>
      <c r="O63" s="292">
        <f t="shared" si="28"/>
        <v>618.52949999999998</v>
      </c>
      <c r="P63" s="292">
        <f t="shared" si="28"/>
        <v>616.02949999999998</v>
      </c>
    </row>
    <row r="64" spans="1:18">
      <c r="A64" s="74" t="s">
        <v>7</v>
      </c>
      <c r="B64" s="312" t="s">
        <v>95</v>
      </c>
      <c r="C64" s="313" t="s">
        <v>296</v>
      </c>
      <c r="D64" s="312" t="s">
        <v>95</v>
      </c>
      <c r="E64" s="292">
        <f t="shared" ref="E64:P64" si="29">E9+(0.73*D17)+17-10</f>
        <v>697.44459493500403</v>
      </c>
      <c r="F64" s="292">
        <f t="shared" si="29"/>
        <v>664.55849999999998</v>
      </c>
      <c r="G64" s="292">
        <f t="shared" si="29"/>
        <v>642.05849999999998</v>
      </c>
      <c r="H64" s="292">
        <f t="shared" si="29"/>
        <v>624.55849999999998</v>
      </c>
      <c r="I64" s="292">
        <f t="shared" si="29"/>
        <v>614.55849999999998</v>
      </c>
      <c r="J64" s="292">
        <f t="shared" si="29"/>
        <v>589.55849999999998</v>
      </c>
      <c r="K64" s="292">
        <f t="shared" si="29"/>
        <v>552.05849999999998</v>
      </c>
      <c r="L64" s="292">
        <f t="shared" si="29"/>
        <v>562.05849999999998</v>
      </c>
      <c r="M64" s="292">
        <f t="shared" si="29"/>
        <v>569.55849999999998</v>
      </c>
      <c r="N64" s="292">
        <f t="shared" si="29"/>
        <v>609.55849999999998</v>
      </c>
      <c r="O64" s="292">
        <f t="shared" si="29"/>
        <v>619.55849999999998</v>
      </c>
      <c r="P64" s="292">
        <f t="shared" si="29"/>
        <v>617.05849999999998</v>
      </c>
    </row>
    <row r="65" spans="1:18">
      <c r="A65" s="74" t="s">
        <v>7</v>
      </c>
      <c r="B65" s="310" t="s">
        <v>293</v>
      </c>
      <c r="C65" s="427" t="s">
        <v>295</v>
      </c>
      <c r="D65" s="428" t="s">
        <v>95</v>
      </c>
      <c r="E65" s="75">
        <f>E62</f>
        <v>525.06999999999994</v>
      </c>
      <c r="F65" s="75">
        <f t="shared" ref="F65:P65" si="30">F62</f>
        <v>603.27</v>
      </c>
      <c r="G65" s="75">
        <f t="shared" si="30"/>
        <v>520.12000000000012</v>
      </c>
      <c r="H65" s="75">
        <f t="shared" si="30"/>
        <v>520.57000000000005</v>
      </c>
      <c r="I65" s="75">
        <f t="shared" si="30"/>
        <v>518.23</v>
      </c>
      <c r="J65" s="75">
        <f t="shared" si="30"/>
        <v>520.92999999999995</v>
      </c>
      <c r="K65" s="75">
        <f t="shared" si="30"/>
        <v>514.89415000000008</v>
      </c>
      <c r="L65" s="75">
        <f t="shared" si="30"/>
        <v>502.07499999999993</v>
      </c>
      <c r="M65" s="75">
        <f t="shared" si="30"/>
        <v>505.1484999999999</v>
      </c>
      <c r="N65" s="75">
        <f t="shared" si="30"/>
        <v>507.1869999999999</v>
      </c>
      <c r="O65" s="75">
        <f t="shared" si="30"/>
        <v>503.14149999999995</v>
      </c>
      <c r="P65" s="75">
        <f t="shared" si="30"/>
        <v>496.5625</v>
      </c>
    </row>
    <row r="66" spans="1:18">
      <c r="A66" s="74" t="s">
        <v>7</v>
      </c>
      <c r="B66" s="310" t="s">
        <v>293</v>
      </c>
      <c r="C66" s="427" t="s">
        <v>294</v>
      </c>
      <c r="D66" s="428" t="s">
        <v>95</v>
      </c>
      <c r="E66" s="75">
        <f t="shared" ref="E66:P67" si="31">E63</f>
        <v>695.99405808746974</v>
      </c>
      <c r="F66" s="75">
        <f t="shared" si="31"/>
        <v>663.52949999999998</v>
      </c>
      <c r="G66" s="75">
        <f t="shared" si="31"/>
        <v>641.02949999999998</v>
      </c>
      <c r="H66" s="75">
        <f t="shared" si="31"/>
        <v>623.52949999999998</v>
      </c>
      <c r="I66" s="75">
        <f t="shared" si="31"/>
        <v>613.52949999999998</v>
      </c>
      <c r="J66" s="75">
        <f t="shared" si="31"/>
        <v>588.52949999999998</v>
      </c>
      <c r="K66" s="75">
        <f t="shared" si="31"/>
        <v>551.02949999999998</v>
      </c>
      <c r="L66" s="75">
        <f t="shared" si="31"/>
        <v>561.02949999999998</v>
      </c>
      <c r="M66" s="75">
        <f t="shared" si="31"/>
        <v>568.52949999999998</v>
      </c>
      <c r="N66" s="75">
        <f t="shared" si="31"/>
        <v>608.52949999999998</v>
      </c>
      <c r="O66" s="75">
        <f t="shared" si="31"/>
        <v>618.52949999999998</v>
      </c>
      <c r="P66" s="75">
        <f t="shared" si="31"/>
        <v>616.02949999999998</v>
      </c>
    </row>
    <row r="67" spans="1:18">
      <c r="A67" s="74" t="s">
        <v>7</v>
      </c>
      <c r="B67" s="310" t="s">
        <v>293</v>
      </c>
      <c r="C67" s="427" t="s">
        <v>296</v>
      </c>
      <c r="D67" s="428" t="s">
        <v>95</v>
      </c>
      <c r="E67" s="75">
        <f t="shared" si="31"/>
        <v>697.44459493500403</v>
      </c>
      <c r="F67" s="75">
        <f t="shared" si="31"/>
        <v>664.55849999999998</v>
      </c>
      <c r="G67" s="75">
        <f t="shared" si="31"/>
        <v>642.05849999999998</v>
      </c>
      <c r="H67" s="75">
        <f t="shared" si="31"/>
        <v>624.55849999999998</v>
      </c>
      <c r="I67" s="75">
        <f t="shared" si="31"/>
        <v>614.55849999999998</v>
      </c>
      <c r="J67" s="75">
        <f t="shared" si="31"/>
        <v>589.55849999999998</v>
      </c>
      <c r="K67" s="75">
        <f t="shared" si="31"/>
        <v>552.05849999999998</v>
      </c>
      <c r="L67" s="75">
        <f t="shared" si="31"/>
        <v>562.05849999999998</v>
      </c>
      <c r="M67" s="75">
        <f t="shared" si="31"/>
        <v>569.55849999999998</v>
      </c>
      <c r="N67" s="75">
        <f t="shared" si="31"/>
        <v>609.55849999999998</v>
      </c>
      <c r="O67" s="75">
        <f t="shared" si="31"/>
        <v>619.55849999999998</v>
      </c>
      <c r="P67" s="75">
        <f t="shared" si="31"/>
        <v>617.05849999999998</v>
      </c>
    </row>
    <row r="68" spans="1:18">
      <c r="A68" s="74" t="s">
        <v>7</v>
      </c>
      <c r="B68" s="310" t="s">
        <v>293</v>
      </c>
      <c r="C68" s="313" t="s">
        <v>297</v>
      </c>
      <c r="D68" s="312" t="s">
        <v>95</v>
      </c>
      <c r="E68" s="292">
        <f t="shared" ref="E68:P68" si="32">(E9+E18+3.6)+17-10</f>
        <v>689.26</v>
      </c>
      <c r="F68" s="292">
        <f t="shared" si="32"/>
        <v>671.76</v>
      </c>
      <c r="G68" s="292">
        <f t="shared" si="32"/>
        <v>649.26</v>
      </c>
      <c r="H68" s="292">
        <f t="shared" si="32"/>
        <v>631.76</v>
      </c>
      <c r="I68" s="292">
        <f t="shared" si="32"/>
        <v>621.76</v>
      </c>
      <c r="J68" s="292">
        <f t="shared" si="32"/>
        <v>596.76</v>
      </c>
      <c r="K68" s="292">
        <f t="shared" si="32"/>
        <v>559.26</v>
      </c>
      <c r="L68" s="292">
        <f t="shared" si="32"/>
        <v>569.26</v>
      </c>
      <c r="M68" s="292">
        <f t="shared" si="32"/>
        <v>576.76</v>
      </c>
      <c r="N68" s="292">
        <f t="shared" si="32"/>
        <v>616.76</v>
      </c>
      <c r="O68" s="292">
        <f t="shared" si="32"/>
        <v>626.76</v>
      </c>
      <c r="P68" s="292">
        <f t="shared" si="32"/>
        <v>624.26</v>
      </c>
    </row>
    <row r="69" spans="1:18">
      <c r="A69" s="74" t="s">
        <v>7</v>
      </c>
      <c r="B69" s="85" t="s">
        <v>95</v>
      </c>
      <c r="C69" s="85" t="s">
        <v>105</v>
      </c>
      <c r="D69" s="85" t="s">
        <v>95</v>
      </c>
      <c r="E69" s="75">
        <f t="shared" ref="E69:P69" si="33">E19+(2500/E20)</f>
        <v>514.42276159119297</v>
      </c>
      <c r="F69" s="75">
        <f t="shared" si="33"/>
        <v>526.55097107877737</v>
      </c>
      <c r="G69" s="75">
        <f t="shared" si="33"/>
        <v>526.55097107877737</v>
      </c>
      <c r="H69" s="75">
        <f t="shared" si="33"/>
        <v>526.55097107877737</v>
      </c>
      <c r="I69" s="75">
        <f t="shared" si="33"/>
        <v>513.02951498053369</v>
      </c>
      <c r="J69" s="75">
        <f t="shared" si="33"/>
        <v>513.02951498053369</v>
      </c>
      <c r="K69" s="75">
        <f t="shared" si="33"/>
        <v>513.02951498053369</v>
      </c>
      <c r="L69" s="75">
        <f t="shared" si="33"/>
        <v>522.5308269087235</v>
      </c>
      <c r="M69" s="75">
        <f t="shared" si="33"/>
        <v>522.5308269087235</v>
      </c>
      <c r="N69" s="75">
        <f t="shared" si="33"/>
        <v>522.5308269087235</v>
      </c>
      <c r="O69" s="75">
        <f t="shared" si="33"/>
        <v>534.34433067408725</v>
      </c>
      <c r="P69" s="75">
        <f t="shared" si="33"/>
        <v>534.34433067408725</v>
      </c>
    </row>
    <row r="70" spans="1:18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 t="shared" ref="E70:P70" si="34">E9</f>
        <v>637.5</v>
      </c>
      <c r="F70" s="75">
        <f t="shared" si="34"/>
        <v>620</v>
      </c>
      <c r="G70" s="75">
        <f t="shared" si="34"/>
        <v>597.5</v>
      </c>
      <c r="H70" s="75">
        <f t="shared" si="34"/>
        <v>580</v>
      </c>
      <c r="I70" s="75">
        <f t="shared" si="34"/>
        <v>570</v>
      </c>
      <c r="J70" s="75">
        <f t="shared" si="34"/>
        <v>545</v>
      </c>
      <c r="K70" s="75">
        <f t="shared" si="34"/>
        <v>507.5</v>
      </c>
      <c r="L70" s="75">
        <f t="shared" si="34"/>
        <v>517.5</v>
      </c>
      <c r="M70" s="75">
        <f t="shared" si="34"/>
        <v>525</v>
      </c>
      <c r="N70" s="75">
        <f t="shared" si="34"/>
        <v>565</v>
      </c>
      <c r="O70" s="75">
        <f t="shared" si="34"/>
        <v>575</v>
      </c>
      <c r="P70" s="75">
        <f t="shared" si="34"/>
        <v>572.5</v>
      </c>
    </row>
    <row r="71" spans="1:18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 t="shared" ref="E71:P71" si="35">E8+E18-(550/E20)</f>
        <v>661.52604361370709</v>
      </c>
      <c r="F71" s="75">
        <f t="shared" si="35"/>
        <v>644.02604361370709</v>
      </c>
      <c r="G71" s="75">
        <f t="shared" si="35"/>
        <v>621.52604361370709</v>
      </c>
      <c r="H71" s="75">
        <f t="shared" si="35"/>
        <v>604.02604361370709</v>
      </c>
      <c r="I71" s="75">
        <f t="shared" si="35"/>
        <v>594.02604361370709</v>
      </c>
      <c r="J71" s="75">
        <f t="shared" si="35"/>
        <v>569.02604361370709</v>
      </c>
      <c r="K71" s="75">
        <f t="shared" si="35"/>
        <v>531.52604361370709</v>
      </c>
      <c r="L71" s="75">
        <f t="shared" si="35"/>
        <v>541.52604361370709</v>
      </c>
      <c r="M71" s="75">
        <f t="shared" si="35"/>
        <v>549.02604361370709</v>
      </c>
      <c r="N71" s="75">
        <f t="shared" si="35"/>
        <v>589.02604361370709</v>
      </c>
      <c r="O71" s="75">
        <f t="shared" si="35"/>
        <v>599.02604361370709</v>
      </c>
      <c r="P71" s="75">
        <f t="shared" si="35"/>
        <v>596.52604361370709</v>
      </c>
      <c r="R71" s="221">
        <f>E71*$E$20/1000</f>
        <v>21.234985999999996</v>
      </c>
    </row>
    <row r="72" spans="1:18">
      <c r="A72" s="74" t="s">
        <v>7</v>
      </c>
      <c r="B72" s="86" t="s">
        <v>293</v>
      </c>
      <c r="C72" s="86" t="s">
        <v>106</v>
      </c>
      <c r="D72" s="86" t="s">
        <v>108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R72" s="221"/>
    </row>
    <row r="73" spans="1:18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 t="shared" ref="E73:P73" si="36">E8+E18-(510/E20)</f>
        <v>662.77214953271027</v>
      </c>
      <c r="F73" s="75">
        <f t="shared" si="36"/>
        <v>645.27214953271027</v>
      </c>
      <c r="G73" s="75">
        <f t="shared" si="36"/>
        <v>622.77214953271027</v>
      </c>
      <c r="H73" s="75">
        <f t="shared" si="36"/>
        <v>605.27214953271027</v>
      </c>
      <c r="I73" s="75">
        <f t="shared" si="36"/>
        <v>595.27214953271027</v>
      </c>
      <c r="J73" s="75">
        <f t="shared" si="36"/>
        <v>570.27214953271027</v>
      </c>
      <c r="K73" s="75">
        <f t="shared" si="36"/>
        <v>532.77214953271027</v>
      </c>
      <c r="L73" s="75">
        <f t="shared" si="36"/>
        <v>542.77214953271027</v>
      </c>
      <c r="M73" s="75">
        <f t="shared" si="36"/>
        <v>550.27214953271027</v>
      </c>
      <c r="N73" s="75">
        <f t="shared" si="36"/>
        <v>590.27214953271027</v>
      </c>
      <c r="O73" s="75">
        <f t="shared" si="36"/>
        <v>600.27214953271027</v>
      </c>
      <c r="P73" s="75">
        <f t="shared" si="36"/>
        <v>597.77214953271027</v>
      </c>
      <c r="R73" s="221">
        <f t="shared" ref="R73:R75" si="37">E73*$E$20/1000</f>
        <v>21.274986000000002</v>
      </c>
    </row>
    <row r="74" spans="1:18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 t="shared" ref="E74:P74" si="38">E8+E18-(510/E20)</f>
        <v>662.77214953271027</v>
      </c>
      <c r="F74" s="75">
        <f t="shared" si="38"/>
        <v>645.27214953271027</v>
      </c>
      <c r="G74" s="75">
        <f t="shared" si="38"/>
        <v>622.77214953271027</v>
      </c>
      <c r="H74" s="75">
        <f t="shared" si="38"/>
        <v>605.27214953271027</v>
      </c>
      <c r="I74" s="75">
        <f t="shared" si="38"/>
        <v>595.27214953271027</v>
      </c>
      <c r="J74" s="75">
        <f t="shared" si="38"/>
        <v>570.27214953271027</v>
      </c>
      <c r="K74" s="75">
        <f t="shared" si="38"/>
        <v>532.77214953271027</v>
      </c>
      <c r="L74" s="75">
        <f t="shared" si="38"/>
        <v>542.77214953271027</v>
      </c>
      <c r="M74" s="75">
        <f t="shared" si="38"/>
        <v>550.27214953271027</v>
      </c>
      <c r="N74" s="75">
        <f t="shared" si="38"/>
        <v>590.27214953271027</v>
      </c>
      <c r="O74" s="75">
        <f t="shared" si="38"/>
        <v>600.27214953271027</v>
      </c>
      <c r="P74" s="75">
        <f t="shared" si="38"/>
        <v>597.77214953271027</v>
      </c>
      <c r="R74" s="221">
        <f t="shared" si="37"/>
        <v>21.274986000000002</v>
      </c>
    </row>
    <row r="75" spans="1:18">
      <c r="A75" s="74" t="s">
        <v>7</v>
      </c>
      <c r="B75" s="85" t="s">
        <v>95</v>
      </c>
      <c r="C75" s="85" t="s">
        <v>106</v>
      </c>
      <c r="D75" s="85" t="s">
        <v>107</v>
      </c>
      <c r="E75" s="75">
        <f t="shared" ref="E75:P75" si="39">E19-(550/E20)</f>
        <v>419.40718526720542</v>
      </c>
      <c r="F75" s="75">
        <f t="shared" si="39"/>
        <v>431.53539475478988</v>
      </c>
      <c r="G75" s="75">
        <f t="shared" si="39"/>
        <v>431.53539475478988</v>
      </c>
      <c r="H75" s="75">
        <f t="shared" si="39"/>
        <v>431.53539475478988</v>
      </c>
      <c r="I75" s="75">
        <f t="shared" si="39"/>
        <v>418.0139386565462</v>
      </c>
      <c r="J75" s="75">
        <f t="shared" si="39"/>
        <v>418.0139386565462</v>
      </c>
      <c r="K75" s="75">
        <f t="shared" si="39"/>
        <v>418.0139386565462</v>
      </c>
      <c r="L75" s="75">
        <f t="shared" si="39"/>
        <v>427.51525058473595</v>
      </c>
      <c r="M75" s="75">
        <f t="shared" si="39"/>
        <v>427.51525058473595</v>
      </c>
      <c r="N75" s="75">
        <f t="shared" si="39"/>
        <v>427.51525058473595</v>
      </c>
      <c r="O75" s="75">
        <f t="shared" si="39"/>
        <v>439.3287543500997</v>
      </c>
      <c r="P75" s="75">
        <f t="shared" si="39"/>
        <v>439.3287543500997</v>
      </c>
      <c r="R75" s="221">
        <f t="shared" si="37"/>
        <v>13.462970647077295</v>
      </c>
    </row>
    <row r="76" spans="1:18">
      <c r="A76" s="74" t="s">
        <v>7</v>
      </c>
      <c r="B76" s="85" t="s">
        <v>95</v>
      </c>
      <c r="C76" s="85" t="s">
        <v>106</v>
      </c>
      <c r="D76" s="85" t="s">
        <v>108</v>
      </c>
      <c r="E76" s="75">
        <f t="shared" ref="E76:P76" si="40">E19-(550/E20)</f>
        <v>419.40718526720542</v>
      </c>
      <c r="F76" s="75">
        <f t="shared" si="40"/>
        <v>431.53539475478988</v>
      </c>
      <c r="G76" s="75">
        <f t="shared" si="40"/>
        <v>431.53539475478988</v>
      </c>
      <c r="H76" s="75">
        <f t="shared" si="40"/>
        <v>431.53539475478988</v>
      </c>
      <c r="I76" s="75">
        <f t="shared" si="40"/>
        <v>418.0139386565462</v>
      </c>
      <c r="J76" s="75">
        <f t="shared" si="40"/>
        <v>418.0139386565462</v>
      </c>
      <c r="K76" s="75">
        <f t="shared" si="40"/>
        <v>418.0139386565462</v>
      </c>
      <c r="L76" s="75">
        <f t="shared" si="40"/>
        <v>427.51525058473595</v>
      </c>
      <c r="M76" s="75">
        <f t="shared" si="40"/>
        <v>427.51525058473595</v>
      </c>
      <c r="N76" s="75">
        <f t="shared" si="40"/>
        <v>427.51525058473595</v>
      </c>
      <c r="O76" s="75">
        <f t="shared" si="40"/>
        <v>439.3287543500997</v>
      </c>
      <c r="P76" s="75">
        <f t="shared" si="40"/>
        <v>439.3287543500997</v>
      </c>
      <c r="R76" s="221"/>
    </row>
    <row r="77" spans="1:18">
      <c r="A77" s="74" t="s">
        <v>7</v>
      </c>
      <c r="B77" s="85" t="s">
        <v>95</v>
      </c>
      <c r="C77" s="85" t="s">
        <v>106</v>
      </c>
      <c r="D77" s="85" t="s">
        <v>109</v>
      </c>
      <c r="E77" s="75">
        <f t="shared" ref="E77:P77" si="41">E19-(550/E20)-(150/E20)</f>
        <v>414.73428807094376</v>
      </c>
      <c r="F77" s="75">
        <f t="shared" si="41"/>
        <v>426.86249755852822</v>
      </c>
      <c r="G77" s="75">
        <f t="shared" si="41"/>
        <v>426.86249755852822</v>
      </c>
      <c r="H77" s="75">
        <f t="shared" si="41"/>
        <v>426.86249755852822</v>
      </c>
      <c r="I77" s="75">
        <f t="shared" si="41"/>
        <v>413.34104146028454</v>
      </c>
      <c r="J77" s="75">
        <f t="shared" si="41"/>
        <v>413.34104146028454</v>
      </c>
      <c r="K77" s="75">
        <f t="shared" si="41"/>
        <v>413.34104146028454</v>
      </c>
      <c r="L77" s="75">
        <f t="shared" si="41"/>
        <v>422.84235338847429</v>
      </c>
      <c r="M77" s="75">
        <f t="shared" si="41"/>
        <v>422.84235338847429</v>
      </c>
      <c r="N77" s="75">
        <f t="shared" si="41"/>
        <v>422.84235338847429</v>
      </c>
      <c r="O77" s="75">
        <f t="shared" si="41"/>
        <v>434.65585715383804</v>
      </c>
      <c r="P77" s="75">
        <f t="shared" si="41"/>
        <v>434.65585715383804</v>
      </c>
    </row>
    <row r="78" spans="1:18">
      <c r="A78" s="74" t="s">
        <v>7</v>
      </c>
      <c r="B78" s="85" t="s">
        <v>95</v>
      </c>
      <c r="C78" s="85" t="s">
        <v>106</v>
      </c>
      <c r="D78" s="85" t="s">
        <v>121</v>
      </c>
      <c r="E78" s="75">
        <f t="shared" ref="E78:P78" si="42">E19-(550/E20)-(150/E20)+(250/E20)</f>
        <v>422.52245006471321</v>
      </c>
      <c r="F78" s="75">
        <f t="shared" si="42"/>
        <v>434.65065955229767</v>
      </c>
      <c r="G78" s="75">
        <f t="shared" si="42"/>
        <v>434.65065955229767</v>
      </c>
      <c r="H78" s="75">
        <f t="shared" si="42"/>
        <v>434.65065955229767</v>
      </c>
      <c r="I78" s="75">
        <f t="shared" si="42"/>
        <v>421.12920345405399</v>
      </c>
      <c r="J78" s="75">
        <f t="shared" si="42"/>
        <v>421.12920345405399</v>
      </c>
      <c r="K78" s="75">
        <f t="shared" si="42"/>
        <v>421.12920345405399</v>
      </c>
      <c r="L78" s="75">
        <f t="shared" si="42"/>
        <v>430.63051538224374</v>
      </c>
      <c r="M78" s="75">
        <f t="shared" si="42"/>
        <v>430.63051538224374</v>
      </c>
      <c r="N78" s="75">
        <f t="shared" si="42"/>
        <v>430.63051538224374</v>
      </c>
      <c r="O78" s="75">
        <f t="shared" si="42"/>
        <v>442.44401914760749</v>
      </c>
      <c r="P78" s="75">
        <f t="shared" si="42"/>
        <v>442.44401914760749</v>
      </c>
    </row>
    <row r="79" spans="1:18">
      <c r="A79" s="74" t="s">
        <v>7</v>
      </c>
      <c r="B79" s="85" t="s">
        <v>95</v>
      </c>
      <c r="C79" s="85" t="s">
        <v>110</v>
      </c>
      <c r="D79" s="85" t="s">
        <v>107</v>
      </c>
      <c r="E79" s="75">
        <f t="shared" ref="E79:P79" si="43">E19-(510/E20)</f>
        <v>420.65329118620855</v>
      </c>
      <c r="F79" s="75">
        <f t="shared" si="43"/>
        <v>432.781500673793</v>
      </c>
      <c r="G79" s="75">
        <f t="shared" si="43"/>
        <v>432.781500673793</v>
      </c>
      <c r="H79" s="75">
        <f t="shared" si="43"/>
        <v>432.781500673793</v>
      </c>
      <c r="I79" s="75">
        <f t="shared" si="43"/>
        <v>419.26004457554933</v>
      </c>
      <c r="J79" s="75">
        <f t="shared" si="43"/>
        <v>419.26004457554933</v>
      </c>
      <c r="K79" s="75">
        <f t="shared" si="43"/>
        <v>419.26004457554933</v>
      </c>
      <c r="L79" s="75">
        <f t="shared" si="43"/>
        <v>428.76135650373908</v>
      </c>
      <c r="M79" s="75">
        <f t="shared" si="43"/>
        <v>428.76135650373908</v>
      </c>
      <c r="N79" s="75">
        <f t="shared" si="43"/>
        <v>428.76135650373908</v>
      </c>
      <c r="O79" s="75">
        <f t="shared" si="43"/>
        <v>440.57486026910283</v>
      </c>
      <c r="P79" s="75">
        <f t="shared" si="43"/>
        <v>440.57486026910283</v>
      </c>
    </row>
    <row r="80" spans="1:18">
      <c r="A80" s="74" t="s">
        <v>7</v>
      </c>
      <c r="B80" s="85" t="s">
        <v>95</v>
      </c>
      <c r="C80" s="85" t="s">
        <v>111</v>
      </c>
      <c r="D80" s="85" t="s">
        <v>107</v>
      </c>
      <c r="E80" s="75">
        <f t="shared" ref="E80:P80" si="44">E19-(510/E20)</f>
        <v>420.65329118620855</v>
      </c>
      <c r="F80" s="75">
        <f t="shared" si="44"/>
        <v>432.781500673793</v>
      </c>
      <c r="G80" s="75">
        <f t="shared" si="44"/>
        <v>432.781500673793</v>
      </c>
      <c r="H80" s="75">
        <f t="shared" si="44"/>
        <v>432.781500673793</v>
      </c>
      <c r="I80" s="75">
        <f t="shared" si="44"/>
        <v>419.26004457554933</v>
      </c>
      <c r="J80" s="75">
        <f t="shared" si="44"/>
        <v>419.26004457554933</v>
      </c>
      <c r="K80" s="75">
        <f t="shared" si="44"/>
        <v>419.26004457554933</v>
      </c>
      <c r="L80" s="75">
        <f t="shared" si="44"/>
        <v>428.76135650373908</v>
      </c>
      <c r="M80" s="75">
        <f t="shared" si="44"/>
        <v>428.76135650373908</v>
      </c>
      <c r="N80" s="75">
        <f t="shared" si="44"/>
        <v>428.76135650373908</v>
      </c>
      <c r="O80" s="75">
        <f t="shared" si="44"/>
        <v>440.57486026910283</v>
      </c>
      <c r="P80" s="75">
        <f t="shared" si="44"/>
        <v>440.57486026910283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 t="shared" ref="E81:P81" si="45">E19+(150/E20)</f>
        <v>441.2140388497599</v>
      </c>
      <c r="F81" s="75">
        <f t="shared" si="45"/>
        <v>453.34224833734436</v>
      </c>
      <c r="G81" s="75">
        <f t="shared" si="45"/>
        <v>453.34224833734436</v>
      </c>
      <c r="H81" s="75">
        <f t="shared" si="45"/>
        <v>453.34224833734436</v>
      </c>
      <c r="I81" s="75">
        <f t="shared" si="45"/>
        <v>439.82079223910068</v>
      </c>
      <c r="J81" s="75">
        <f t="shared" si="45"/>
        <v>439.82079223910068</v>
      </c>
      <c r="K81" s="75">
        <f t="shared" si="45"/>
        <v>439.82079223910068</v>
      </c>
      <c r="L81" s="75">
        <f t="shared" si="45"/>
        <v>449.32210416729043</v>
      </c>
      <c r="M81" s="75">
        <f t="shared" si="45"/>
        <v>449.32210416729043</v>
      </c>
      <c r="N81" s="75">
        <f t="shared" si="45"/>
        <v>449.32210416729043</v>
      </c>
      <c r="O81" s="75">
        <f t="shared" si="45"/>
        <v>461.13560793265418</v>
      </c>
      <c r="P81" s="75">
        <f t="shared" si="45"/>
        <v>461.13560793265418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 t="shared" ref="E82:P82" si="46">E19</f>
        <v>436.54114165349824</v>
      </c>
      <c r="F82" s="75">
        <f t="shared" si="46"/>
        <v>448.6693511410827</v>
      </c>
      <c r="G82" s="75">
        <f t="shared" si="46"/>
        <v>448.6693511410827</v>
      </c>
      <c r="H82" s="75">
        <f t="shared" si="46"/>
        <v>448.6693511410827</v>
      </c>
      <c r="I82" s="75">
        <f t="shared" si="46"/>
        <v>435.14789504283902</v>
      </c>
      <c r="J82" s="75">
        <f t="shared" si="46"/>
        <v>435.14789504283902</v>
      </c>
      <c r="K82" s="75">
        <f t="shared" si="46"/>
        <v>435.14789504283902</v>
      </c>
      <c r="L82" s="75">
        <f t="shared" si="46"/>
        <v>444.64920697102878</v>
      </c>
      <c r="M82" s="75">
        <f t="shared" si="46"/>
        <v>444.64920697102878</v>
      </c>
      <c r="N82" s="75">
        <f t="shared" si="46"/>
        <v>444.64920697102878</v>
      </c>
      <c r="O82" s="75">
        <f t="shared" si="46"/>
        <v>456.46271073639252</v>
      </c>
      <c r="P82" s="75">
        <f t="shared" si="46"/>
        <v>456.46271073639252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 t="shared" ref="E83:P83" si="47">E19-(400/E20)+(150/E20)</f>
        <v>428.75297965972874</v>
      </c>
      <c r="F83" s="75">
        <f t="shared" si="47"/>
        <v>440.88118914731319</v>
      </c>
      <c r="G83" s="75">
        <f t="shared" si="47"/>
        <v>440.88118914731319</v>
      </c>
      <c r="H83" s="75">
        <f t="shared" si="47"/>
        <v>440.88118914731319</v>
      </c>
      <c r="I83" s="75">
        <f t="shared" si="47"/>
        <v>427.35973304906952</v>
      </c>
      <c r="J83" s="75">
        <f t="shared" si="47"/>
        <v>427.35973304906952</v>
      </c>
      <c r="K83" s="75">
        <f t="shared" si="47"/>
        <v>427.35973304906952</v>
      </c>
      <c r="L83" s="75">
        <f t="shared" si="47"/>
        <v>436.86104497725927</v>
      </c>
      <c r="M83" s="75">
        <f t="shared" si="47"/>
        <v>436.86104497725927</v>
      </c>
      <c r="N83" s="75">
        <f t="shared" si="47"/>
        <v>436.86104497725927</v>
      </c>
      <c r="O83" s="75">
        <f t="shared" si="47"/>
        <v>448.67454874262302</v>
      </c>
      <c r="P83" s="75">
        <f t="shared" si="47"/>
        <v>448.67454874262302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 t="shared" ref="E84:P84" si="48">E19-(400/E20)</f>
        <v>424.08008246346708</v>
      </c>
      <c r="F84" s="75">
        <f t="shared" si="48"/>
        <v>436.20829195105154</v>
      </c>
      <c r="G84" s="75">
        <f t="shared" si="48"/>
        <v>436.20829195105154</v>
      </c>
      <c r="H84" s="75">
        <f t="shared" si="48"/>
        <v>436.20829195105154</v>
      </c>
      <c r="I84" s="75">
        <f t="shared" si="48"/>
        <v>422.68683585280786</v>
      </c>
      <c r="J84" s="75">
        <f t="shared" si="48"/>
        <v>422.68683585280786</v>
      </c>
      <c r="K84" s="75">
        <f t="shared" si="48"/>
        <v>422.68683585280786</v>
      </c>
      <c r="L84" s="75">
        <f t="shared" si="48"/>
        <v>432.18814778099761</v>
      </c>
      <c r="M84" s="75">
        <f t="shared" si="48"/>
        <v>432.18814778099761</v>
      </c>
      <c r="N84" s="75">
        <f t="shared" si="48"/>
        <v>432.18814778099761</v>
      </c>
      <c r="O84" s="75">
        <f t="shared" si="48"/>
        <v>444.00165154636136</v>
      </c>
      <c r="P84" s="75">
        <f t="shared" si="48"/>
        <v>444.00165154636136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 t="shared" ref="E85:P85" si="49">E19-(400/E20)+(150/E20)</f>
        <v>428.75297965972874</v>
      </c>
      <c r="F85" s="75">
        <f t="shared" si="49"/>
        <v>440.88118914731319</v>
      </c>
      <c r="G85" s="75">
        <f t="shared" si="49"/>
        <v>440.88118914731319</v>
      </c>
      <c r="H85" s="75">
        <f t="shared" si="49"/>
        <v>440.88118914731319</v>
      </c>
      <c r="I85" s="75">
        <f t="shared" si="49"/>
        <v>427.35973304906952</v>
      </c>
      <c r="J85" s="75">
        <f t="shared" si="49"/>
        <v>427.35973304906952</v>
      </c>
      <c r="K85" s="75">
        <f t="shared" si="49"/>
        <v>427.35973304906952</v>
      </c>
      <c r="L85" s="75">
        <f t="shared" si="49"/>
        <v>436.86104497725927</v>
      </c>
      <c r="M85" s="75">
        <f t="shared" si="49"/>
        <v>436.86104497725927</v>
      </c>
      <c r="N85" s="75">
        <f t="shared" si="49"/>
        <v>436.86104497725927</v>
      </c>
      <c r="O85" s="75">
        <f t="shared" si="49"/>
        <v>448.67454874262302</v>
      </c>
      <c r="P85" s="75">
        <f t="shared" si="49"/>
        <v>448.67454874262302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 t="shared" ref="E86:P86" si="50">E19-(400/E20)</f>
        <v>424.08008246346708</v>
      </c>
      <c r="F86" s="75">
        <f t="shared" si="50"/>
        <v>436.20829195105154</v>
      </c>
      <c r="G86" s="75">
        <f t="shared" si="50"/>
        <v>436.20829195105154</v>
      </c>
      <c r="H86" s="75">
        <f t="shared" si="50"/>
        <v>436.20829195105154</v>
      </c>
      <c r="I86" s="75">
        <f t="shared" si="50"/>
        <v>422.68683585280786</v>
      </c>
      <c r="J86" s="75">
        <f t="shared" si="50"/>
        <v>422.68683585280786</v>
      </c>
      <c r="K86" s="75">
        <f t="shared" si="50"/>
        <v>422.68683585280786</v>
      </c>
      <c r="L86" s="75">
        <f t="shared" si="50"/>
        <v>432.18814778099761</v>
      </c>
      <c r="M86" s="75">
        <f t="shared" si="50"/>
        <v>432.18814778099761</v>
      </c>
      <c r="N86" s="75">
        <f t="shared" si="50"/>
        <v>432.18814778099761</v>
      </c>
      <c r="O86" s="75">
        <f t="shared" si="50"/>
        <v>444.00165154636136</v>
      </c>
      <c r="P86" s="75">
        <f t="shared" si="50"/>
        <v>444.00165154636136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 t="shared" ref="E87:P87" si="51">E19-(400/E20)+(250/E20)</f>
        <v>431.86824445723653</v>
      </c>
      <c r="F87" s="75">
        <f t="shared" si="51"/>
        <v>443.99645394482098</v>
      </c>
      <c r="G87" s="75">
        <f t="shared" si="51"/>
        <v>443.99645394482098</v>
      </c>
      <c r="H87" s="75">
        <f t="shared" si="51"/>
        <v>443.99645394482098</v>
      </c>
      <c r="I87" s="75">
        <f t="shared" si="51"/>
        <v>430.47499784657731</v>
      </c>
      <c r="J87" s="75">
        <f t="shared" si="51"/>
        <v>430.47499784657731</v>
      </c>
      <c r="K87" s="75">
        <f t="shared" si="51"/>
        <v>430.47499784657731</v>
      </c>
      <c r="L87" s="75">
        <f t="shared" si="51"/>
        <v>439.97630977476706</v>
      </c>
      <c r="M87" s="75">
        <f t="shared" si="51"/>
        <v>439.97630977476706</v>
      </c>
      <c r="N87" s="75">
        <f t="shared" si="51"/>
        <v>439.97630977476706</v>
      </c>
      <c r="O87" s="75">
        <f t="shared" si="51"/>
        <v>451.78981354013081</v>
      </c>
      <c r="P87" s="75">
        <f t="shared" si="51"/>
        <v>451.78981354013081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 t="shared" ref="E88:P88" si="52">E19-(620/E20)+(150/E20)</f>
        <v>421.89939710521162</v>
      </c>
      <c r="F88" s="75">
        <f t="shared" si="52"/>
        <v>434.02760659279608</v>
      </c>
      <c r="G88" s="75">
        <f t="shared" si="52"/>
        <v>434.02760659279608</v>
      </c>
      <c r="H88" s="75">
        <f t="shared" si="52"/>
        <v>434.02760659279608</v>
      </c>
      <c r="I88" s="75">
        <f t="shared" si="52"/>
        <v>420.5061504945524</v>
      </c>
      <c r="J88" s="75">
        <f t="shared" si="52"/>
        <v>420.5061504945524</v>
      </c>
      <c r="K88" s="75">
        <f t="shared" si="52"/>
        <v>420.5061504945524</v>
      </c>
      <c r="L88" s="75">
        <f t="shared" si="52"/>
        <v>430.00746242274215</v>
      </c>
      <c r="M88" s="75">
        <f t="shared" si="52"/>
        <v>430.00746242274215</v>
      </c>
      <c r="N88" s="75">
        <f t="shared" si="52"/>
        <v>430.00746242274215</v>
      </c>
      <c r="O88" s="75">
        <f t="shared" si="52"/>
        <v>441.8209661881059</v>
      </c>
      <c r="P88" s="75">
        <f t="shared" si="52"/>
        <v>441.8209661881059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 t="shared" ref="E89:P89" si="53">E19-(620/E20)</f>
        <v>417.22649990894996</v>
      </c>
      <c r="F89" s="75">
        <f t="shared" si="53"/>
        <v>429.35470939653442</v>
      </c>
      <c r="G89" s="75">
        <f t="shared" si="53"/>
        <v>429.35470939653442</v>
      </c>
      <c r="H89" s="75">
        <f t="shared" si="53"/>
        <v>429.35470939653442</v>
      </c>
      <c r="I89" s="75">
        <f t="shared" si="53"/>
        <v>415.83325329829074</v>
      </c>
      <c r="J89" s="75">
        <f t="shared" si="53"/>
        <v>415.83325329829074</v>
      </c>
      <c r="K89" s="75">
        <f t="shared" si="53"/>
        <v>415.83325329829074</v>
      </c>
      <c r="L89" s="75">
        <f t="shared" si="53"/>
        <v>425.33456522648049</v>
      </c>
      <c r="M89" s="75">
        <f t="shared" si="53"/>
        <v>425.33456522648049</v>
      </c>
      <c r="N89" s="75">
        <f t="shared" si="53"/>
        <v>425.33456522648049</v>
      </c>
      <c r="O89" s="75">
        <f t="shared" si="53"/>
        <v>437.14806899184424</v>
      </c>
      <c r="P89" s="75">
        <f t="shared" si="53"/>
        <v>437.14806899184424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 t="shared" ref="E90:P90" si="54">E19</f>
        <v>436.54114165349824</v>
      </c>
      <c r="F90" s="75">
        <f t="shared" si="54"/>
        <v>448.6693511410827</v>
      </c>
      <c r="G90" s="75">
        <f t="shared" si="54"/>
        <v>448.6693511410827</v>
      </c>
      <c r="H90" s="75">
        <f t="shared" si="54"/>
        <v>448.6693511410827</v>
      </c>
      <c r="I90" s="75">
        <f t="shared" si="54"/>
        <v>435.14789504283902</v>
      </c>
      <c r="J90" s="75">
        <f t="shared" si="54"/>
        <v>435.14789504283902</v>
      </c>
      <c r="K90" s="75">
        <f t="shared" si="54"/>
        <v>435.14789504283902</v>
      </c>
      <c r="L90" s="75">
        <f t="shared" si="54"/>
        <v>444.64920697102878</v>
      </c>
      <c r="M90" s="75">
        <f t="shared" si="54"/>
        <v>444.64920697102878</v>
      </c>
      <c r="N90" s="75">
        <f t="shared" si="54"/>
        <v>444.64920697102878</v>
      </c>
      <c r="O90" s="75">
        <f t="shared" si="54"/>
        <v>456.46271073639252</v>
      </c>
      <c r="P90" s="75">
        <f t="shared" si="54"/>
        <v>456.46271073639252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 t="shared" ref="E91:P91" si="55">E19-(400/E20)+(150/E20)</f>
        <v>428.75297965972874</v>
      </c>
      <c r="F91" s="75">
        <f t="shared" si="55"/>
        <v>440.88118914731319</v>
      </c>
      <c r="G91" s="75">
        <f t="shared" si="55"/>
        <v>440.88118914731319</v>
      </c>
      <c r="H91" s="75">
        <f t="shared" si="55"/>
        <v>440.88118914731319</v>
      </c>
      <c r="I91" s="75">
        <f t="shared" si="55"/>
        <v>427.35973304906952</v>
      </c>
      <c r="J91" s="75">
        <f t="shared" si="55"/>
        <v>427.35973304906952</v>
      </c>
      <c r="K91" s="75">
        <f t="shared" si="55"/>
        <v>427.35973304906952</v>
      </c>
      <c r="L91" s="75">
        <f t="shared" si="55"/>
        <v>436.86104497725927</v>
      </c>
      <c r="M91" s="75">
        <f t="shared" si="55"/>
        <v>436.86104497725927</v>
      </c>
      <c r="N91" s="75">
        <f t="shared" si="55"/>
        <v>436.86104497725927</v>
      </c>
      <c r="O91" s="75">
        <f t="shared" si="55"/>
        <v>448.67454874262302</v>
      </c>
      <c r="P91" s="75">
        <f t="shared" si="55"/>
        <v>448.67454874262302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 t="shared" ref="E92:P92" si="56">E19-(400/E20)</f>
        <v>424.08008246346708</v>
      </c>
      <c r="F92" s="75">
        <f t="shared" si="56"/>
        <v>436.20829195105154</v>
      </c>
      <c r="G92" s="75">
        <f t="shared" si="56"/>
        <v>436.20829195105154</v>
      </c>
      <c r="H92" s="75">
        <f t="shared" si="56"/>
        <v>436.20829195105154</v>
      </c>
      <c r="I92" s="75">
        <f t="shared" si="56"/>
        <v>422.68683585280786</v>
      </c>
      <c r="J92" s="75">
        <f t="shared" si="56"/>
        <v>422.68683585280786</v>
      </c>
      <c r="K92" s="75">
        <f t="shared" si="56"/>
        <v>422.68683585280786</v>
      </c>
      <c r="L92" s="75">
        <f t="shared" si="56"/>
        <v>432.18814778099761</v>
      </c>
      <c r="M92" s="75">
        <f t="shared" si="56"/>
        <v>432.18814778099761</v>
      </c>
      <c r="N92" s="75">
        <f t="shared" si="56"/>
        <v>432.18814778099761</v>
      </c>
      <c r="O92" s="75">
        <f t="shared" si="56"/>
        <v>444.00165154636136</v>
      </c>
      <c r="P92" s="75">
        <f t="shared" si="56"/>
        <v>444.00165154636136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 t="shared" ref="E93:P93" si="57">E19-(400/E20)+(150/E20)</f>
        <v>428.75297965972874</v>
      </c>
      <c r="F93" s="75">
        <f t="shared" si="57"/>
        <v>440.88118914731319</v>
      </c>
      <c r="G93" s="75">
        <f t="shared" si="57"/>
        <v>440.88118914731319</v>
      </c>
      <c r="H93" s="75">
        <f t="shared" si="57"/>
        <v>440.88118914731319</v>
      </c>
      <c r="I93" s="75">
        <f t="shared" si="57"/>
        <v>427.35973304906952</v>
      </c>
      <c r="J93" s="75">
        <f t="shared" si="57"/>
        <v>427.35973304906952</v>
      </c>
      <c r="K93" s="75">
        <f t="shared" si="57"/>
        <v>427.35973304906952</v>
      </c>
      <c r="L93" s="75">
        <f t="shared" si="57"/>
        <v>436.86104497725927</v>
      </c>
      <c r="M93" s="75">
        <f t="shared" si="57"/>
        <v>436.86104497725927</v>
      </c>
      <c r="N93" s="75">
        <f t="shared" si="57"/>
        <v>436.86104497725927</v>
      </c>
      <c r="O93" s="75">
        <f t="shared" si="57"/>
        <v>448.67454874262302</v>
      </c>
      <c r="P93" s="75">
        <f t="shared" si="57"/>
        <v>448.67454874262302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 t="shared" ref="E94:P94" si="58">E19-(400/E20)</f>
        <v>424.08008246346708</v>
      </c>
      <c r="F94" s="75">
        <f t="shared" si="58"/>
        <v>436.20829195105154</v>
      </c>
      <c r="G94" s="75">
        <f t="shared" si="58"/>
        <v>436.20829195105154</v>
      </c>
      <c r="H94" s="75">
        <f t="shared" si="58"/>
        <v>436.20829195105154</v>
      </c>
      <c r="I94" s="75">
        <f t="shared" si="58"/>
        <v>422.68683585280786</v>
      </c>
      <c r="J94" s="75">
        <f t="shared" si="58"/>
        <v>422.68683585280786</v>
      </c>
      <c r="K94" s="75">
        <f t="shared" si="58"/>
        <v>422.68683585280786</v>
      </c>
      <c r="L94" s="75">
        <f t="shared" si="58"/>
        <v>432.18814778099761</v>
      </c>
      <c r="M94" s="75">
        <f t="shared" si="58"/>
        <v>432.18814778099761</v>
      </c>
      <c r="N94" s="75">
        <f t="shared" si="58"/>
        <v>432.18814778099761</v>
      </c>
      <c r="O94" s="75">
        <f t="shared" si="58"/>
        <v>444.00165154636136</v>
      </c>
      <c r="P94" s="75">
        <f t="shared" si="58"/>
        <v>444.00165154636136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 t="shared" ref="E95:P95" si="59">E19+(150/E20)</f>
        <v>441.2140388497599</v>
      </c>
      <c r="F95" s="75">
        <f t="shared" si="59"/>
        <v>453.34224833734436</v>
      </c>
      <c r="G95" s="75">
        <f t="shared" si="59"/>
        <v>453.34224833734436</v>
      </c>
      <c r="H95" s="75">
        <f t="shared" si="59"/>
        <v>453.34224833734436</v>
      </c>
      <c r="I95" s="75">
        <f t="shared" si="59"/>
        <v>439.82079223910068</v>
      </c>
      <c r="J95" s="75">
        <f t="shared" si="59"/>
        <v>439.82079223910068</v>
      </c>
      <c r="K95" s="75">
        <f t="shared" si="59"/>
        <v>439.82079223910068</v>
      </c>
      <c r="L95" s="75">
        <f t="shared" si="59"/>
        <v>449.32210416729043</v>
      </c>
      <c r="M95" s="75">
        <f t="shared" si="59"/>
        <v>449.32210416729043</v>
      </c>
      <c r="N95" s="75">
        <f t="shared" si="59"/>
        <v>449.32210416729043</v>
      </c>
      <c r="O95" s="75">
        <f t="shared" si="59"/>
        <v>461.13560793265418</v>
      </c>
      <c r="P95" s="75">
        <f t="shared" si="59"/>
        <v>461.13560793265418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 t="shared" ref="E96:P96" si="60">E19+(150/E20)</f>
        <v>441.2140388497599</v>
      </c>
      <c r="F96" s="75">
        <f t="shared" si="60"/>
        <v>453.34224833734436</v>
      </c>
      <c r="G96" s="75">
        <f t="shared" si="60"/>
        <v>453.34224833734436</v>
      </c>
      <c r="H96" s="75">
        <f t="shared" si="60"/>
        <v>453.34224833734436</v>
      </c>
      <c r="I96" s="75">
        <f t="shared" si="60"/>
        <v>439.82079223910068</v>
      </c>
      <c r="J96" s="75">
        <f t="shared" si="60"/>
        <v>439.82079223910068</v>
      </c>
      <c r="K96" s="75">
        <f t="shared" si="60"/>
        <v>439.82079223910068</v>
      </c>
      <c r="L96" s="75">
        <f t="shared" si="60"/>
        <v>449.32210416729043</v>
      </c>
      <c r="M96" s="75">
        <f t="shared" si="60"/>
        <v>449.32210416729043</v>
      </c>
      <c r="N96" s="75">
        <f t="shared" si="60"/>
        <v>449.32210416729043</v>
      </c>
      <c r="O96" s="75">
        <f t="shared" si="60"/>
        <v>461.13560793265418</v>
      </c>
      <c r="P96" s="75">
        <f t="shared" si="60"/>
        <v>461.13560793265418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 t="shared" ref="E97:P97" si="61">E19</f>
        <v>436.54114165349824</v>
      </c>
      <c r="F97" s="75">
        <f t="shared" si="61"/>
        <v>448.6693511410827</v>
      </c>
      <c r="G97" s="75">
        <f t="shared" si="61"/>
        <v>448.6693511410827</v>
      </c>
      <c r="H97" s="75">
        <f t="shared" si="61"/>
        <v>448.6693511410827</v>
      </c>
      <c r="I97" s="75">
        <f t="shared" si="61"/>
        <v>435.14789504283902</v>
      </c>
      <c r="J97" s="75">
        <f t="shared" si="61"/>
        <v>435.14789504283902</v>
      </c>
      <c r="K97" s="75">
        <f t="shared" si="61"/>
        <v>435.14789504283902</v>
      </c>
      <c r="L97" s="75">
        <f t="shared" si="61"/>
        <v>444.64920697102878</v>
      </c>
      <c r="M97" s="75">
        <f t="shared" si="61"/>
        <v>444.64920697102878</v>
      </c>
      <c r="N97" s="75">
        <f t="shared" si="61"/>
        <v>444.64920697102878</v>
      </c>
      <c r="O97" s="75">
        <f t="shared" si="61"/>
        <v>456.46271073639252</v>
      </c>
      <c r="P97" s="75">
        <f t="shared" si="61"/>
        <v>456.46271073639252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 t="shared" ref="E98:P98" si="62">E19</f>
        <v>436.54114165349824</v>
      </c>
      <c r="F98" s="75">
        <f t="shared" si="62"/>
        <v>448.6693511410827</v>
      </c>
      <c r="G98" s="75">
        <f t="shared" si="62"/>
        <v>448.6693511410827</v>
      </c>
      <c r="H98" s="75">
        <f t="shared" si="62"/>
        <v>448.6693511410827</v>
      </c>
      <c r="I98" s="75">
        <f t="shared" si="62"/>
        <v>435.14789504283902</v>
      </c>
      <c r="J98" s="75">
        <f t="shared" si="62"/>
        <v>435.14789504283902</v>
      </c>
      <c r="K98" s="75">
        <f t="shared" si="62"/>
        <v>435.14789504283902</v>
      </c>
      <c r="L98" s="75">
        <f t="shared" si="62"/>
        <v>444.64920697102878</v>
      </c>
      <c r="M98" s="75">
        <f t="shared" si="62"/>
        <v>444.64920697102878</v>
      </c>
      <c r="N98" s="75">
        <f t="shared" si="62"/>
        <v>444.64920697102878</v>
      </c>
      <c r="O98" s="75">
        <f t="shared" si="62"/>
        <v>456.46271073639252</v>
      </c>
      <c r="P98" s="75">
        <f t="shared" si="62"/>
        <v>456.46271073639252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 t="shared" ref="E99:P99" si="63">E19</f>
        <v>436.54114165349824</v>
      </c>
      <c r="F99" s="75">
        <f t="shared" si="63"/>
        <v>448.6693511410827</v>
      </c>
      <c r="G99" s="75">
        <f t="shared" si="63"/>
        <v>448.6693511410827</v>
      </c>
      <c r="H99" s="75">
        <f t="shared" si="63"/>
        <v>448.6693511410827</v>
      </c>
      <c r="I99" s="75">
        <f t="shared" si="63"/>
        <v>435.14789504283902</v>
      </c>
      <c r="J99" s="75">
        <f t="shared" si="63"/>
        <v>435.14789504283902</v>
      </c>
      <c r="K99" s="75">
        <f t="shared" si="63"/>
        <v>435.14789504283902</v>
      </c>
      <c r="L99" s="75">
        <f t="shared" si="63"/>
        <v>444.64920697102878</v>
      </c>
      <c r="M99" s="75">
        <f t="shared" si="63"/>
        <v>444.64920697102878</v>
      </c>
      <c r="N99" s="75">
        <f t="shared" si="63"/>
        <v>444.64920697102878</v>
      </c>
      <c r="O99" s="75">
        <f t="shared" si="63"/>
        <v>456.46271073639252</v>
      </c>
      <c r="P99" s="75">
        <f t="shared" si="63"/>
        <v>456.46271073639252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293">
        <f t="shared" ref="E100:P100" si="64">E8+E18-(550/E20)-(150/E20)</f>
        <v>656.85314641744537</v>
      </c>
      <c r="F100" s="293">
        <f t="shared" si="64"/>
        <v>639.35314641744537</v>
      </c>
      <c r="G100" s="293">
        <f t="shared" si="64"/>
        <v>616.85314641744537</v>
      </c>
      <c r="H100" s="293">
        <f t="shared" si="64"/>
        <v>599.35314641744537</v>
      </c>
      <c r="I100" s="293">
        <f t="shared" si="64"/>
        <v>589.35314641744537</v>
      </c>
      <c r="J100" s="293">
        <f t="shared" si="64"/>
        <v>564.35314641744537</v>
      </c>
      <c r="K100" s="293">
        <f t="shared" si="64"/>
        <v>526.85314641744537</v>
      </c>
      <c r="L100" s="293">
        <f t="shared" si="64"/>
        <v>536.85314641744537</v>
      </c>
      <c r="M100" s="293">
        <f t="shared" si="64"/>
        <v>544.35314641744537</v>
      </c>
      <c r="N100" s="293">
        <f t="shared" si="64"/>
        <v>584.35314641744537</v>
      </c>
      <c r="O100" s="293">
        <f t="shared" si="64"/>
        <v>594.35314641744537</v>
      </c>
      <c r="P100" s="293">
        <f t="shared" si="64"/>
        <v>591.85314641744537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 t="shared" ref="E101:P101" si="65">E8+E18-(620/E20)</f>
        <v>659.34535825545163</v>
      </c>
      <c r="F101" s="75">
        <f t="shared" si="65"/>
        <v>641.84535825545163</v>
      </c>
      <c r="G101" s="75">
        <f t="shared" si="65"/>
        <v>619.34535825545163</v>
      </c>
      <c r="H101" s="75">
        <f t="shared" si="65"/>
        <v>601.84535825545163</v>
      </c>
      <c r="I101" s="75">
        <f t="shared" si="65"/>
        <v>591.84535825545163</v>
      </c>
      <c r="J101" s="75">
        <f t="shared" si="65"/>
        <v>566.84535825545163</v>
      </c>
      <c r="K101" s="75">
        <f t="shared" si="65"/>
        <v>529.34535825545163</v>
      </c>
      <c r="L101" s="75">
        <f t="shared" si="65"/>
        <v>539.34535825545163</v>
      </c>
      <c r="M101" s="75">
        <f t="shared" si="65"/>
        <v>546.84535825545163</v>
      </c>
      <c r="N101" s="75">
        <f t="shared" si="65"/>
        <v>586.84535825545163</v>
      </c>
      <c r="O101" s="75">
        <f t="shared" si="65"/>
        <v>596.84535825545163</v>
      </c>
      <c r="P101" s="75">
        <f t="shared" si="65"/>
        <v>594.34535825545163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66">E8+E18-(500/E20)</f>
        <v>663.08367601246107</v>
      </c>
      <c r="F102" s="75">
        <f t="shared" si="66"/>
        <v>645.58367601246107</v>
      </c>
      <c r="G102" s="75">
        <f t="shared" si="66"/>
        <v>623.08367601246107</v>
      </c>
      <c r="H102" s="75">
        <f t="shared" si="66"/>
        <v>605.58367601246107</v>
      </c>
      <c r="I102" s="75">
        <f t="shared" si="66"/>
        <v>595.58367601246107</v>
      </c>
      <c r="J102" s="75">
        <f t="shared" si="66"/>
        <v>570.58367601246107</v>
      </c>
      <c r="K102" s="75">
        <f t="shared" si="66"/>
        <v>533.08367601246107</v>
      </c>
      <c r="L102" s="75">
        <f t="shared" si="66"/>
        <v>543.08367601246107</v>
      </c>
      <c r="M102" s="75">
        <f t="shared" si="66"/>
        <v>550.58367601246107</v>
      </c>
      <c r="N102" s="75">
        <f t="shared" si="66"/>
        <v>590.58367601246107</v>
      </c>
      <c r="O102" s="75">
        <f t="shared" si="66"/>
        <v>600.58367601246107</v>
      </c>
      <c r="P102" s="75">
        <f t="shared" si="66"/>
        <v>598.08367601246107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:P103" si="67">E8+E18-(550/E20)</f>
        <v>661.52604361370709</v>
      </c>
      <c r="F103" s="75">
        <f t="shared" si="67"/>
        <v>644.02604361370709</v>
      </c>
      <c r="G103" s="75">
        <f t="shared" si="67"/>
        <v>621.52604361370709</v>
      </c>
      <c r="H103" s="75">
        <f t="shared" si="67"/>
        <v>604.02604361370709</v>
      </c>
      <c r="I103" s="75">
        <f t="shared" si="67"/>
        <v>594.02604361370709</v>
      </c>
      <c r="J103" s="75">
        <f t="shared" si="67"/>
        <v>569.02604361370709</v>
      </c>
      <c r="K103" s="75">
        <f t="shared" si="67"/>
        <v>531.52604361370709</v>
      </c>
      <c r="L103" s="75">
        <f t="shared" si="67"/>
        <v>541.52604361370709</v>
      </c>
      <c r="M103" s="75">
        <f t="shared" si="67"/>
        <v>549.02604361370709</v>
      </c>
      <c r="N103" s="75">
        <f t="shared" si="67"/>
        <v>589.02604361370709</v>
      </c>
      <c r="O103" s="75">
        <f t="shared" si="67"/>
        <v>599.02604361370709</v>
      </c>
      <c r="P103" s="75">
        <f t="shared" si="67"/>
        <v>596.52604361370709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 t="shared" ref="E104:P104" si="68">E8+E18-(550/E20)-(150/E20)</f>
        <v>656.85314641744537</v>
      </c>
      <c r="F104" s="75">
        <f t="shared" si="68"/>
        <v>639.35314641744537</v>
      </c>
      <c r="G104" s="75">
        <f t="shared" si="68"/>
        <v>616.85314641744537</v>
      </c>
      <c r="H104" s="75">
        <f t="shared" si="68"/>
        <v>599.35314641744537</v>
      </c>
      <c r="I104" s="75">
        <f t="shared" si="68"/>
        <v>589.35314641744537</v>
      </c>
      <c r="J104" s="75">
        <f t="shared" si="68"/>
        <v>564.35314641744537</v>
      </c>
      <c r="K104" s="75">
        <f t="shared" si="68"/>
        <v>526.85314641744537</v>
      </c>
      <c r="L104" s="75">
        <f t="shared" si="68"/>
        <v>536.85314641744537</v>
      </c>
      <c r="M104" s="75">
        <f t="shared" si="68"/>
        <v>544.35314641744537</v>
      </c>
      <c r="N104" s="75">
        <f t="shared" si="68"/>
        <v>584.35314641744537</v>
      </c>
      <c r="O104" s="75">
        <f t="shared" si="68"/>
        <v>594.35314641744537</v>
      </c>
      <c r="P104" s="75">
        <f t="shared" si="68"/>
        <v>591.85314641744537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:P105" si="69">E8+E18-(550/E20)-(150/E20)+(250/E20)</f>
        <v>664.64130841121482</v>
      </c>
      <c r="F105" s="75">
        <f t="shared" si="69"/>
        <v>647.14130841121482</v>
      </c>
      <c r="G105" s="75">
        <f t="shared" si="69"/>
        <v>624.64130841121482</v>
      </c>
      <c r="H105" s="75">
        <f t="shared" si="69"/>
        <v>607.14130841121482</v>
      </c>
      <c r="I105" s="75">
        <f t="shared" si="69"/>
        <v>597.14130841121482</v>
      </c>
      <c r="J105" s="75">
        <f t="shared" si="69"/>
        <v>572.14130841121482</v>
      </c>
      <c r="K105" s="75">
        <f t="shared" si="69"/>
        <v>534.64130841121482</v>
      </c>
      <c r="L105" s="75">
        <f t="shared" si="69"/>
        <v>544.64130841121482</v>
      </c>
      <c r="M105" s="75">
        <f t="shared" si="69"/>
        <v>552.14130841121482</v>
      </c>
      <c r="N105" s="75">
        <f t="shared" si="69"/>
        <v>592.14130841121482</v>
      </c>
      <c r="O105" s="75">
        <f t="shared" si="69"/>
        <v>602.14130841121482</v>
      </c>
      <c r="P105" s="75">
        <f t="shared" si="69"/>
        <v>599.64130841121482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70">E8+E18+(150/E20)</f>
        <v>683.33289719626168</v>
      </c>
      <c r="F106" s="75">
        <f t="shared" si="70"/>
        <v>665.83289719626168</v>
      </c>
      <c r="G106" s="75">
        <f t="shared" si="70"/>
        <v>643.33289719626168</v>
      </c>
      <c r="H106" s="75">
        <f t="shared" si="70"/>
        <v>625.83289719626168</v>
      </c>
      <c r="I106" s="75">
        <f t="shared" si="70"/>
        <v>615.83289719626168</v>
      </c>
      <c r="J106" s="75">
        <f t="shared" si="70"/>
        <v>590.83289719626168</v>
      </c>
      <c r="K106" s="75">
        <f t="shared" si="70"/>
        <v>553.33289719626168</v>
      </c>
      <c r="L106" s="75">
        <f t="shared" si="70"/>
        <v>563.33289719626168</v>
      </c>
      <c r="M106" s="75">
        <f t="shared" si="70"/>
        <v>570.83289719626168</v>
      </c>
      <c r="N106" s="75">
        <f t="shared" si="70"/>
        <v>610.83289719626168</v>
      </c>
      <c r="O106" s="75">
        <f t="shared" si="70"/>
        <v>620.83289719626168</v>
      </c>
      <c r="P106" s="75">
        <f t="shared" si="70"/>
        <v>618.33289719626168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71">E8+E18</f>
        <v>678.66</v>
      </c>
      <c r="F107" s="75">
        <f t="shared" si="71"/>
        <v>661.16</v>
      </c>
      <c r="G107" s="75">
        <f t="shared" si="71"/>
        <v>638.66</v>
      </c>
      <c r="H107" s="75">
        <f t="shared" si="71"/>
        <v>621.16</v>
      </c>
      <c r="I107" s="75">
        <f t="shared" si="71"/>
        <v>611.16</v>
      </c>
      <c r="J107" s="75">
        <f t="shared" si="71"/>
        <v>586.16</v>
      </c>
      <c r="K107" s="75">
        <f t="shared" si="71"/>
        <v>548.66</v>
      </c>
      <c r="L107" s="75">
        <f t="shared" si="71"/>
        <v>558.66</v>
      </c>
      <c r="M107" s="75">
        <f t="shared" si="71"/>
        <v>566.16</v>
      </c>
      <c r="N107" s="75">
        <f t="shared" si="71"/>
        <v>606.16</v>
      </c>
      <c r="O107" s="75">
        <f t="shared" si="71"/>
        <v>616.16</v>
      </c>
      <c r="P107" s="75">
        <f t="shared" si="71"/>
        <v>613.66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:P108" si="72">E8+E18-(400/E20)+(150/E20)</f>
        <v>670.87183800623052</v>
      </c>
      <c r="F108" s="75">
        <f t="shared" si="72"/>
        <v>653.37183800623052</v>
      </c>
      <c r="G108" s="75">
        <f t="shared" si="72"/>
        <v>630.87183800623052</v>
      </c>
      <c r="H108" s="75">
        <f t="shared" si="72"/>
        <v>613.37183800623052</v>
      </c>
      <c r="I108" s="75">
        <f t="shared" si="72"/>
        <v>603.37183800623052</v>
      </c>
      <c r="J108" s="75">
        <f t="shared" si="72"/>
        <v>578.37183800623052</v>
      </c>
      <c r="K108" s="75">
        <f t="shared" si="72"/>
        <v>540.87183800623052</v>
      </c>
      <c r="L108" s="75">
        <f t="shared" si="72"/>
        <v>550.87183800623052</v>
      </c>
      <c r="M108" s="75">
        <f t="shared" si="72"/>
        <v>558.37183800623052</v>
      </c>
      <c r="N108" s="75">
        <f t="shared" si="72"/>
        <v>598.37183800623052</v>
      </c>
      <c r="O108" s="75">
        <f t="shared" si="72"/>
        <v>608.37183800623052</v>
      </c>
      <c r="P108" s="75">
        <f t="shared" si="72"/>
        <v>605.87183800623052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 t="shared" ref="E109:P109" si="73">E8+E18-(400/E20)</f>
        <v>666.1989408099688</v>
      </c>
      <c r="F109" s="75">
        <f t="shared" si="73"/>
        <v>648.6989408099688</v>
      </c>
      <c r="G109" s="75">
        <f t="shared" si="73"/>
        <v>626.1989408099688</v>
      </c>
      <c r="H109" s="75">
        <f t="shared" si="73"/>
        <v>608.6989408099688</v>
      </c>
      <c r="I109" s="75">
        <f t="shared" si="73"/>
        <v>598.6989408099688</v>
      </c>
      <c r="J109" s="75">
        <f t="shared" si="73"/>
        <v>573.6989408099688</v>
      </c>
      <c r="K109" s="75">
        <f t="shared" si="73"/>
        <v>536.1989408099688</v>
      </c>
      <c r="L109" s="75">
        <f t="shared" si="73"/>
        <v>546.1989408099688</v>
      </c>
      <c r="M109" s="75">
        <f t="shared" si="73"/>
        <v>553.6989408099688</v>
      </c>
      <c r="N109" s="75">
        <f t="shared" si="73"/>
        <v>593.6989408099688</v>
      </c>
      <c r="O109" s="75">
        <f t="shared" si="73"/>
        <v>603.6989408099688</v>
      </c>
      <c r="P109" s="75">
        <f t="shared" si="73"/>
        <v>601.1989408099688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 t="shared" ref="E110:P110" si="74">E8+E18-(400/E20)+(250/E20)</f>
        <v>673.98710280373825</v>
      </c>
      <c r="F110" s="75">
        <f t="shared" si="74"/>
        <v>656.48710280373825</v>
      </c>
      <c r="G110" s="75">
        <f t="shared" si="74"/>
        <v>633.98710280373825</v>
      </c>
      <c r="H110" s="75">
        <f t="shared" si="74"/>
        <v>616.48710280373825</v>
      </c>
      <c r="I110" s="75">
        <f t="shared" si="74"/>
        <v>606.48710280373825</v>
      </c>
      <c r="J110" s="75">
        <f t="shared" si="74"/>
        <v>581.48710280373825</v>
      </c>
      <c r="K110" s="75">
        <f t="shared" si="74"/>
        <v>543.98710280373825</v>
      </c>
      <c r="L110" s="75">
        <f t="shared" si="74"/>
        <v>553.98710280373825</v>
      </c>
      <c r="M110" s="75">
        <f t="shared" si="74"/>
        <v>561.48710280373825</v>
      </c>
      <c r="N110" s="75">
        <f t="shared" si="74"/>
        <v>601.48710280373825</v>
      </c>
      <c r="O110" s="75">
        <f t="shared" si="74"/>
        <v>611.48710280373825</v>
      </c>
      <c r="P110" s="75">
        <f t="shared" si="74"/>
        <v>608.98710280373825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:P111" si="75">E8+E18-(620/E20)+(150/E20)</f>
        <v>664.01825545171334</v>
      </c>
      <c r="F111" s="75">
        <f t="shared" si="75"/>
        <v>646.51825545171334</v>
      </c>
      <c r="G111" s="75">
        <f t="shared" si="75"/>
        <v>624.01825545171334</v>
      </c>
      <c r="H111" s="75">
        <f t="shared" si="75"/>
        <v>606.51825545171334</v>
      </c>
      <c r="I111" s="75">
        <f t="shared" si="75"/>
        <v>596.51825545171334</v>
      </c>
      <c r="J111" s="75">
        <f t="shared" si="75"/>
        <v>571.51825545171334</v>
      </c>
      <c r="K111" s="75">
        <f t="shared" si="75"/>
        <v>534.01825545171334</v>
      </c>
      <c r="L111" s="75">
        <f t="shared" si="75"/>
        <v>544.01825545171334</v>
      </c>
      <c r="M111" s="75">
        <f t="shared" si="75"/>
        <v>551.51825545171334</v>
      </c>
      <c r="N111" s="75">
        <f t="shared" si="75"/>
        <v>591.51825545171334</v>
      </c>
      <c r="O111" s="75">
        <f t="shared" si="75"/>
        <v>601.51825545171334</v>
      </c>
      <c r="P111" s="75">
        <f t="shared" si="75"/>
        <v>599.01825545171334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 t="shared" ref="E112:P112" si="76">E8+E18-(620/E20)</f>
        <v>659.34535825545163</v>
      </c>
      <c r="F112" s="75">
        <f t="shared" si="76"/>
        <v>641.84535825545163</v>
      </c>
      <c r="G112" s="75">
        <f t="shared" si="76"/>
        <v>619.34535825545163</v>
      </c>
      <c r="H112" s="75">
        <f t="shared" si="76"/>
        <v>601.84535825545163</v>
      </c>
      <c r="I112" s="75">
        <f t="shared" si="76"/>
        <v>591.84535825545163</v>
      </c>
      <c r="J112" s="75">
        <f t="shared" si="76"/>
        <v>566.84535825545163</v>
      </c>
      <c r="K112" s="75">
        <f t="shared" si="76"/>
        <v>529.34535825545163</v>
      </c>
      <c r="L112" s="75">
        <f t="shared" si="76"/>
        <v>539.34535825545163</v>
      </c>
      <c r="M112" s="75">
        <f t="shared" si="76"/>
        <v>546.84535825545163</v>
      </c>
      <c r="N112" s="75">
        <f t="shared" si="76"/>
        <v>586.84535825545163</v>
      </c>
      <c r="O112" s="75">
        <f t="shared" si="76"/>
        <v>596.84535825545163</v>
      </c>
      <c r="P112" s="75">
        <f t="shared" si="76"/>
        <v>594.34535825545163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77">E8+E18-(400/E20)+(150/E20)</f>
        <v>670.87183800623052</v>
      </c>
      <c r="F113" s="75">
        <f t="shared" si="77"/>
        <v>653.37183800623052</v>
      </c>
      <c r="G113" s="75">
        <f t="shared" si="77"/>
        <v>630.87183800623052</v>
      </c>
      <c r="H113" s="75">
        <f t="shared" si="77"/>
        <v>613.37183800623052</v>
      </c>
      <c r="I113" s="75">
        <f t="shared" si="77"/>
        <v>603.37183800623052</v>
      </c>
      <c r="J113" s="75">
        <f t="shared" si="77"/>
        <v>578.37183800623052</v>
      </c>
      <c r="K113" s="75">
        <f t="shared" si="77"/>
        <v>540.87183800623052</v>
      </c>
      <c r="L113" s="75">
        <f t="shared" si="77"/>
        <v>550.87183800623052</v>
      </c>
      <c r="M113" s="75">
        <f t="shared" si="77"/>
        <v>558.37183800623052</v>
      </c>
      <c r="N113" s="75">
        <f t="shared" si="77"/>
        <v>598.37183800623052</v>
      </c>
      <c r="O113" s="75">
        <f t="shared" si="77"/>
        <v>608.37183800623052</v>
      </c>
      <c r="P113" s="75">
        <f t="shared" si="77"/>
        <v>605.87183800623052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78">E8+E18-(400/E20)</f>
        <v>666.1989408099688</v>
      </c>
      <c r="F114" s="75">
        <f t="shared" si="78"/>
        <v>648.6989408099688</v>
      </c>
      <c r="G114" s="75">
        <f t="shared" si="78"/>
        <v>626.1989408099688</v>
      </c>
      <c r="H114" s="75">
        <f t="shared" si="78"/>
        <v>608.6989408099688</v>
      </c>
      <c r="I114" s="75">
        <f t="shared" si="78"/>
        <v>598.6989408099688</v>
      </c>
      <c r="J114" s="75">
        <f t="shared" si="78"/>
        <v>573.6989408099688</v>
      </c>
      <c r="K114" s="75">
        <f t="shared" si="78"/>
        <v>536.1989408099688</v>
      </c>
      <c r="L114" s="75">
        <f t="shared" si="78"/>
        <v>546.1989408099688</v>
      </c>
      <c r="M114" s="75">
        <f t="shared" si="78"/>
        <v>553.6989408099688</v>
      </c>
      <c r="N114" s="75">
        <f t="shared" si="78"/>
        <v>593.6989408099688</v>
      </c>
      <c r="O114" s="75">
        <f t="shared" si="78"/>
        <v>603.6989408099688</v>
      </c>
      <c r="P114" s="75">
        <f t="shared" si="78"/>
        <v>601.1989408099688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79">E8+E18-(400/E20)+(150/E20)</f>
        <v>670.87183800623052</v>
      </c>
      <c r="F115" s="75">
        <f t="shared" si="79"/>
        <v>653.37183800623052</v>
      </c>
      <c r="G115" s="75">
        <f t="shared" si="79"/>
        <v>630.87183800623052</v>
      </c>
      <c r="H115" s="75">
        <f t="shared" si="79"/>
        <v>613.37183800623052</v>
      </c>
      <c r="I115" s="75">
        <f t="shared" si="79"/>
        <v>603.37183800623052</v>
      </c>
      <c r="J115" s="75">
        <f t="shared" si="79"/>
        <v>578.37183800623052</v>
      </c>
      <c r="K115" s="75">
        <f t="shared" si="79"/>
        <v>540.87183800623052</v>
      </c>
      <c r="L115" s="75">
        <f t="shared" si="79"/>
        <v>550.87183800623052</v>
      </c>
      <c r="M115" s="75">
        <f t="shared" si="79"/>
        <v>558.37183800623052</v>
      </c>
      <c r="N115" s="75">
        <f t="shared" si="79"/>
        <v>598.37183800623052</v>
      </c>
      <c r="O115" s="75">
        <f t="shared" si="79"/>
        <v>608.37183800623052</v>
      </c>
      <c r="P115" s="75">
        <f t="shared" si="79"/>
        <v>605.87183800623052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80">E8+E18-(400/E20)</f>
        <v>666.1989408099688</v>
      </c>
      <c r="F116" s="75">
        <f t="shared" si="80"/>
        <v>648.6989408099688</v>
      </c>
      <c r="G116" s="75">
        <f t="shared" si="80"/>
        <v>626.1989408099688</v>
      </c>
      <c r="H116" s="75">
        <f t="shared" si="80"/>
        <v>608.6989408099688</v>
      </c>
      <c r="I116" s="75">
        <f t="shared" si="80"/>
        <v>598.6989408099688</v>
      </c>
      <c r="J116" s="75">
        <f t="shared" si="80"/>
        <v>573.6989408099688</v>
      </c>
      <c r="K116" s="75">
        <f t="shared" si="80"/>
        <v>536.1989408099688</v>
      </c>
      <c r="L116" s="75">
        <f t="shared" si="80"/>
        <v>546.1989408099688</v>
      </c>
      <c r="M116" s="75">
        <f t="shared" si="80"/>
        <v>553.6989408099688</v>
      </c>
      <c r="N116" s="75">
        <f t="shared" si="80"/>
        <v>593.6989408099688</v>
      </c>
      <c r="O116" s="75">
        <f t="shared" si="80"/>
        <v>603.6989408099688</v>
      </c>
      <c r="P116" s="75">
        <f t="shared" si="80"/>
        <v>601.1989408099688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81">E8+E18+(150/E20)</f>
        <v>683.33289719626168</v>
      </c>
      <c r="F117" s="75">
        <f t="shared" si="81"/>
        <v>665.83289719626168</v>
      </c>
      <c r="G117" s="75">
        <f t="shared" si="81"/>
        <v>643.33289719626168</v>
      </c>
      <c r="H117" s="75">
        <f t="shared" si="81"/>
        <v>625.83289719626168</v>
      </c>
      <c r="I117" s="75">
        <f t="shared" si="81"/>
        <v>615.83289719626168</v>
      </c>
      <c r="J117" s="75">
        <f t="shared" si="81"/>
        <v>590.83289719626168</v>
      </c>
      <c r="K117" s="75">
        <f t="shared" si="81"/>
        <v>553.33289719626168</v>
      </c>
      <c r="L117" s="75">
        <f t="shared" si="81"/>
        <v>563.33289719626168</v>
      </c>
      <c r="M117" s="75">
        <f t="shared" si="81"/>
        <v>570.83289719626168</v>
      </c>
      <c r="N117" s="75">
        <f t="shared" si="81"/>
        <v>610.83289719626168</v>
      </c>
      <c r="O117" s="75">
        <f t="shared" si="81"/>
        <v>620.83289719626168</v>
      </c>
      <c r="P117" s="75">
        <f t="shared" si="81"/>
        <v>618.33289719626168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82">E8+E18</f>
        <v>678.66</v>
      </c>
      <c r="F118" s="75">
        <f t="shared" si="82"/>
        <v>661.16</v>
      </c>
      <c r="G118" s="75">
        <f t="shared" si="82"/>
        <v>638.66</v>
      </c>
      <c r="H118" s="75">
        <f t="shared" si="82"/>
        <v>621.16</v>
      </c>
      <c r="I118" s="75">
        <f t="shared" si="82"/>
        <v>611.16</v>
      </c>
      <c r="J118" s="75">
        <f t="shared" si="82"/>
        <v>586.16</v>
      </c>
      <c r="K118" s="75">
        <f t="shared" si="82"/>
        <v>548.66</v>
      </c>
      <c r="L118" s="75">
        <f t="shared" si="82"/>
        <v>558.66</v>
      </c>
      <c r="M118" s="75">
        <f t="shared" si="82"/>
        <v>566.16</v>
      </c>
      <c r="N118" s="75">
        <f t="shared" si="82"/>
        <v>606.16</v>
      </c>
      <c r="O118" s="75">
        <f t="shared" si="82"/>
        <v>616.16</v>
      </c>
      <c r="P118" s="75">
        <f t="shared" si="82"/>
        <v>613.66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83">E8+E18</f>
        <v>678.66</v>
      </c>
      <c r="F119" s="75">
        <f t="shared" si="83"/>
        <v>661.16</v>
      </c>
      <c r="G119" s="75">
        <f t="shared" si="83"/>
        <v>638.66</v>
      </c>
      <c r="H119" s="75">
        <f t="shared" si="83"/>
        <v>621.16</v>
      </c>
      <c r="I119" s="75">
        <f t="shared" si="83"/>
        <v>611.16</v>
      </c>
      <c r="J119" s="75">
        <f t="shared" si="83"/>
        <v>586.16</v>
      </c>
      <c r="K119" s="75">
        <f t="shared" si="83"/>
        <v>548.66</v>
      </c>
      <c r="L119" s="75">
        <f t="shared" si="83"/>
        <v>558.66</v>
      </c>
      <c r="M119" s="75">
        <f t="shared" si="83"/>
        <v>566.16</v>
      </c>
      <c r="N119" s="75">
        <f t="shared" si="83"/>
        <v>606.16</v>
      </c>
      <c r="O119" s="75">
        <f t="shared" si="83"/>
        <v>616.16</v>
      </c>
      <c r="P119" s="75">
        <f t="shared" si="83"/>
        <v>613.66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:P120" si="84">E8+E18-(510/E20)</f>
        <v>662.77214953271027</v>
      </c>
      <c r="F120" s="75">
        <f t="shared" si="84"/>
        <v>645.27214953271027</v>
      </c>
      <c r="G120" s="75">
        <f t="shared" si="84"/>
        <v>622.77214953271027</v>
      </c>
      <c r="H120" s="75">
        <f t="shared" si="84"/>
        <v>605.27214953271027</v>
      </c>
      <c r="I120" s="75">
        <f t="shared" si="84"/>
        <v>595.27214953271027</v>
      </c>
      <c r="J120" s="75">
        <f t="shared" si="84"/>
        <v>570.27214953271027</v>
      </c>
      <c r="K120" s="75">
        <f t="shared" si="84"/>
        <v>532.77214953271027</v>
      </c>
      <c r="L120" s="75">
        <f t="shared" si="84"/>
        <v>542.77214953271027</v>
      </c>
      <c r="M120" s="75">
        <f t="shared" si="84"/>
        <v>550.27214953271027</v>
      </c>
      <c r="N120" s="75">
        <f t="shared" si="84"/>
        <v>590.27214953271027</v>
      </c>
      <c r="O120" s="75">
        <f t="shared" si="84"/>
        <v>600.27214953271027</v>
      </c>
      <c r="P120" s="75">
        <f t="shared" si="84"/>
        <v>597.77214953271027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:P121" si="85">E8+E18-(550/E20)-(300/E20)</f>
        <v>652.18024922118377</v>
      </c>
      <c r="F121" s="75">
        <f t="shared" si="85"/>
        <v>634.68024922118377</v>
      </c>
      <c r="G121" s="75">
        <f t="shared" si="85"/>
        <v>612.18024922118377</v>
      </c>
      <c r="H121" s="75">
        <f t="shared" si="85"/>
        <v>594.68024922118377</v>
      </c>
      <c r="I121" s="75">
        <f t="shared" si="85"/>
        <v>584.68024922118377</v>
      </c>
      <c r="J121" s="75">
        <f t="shared" si="85"/>
        <v>559.68024922118377</v>
      </c>
      <c r="K121" s="75">
        <f t="shared" si="85"/>
        <v>522.18024922118377</v>
      </c>
      <c r="L121" s="75">
        <f t="shared" si="85"/>
        <v>532.18024922118377</v>
      </c>
      <c r="M121" s="75">
        <f t="shared" si="85"/>
        <v>539.68024922118377</v>
      </c>
      <c r="N121" s="75">
        <f t="shared" si="85"/>
        <v>579.68024922118377</v>
      </c>
      <c r="O121" s="75">
        <f t="shared" si="85"/>
        <v>589.68024922118377</v>
      </c>
      <c r="P121" s="75">
        <f t="shared" si="85"/>
        <v>587.18024922118377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:P122" si="86">E8+E18-(400/E20)</f>
        <v>666.1989408099688</v>
      </c>
      <c r="F122" s="75">
        <f t="shared" si="86"/>
        <v>648.6989408099688</v>
      </c>
      <c r="G122" s="75">
        <f t="shared" si="86"/>
        <v>626.1989408099688</v>
      </c>
      <c r="H122" s="75">
        <f t="shared" si="86"/>
        <v>608.6989408099688</v>
      </c>
      <c r="I122" s="75">
        <f t="shared" si="86"/>
        <v>598.6989408099688</v>
      </c>
      <c r="J122" s="75">
        <f t="shared" si="86"/>
        <v>573.6989408099688</v>
      </c>
      <c r="K122" s="75">
        <f t="shared" si="86"/>
        <v>536.1989408099688</v>
      </c>
      <c r="L122" s="75">
        <f t="shared" si="86"/>
        <v>546.1989408099688</v>
      </c>
      <c r="M122" s="75">
        <f t="shared" si="86"/>
        <v>553.6989408099688</v>
      </c>
      <c r="N122" s="75">
        <f t="shared" si="86"/>
        <v>593.6989408099688</v>
      </c>
      <c r="O122" s="75">
        <f t="shared" si="86"/>
        <v>603.6989408099688</v>
      </c>
      <c r="P122" s="75">
        <f t="shared" si="86"/>
        <v>601.1989408099688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:P123" si="87">E8+E18-(620/E20)</f>
        <v>659.34535825545163</v>
      </c>
      <c r="F123" s="75">
        <f t="shared" si="87"/>
        <v>641.84535825545163</v>
      </c>
      <c r="G123" s="75">
        <f t="shared" si="87"/>
        <v>619.34535825545163</v>
      </c>
      <c r="H123" s="75">
        <f t="shared" si="87"/>
        <v>601.84535825545163</v>
      </c>
      <c r="I123" s="75">
        <f t="shared" si="87"/>
        <v>591.84535825545163</v>
      </c>
      <c r="J123" s="75">
        <f t="shared" si="87"/>
        <v>566.84535825545163</v>
      </c>
      <c r="K123" s="75">
        <f t="shared" si="87"/>
        <v>529.34535825545163</v>
      </c>
      <c r="L123" s="75">
        <f t="shared" si="87"/>
        <v>539.34535825545163</v>
      </c>
      <c r="M123" s="75">
        <f t="shared" si="87"/>
        <v>546.84535825545163</v>
      </c>
      <c r="N123" s="75">
        <f t="shared" si="87"/>
        <v>586.84535825545163</v>
      </c>
      <c r="O123" s="75">
        <f t="shared" si="87"/>
        <v>596.84535825545163</v>
      </c>
      <c r="P123" s="75">
        <f t="shared" si="87"/>
        <v>594.34535825545163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88">E8+E18-(500/E20)</f>
        <v>663.08367601246107</v>
      </c>
      <c r="F124" s="75">
        <f t="shared" si="88"/>
        <v>645.58367601246107</v>
      </c>
      <c r="G124" s="75">
        <f t="shared" si="88"/>
        <v>623.08367601246107</v>
      </c>
      <c r="H124" s="75">
        <f t="shared" si="88"/>
        <v>605.58367601246107</v>
      </c>
      <c r="I124" s="75">
        <f t="shared" si="88"/>
        <v>595.58367601246107</v>
      </c>
      <c r="J124" s="75">
        <f t="shared" si="88"/>
        <v>570.58367601246107</v>
      </c>
      <c r="K124" s="75">
        <f t="shared" si="88"/>
        <v>533.08367601246107</v>
      </c>
      <c r="L124" s="75">
        <f t="shared" si="88"/>
        <v>543.08367601246107</v>
      </c>
      <c r="M124" s="75">
        <f t="shared" si="88"/>
        <v>550.58367601246107</v>
      </c>
      <c r="N124" s="75">
        <f t="shared" si="88"/>
        <v>590.58367601246107</v>
      </c>
      <c r="O124" s="75">
        <f t="shared" si="88"/>
        <v>600.58367601246107</v>
      </c>
      <c r="P124" s="75">
        <f t="shared" si="88"/>
        <v>598.08367601246107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89">E8+E18+(100/E20)</f>
        <v>681.7752647975077</v>
      </c>
      <c r="F125" s="75">
        <f t="shared" si="89"/>
        <v>664.2752647975077</v>
      </c>
      <c r="G125" s="75">
        <f t="shared" si="89"/>
        <v>641.7752647975077</v>
      </c>
      <c r="H125" s="75">
        <f t="shared" si="89"/>
        <v>624.2752647975077</v>
      </c>
      <c r="I125" s="75">
        <f t="shared" si="89"/>
        <v>614.2752647975077</v>
      </c>
      <c r="J125" s="75">
        <f t="shared" si="89"/>
        <v>589.2752647975077</v>
      </c>
      <c r="K125" s="75">
        <f t="shared" si="89"/>
        <v>551.7752647975077</v>
      </c>
      <c r="L125" s="75">
        <f t="shared" si="89"/>
        <v>561.7752647975077</v>
      </c>
      <c r="M125" s="75">
        <f t="shared" si="89"/>
        <v>569.2752647975077</v>
      </c>
      <c r="N125" s="75">
        <f t="shared" si="89"/>
        <v>609.2752647975077</v>
      </c>
      <c r="O125" s="75">
        <f t="shared" si="89"/>
        <v>619.2752647975077</v>
      </c>
      <c r="P125" s="75">
        <f t="shared" si="89"/>
        <v>616.7752647975077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 t="shared" ref="E126:P126" si="90">E19-(550/E20)</f>
        <v>419.40718526720542</v>
      </c>
      <c r="F126" s="75">
        <f t="shared" si="90"/>
        <v>431.53539475478988</v>
      </c>
      <c r="G126" s="75">
        <f t="shared" si="90"/>
        <v>431.53539475478988</v>
      </c>
      <c r="H126" s="75">
        <f t="shared" si="90"/>
        <v>431.53539475478988</v>
      </c>
      <c r="I126" s="75">
        <f t="shared" si="90"/>
        <v>418.0139386565462</v>
      </c>
      <c r="J126" s="75">
        <f t="shared" si="90"/>
        <v>418.0139386565462</v>
      </c>
      <c r="K126" s="75">
        <f t="shared" si="90"/>
        <v>418.0139386565462</v>
      </c>
      <c r="L126" s="75">
        <f t="shared" si="90"/>
        <v>427.51525058473595</v>
      </c>
      <c r="M126" s="75">
        <f t="shared" si="90"/>
        <v>427.51525058473595</v>
      </c>
      <c r="N126" s="75">
        <f t="shared" si="90"/>
        <v>427.51525058473595</v>
      </c>
      <c r="O126" s="75">
        <f t="shared" si="90"/>
        <v>439.3287543500997</v>
      </c>
      <c r="P126" s="75">
        <f t="shared" si="90"/>
        <v>439.3287543500997</v>
      </c>
    </row>
    <row r="127" spans="1:16" s="73" customFormat="1" ht="23.5">
      <c r="A127" s="71" t="s">
        <v>6</v>
      </c>
      <c r="B127" s="72"/>
      <c r="D127" s="72"/>
    </row>
    <row r="128" spans="1:16" ht="14" customHeight="1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9">
        <f>E24</f>
        <v>23743</v>
      </c>
      <c r="F129" s="309">
        <f t="shared" ref="F129:P129" si="91">F24</f>
        <v>23774</v>
      </c>
      <c r="G129" s="309">
        <f t="shared" si="91"/>
        <v>23802</v>
      </c>
      <c r="H129" s="309">
        <f t="shared" si="91"/>
        <v>23833</v>
      </c>
      <c r="I129" s="309">
        <f t="shared" si="91"/>
        <v>23863</v>
      </c>
      <c r="J129" s="309">
        <f t="shared" si="91"/>
        <v>23894</v>
      </c>
      <c r="K129" s="309">
        <f t="shared" si="91"/>
        <v>23924</v>
      </c>
      <c r="L129" s="309">
        <f t="shared" si="91"/>
        <v>23955</v>
      </c>
      <c r="M129" s="309">
        <f t="shared" si="91"/>
        <v>23986</v>
      </c>
      <c r="N129" s="309">
        <f t="shared" si="91"/>
        <v>24016</v>
      </c>
      <c r="O129" s="309">
        <f t="shared" si="91"/>
        <v>24047</v>
      </c>
      <c r="P129" s="309">
        <f t="shared" si="91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 t="shared" ref="E130:P130" si="92">E5-12.5</f>
        <v>592.56999999999994</v>
      </c>
      <c r="F130" s="75">
        <f t="shared" si="92"/>
        <v>590.77</v>
      </c>
      <c r="G130" s="75">
        <f t="shared" si="92"/>
        <v>587.62000000000012</v>
      </c>
      <c r="H130" s="75">
        <f t="shared" si="92"/>
        <v>588.07000000000005</v>
      </c>
      <c r="I130" s="75">
        <f t="shared" si="92"/>
        <v>585.73</v>
      </c>
      <c r="J130" s="75">
        <f t="shared" si="92"/>
        <v>588.42999999999995</v>
      </c>
      <c r="K130" s="75">
        <f t="shared" si="92"/>
        <v>582.39415000000008</v>
      </c>
      <c r="L130" s="75">
        <f t="shared" si="92"/>
        <v>569.57499999999993</v>
      </c>
      <c r="M130" s="75">
        <f t="shared" si="92"/>
        <v>572.6484999999999</v>
      </c>
      <c r="N130" s="75">
        <f t="shared" si="92"/>
        <v>574.6869999999999</v>
      </c>
      <c r="O130" s="75">
        <f t="shared" si="92"/>
        <v>570.64149999999995</v>
      </c>
      <c r="P130" s="75">
        <f t="shared" si="92"/>
        <v>564.0625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 t="shared" ref="E131:P131" si="93">E5-12</f>
        <v>593.06999999999994</v>
      </c>
      <c r="F131" s="75">
        <f t="shared" si="93"/>
        <v>591.27</v>
      </c>
      <c r="G131" s="75">
        <f t="shared" si="93"/>
        <v>588.12000000000012</v>
      </c>
      <c r="H131" s="75">
        <f t="shared" si="93"/>
        <v>588.57000000000005</v>
      </c>
      <c r="I131" s="75">
        <f t="shared" si="93"/>
        <v>586.23</v>
      </c>
      <c r="J131" s="75">
        <f t="shared" si="93"/>
        <v>588.92999999999995</v>
      </c>
      <c r="K131" s="75">
        <f t="shared" si="93"/>
        <v>582.89415000000008</v>
      </c>
      <c r="L131" s="75">
        <f t="shared" si="93"/>
        <v>570.07499999999993</v>
      </c>
      <c r="M131" s="75">
        <f t="shared" si="93"/>
        <v>573.1484999999999</v>
      </c>
      <c r="N131" s="75">
        <f t="shared" si="93"/>
        <v>575.1869999999999</v>
      </c>
      <c r="O131" s="75">
        <f t="shared" si="93"/>
        <v>571.14149999999995</v>
      </c>
      <c r="P131" s="75">
        <f t="shared" si="93"/>
        <v>564.5625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E6-79.69</f>
        <v>512.78</v>
      </c>
      <c r="F132" s="75">
        <f t="shared" ref="F132:P132" si="94">F6+$B$152</f>
        <v>510.97950274915712</v>
      </c>
      <c r="G132" s="75">
        <f t="shared" si="94"/>
        <v>507.82950274915714</v>
      </c>
      <c r="H132" s="75">
        <f t="shared" si="94"/>
        <v>508.27950274915719</v>
      </c>
      <c r="I132" s="75">
        <f t="shared" si="94"/>
        <v>505.93950274915727</v>
      </c>
      <c r="J132" s="75">
        <f t="shared" si="94"/>
        <v>508.63950274915709</v>
      </c>
      <c r="K132" s="75">
        <f t="shared" si="94"/>
        <v>502.60365274915722</v>
      </c>
      <c r="L132" s="75">
        <f t="shared" si="94"/>
        <v>489.78450274915718</v>
      </c>
      <c r="M132" s="75">
        <f t="shared" si="94"/>
        <v>492.85800274915715</v>
      </c>
      <c r="N132" s="75">
        <f t="shared" si="94"/>
        <v>494.89650274915704</v>
      </c>
      <c r="O132" s="75">
        <f t="shared" si="94"/>
        <v>490.85100274915709</v>
      </c>
      <c r="P132" s="75">
        <f t="shared" si="94"/>
        <v>484.27200274915714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E6-(8.21/158.987/0.648*1000)</f>
        <v>512.77950274915713</v>
      </c>
      <c r="F133" s="75">
        <f t="shared" ref="F133:P133" si="95">F6+$B$156</f>
        <v>510.97950274915712</v>
      </c>
      <c r="G133" s="75">
        <f t="shared" si="95"/>
        <v>507.82950274915714</v>
      </c>
      <c r="H133" s="75">
        <f t="shared" si="95"/>
        <v>508.27950274915719</v>
      </c>
      <c r="I133" s="75">
        <f t="shared" si="95"/>
        <v>505.93950274915727</v>
      </c>
      <c r="J133" s="75">
        <f t="shared" si="95"/>
        <v>508.63950274915709</v>
      </c>
      <c r="K133" s="75">
        <f t="shared" si="95"/>
        <v>502.60365274915722</v>
      </c>
      <c r="L133" s="75">
        <f t="shared" si="95"/>
        <v>489.78450274915718</v>
      </c>
      <c r="M133" s="75">
        <f t="shared" si="95"/>
        <v>492.85800274915715</v>
      </c>
      <c r="N133" s="75">
        <f t="shared" si="95"/>
        <v>494.89650274915704</v>
      </c>
      <c r="O133" s="75">
        <f t="shared" si="95"/>
        <v>490.85100274915709</v>
      </c>
      <c r="P133" s="75">
        <f t="shared" si="95"/>
        <v>484.27200274915714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336">
        <f t="shared" ref="E134:P134" si="96">E5-10-22.5</f>
        <v>572.56999999999994</v>
      </c>
      <c r="F134" s="336">
        <f t="shared" si="96"/>
        <v>570.77</v>
      </c>
      <c r="G134" s="336">
        <f t="shared" si="96"/>
        <v>567.62000000000012</v>
      </c>
      <c r="H134" s="336">
        <f t="shared" si="96"/>
        <v>568.07000000000005</v>
      </c>
      <c r="I134" s="336">
        <f t="shared" si="96"/>
        <v>565.73</v>
      </c>
      <c r="J134" s="336">
        <f t="shared" si="96"/>
        <v>568.42999999999995</v>
      </c>
      <c r="K134" s="336">
        <f t="shared" si="96"/>
        <v>562.39415000000008</v>
      </c>
      <c r="L134" s="336">
        <f t="shared" si="96"/>
        <v>549.57499999999993</v>
      </c>
      <c r="M134" s="336">
        <f t="shared" si="96"/>
        <v>552.6484999999999</v>
      </c>
      <c r="N134" s="336">
        <f t="shared" si="96"/>
        <v>554.6869999999999</v>
      </c>
      <c r="O134" s="336">
        <f t="shared" si="96"/>
        <v>550.64149999999995</v>
      </c>
      <c r="P134" s="336">
        <f t="shared" si="96"/>
        <v>544.0625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336">
        <f>E5-10-27.5</f>
        <v>567.56999999999994</v>
      </c>
      <c r="F135" s="336">
        <f t="shared" ref="F135:P135" si="97">F5-10-27.5</f>
        <v>565.77</v>
      </c>
      <c r="G135" s="336">
        <f t="shared" si="97"/>
        <v>562.62000000000012</v>
      </c>
      <c r="H135" s="336">
        <f t="shared" si="97"/>
        <v>563.07000000000005</v>
      </c>
      <c r="I135" s="336">
        <f t="shared" si="97"/>
        <v>560.73</v>
      </c>
      <c r="J135" s="336">
        <f t="shared" si="97"/>
        <v>563.42999999999995</v>
      </c>
      <c r="K135" s="336">
        <f t="shared" si="97"/>
        <v>557.39415000000008</v>
      </c>
      <c r="L135" s="336">
        <f t="shared" si="97"/>
        <v>544.57499999999993</v>
      </c>
      <c r="M135" s="336">
        <f t="shared" si="97"/>
        <v>547.6484999999999</v>
      </c>
      <c r="N135" s="336">
        <f t="shared" si="97"/>
        <v>549.6869999999999</v>
      </c>
      <c r="O135" s="336">
        <f t="shared" si="97"/>
        <v>545.64149999999995</v>
      </c>
      <c r="P135" s="336">
        <f t="shared" si="97"/>
        <v>539.0625</v>
      </c>
    </row>
    <row r="136" spans="1:16" s="73" customFormat="1" ht="23.5">
      <c r="A136" s="71" t="s">
        <v>94</v>
      </c>
      <c r="B136" s="72"/>
      <c r="D136" s="72"/>
    </row>
    <row r="137" spans="1:16" ht="14" customHeight="1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5"/>
      <c r="B138" s="467"/>
      <c r="C138" s="467"/>
      <c r="D138" s="467"/>
      <c r="E138" s="309">
        <f>E24</f>
        <v>23743</v>
      </c>
      <c r="F138" s="309">
        <f t="shared" ref="F138:P138" si="98">F24</f>
        <v>23774</v>
      </c>
      <c r="G138" s="309">
        <f t="shared" si="98"/>
        <v>23802</v>
      </c>
      <c r="H138" s="309">
        <f t="shared" si="98"/>
        <v>23833</v>
      </c>
      <c r="I138" s="309">
        <f t="shared" si="98"/>
        <v>23863</v>
      </c>
      <c r="J138" s="309">
        <f t="shared" si="98"/>
        <v>23894</v>
      </c>
      <c r="K138" s="309">
        <f t="shared" si="98"/>
        <v>23924</v>
      </c>
      <c r="L138" s="309">
        <f t="shared" si="98"/>
        <v>23955</v>
      </c>
      <c r="M138" s="309">
        <f t="shared" si="98"/>
        <v>23986</v>
      </c>
      <c r="N138" s="309">
        <f t="shared" si="98"/>
        <v>24016</v>
      </c>
      <c r="O138" s="309">
        <f t="shared" si="98"/>
        <v>24047</v>
      </c>
      <c r="P138" s="309">
        <f t="shared" si="98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 t="shared" ref="E139:P139" si="99">E5-100</f>
        <v>505.06999999999994</v>
      </c>
      <c r="F139" s="75">
        <f t="shared" si="99"/>
        <v>503.27</v>
      </c>
      <c r="G139" s="75">
        <f t="shared" si="99"/>
        <v>500.12000000000012</v>
      </c>
      <c r="H139" s="75">
        <f t="shared" si="99"/>
        <v>500.57000000000005</v>
      </c>
      <c r="I139" s="75">
        <f t="shared" si="99"/>
        <v>498.23</v>
      </c>
      <c r="J139" s="75">
        <f t="shared" si="99"/>
        <v>500.92999999999995</v>
      </c>
      <c r="K139" s="75">
        <f t="shared" si="99"/>
        <v>494.89415000000008</v>
      </c>
      <c r="L139" s="75">
        <f t="shared" si="99"/>
        <v>482.07499999999993</v>
      </c>
      <c r="M139" s="75">
        <f t="shared" si="99"/>
        <v>485.1484999999999</v>
      </c>
      <c r="N139" s="75">
        <f t="shared" si="99"/>
        <v>487.1869999999999</v>
      </c>
      <c r="O139" s="75">
        <f t="shared" si="99"/>
        <v>483.14149999999995</v>
      </c>
      <c r="P139" s="75">
        <f t="shared" si="99"/>
        <v>476.5625</v>
      </c>
    </row>
    <row r="140" spans="1:16" s="73" customFormat="1" ht="23.5">
      <c r="A140" s="71" t="s">
        <v>155</v>
      </c>
      <c r="B140" s="72"/>
      <c r="D140" s="72"/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100">F24</f>
        <v>23774</v>
      </c>
      <c r="G142" s="309">
        <f t="shared" si="100"/>
        <v>23802</v>
      </c>
      <c r="H142" s="309">
        <f t="shared" si="100"/>
        <v>23833</v>
      </c>
      <c r="I142" s="309">
        <f t="shared" si="100"/>
        <v>23863</v>
      </c>
      <c r="J142" s="309">
        <f t="shared" si="100"/>
        <v>23894</v>
      </c>
      <c r="K142" s="309">
        <f t="shared" si="100"/>
        <v>23924</v>
      </c>
      <c r="L142" s="309">
        <f t="shared" si="100"/>
        <v>23955</v>
      </c>
      <c r="M142" s="309">
        <f t="shared" si="100"/>
        <v>23986</v>
      </c>
      <c r="N142" s="309">
        <f t="shared" si="100"/>
        <v>24016</v>
      </c>
      <c r="O142" s="309">
        <f t="shared" si="100"/>
        <v>24047</v>
      </c>
      <c r="P142" s="309">
        <f t="shared" si="100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583.21</v>
      </c>
      <c r="F143" s="75">
        <v>583.21</v>
      </c>
      <c r="G143" s="75">
        <v>583.21</v>
      </c>
      <c r="H143" s="75">
        <v>583.21</v>
      </c>
      <c r="I143" s="75">
        <v>583.21</v>
      </c>
      <c r="J143" s="75">
        <v>583.21</v>
      </c>
      <c r="K143" s="75">
        <v>583.21</v>
      </c>
      <c r="L143" s="75">
        <v>583.21</v>
      </c>
      <c r="M143" s="75">
        <v>583.21</v>
      </c>
      <c r="N143" s="75">
        <v>583.21</v>
      </c>
      <c r="O143" s="75">
        <v>583.21</v>
      </c>
      <c r="P143" s="75"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583.21</v>
      </c>
      <c r="F144" s="75">
        <v>583.21</v>
      </c>
      <c r="G144" s="75">
        <v>583.21</v>
      </c>
      <c r="H144" s="75">
        <v>583.21</v>
      </c>
      <c r="I144" s="75">
        <v>583.21</v>
      </c>
      <c r="J144" s="75">
        <v>583.21</v>
      </c>
      <c r="K144" s="75">
        <v>583.21</v>
      </c>
      <c r="L144" s="75">
        <v>583.21</v>
      </c>
      <c r="M144" s="75">
        <v>583.21</v>
      </c>
      <c r="N144" s="75">
        <v>583.21</v>
      </c>
      <c r="O144" s="75">
        <v>583.21</v>
      </c>
      <c r="P144" s="75">
        <v>583.21</v>
      </c>
    </row>
    <row r="149" spans="1:15">
      <c r="H149" s="68" t="s">
        <v>116</v>
      </c>
      <c r="L149" s="68" t="s">
        <v>3</v>
      </c>
    </row>
    <row r="150" spans="1:15">
      <c r="A150" s="470" t="s">
        <v>39</v>
      </c>
      <c r="B150" s="470"/>
      <c r="C150" s="118" t="s">
        <v>57</v>
      </c>
      <c r="D150" s="21">
        <v>-0.2</v>
      </c>
      <c r="E150" t="s">
        <v>58</v>
      </c>
      <c r="G150" s="118" t="s">
        <v>299</v>
      </c>
      <c r="K150" s="118" t="s">
        <v>299</v>
      </c>
    </row>
    <row r="151" spans="1:15">
      <c r="A151" s="13" t="s">
        <v>24</v>
      </c>
      <c r="B151" s="11">
        <f>-0.2-8-0.01</f>
        <v>-8.2099999999999991</v>
      </c>
      <c r="C151" s="118" t="s">
        <v>59</v>
      </c>
      <c r="D151" s="22">
        <v>-8</v>
      </c>
      <c r="E151" t="s">
        <v>58</v>
      </c>
      <c r="G151" s="118" t="s">
        <v>59</v>
      </c>
      <c r="K151" s="118" t="s">
        <v>59</v>
      </c>
      <c r="L151" s="365">
        <v>1043250</v>
      </c>
      <c r="M151" s="69" t="s">
        <v>300</v>
      </c>
      <c r="N151" s="433">
        <f>L151/1200/32.1</f>
        <v>27.083333333333332</v>
      </c>
      <c r="O151" s="69" t="s">
        <v>27</v>
      </c>
    </row>
    <row r="152" spans="1:15">
      <c r="A152" s="13" t="s">
        <v>27</v>
      </c>
      <c r="B152" s="11">
        <f>B151/158.987/0.648*1000</f>
        <v>-79.690497250842839</v>
      </c>
      <c r="C152" s="118" t="s">
        <v>60</v>
      </c>
      <c r="D152" s="21">
        <v>-0.01</v>
      </c>
      <c r="E152" t="s">
        <v>58</v>
      </c>
      <c r="G152" s="118" t="s">
        <v>60</v>
      </c>
      <c r="K152" s="118"/>
      <c r="M152" s="69" t="s">
        <v>27</v>
      </c>
    </row>
    <row r="153" spans="1:15">
      <c r="A153" s="13"/>
      <c r="B153" s="12"/>
      <c r="C153" s="119"/>
      <c r="D153" s="61">
        <f>SUM(D150:D152)</f>
        <v>-8.2099999999999991</v>
      </c>
      <c r="E153" s="16" t="s">
        <v>58</v>
      </c>
      <c r="H153" s="69">
        <v>22.5</v>
      </c>
      <c r="I153" s="69" t="s">
        <v>27</v>
      </c>
    </row>
    <row r="154" spans="1:15">
      <c r="A154" s="470" t="s">
        <v>40</v>
      </c>
      <c r="B154" s="470"/>
      <c r="C154" s="7"/>
      <c r="D154" s="7"/>
      <c r="E154" s="7"/>
      <c r="F154" s="7"/>
    </row>
    <row r="155" spans="1:15">
      <c r="A155" s="13" t="s">
        <v>24</v>
      </c>
      <c r="B155" s="11">
        <f>-0.2-8-0.01</f>
        <v>-8.2099999999999991</v>
      </c>
      <c r="C155" s="7"/>
      <c r="D155" s="7"/>
      <c r="E155" s="7"/>
      <c r="F155" s="7"/>
    </row>
    <row r="156" spans="1:15">
      <c r="A156" s="13" t="s">
        <v>27</v>
      </c>
      <c r="B156" s="11">
        <f>B155/158.987/0.648*1000</f>
        <v>-79.690497250842839</v>
      </c>
      <c r="C156" s="7"/>
      <c r="D156" s="7"/>
      <c r="E156" s="7"/>
      <c r="F156" s="7"/>
    </row>
    <row r="159" spans="1:15">
      <c r="E159" s="222"/>
    </row>
    <row r="160" spans="1:15">
      <c r="A160" s="69"/>
      <c r="B160" s="69"/>
      <c r="D160" s="69"/>
    </row>
    <row r="161" s="69" customFormat="1"/>
    <row r="162" s="69" customFormat="1"/>
    <row r="163" s="69" customFormat="1"/>
    <row r="164" s="69" customFormat="1"/>
    <row r="165" s="69" customFormat="1"/>
    <row r="166" s="69" customFormat="1"/>
    <row r="167" s="69" customFormat="1"/>
    <row r="168" s="69" customFormat="1"/>
    <row r="169" s="69" customFormat="1"/>
  </sheetData>
  <mergeCells count="28">
    <mergeCell ref="A2:A3"/>
    <mergeCell ref="B2:B3"/>
    <mergeCell ref="A150:B150"/>
    <mergeCell ref="A128:A129"/>
    <mergeCell ref="B128:B129"/>
    <mergeCell ref="A56:A57"/>
    <mergeCell ref="B56:B57"/>
    <mergeCell ref="A33:A34"/>
    <mergeCell ref="B33:B34"/>
    <mergeCell ref="D56:D57"/>
    <mergeCell ref="A154:B154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C128:C129"/>
    <mergeCell ref="D128:D129"/>
    <mergeCell ref="C56:C57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2:S157"/>
  <sheetViews>
    <sheetView tabSelected="1" topLeftCell="A33" zoomScale="85" zoomScaleNormal="85" workbookViewId="0">
      <selection activeCell="D47" sqref="C46:D47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8.6328125" style="69" bestFit="1" customWidth="1"/>
    <col min="17" max="16384" width="8.6328125" style="69"/>
  </cols>
  <sheetData>
    <row r="2" spans="3:19">
      <c r="D2" s="434"/>
    </row>
    <row r="3" spans="3:19">
      <c r="D3" s="434"/>
    </row>
    <row r="8" spans="3:19">
      <c r="D8" s="274" t="s">
        <v>198</v>
      </c>
      <c r="E8" s="296">
        <f>SUM(E58:E68)</f>
        <v>45</v>
      </c>
      <c r="F8" s="296">
        <f t="shared" ref="F8:P8" si="0">SUM(F58:F68)</f>
        <v>43</v>
      </c>
      <c r="G8" s="296">
        <f t="shared" si="0"/>
        <v>45</v>
      </c>
      <c r="H8" s="296">
        <f t="shared" si="0"/>
        <v>55.195999999999998</v>
      </c>
      <c r="I8" s="296">
        <f t="shared" si="0"/>
        <v>54</v>
      </c>
      <c r="J8" s="296">
        <f t="shared" si="0"/>
        <v>53.270534941852077</v>
      </c>
      <c r="K8" s="296">
        <f t="shared" si="0"/>
        <v>53.296656416635514</v>
      </c>
      <c r="L8" s="296">
        <f t="shared" si="0"/>
        <v>53.926453995704733</v>
      </c>
      <c r="M8" s="296">
        <f t="shared" si="0"/>
        <v>51.77674442112442</v>
      </c>
      <c r="N8" s="296">
        <f t="shared" si="0"/>
        <v>54.35370743215087</v>
      </c>
      <c r="O8" s="296">
        <f t="shared" si="0"/>
        <v>53.163401179015615</v>
      </c>
      <c r="P8" s="296">
        <f t="shared" si="0"/>
        <v>51.241831728518065</v>
      </c>
    </row>
    <row r="9" spans="3:19">
      <c r="D9" s="274" t="s">
        <v>197</v>
      </c>
      <c r="E9" s="296">
        <f>SUM(E69:E99)+E126</f>
        <v>210.48000000000002</v>
      </c>
      <c r="F9" s="296">
        <f t="shared" ref="F9:P9" si="1">SUM(F69:F99)+F126</f>
        <v>190.22932842</v>
      </c>
      <c r="G9" s="296">
        <f t="shared" si="1"/>
        <v>217.75623826000003</v>
      </c>
      <c r="H9" s="296">
        <f t="shared" si="1"/>
        <v>215.24960019</v>
      </c>
      <c r="I9" s="296">
        <f t="shared" si="1"/>
        <v>213.52132803000001</v>
      </c>
      <c r="J9" s="296">
        <f t="shared" si="1"/>
        <v>211.47191272000001</v>
      </c>
      <c r="K9" s="296">
        <f t="shared" si="1"/>
        <v>219.19244228000002</v>
      </c>
      <c r="L9" s="296">
        <f t="shared" si="1"/>
        <v>215.55299949000002</v>
      </c>
      <c r="M9" s="296">
        <f t="shared" si="1"/>
        <v>213.02499999999998</v>
      </c>
      <c r="N9" s="296">
        <f t="shared" si="1"/>
        <v>217.45999999999998</v>
      </c>
      <c r="O9" s="296">
        <f t="shared" si="1"/>
        <v>215.63007150999999</v>
      </c>
      <c r="P9" s="296">
        <f t="shared" si="1"/>
        <v>216.64337250999998</v>
      </c>
      <c r="R9" s="325"/>
    </row>
    <row r="10" spans="3:19">
      <c r="C10" s="276" t="s">
        <v>197</v>
      </c>
      <c r="D10" s="355" t="s">
        <v>261</v>
      </c>
      <c r="E10" s="296">
        <f>SUM(E69,E75:E99)+E126</f>
        <v>151.47999999999999</v>
      </c>
      <c r="F10" s="296">
        <f t="shared" ref="F10:P10" si="2">SUM(F69,F75:F99)+F126</f>
        <v>142.22932842</v>
      </c>
      <c r="G10" s="296">
        <f t="shared" si="2"/>
        <v>138.75623826000003</v>
      </c>
      <c r="H10" s="296">
        <f t="shared" si="2"/>
        <v>120.24960019</v>
      </c>
      <c r="I10" s="296">
        <f t="shared" si="2"/>
        <v>120.52132803000001</v>
      </c>
      <c r="J10" s="296">
        <f t="shared" si="2"/>
        <v>117.47191271999999</v>
      </c>
      <c r="K10" s="296">
        <f t="shared" si="2"/>
        <v>112.19244228000001</v>
      </c>
      <c r="L10" s="296">
        <f t="shared" si="2"/>
        <v>106.55299948999999</v>
      </c>
      <c r="M10" s="296">
        <f t="shared" si="2"/>
        <v>120.02500000000001</v>
      </c>
      <c r="N10" s="296">
        <f t="shared" si="2"/>
        <v>121.46</v>
      </c>
      <c r="O10" s="296">
        <f t="shared" si="2"/>
        <v>117.63007150999999</v>
      </c>
      <c r="P10" s="296">
        <f t="shared" si="2"/>
        <v>106.64337251000001</v>
      </c>
      <c r="R10" s="439" t="s">
        <v>302</v>
      </c>
      <c r="S10" s="69" t="s">
        <v>303</v>
      </c>
    </row>
    <row r="11" spans="3:19">
      <c r="C11" s="260" t="s">
        <v>301</v>
      </c>
      <c r="E11" s="69">
        <v>31</v>
      </c>
      <c r="F11" s="69">
        <v>28</v>
      </c>
      <c r="G11" s="69">
        <v>31</v>
      </c>
      <c r="H11" s="69">
        <v>30</v>
      </c>
      <c r="I11" s="69">
        <v>31</v>
      </c>
      <c r="J11" s="69">
        <v>30</v>
      </c>
      <c r="K11" s="69">
        <v>31</v>
      </c>
      <c r="L11" s="69">
        <v>31</v>
      </c>
      <c r="M11" s="69">
        <v>30</v>
      </c>
      <c r="N11" s="69">
        <v>31</v>
      </c>
      <c r="O11" s="69">
        <v>30</v>
      </c>
      <c r="P11" s="69">
        <v>31</v>
      </c>
      <c r="R11" s="69" t="s">
        <v>302</v>
      </c>
      <c r="S11" s="69" t="s">
        <v>304</v>
      </c>
    </row>
    <row r="12" spans="3:19">
      <c r="C12" s="23" t="s">
        <v>78</v>
      </c>
      <c r="D12" s="24" t="s">
        <v>1</v>
      </c>
      <c r="E12" s="323">
        <v>242889</v>
      </c>
      <c r="F12" s="323">
        <v>242920</v>
      </c>
      <c r="G12" s="323">
        <v>242948</v>
      </c>
      <c r="H12" s="323">
        <v>242979</v>
      </c>
      <c r="I12" s="323">
        <v>243009</v>
      </c>
      <c r="J12" s="323">
        <v>243040</v>
      </c>
      <c r="K12" s="323">
        <v>243070</v>
      </c>
      <c r="L12" s="323">
        <v>243101</v>
      </c>
      <c r="M12" s="323">
        <v>243132</v>
      </c>
      <c r="N12" s="323">
        <v>243162</v>
      </c>
      <c r="O12" s="323">
        <v>243193</v>
      </c>
      <c r="P12" s="323">
        <v>243223</v>
      </c>
    </row>
    <row r="13" spans="3:19">
      <c r="C13" s="26" t="s">
        <v>67</v>
      </c>
      <c r="D13" s="27" t="s">
        <v>61</v>
      </c>
      <c r="E13" s="328">
        <f>[2]Ability!BK3</f>
        <v>16.149176470588223</v>
      </c>
      <c r="F13" s="328">
        <f>[2]Ability!BL3</f>
        <v>14.944235294117652</v>
      </c>
      <c r="G13" s="328">
        <f>[2]Ability!BM3</f>
        <v>14.88</v>
      </c>
      <c r="H13" s="328">
        <f>[2]Ability!BN3</f>
        <v>14.4</v>
      </c>
      <c r="I13" s="328">
        <f>[2]Ability!BO3</f>
        <v>14.24</v>
      </c>
      <c r="J13" s="328">
        <f>[2]Ability!BP3</f>
        <v>14.4</v>
      </c>
      <c r="K13" s="328">
        <f>[2]Ability!BQ3</f>
        <v>14.88</v>
      </c>
      <c r="L13" s="328">
        <f>[2]Ability!BR3</f>
        <v>12.4</v>
      </c>
      <c r="M13" s="328">
        <f>[2]Ability!BS3</f>
        <v>12</v>
      </c>
      <c r="N13" s="328">
        <f>[2]Ability!BT3</f>
        <v>12.4</v>
      </c>
      <c r="O13" s="328">
        <f>[2]Ability!BU3</f>
        <v>12</v>
      </c>
      <c r="P13" s="328">
        <f>[2]Ability!BV3</f>
        <v>17.5</v>
      </c>
    </row>
    <row r="14" spans="3:19">
      <c r="C14" s="26" t="s">
        <v>68</v>
      </c>
      <c r="D14" s="27" t="s">
        <v>61</v>
      </c>
      <c r="E14" s="328">
        <f>[2]Ability!BK4</f>
        <v>5.998784810126585</v>
      </c>
      <c r="F14" s="328">
        <f>[2]Ability!BL4</f>
        <v>5.356632911392408</v>
      </c>
      <c r="G14" s="328">
        <f>[2]Ability!BM4</f>
        <v>5.952</v>
      </c>
      <c r="H14" s="328">
        <f>[2]Ability!BN4</f>
        <v>5.76</v>
      </c>
      <c r="I14" s="328">
        <f>[2]Ability!BO4</f>
        <v>4.2960000000000003</v>
      </c>
      <c r="J14" s="328">
        <f>[2]Ability!BP4</f>
        <v>5.76</v>
      </c>
      <c r="K14" s="328">
        <f>[2]Ability!BQ4</f>
        <v>5.952</v>
      </c>
      <c r="L14" s="328">
        <f>[2]Ability!BR4</f>
        <v>5.952</v>
      </c>
      <c r="M14" s="328">
        <f>[2]Ability!BS4</f>
        <v>5.76</v>
      </c>
      <c r="N14" s="328">
        <f>[2]Ability!BT4</f>
        <v>5.952</v>
      </c>
      <c r="O14" s="328">
        <f>[2]Ability!BU4</f>
        <v>5.76</v>
      </c>
      <c r="P14" s="328">
        <f>[2]Ability!BV4</f>
        <v>5.952</v>
      </c>
    </row>
    <row r="15" spans="3:19">
      <c r="C15" s="26" t="s">
        <v>69</v>
      </c>
      <c r="D15" s="27" t="s">
        <v>61</v>
      </c>
      <c r="E15" s="328">
        <f>[2]Ability!BK5</f>
        <v>6.6653164556962006</v>
      </c>
      <c r="F15" s="328">
        <f>[2]Ability!BL5</f>
        <v>5.9564810126582266</v>
      </c>
      <c r="G15" s="328">
        <f>[2]Ability!BM5</f>
        <v>7.2850000000000001</v>
      </c>
      <c r="H15" s="328">
        <f>[2]Ability!BN5</f>
        <v>7.05</v>
      </c>
      <c r="I15" s="328">
        <f>[2]Ability!BO5</f>
        <v>5.2779999999999996</v>
      </c>
      <c r="J15" s="328">
        <f>[2]Ability!BP5</f>
        <v>7.92</v>
      </c>
      <c r="K15" s="328">
        <f>[2]Ability!BQ5</f>
        <v>8.1839999999999993</v>
      </c>
      <c r="L15" s="328">
        <f>[2]Ability!BR5</f>
        <v>8.1839999999999993</v>
      </c>
      <c r="M15" s="328">
        <f>[2]Ability!BS5</f>
        <v>7.92</v>
      </c>
      <c r="N15" s="328">
        <f>[2]Ability!BT5</f>
        <v>8.1839999999999993</v>
      </c>
      <c r="O15" s="328">
        <f>[2]Ability!BU5</f>
        <v>7.92</v>
      </c>
      <c r="P15" s="328">
        <f>[2]Ability!BV5</f>
        <v>8.1839999999999993</v>
      </c>
    </row>
    <row r="16" spans="3:19">
      <c r="C16" s="26" t="s">
        <v>70</v>
      </c>
      <c r="D16" s="27" t="s">
        <v>61</v>
      </c>
      <c r="E16" s="328">
        <f>[2]Ability!BK6</f>
        <v>48.05</v>
      </c>
      <c r="F16" s="328">
        <f>[2]Ability!BL6</f>
        <v>42.473103448275864</v>
      </c>
      <c r="G16" s="328">
        <f>[2]Ability!BM6</f>
        <v>43.357241379310366</v>
      </c>
      <c r="H16" s="328">
        <f>[2]Ability!BN6</f>
        <v>43.572413793103472</v>
      </c>
      <c r="I16" s="328">
        <f>[2]Ability!BO6</f>
        <v>38.462068965517219</v>
      </c>
      <c r="J16" s="328">
        <f>[2]Ability!BP6</f>
        <v>29.048275862068941</v>
      </c>
      <c r="K16" s="328">
        <f>[2]Ability!BQ6</f>
        <v>30.016551724137905</v>
      </c>
      <c r="L16" s="328">
        <f>[2]Ability!BR6</f>
        <v>29.182758620689636</v>
      </c>
      <c r="M16" s="328">
        <f>[2]Ability!BS6</f>
        <v>45.993103448275861</v>
      </c>
      <c r="N16" s="328">
        <f>[2]Ability!BT6</f>
        <v>47.526206896551727</v>
      </c>
      <c r="O16" s="328">
        <f>[2]Ability!BU6</f>
        <v>45.993103448275861</v>
      </c>
      <c r="P16" s="328">
        <f>[2]Ability!BV6</f>
        <v>24.529655172413793</v>
      </c>
    </row>
    <row r="17" spans="1:16">
      <c r="C17" s="26" t="s">
        <v>71</v>
      </c>
      <c r="D17" s="27" t="s">
        <v>61</v>
      </c>
      <c r="E17" s="328">
        <f>[2]Ability!BK7</f>
        <v>59.52</v>
      </c>
      <c r="F17" s="328">
        <f>[2]Ability!BL7</f>
        <v>53.76</v>
      </c>
      <c r="G17" s="328">
        <f>[2]Ability!BM7</f>
        <v>67.585999999999999</v>
      </c>
      <c r="H17" s="328">
        <f>[2]Ability!BN7</f>
        <v>63.36</v>
      </c>
      <c r="I17" s="328">
        <f>[2]Ability!BO7</f>
        <v>58.52</v>
      </c>
      <c r="J17" s="328">
        <f>[2]Ability!BP7</f>
        <v>63.36</v>
      </c>
      <c r="K17" s="328">
        <f>[2]Ability!BQ7</f>
        <v>65.471999999999994</v>
      </c>
      <c r="L17" s="328">
        <f>[2]Ability!BR7</f>
        <v>60.264000000000003</v>
      </c>
      <c r="M17" s="328">
        <f>[2]Ability!BS7</f>
        <v>61.5</v>
      </c>
      <c r="N17" s="328">
        <f>[2]Ability!BT7</f>
        <v>63.55</v>
      </c>
      <c r="O17" s="328">
        <f>[2]Ability!BU7</f>
        <v>63.36</v>
      </c>
      <c r="P17" s="328">
        <f>[2]Ability!BV7</f>
        <v>64.542000000000002</v>
      </c>
    </row>
    <row r="18" spans="1:16">
      <c r="C18" s="26" t="s">
        <v>72</v>
      </c>
      <c r="D18" s="27" t="s">
        <v>61</v>
      </c>
      <c r="E18" s="328">
        <f>[2]Ability!BK8</f>
        <v>45.88</v>
      </c>
      <c r="F18" s="328">
        <f>[2]Ability!BL8</f>
        <v>40.54</v>
      </c>
      <c r="G18" s="328">
        <f>[2]Ability!BM8</f>
        <v>43.052195121951208</v>
      </c>
      <c r="H18" s="328">
        <f>[2]Ability!BN8</f>
        <v>41.663414634146328</v>
      </c>
      <c r="I18" s="328">
        <f>[2]Ability!BO8</f>
        <v>10.197073170731707</v>
      </c>
      <c r="J18" s="328">
        <f>[2]Ability!BP8</f>
        <v>38.23902439024392</v>
      </c>
      <c r="K18" s="328">
        <f>[2]Ability!BQ8</f>
        <v>39.513658536585382</v>
      </c>
      <c r="L18" s="328">
        <f>[2]Ability!BR8</f>
        <v>39.513658536585382</v>
      </c>
      <c r="M18" s="328">
        <f>[2]Ability!BS8</f>
        <v>40.003902439024394</v>
      </c>
      <c r="N18" s="328">
        <f>[2]Ability!BT8</f>
        <v>41.33736585365854</v>
      </c>
      <c r="O18" s="328">
        <f>[2]Ability!BU8</f>
        <v>38.827317073170761</v>
      </c>
      <c r="P18" s="328">
        <f>[2]Ability!BV8</f>
        <v>44.827902439024413</v>
      </c>
    </row>
    <row r="19" spans="1:16">
      <c r="C19" s="26" t="s">
        <v>79</v>
      </c>
      <c r="D19" s="43" t="s">
        <v>61</v>
      </c>
      <c r="E19" s="42">
        <f>SUM(E13:E18)</f>
        <v>182.263277736411</v>
      </c>
      <c r="F19" s="42">
        <f t="shared" ref="F19" si="3">SUM(F13:F18)</f>
        <v>163.03045266644415</v>
      </c>
      <c r="G19" s="42">
        <f>SUM(G13:G18)</f>
        <v>182.11243650126156</v>
      </c>
      <c r="H19" s="42">
        <f>SUM(H13:H18)</f>
        <v>175.80582842724979</v>
      </c>
      <c r="I19" s="42">
        <f t="shared" ref="I19:P19" si="4">SUM(I13:I18)</f>
        <v>130.99314213624893</v>
      </c>
      <c r="J19" s="42">
        <f t="shared" si="4"/>
        <v>158.72730025231286</v>
      </c>
      <c r="K19" s="42">
        <f t="shared" si="4"/>
        <v>164.01821026072327</v>
      </c>
      <c r="L19" s="42">
        <f t="shared" si="4"/>
        <v>155.49641715727503</v>
      </c>
      <c r="M19" s="42">
        <f t="shared" si="4"/>
        <v>173.17700588730025</v>
      </c>
      <c r="N19" s="42">
        <f t="shared" si="4"/>
        <v>178.94957275021028</v>
      </c>
      <c r="O19" s="42">
        <f t="shared" si="4"/>
        <v>173.86042052144666</v>
      </c>
      <c r="P19" s="42">
        <f t="shared" si="4"/>
        <v>165.53555761143821</v>
      </c>
    </row>
    <row r="20" spans="1:16">
      <c r="C20" s="26" t="s">
        <v>79</v>
      </c>
      <c r="D20" s="41" t="s">
        <v>76</v>
      </c>
      <c r="E20" s="42">
        <f>E19/24/E11*1000</f>
        <v>244.97752383926212</v>
      </c>
      <c r="F20" s="42">
        <f t="shared" ref="F20" si="5">F19/24/F11*1000</f>
        <v>242.60484027744664</v>
      </c>
      <c r="G20" s="42">
        <f>G19/24/G11*1000</f>
        <v>244.77478024363111</v>
      </c>
      <c r="H20" s="42">
        <f>H19/24/H11*1000</f>
        <v>244.1747617045136</v>
      </c>
      <c r="I20" s="42">
        <f t="shared" ref="I20:P20" si="6">I19/24/I11*1000</f>
        <v>176.06605125839911</v>
      </c>
      <c r="J20" s="42">
        <f t="shared" si="6"/>
        <v>220.45458368376785</v>
      </c>
      <c r="K20" s="42">
        <f t="shared" si="6"/>
        <v>220.45458368376782</v>
      </c>
      <c r="L20" s="42">
        <f t="shared" si="6"/>
        <v>209.00056069526215</v>
      </c>
      <c r="M20" s="42">
        <f t="shared" si="6"/>
        <v>240.52361928791703</v>
      </c>
      <c r="N20" s="42">
        <f t="shared" si="6"/>
        <v>240.52361928791706</v>
      </c>
      <c r="O20" s="42">
        <f t="shared" si="6"/>
        <v>241.47280627978702</v>
      </c>
      <c r="P20" s="42">
        <f t="shared" si="6"/>
        <v>222.49402904763198</v>
      </c>
    </row>
    <row r="21" spans="1:16" ht="23.5">
      <c r="A21" s="70" t="s">
        <v>88</v>
      </c>
      <c r="C21" s="325" t="s">
        <v>227</v>
      </c>
      <c r="D21" s="326" t="s">
        <v>61</v>
      </c>
      <c r="E21" s="327">
        <f t="shared" ref="E21:P21" si="7">E32-E19</f>
        <v>0</v>
      </c>
      <c r="F21" s="327">
        <f t="shared" si="7"/>
        <v>0</v>
      </c>
      <c r="G21" s="327">
        <f t="shared" si="7"/>
        <v>0</v>
      </c>
      <c r="H21" s="327">
        <f t="shared" si="7"/>
        <v>0</v>
      </c>
      <c r="I21" s="327">
        <f t="shared" si="7"/>
        <v>0</v>
      </c>
      <c r="J21" s="327">
        <f t="shared" si="7"/>
        <v>0</v>
      </c>
      <c r="K21" s="327">
        <f t="shared" si="7"/>
        <v>0</v>
      </c>
      <c r="L21" s="327">
        <f t="shared" si="7"/>
        <v>0</v>
      </c>
      <c r="M21" s="327">
        <f t="shared" si="7"/>
        <v>0</v>
      </c>
      <c r="N21" s="327">
        <f t="shared" si="7"/>
        <v>0</v>
      </c>
      <c r="O21" s="327">
        <f t="shared" si="7"/>
        <v>0</v>
      </c>
      <c r="P21" s="327">
        <f t="shared" si="7"/>
        <v>0</v>
      </c>
    </row>
    <row r="22" spans="1:16" s="73" customFormat="1" ht="23.5">
      <c r="A22" s="71" t="s">
        <v>0</v>
      </c>
      <c r="B22" s="72"/>
      <c r="D22" s="72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</row>
    <row r="23" spans="1:16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9"/>
      <c r="B24" s="467"/>
      <c r="C24" s="467"/>
      <c r="D24" s="467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61</v>
      </c>
      <c r="B25" s="314" t="s">
        <v>95</v>
      </c>
      <c r="C25" s="314" t="s">
        <v>241</v>
      </c>
      <c r="D25" s="314" t="s">
        <v>95</v>
      </c>
      <c r="E25" s="435">
        <f t="shared" ref="E25:O25" si="8">E13+E14+E15</f>
        <v>28.81327773641101</v>
      </c>
      <c r="F25" s="435">
        <f t="shared" si="8"/>
        <v>26.257349218168287</v>
      </c>
      <c r="G25" s="435">
        <f t="shared" si="8"/>
        <v>28.117000000000001</v>
      </c>
      <c r="H25" s="435">
        <f t="shared" si="8"/>
        <v>27.21</v>
      </c>
      <c r="I25" s="435">
        <f t="shared" si="8"/>
        <v>23.814</v>
      </c>
      <c r="J25" s="435">
        <f t="shared" si="8"/>
        <v>28.08</v>
      </c>
      <c r="K25" s="435">
        <f t="shared" si="8"/>
        <v>29.015999999999998</v>
      </c>
      <c r="L25" s="435">
        <f t="shared" si="8"/>
        <v>26.536000000000001</v>
      </c>
      <c r="M25" s="435">
        <f t="shared" si="8"/>
        <v>25.68</v>
      </c>
      <c r="N25" s="435">
        <f t="shared" si="8"/>
        <v>26.536000000000001</v>
      </c>
      <c r="O25" s="435">
        <f t="shared" si="8"/>
        <v>25.68</v>
      </c>
      <c r="P25" s="435">
        <f>P13+P14+P15</f>
        <v>31.635999999999996</v>
      </c>
    </row>
    <row r="26" spans="1:16">
      <c r="A26" s="74" t="s">
        <v>61</v>
      </c>
      <c r="B26" s="314" t="s">
        <v>95</v>
      </c>
      <c r="C26" s="314" t="s">
        <v>242</v>
      </c>
      <c r="D26" s="314" t="s">
        <v>95</v>
      </c>
      <c r="E26" s="369">
        <f>[3]C2!O35</f>
        <v>38.108366668923033</v>
      </c>
      <c r="F26" s="369">
        <f>[3]C2!P35</f>
        <v>33.580533302833452</v>
      </c>
      <c r="G26" s="369">
        <f>[3]C2!Q35</f>
        <v>33.423835751968831</v>
      </c>
      <c r="H26" s="369">
        <f>[3]C2!R35</f>
        <v>33.983004969798941</v>
      </c>
      <c r="I26" s="369">
        <f>[3]C2!S35</f>
        <v>31.316988485358188</v>
      </c>
      <c r="J26" s="369">
        <f>[3]C2!T35</f>
        <v>20.390423121033692</v>
      </c>
      <c r="K26" s="369">
        <f>[3]C2!U35</f>
        <v>21.070103891734817</v>
      </c>
      <c r="L26" s="369">
        <f>[3]C2!V35</f>
        <v>20.701135866656447</v>
      </c>
      <c r="M26" s="369">
        <f>[3]C2!W35</f>
        <v>36.547084945332209</v>
      </c>
      <c r="N26" s="369">
        <f>[3]C2!X35</f>
        <v>37.765321110176622</v>
      </c>
      <c r="O26" s="369">
        <f>[3]C2!Y35</f>
        <v>36.509807783469675</v>
      </c>
      <c r="P26" s="369">
        <f>[3]C2!Z35</f>
        <v>29.900442939062621</v>
      </c>
    </row>
    <row r="27" spans="1:16">
      <c r="A27" s="74" t="s">
        <v>61</v>
      </c>
      <c r="B27" s="314" t="s">
        <v>95</v>
      </c>
      <c r="C27" s="314" t="s">
        <v>243</v>
      </c>
      <c r="D27" s="314" t="s">
        <v>95</v>
      </c>
      <c r="E27" s="435">
        <f t="shared" ref="E27:O27" si="9">E19-E25-E26-E30-E31</f>
        <v>102.42399999999999</v>
      </c>
      <c r="F27" s="435">
        <f t="shared" si="9"/>
        <v>91.611999999999995</v>
      </c>
      <c r="G27" s="435">
        <f t="shared" si="9"/>
        <v>107.6621951219512</v>
      </c>
      <c r="H27" s="435">
        <f t="shared" si="9"/>
        <v>102.14341463414631</v>
      </c>
      <c r="I27" s="435">
        <f t="shared" si="9"/>
        <v>65.74107317073171</v>
      </c>
      <c r="J27" s="435">
        <f t="shared" si="9"/>
        <v>98.719024390243902</v>
      </c>
      <c r="K27" s="435">
        <f t="shared" si="9"/>
        <v>102.00965853658536</v>
      </c>
      <c r="L27" s="435">
        <f t="shared" si="9"/>
        <v>96.801658536585407</v>
      </c>
      <c r="M27" s="435">
        <f t="shared" si="9"/>
        <v>98.623902439024391</v>
      </c>
      <c r="N27" s="435">
        <f t="shared" si="9"/>
        <v>101.91136585365855</v>
      </c>
      <c r="O27" s="435">
        <f t="shared" si="9"/>
        <v>99.307317073170793</v>
      </c>
      <c r="P27" s="435">
        <f>P19-P25-P26-P30-P31</f>
        <v>91.99390243902441</v>
      </c>
    </row>
    <row r="28" spans="1:16">
      <c r="A28" s="74" t="s">
        <v>61</v>
      </c>
      <c r="B28" s="314" t="s">
        <v>95</v>
      </c>
      <c r="C28" s="314" t="s">
        <v>244</v>
      </c>
      <c r="D28" s="314" t="s">
        <v>95</v>
      </c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8"/>
    </row>
    <row r="29" spans="1:16">
      <c r="A29" s="74" t="s">
        <v>61</v>
      </c>
      <c r="B29" s="314" t="s">
        <v>95</v>
      </c>
      <c r="C29" s="314" t="s">
        <v>245</v>
      </c>
      <c r="D29" s="314" t="s">
        <v>95</v>
      </c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8"/>
    </row>
    <row r="30" spans="1:16">
      <c r="A30" s="74" t="s">
        <v>61</v>
      </c>
      <c r="B30" s="314" t="s">
        <v>95</v>
      </c>
      <c r="C30" s="314" t="s">
        <v>246</v>
      </c>
      <c r="D30" s="314" t="s">
        <v>95</v>
      </c>
      <c r="E30" s="329">
        <f>4*24*E11/1000</f>
        <v>2.976</v>
      </c>
      <c r="F30" s="329">
        <f t="shared" ref="F30:P30" si="10">4*24*F11/1000</f>
        <v>2.6880000000000002</v>
      </c>
      <c r="G30" s="329">
        <f t="shared" si="10"/>
        <v>2.976</v>
      </c>
      <c r="H30" s="329">
        <f t="shared" si="10"/>
        <v>2.88</v>
      </c>
      <c r="I30" s="329">
        <f t="shared" si="10"/>
        <v>2.976</v>
      </c>
      <c r="J30" s="329">
        <f t="shared" si="10"/>
        <v>2.88</v>
      </c>
      <c r="K30" s="329">
        <f t="shared" si="10"/>
        <v>2.976</v>
      </c>
      <c r="L30" s="329">
        <f t="shared" si="10"/>
        <v>2.976</v>
      </c>
      <c r="M30" s="329">
        <f t="shared" si="10"/>
        <v>2.88</v>
      </c>
      <c r="N30" s="329">
        <f t="shared" si="10"/>
        <v>2.976</v>
      </c>
      <c r="O30" s="329">
        <f t="shared" si="10"/>
        <v>2.88</v>
      </c>
      <c r="P30" s="329">
        <f t="shared" si="10"/>
        <v>2.976</v>
      </c>
    </row>
    <row r="31" spans="1:16">
      <c r="A31" s="74" t="s">
        <v>61</v>
      </c>
      <c r="B31" s="314" t="s">
        <v>95</v>
      </c>
      <c r="C31" s="314" t="s">
        <v>196</v>
      </c>
      <c r="D31" s="314" t="s">
        <v>95</v>
      </c>
      <c r="E31" s="369">
        <f>[3]C2!O27</f>
        <v>9.9416333310769662</v>
      </c>
      <c r="F31" s="369">
        <f>[3]C2!P27</f>
        <v>8.8925701454424075</v>
      </c>
      <c r="G31" s="369">
        <f>[3]C2!Q27</f>
        <v>9.933405627341541</v>
      </c>
      <c r="H31" s="369">
        <f>[3]C2!R27</f>
        <v>9.5894088233045345</v>
      </c>
      <c r="I31" s="369">
        <f>[3]C2!S27</f>
        <v>7.1450804801590353</v>
      </c>
      <c r="J31" s="369">
        <f>[3]C2!T27</f>
        <v>8.6578527410352493</v>
      </c>
      <c r="K31" s="369">
        <f>[3]C2!U27</f>
        <v>8.9464478324030896</v>
      </c>
      <c r="L31" s="369">
        <f>[3]C2!V27</f>
        <v>8.4816227540331841</v>
      </c>
      <c r="M31" s="369">
        <f>[3]C2!W27</f>
        <v>9.4460185029436516</v>
      </c>
      <c r="N31" s="369">
        <f>[3]C2!X27</f>
        <v>9.7608857863751091</v>
      </c>
      <c r="O31" s="369">
        <f>[3]C2!Y27</f>
        <v>9.4832956648061817</v>
      </c>
      <c r="P31" s="369">
        <f>[3]C2!Z27</f>
        <v>9.029212233351176</v>
      </c>
    </row>
    <row r="32" spans="1:16" s="73" customFormat="1" ht="23.5">
      <c r="A32" s="71" t="s">
        <v>4</v>
      </c>
      <c r="B32" s="72"/>
      <c r="D32" s="72"/>
      <c r="E32" s="436">
        <f t="shared" ref="E32:P32" si="11">SUM(E25:E31)</f>
        <v>182.263277736411</v>
      </c>
      <c r="F32" s="436">
        <f t="shared" si="11"/>
        <v>163.03045266644415</v>
      </c>
      <c r="G32" s="436">
        <f t="shared" si="11"/>
        <v>182.11243650126156</v>
      </c>
      <c r="H32" s="436">
        <f t="shared" si="11"/>
        <v>175.80582842724976</v>
      </c>
      <c r="I32" s="436">
        <f t="shared" si="11"/>
        <v>130.99314213624893</v>
      </c>
      <c r="J32" s="436">
        <f t="shared" si="11"/>
        <v>158.72730025231283</v>
      </c>
      <c r="K32" s="436">
        <f t="shared" si="11"/>
        <v>164.01821026072327</v>
      </c>
      <c r="L32" s="436">
        <f t="shared" si="11"/>
        <v>155.49641715727506</v>
      </c>
      <c r="M32" s="436">
        <f t="shared" si="11"/>
        <v>173.17700588730023</v>
      </c>
      <c r="N32" s="436">
        <f t="shared" si="11"/>
        <v>178.94957275021025</v>
      </c>
      <c r="O32" s="436">
        <f t="shared" si="11"/>
        <v>173.86042052144666</v>
      </c>
      <c r="P32" s="436">
        <f t="shared" si="11"/>
        <v>165.53555761143821</v>
      </c>
    </row>
    <row r="33" spans="1:16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9"/>
      <c r="B34" s="467"/>
      <c r="C34" s="467"/>
      <c r="D34" s="467"/>
      <c r="E34" s="309">
        <f>E24</f>
        <v>23743</v>
      </c>
      <c r="F34" s="309">
        <f t="shared" ref="F34:P34" si="12">F24</f>
        <v>23774</v>
      </c>
      <c r="G34" s="309">
        <f t="shared" si="12"/>
        <v>23802</v>
      </c>
      <c r="H34" s="309">
        <f t="shared" si="12"/>
        <v>23833</v>
      </c>
      <c r="I34" s="309">
        <f t="shared" si="12"/>
        <v>23863</v>
      </c>
      <c r="J34" s="309">
        <f t="shared" si="12"/>
        <v>23894</v>
      </c>
      <c r="K34" s="309">
        <f t="shared" si="12"/>
        <v>23924</v>
      </c>
      <c r="L34" s="309">
        <f t="shared" si="12"/>
        <v>23955</v>
      </c>
      <c r="M34" s="309">
        <f t="shared" si="12"/>
        <v>23986</v>
      </c>
      <c r="N34" s="309">
        <f t="shared" si="12"/>
        <v>24016</v>
      </c>
      <c r="O34" s="309">
        <f t="shared" si="12"/>
        <v>24047</v>
      </c>
      <c r="P34" s="309">
        <f t="shared" si="12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61</v>
      </c>
      <c r="B36" s="76" t="s">
        <v>95</v>
      </c>
      <c r="C36" s="77" t="s">
        <v>2</v>
      </c>
      <c r="D36" s="76" t="s">
        <v>95</v>
      </c>
      <c r="E36" s="437">
        <f>[3]C3LPG!AK111</f>
        <v>22.32</v>
      </c>
      <c r="F36" s="437">
        <f>[3]C3LPG!AL111</f>
        <v>20.16</v>
      </c>
      <c r="G36" s="437">
        <f>[3]C3LPG!AM111</f>
        <v>22.32</v>
      </c>
      <c r="H36" s="437">
        <f>[3]C3LPG!AN111</f>
        <v>21.6</v>
      </c>
      <c r="I36" s="437">
        <f>[3]C3LPG!AO111</f>
        <v>20.696458958306906</v>
      </c>
      <c r="J36" s="437">
        <f>[3]C3LPG!AP111</f>
        <v>21.6</v>
      </c>
      <c r="K36" s="437">
        <f>[3]C3LPG!AQ111</f>
        <v>22.208400882482515</v>
      </c>
      <c r="L36" s="437">
        <f>[3]C3LPG!AR111</f>
        <v>22.208400882482515</v>
      </c>
      <c r="M36" s="437">
        <f>[3]C3LPG!AS111</f>
        <v>21.492000854015362</v>
      </c>
      <c r="N36" s="437">
        <f>[3]C3LPG!AT111</f>
        <v>22.208400882482515</v>
      </c>
      <c r="O36" s="437">
        <f>[3]C3LPG!AU111</f>
        <v>21.493800128102269</v>
      </c>
      <c r="P36" s="437">
        <f>[3]C3LPG!AV111</f>
        <v>22.208687557995255</v>
      </c>
    </row>
    <row r="37" spans="1:16">
      <c r="A37" s="74" t="s">
        <v>61</v>
      </c>
      <c r="B37" s="123" t="s">
        <v>288</v>
      </c>
      <c r="C37" s="77" t="s">
        <v>2</v>
      </c>
      <c r="D37" s="76" t="s">
        <v>95</v>
      </c>
      <c r="E37" s="437">
        <f>[3]C3LPG!AK102</f>
        <v>0</v>
      </c>
      <c r="F37" s="437">
        <f>[3]C3LPG!AL102</f>
        <v>0</v>
      </c>
      <c r="G37" s="437">
        <f>[3]C3LPG!AM102</f>
        <v>0</v>
      </c>
      <c r="H37" s="437">
        <f>[3]C3LPG!AN102</f>
        <v>0</v>
      </c>
      <c r="I37" s="437">
        <f>[3]C3LPG!AO102</f>
        <v>0</v>
      </c>
      <c r="J37" s="437">
        <f>[3]C3LPG!AP102</f>
        <v>34.861799729561781</v>
      </c>
      <c r="K37" s="437">
        <f>[3]C3LPG!AQ102</f>
        <v>47.748060573613706</v>
      </c>
      <c r="L37" s="437">
        <f>[3]C3LPG!AR102</f>
        <v>47.748059323430049</v>
      </c>
      <c r="M37" s="437">
        <f>[3]C3LPG!AS102</f>
        <v>19.89204045832156</v>
      </c>
      <c r="N37" s="437">
        <f>[3]C3LPG!AT102</f>
        <v>43.545179998576657</v>
      </c>
      <c r="O37" s="437">
        <f>[3]C3LPG!AU102</f>
        <v>42.982199800729759</v>
      </c>
      <c r="P37" s="437">
        <f>[3]C3LPG!AV102</f>
        <v>17.454420186460034</v>
      </c>
    </row>
    <row r="38" spans="1:16">
      <c r="A38" s="74"/>
      <c r="B38" s="78"/>
      <c r="C38" s="79" t="s">
        <v>63</v>
      </c>
      <c r="D38" s="78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</row>
    <row r="39" spans="1:16">
      <c r="A39" s="74" t="s">
        <v>61</v>
      </c>
      <c r="B39" s="78" t="s">
        <v>95</v>
      </c>
      <c r="C39" s="80" t="s">
        <v>222</v>
      </c>
      <c r="D39" s="78" t="s">
        <v>95</v>
      </c>
      <c r="E39" s="437">
        <f>[3]C3LPG!AK118</f>
        <v>26.97</v>
      </c>
      <c r="F39" s="437">
        <f>[3]C3LPG!AL118</f>
        <v>25.2</v>
      </c>
      <c r="G39" s="437">
        <f>[3]C3LPG!AM118</f>
        <v>32.549999999999997</v>
      </c>
      <c r="H39" s="437">
        <f>[3]C3LPG!AN118</f>
        <v>31.5</v>
      </c>
      <c r="I39" s="437">
        <f>[3]C3LPG!AO118</f>
        <v>30.33400575990245</v>
      </c>
      <c r="J39" s="437">
        <f>[3]C3LPG!AP118</f>
        <v>31.5</v>
      </c>
      <c r="K39" s="437">
        <f>[3]C3LPG!AQ118</f>
        <v>32.549999999999997</v>
      </c>
      <c r="L39" s="437">
        <f>[3]C3LPG!AR118</f>
        <v>13.65</v>
      </c>
      <c r="M39" s="437">
        <f>[3]C3LPG!AS118</f>
        <v>31.5</v>
      </c>
      <c r="N39" s="437">
        <f>[3]C3LPG!AT118</f>
        <v>32.549999999999997</v>
      </c>
      <c r="O39" s="437">
        <f>[3]C3LPG!AU118</f>
        <v>31.5</v>
      </c>
      <c r="P39" s="437">
        <f>[3]C3LPG!AV118</f>
        <v>32.549999999999997</v>
      </c>
    </row>
    <row r="40" spans="1:16">
      <c r="A40" s="74"/>
      <c r="B40" s="67"/>
      <c r="C40" s="81" t="s">
        <v>64</v>
      </c>
      <c r="D40" s="6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</row>
    <row r="41" spans="1:16">
      <c r="A41" s="74" t="s">
        <v>61</v>
      </c>
      <c r="B41" s="67" t="s">
        <v>95</v>
      </c>
      <c r="C41" s="82" t="s">
        <v>221</v>
      </c>
      <c r="D41" s="67" t="s">
        <v>95</v>
      </c>
      <c r="E41" s="437">
        <f>[3]C3LPG!AK119</f>
        <v>22.545454545454543</v>
      </c>
      <c r="F41" s="437">
        <f>[3]C3LPG!AL119</f>
        <v>17.25</v>
      </c>
      <c r="G41" s="437">
        <f>[3]C3LPG!AM119</f>
        <v>19.590909090909093</v>
      </c>
      <c r="H41" s="437">
        <f>[3]C3LPG!AN119</f>
        <v>18.082191780821915</v>
      </c>
      <c r="I41" s="437">
        <f>[3]C3LPG!AO119</f>
        <v>17.452999999999999</v>
      </c>
      <c r="J41" s="437">
        <f>[3]C3LPG!AP119</f>
        <v>18.082191780821915</v>
      </c>
      <c r="K41" s="437">
        <f>[3]C3LPG!AQ119</f>
        <v>18.684931506849313</v>
      </c>
      <c r="L41" s="437">
        <f>[3]C3LPG!AR119</f>
        <v>18.684931506849313</v>
      </c>
      <c r="M41" s="437">
        <f>[3]C3LPG!AS119</f>
        <v>18.082191780821915</v>
      </c>
      <c r="N41" s="437">
        <f>[3]C3LPG!AT119</f>
        <v>18.684931506849313</v>
      </c>
      <c r="O41" s="437">
        <f>[3]C3LPG!AU119</f>
        <v>18.082191780821915</v>
      </c>
      <c r="P41" s="437">
        <f>[3]C3LPG!AV119</f>
        <v>18.684931506849313</v>
      </c>
    </row>
    <row r="42" spans="1:16">
      <c r="A42" s="74" t="s">
        <v>61</v>
      </c>
      <c r="B42" s="67" t="s">
        <v>95</v>
      </c>
      <c r="C42" s="82" t="s">
        <v>265</v>
      </c>
      <c r="D42" s="67" t="s">
        <v>95</v>
      </c>
      <c r="E42" s="437">
        <f>[3]C3LPG!AK120</f>
        <v>7.2145454545454548</v>
      </c>
      <c r="F42" s="437">
        <f>[3]C3LPG!AL120</f>
        <v>5.52</v>
      </c>
      <c r="G42" s="437">
        <f>[3]C3LPG!AM120</f>
        <v>6.2690909090909086</v>
      </c>
      <c r="H42" s="437">
        <f>[3]C3LPG!AN120</f>
        <v>6.0978082191780842</v>
      </c>
      <c r="I42" s="437">
        <f>[3]C3LPG!AO120</f>
        <v>0</v>
      </c>
      <c r="J42" s="437">
        <f>[3]C3LPG!AP120</f>
        <v>2.5</v>
      </c>
      <c r="K42" s="437">
        <f>[3]C3LPG!AQ120</f>
        <v>2.5</v>
      </c>
      <c r="L42" s="437">
        <f>[3]C3LPG!AR120</f>
        <v>7.0390684931506868</v>
      </c>
      <c r="M42" s="437">
        <f>[3]C3LPG!AS120</f>
        <v>6</v>
      </c>
      <c r="N42" s="437">
        <f>[3]C3LPG!AT120</f>
        <v>6</v>
      </c>
      <c r="O42" s="437">
        <f>[3]C3LPG!AU120</f>
        <v>5.5</v>
      </c>
      <c r="P42" s="437">
        <f>[3]C3LPG!AV120</f>
        <v>6</v>
      </c>
    </row>
    <row r="43" spans="1:16">
      <c r="A43" s="74" t="s">
        <v>61</v>
      </c>
      <c r="B43" s="67" t="s">
        <v>95</v>
      </c>
      <c r="C43" s="82" t="s">
        <v>292</v>
      </c>
      <c r="D43" s="67" t="s">
        <v>95</v>
      </c>
      <c r="E43" s="437"/>
      <c r="F43" s="437"/>
      <c r="G43" s="437"/>
      <c r="H43" s="437"/>
      <c r="I43" s="437"/>
      <c r="J43" s="437"/>
      <c r="K43" s="437"/>
      <c r="L43" s="437"/>
      <c r="M43" s="437"/>
      <c r="N43" s="437"/>
      <c r="O43" s="437"/>
      <c r="P43" s="437"/>
    </row>
    <row r="44" spans="1:16" ht="15" thickBot="1">
      <c r="A44" s="402"/>
      <c r="B44" s="405"/>
      <c r="C44" s="406" t="s">
        <v>178</v>
      </c>
      <c r="D44" s="405"/>
      <c r="E44" s="437"/>
      <c r="F44" s="437"/>
      <c r="G44" s="437"/>
      <c r="H44" s="437"/>
      <c r="I44" s="437"/>
      <c r="J44" s="437"/>
      <c r="K44" s="437"/>
      <c r="L44" s="437"/>
      <c r="M44" s="437"/>
      <c r="N44" s="437"/>
      <c r="O44" s="437"/>
      <c r="P44" s="437"/>
    </row>
    <row r="45" spans="1:16">
      <c r="A45" s="89" t="s">
        <v>61</v>
      </c>
      <c r="B45" s="419" t="s">
        <v>95</v>
      </c>
      <c r="C45" s="420" t="s">
        <v>290</v>
      </c>
      <c r="D45" s="421" t="s">
        <v>95</v>
      </c>
      <c r="E45" s="440">
        <f>[3]C3LPG!AK113</f>
        <v>6.7839999999999998</v>
      </c>
      <c r="F45" s="440">
        <f>[3]C3LPG!AL113</f>
        <v>0</v>
      </c>
      <c r="G45" s="440">
        <f>[3]C3LPG!AM113</f>
        <v>0</v>
      </c>
      <c r="H45" s="440">
        <f>[3]C3LPG!AN113</f>
        <v>0</v>
      </c>
      <c r="I45" s="440">
        <f>[3]C3LPG!AO113</f>
        <v>0</v>
      </c>
      <c r="J45" s="440">
        <f>[3]C3LPG!AP113</f>
        <v>0</v>
      </c>
      <c r="K45" s="440">
        <f>[3]C3LPG!AQ113</f>
        <v>0</v>
      </c>
      <c r="L45" s="440">
        <f>[3]C3LPG!AR113</f>
        <v>10</v>
      </c>
      <c r="M45" s="440">
        <f>[3]C3LPG!AS113</f>
        <v>0</v>
      </c>
      <c r="N45" s="440">
        <f>[3]C3LPG!AT113</f>
        <v>0</v>
      </c>
      <c r="O45" s="440">
        <f>[3]C3LPG!AU113</f>
        <v>0</v>
      </c>
      <c r="P45" s="440">
        <f>[3]C3LPG!AV113</f>
        <v>0</v>
      </c>
    </row>
    <row r="46" spans="1:16">
      <c r="A46" s="93" t="s">
        <v>61</v>
      </c>
      <c r="B46" s="310" t="s">
        <v>289</v>
      </c>
      <c r="C46" s="80" t="s">
        <v>290</v>
      </c>
      <c r="D46" s="422" t="s">
        <v>3</v>
      </c>
      <c r="E46" s="440">
        <f>[3]C3LPG!AK98</f>
        <v>0</v>
      </c>
      <c r="F46" s="440">
        <f>[3]C3LPG!AL98</f>
        <v>0</v>
      </c>
      <c r="G46" s="440">
        <f>[3]C3LPG!AM98</f>
        <v>10</v>
      </c>
      <c r="H46" s="440">
        <f>[3]C3LPG!AN98</f>
        <v>0</v>
      </c>
      <c r="I46" s="440">
        <f>[3]C3LPG!AO98</f>
        <v>0</v>
      </c>
      <c r="J46" s="440">
        <f>[3]C3LPG!AP98</f>
        <v>0</v>
      </c>
      <c r="K46" s="440">
        <f>[3]C3LPG!AQ98</f>
        <v>0</v>
      </c>
      <c r="L46" s="440">
        <f>[3]C3LPG!AR98</f>
        <v>0</v>
      </c>
      <c r="M46" s="440">
        <f>[3]C3LPG!AS98</f>
        <v>0</v>
      </c>
      <c r="N46" s="440">
        <f>[3]C3LPG!AT98</f>
        <v>0</v>
      </c>
      <c r="O46" s="440">
        <f>[3]C3LPG!AU98</f>
        <v>0</v>
      </c>
      <c r="P46" s="440">
        <f>[3]C3LPG!AV98</f>
        <v>0</v>
      </c>
    </row>
    <row r="47" spans="1:16">
      <c r="A47" s="93" t="s">
        <v>61</v>
      </c>
      <c r="B47" s="310" t="s">
        <v>288</v>
      </c>
      <c r="C47" s="80" t="s">
        <v>290</v>
      </c>
      <c r="D47" s="102" t="s">
        <v>95</v>
      </c>
      <c r="E47" s="440">
        <f>[3]C3LPG!AK100</f>
        <v>0</v>
      </c>
      <c r="F47" s="440">
        <f>[3]C3LPG!AL100</f>
        <v>0</v>
      </c>
      <c r="G47" s="440">
        <f>[3]C3LPG!AM100</f>
        <v>0</v>
      </c>
      <c r="H47" s="440">
        <f>[3]C3LPG!AN100</f>
        <v>10</v>
      </c>
      <c r="I47" s="440">
        <f>[3]C3LPG!AO100</f>
        <v>10</v>
      </c>
      <c r="J47" s="440">
        <f>[3]C3LPG!AP100</f>
        <v>13.045999999999999</v>
      </c>
      <c r="K47" s="440">
        <f>[3]C3LPG!AQ100</f>
        <v>13.481</v>
      </c>
      <c r="L47" s="440">
        <f>[3]C3LPG!AR100</f>
        <v>3.4809999999999999</v>
      </c>
      <c r="M47" s="440">
        <f>[3]C3LPG!AS100</f>
        <v>13.045999999999999</v>
      </c>
      <c r="N47" s="440">
        <f>[3]C3LPG!AT100</f>
        <v>10.8</v>
      </c>
      <c r="O47" s="440">
        <f>[3]C3LPG!AU100</f>
        <v>10.8</v>
      </c>
      <c r="P47" s="440">
        <f>[3]C3LPG!AV100</f>
        <v>10.8</v>
      </c>
    </row>
    <row r="48" spans="1:16">
      <c r="A48" s="93" t="s">
        <v>61</v>
      </c>
      <c r="B48" s="78" t="s">
        <v>95</v>
      </c>
      <c r="C48" s="80" t="s">
        <v>291</v>
      </c>
      <c r="D48" s="102" t="s">
        <v>95</v>
      </c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</row>
    <row r="49" spans="1:16">
      <c r="A49" s="93" t="s">
        <v>61</v>
      </c>
      <c r="B49" s="310" t="s">
        <v>289</v>
      </c>
      <c r="C49" s="80" t="s">
        <v>291</v>
      </c>
      <c r="D49" s="422" t="s">
        <v>3</v>
      </c>
      <c r="E49" s="440"/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</row>
    <row r="50" spans="1:16" ht="15" thickBot="1">
      <c r="A50" s="96" t="s">
        <v>61</v>
      </c>
      <c r="B50" s="416" t="s">
        <v>288</v>
      </c>
      <c r="C50" s="423" t="s">
        <v>291</v>
      </c>
      <c r="D50" s="424" t="s">
        <v>95</v>
      </c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</row>
    <row r="51" spans="1:16">
      <c r="A51" s="430" t="s">
        <v>61</v>
      </c>
      <c r="B51" s="409" t="s">
        <v>95</v>
      </c>
      <c r="C51" s="410" t="s">
        <v>298</v>
      </c>
      <c r="D51" s="431" t="s">
        <v>95</v>
      </c>
      <c r="E51" s="330">
        <f>[3]C3LPG!AK114</f>
        <v>0</v>
      </c>
      <c r="F51" s="330">
        <f>[3]C3LPG!AL114</f>
        <v>0</v>
      </c>
      <c r="G51" s="330">
        <f>[3]C3LPG!AM114</f>
        <v>0</v>
      </c>
      <c r="H51" s="330">
        <f>[3]C3LPG!AN114</f>
        <v>0</v>
      </c>
      <c r="I51" s="330">
        <f>[3]C3LPG!AO114</f>
        <v>0</v>
      </c>
      <c r="J51" s="330">
        <f>[3]C3LPG!AP114</f>
        <v>0</v>
      </c>
      <c r="K51" s="330">
        <f>[3]C3LPG!AQ114</f>
        <v>0</v>
      </c>
      <c r="L51" s="330">
        <f>[3]C3LPG!AR114</f>
        <v>0</v>
      </c>
      <c r="M51" s="330">
        <f>[3]C3LPG!AS114</f>
        <v>0</v>
      </c>
      <c r="N51" s="330">
        <f>[3]C3LPG!AT114</f>
        <v>0</v>
      </c>
      <c r="O51" s="330">
        <f>[3]C3LPG!AU114</f>
        <v>0</v>
      </c>
      <c r="P51" s="330">
        <f>[3]C3LPG!AV114</f>
        <v>0</v>
      </c>
    </row>
    <row r="52" spans="1:16">
      <c r="A52" s="93" t="s">
        <v>61</v>
      </c>
      <c r="B52" s="310" t="s">
        <v>289</v>
      </c>
      <c r="C52" s="80" t="s">
        <v>298</v>
      </c>
      <c r="D52" s="422" t="s">
        <v>3</v>
      </c>
      <c r="E52" s="330">
        <f>[3]C3LPG!AK99</f>
        <v>9.6589999999999989</v>
      </c>
      <c r="F52" s="330">
        <f>[3]C3LPG!AL99</f>
        <v>13.649999999999999</v>
      </c>
      <c r="G52" s="330">
        <f>[3]C3LPG!AM99</f>
        <v>4</v>
      </c>
      <c r="H52" s="330">
        <f>[3]C3LPG!AN99</f>
        <v>0</v>
      </c>
      <c r="I52" s="330">
        <f>[3]C3LPG!AO99</f>
        <v>0</v>
      </c>
      <c r="J52" s="330">
        <f>[3]C3LPG!AP99</f>
        <v>0</v>
      </c>
      <c r="K52" s="330">
        <f>[3]C3LPG!AQ99</f>
        <v>0</v>
      </c>
      <c r="L52" s="330">
        <f>[3]C3LPG!AR99</f>
        <v>0</v>
      </c>
      <c r="M52" s="330">
        <f>[3]C3LPG!AS99</f>
        <v>0</v>
      </c>
      <c r="N52" s="330">
        <f>[3]C3LPG!AT99</f>
        <v>0</v>
      </c>
      <c r="O52" s="330">
        <f>[3]C3LPG!AU99</f>
        <v>0</v>
      </c>
      <c r="P52" s="330">
        <f>[3]C3LPG!AV99</f>
        <v>0</v>
      </c>
    </row>
    <row r="53" spans="1:16" ht="15" thickBot="1">
      <c r="A53" s="96" t="s">
        <v>61</v>
      </c>
      <c r="B53" s="416" t="s">
        <v>288</v>
      </c>
      <c r="C53" s="423" t="s">
        <v>298</v>
      </c>
      <c r="D53" s="424" t="s">
        <v>95</v>
      </c>
      <c r="E53" s="330">
        <f>[3]C3LPG!AK101</f>
        <v>0</v>
      </c>
      <c r="F53" s="330">
        <f>[3]C3LPG!AL101</f>
        <v>0</v>
      </c>
      <c r="G53" s="330">
        <f>[3]C3LPG!AM101</f>
        <v>0</v>
      </c>
      <c r="H53" s="330">
        <f>[3]C3LPG!AN101</f>
        <v>4</v>
      </c>
      <c r="I53" s="330">
        <f>[3]C3LPG!AO101</f>
        <v>4</v>
      </c>
      <c r="J53" s="330">
        <f>[3]C3LPG!AP101</f>
        <v>0</v>
      </c>
      <c r="K53" s="330">
        <f>[3]C3LPG!AQ101</f>
        <v>0</v>
      </c>
      <c r="L53" s="330">
        <f>[3]C3LPG!AR101</f>
        <v>0</v>
      </c>
      <c r="M53" s="330">
        <f>[3]C3LPG!AS101</f>
        <v>0</v>
      </c>
      <c r="N53" s="330">
        <f>[3]C3LPG!AT101</f>
        <v>0</v>
      </c>
      <c r="O53" s="330">
        <f>[3]C3LPG!AU101</f>
        <v>0</v>
      </c>
      <c r="P53" s="330">
        <f>[3]C3LPG!AV101</f>
        <v>0</v>
      </c>
    </row>
    <row r="54" spans="1:16">
      <c r="A54" s="87" t="s">
        <v>61</v>
      </c>
      <c r="B54" s="100" t="s">
        <v>95</v>
      </c>
      <c r="C54" s="100" t="s">
        <v>101</v>
      </c>
      <c r="D54" s="100" t="s">
        <v>95</v>
      </c>
      <c r="E54" s="437">
        <f>[3]C3LPG!AK121</f>
        <v>0.65</v>
      </c>
      <c r="F54" s="437">
        <f>[3]C3LPG!AL121</f>
        <v>0.5</v>
      </c>
      <c r="G54" s="437">
        <f>[3]C3LPG!AM121</f>
        <v>0.5</v>
      </c>
      <c r="H54" s="437">
        <f>[3]C3LPG!AN121</f>
        <v>0.5</v>
      </c>
      <c r="I54" s="437">
        <f>[3]C3LPG!AO121</f>
        <v>0.5</v>
      </c>
      <c r="J54" s="437">
        <f>[3]C3LPG!AP121</f>
        <v>0.5</v>
      </c>
      <c r="K54" s="437">
        <f>[3]C3LPG!AQ121</f>
        <v>0.5</v>
      </c>
      <c r="L54" s="437">
        <f>[3]C3LPG!AR121</f>
        <v>0.5</v>
      </c>
      <c r="M54" s="437">
        <f>[3]C3LPG!AS121</f>
        <v>0.5</v>
      </c>
      <c r="N54" s="437">
        <f>[3]C3LPG!AT121</f>
        <v>0.5</v>
      </c>
      <c r="O54" s="437">
        <f>[3]C3LPG!AU121</f>
        <v>0.5</v>
      </c>
      <c r="P54" s="437">
        <f>[3]C3LPG!AV121</f>
        <v>0.5</v>
      </c>
    </row>
    <row r="55" spans="1:16" s="73" customFormat="1" ht="23.5">
      <c r="A55" s="71" t="s">
        <v>5</v>
      </c>
      <c r="B55" s="72"/>
      <c r="D55" s="72"/>
      <c r="E55" s="436">
        <f t="shared" ref="E55:P55" si="13">SUM(E35:E54)</f>
        <v>96.143000000000001</v>
      </c>
      <c r="F55" s="436">
        <f t="shared" si="13"/>
        <v>82.28</v>
      </c>
      <c r="G55" s="436">
        <f t="shared" si="13"/>
        <v>95.23</v>
      </c>
      <c r="H55" s="436">
        <f t="shared" si="13"/>
        <v>91.78</v>
      </c>
      <c r="I55" s="436">
        <f t="shared" si="13"/>
        <v>82.983464718209362</v>
      </c>
      <c r="J55" s="436">
        <f t="shared" si="13"/>
        <v>122.0899915103837</v>
      </c>
      <c r="K55" s="436">
        <f t="shared" si="13"/>
        <v>137.67239296294554</v>
      </c>
      <c r="L55" s="436">
        <f t="shared" si="13"/>
        <v>123.31146020591257</v>
      </c>
      <c r="M55" s="436">
        <f t="shared" si="13"/>
        <v>110.51223309315884</v>
      </c>
      <c r="N55" s="436">
        <f t="shared" si="13"/>
        <v>134.2885123879085</v>
      </c>
      <c r="O55" s="436">
        <f t="shared" si="13"/>
        <v>130.85819170965394</v>
      </c>
      <c r="P55" s="436">
        <f t="shared" si="13"/>
        <v>108.19803925130459</v>
      </c>
    </row>
    <row r="56" spans="1:16" ht="14" customHeight="1">
      <c r="A56" s="464" t="s">
        <v>1</v>
      </c>
      <c r="B56" s="466" t="s">
        <v>98</v>
      </c>
      <c r="C56" s="466" t="s">
        <v>99</v>
      </c>
      <c r="D56" s="466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65"/>
      <c r="B57" s="467"/>
      <c r="C57" s="467"/>
      <c r="D57" s="467"/>
      <c r="E57" s="309">
        <f>E24</f>
        <v>23743</v>
      </c>
      <c r="F57" s="309">
        <f t="shared" ref="F57:P57" si="14">F24</f>
        <v>23774</v>
      </c>
      <c r="G57" s="309">
        <f t="shared" si="14"/>
        <v>23802</v>
      </c>
      <c r="H57" s="309">
        <f t="shared" si="14"/>
        <v>23833</v>
      </c>
      <c r="I57" s="309">
        <f t="shared" si="14"/>
        <v>23863</v>
      </c>
      <c r="J57" s="309">
        <f t="shared" si="14"/>
        <v>23894</v>
      </c>
      <c r="K57" s="309">
        <f t="shared" si="14"/>
        <v>23924</v>
      </c>
      <c r="L57" s="309">
        <f t="shared" si="14"/>
        <v>23955</v>
      </c>
      <c r="M57" s="309">
        <f t="shared" si="14"/>
        <v>23986</v>
      </c>
      <c r="N57" s="309">
        <f t="shared" si="14"/>
        <v>24016</v>
      </c>
      <c r="O57" s="309">
        <f t="shared" si="14"/>
        <v>24047</v>
      </c>
      <c r="P57" s="309">
        <f t="shared" si="14"/>
        <v>24077</v>
      </c>
    </row>
    <row r="58" spans="1:16">
      <c r="A58" s="74"/>
      <c r="B58" s="76"/>
      <c r="C58" s="308" t="s">
        <v>65</v>
      </c>
      <c r="D58" s="308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</row>
    <row r="59" spans="1:16">
      <c r="A59" s="74" t="s">
        <v>61</v>
      </c>
      <c r="B59" s="76" t="s">
        <v>95</v>
      </c>
      <c r="C59" s="76" t="s">
        <v>2</v>
      </c>
      <c r="D59" s="76" t="s">
        <v>95</v>
      </c>
      <c r="E59" s="437">
        <f>[3]C3LPG!AK112</f>
        <v>25</v>
      </c>
      <c r="F59" s="437">
        <f>[3]C3LPG!AL112</f>
        <v>23</v>
      </c>
      <c r="G59" s="437">
        <f>[3]C3LPG!AM112</f>
        <v>25</v>
      </c>
      <c r="H59" s="437">
        <f>[3]C3LPG!AN112</f>
        <v>55.195999999999998</v>
      </c>
      <c r="I59" s="437">
        <f>[3]C3LPG!AO112</f>
        <v>48.944000000000003</v>
      </c>
      <c r="J59" s="437">
        <f>[3]C3LPG!AP112</f>
        <v>27.270534941852073</v>
      </c>
      <c r="K59" s="437">
        <f>[3]C3LPG!AQ112</f>
        <v>27.296656416635514</v>
      </c>
      <c r="L59" s="437">
        <f>[3]C3LPG!AR112</f>
        <v>26.926453995704733</v>
      </c>
      <c r="M59" s="437">
        <f>[3]C3LPG!AS112</f>
        <v>22.77674442112442</v>
      </c>
      <c r="N59" s="437">
        <f>[3]C3LPG!AT112</f>
        <v>32.35370743215087</v>
      </c>
      <c r="O59" s="437">
        <f>[3]C3LPG!AU112</f>
        <v>31.163401179015615</v>
      </c>
      <c r="P59" s="437">
        <f>[3]C3LPG!AV112</f>
        <v>22.241831728518061</v>
      </c>
    </row>
    <row r="60" spans="1:16">
      <c r="A60" s="74" t="s">
        <v>61</v>
      </c>
      <c r="B60" s="123" t="s">
        <v>293</v>
      </c>
      <c r="C60" s="429" t="s">
        <v>2</v>
      </c>
      <c r="D60" s="429" t="s">
        <v>95</v>
      </c>
      <c r="E60" s="438"/>
      <c r="F60" s="438"/>
      <c r="G60" s="438"/>
      <c r="H60" s="438"/>
      <c r="I60" s="438"/>
      <c r="J60" s="438"/>
      <c r="K60" s="438"/>
      <c r="L60" s="438"/>
      <c r="M60" s="438"/>
      <c r="N60" s="438"/>
      <c r="O60" s="438"/>
      <c r="P60" s="438"/>
    </row>
    <row r="61" spans="1:16">
      <c r="A61" s="74"/>
      <c r="B61" s="310"/>
      <c r="C61" s="311" t="s">
        <v>223</v>
      </c>
      <c r="D61" s="312"/>
      <c r="E61" s="438"/>
      <c r="F61" s="438"/>
      <c r="G61" s="438"/>
      <c r="H61" s="438"/>
      <c r="I61" s="438"/>
      <c r="J61" s="438"/>
      <c r="K61" s="438"/>
      <c r="L61" s="438"/>
      <c r="M61" s="438"/>
      <c r="N61" s="438"/>
      <c r="O61" s="438"/>
      <c r="P61" s="438"/>
    </row>
    <row r="62" spans="1:16">
      <c r="A62" s="74" t="s">
        <v>61</v>
      </c>
      <c r="B62" s="312" t="s">
        <v>95</v>
      </c>
      <c r="C62" s="313" t="s">
        <v>295</v>
      </c>
      <c r="D62" s="312" t="s">
        <v>95</v>
      </c>
      <c r="E62" s="437">
        <f>[3]C3LPG!AK115</f>
        <v>20</v>
      </c>
      <c r="F62" s="437">
        <f>[3]C3LPG!AL115</f>
        <v>20</v>
      </c>
      <c r="G62" s="437">
        <f>[3]C3LPG!AM115</f>
        <v>20</v>
      </c>
      <c r="H62" s="437">
        <f>[3]C3LPG!AN115</f>
        <v>0</v>
      </c>
      <c r="I62" s="437">
        <f>[3]C3LPG!AO115</f>
        <v>5.0559999999999974</v>
      </c>
      <c r="J62" s="437">
        <f>[3]C3LPG!AP115</f>
        <v>26</v>
      </c>
      <c r="K62" s="437">
        <f>[3]C3LPG!AQ115</f>
        <v>26</v>
      </c>
      <c r="L62" s="437">
        <f>[3]C3LPG!AR115</f>
        <v>27</v>
      </c>
      <c r="M62" s="437">
        <f>[3]C3LPG!AS115</f>
        <v>29</v>
      </c>
      <c r="N62" s="437">
        <f>[3]C3LPG!AT115</f>
        <v>22</v>
      </c>
      <c r="O62" s="437">
        <f>[3]C3LPG!AU115</f>
        <v>22</v>
      </c>
      <c r="P62" s="437">
        <f>[3]C3LPG!AV115</f>
        <v>29</v>
      </c>
    </row>
    <row r="63" spans="1:16">
      <c r="A63" s="74" t="s">
        <v>61</v>
      </c>
      <c r="B63" s="312" t="s">
        <v>95</v>
      </c>
      <c r="C63" s="313" t="s">
        <v>294</v>
      </c>
      <c r="D63" s="312" t="s">
        <v>95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6">
      <c r="A64" s="74" t="s">
        <v>61</v>
      </c>
      <c r="B64" s="312" t="s">
        <v>95</v>
      </c>
      <c r="C64" s="313" t="s">
        <v>296</v>
      </c>
      <c r="D64" s="312" t="s">
        <v>95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1:16">
      <c r="A65" s="74" t="s">
        <v>61</v>
      </c>
      <c r="B65" s="310" t="s">
        <v>293</v>
      </c>
      <c r="C65" s="427" t="s">
        <v>295</v>
      </c>
      <c r="D65" s="428" t="s">
        <v>95</v>
      </c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</row>
    <row r="66" spans="1:16">
      <c r="A66" s="74" t="s">
        <v>61</v>
      </c>
      <c r="B66" s="310" t="s">
        <v>293</v>
      </c>
      <c r="C66" s="427" t="s">
        <v>294</v>
      </c>
      <c r="D66" s="428" t="s">
        <v>95</v>
      </c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</row>
    <row r="67" spans="1:16">
      <c r="A67" s="74" t="s">
        <v>61</v>
      </c>
      <c r="B67" s="310" t="s">
        <v>293</v>
      </c>
      <c r="C67" s="427" t="s">
        <v>296</v>
      </c>
      <c r="D67" s="428" t="s">
        <v>95</v>
      </c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</row>
    <row r="68" spans="1:16">
      <c r="A68" s="74" t="s">
        <v>61</v>
      </c>
      <c r="B68" s="310" t="s">
        <v>293</v>
      </c>
      <c r="C68" s="313" t="s">
        <v>297</v>
      </c>
      <c r="D68" s="312" t="s">
        <v>95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16">
      <c r="A69" s="74" t="s">
        <v>61</v>
      </c>
      <c r="B69" s="85" t="s">
        <v>95</v>
      </c>
      <c r="C69" s="85" t="s">
        <v>105</v>
      </c>
      <c r="D69" s="85" t="s">
        <v>95</v>
      </c>
      <c r="E69" s="437">
        <f>[3]C3LPG!AK122</f>
        <v>0.43</v>
      </c>
      <c r="F69" s="437">
        <f>[3]C3LPG!AL122</f>
        <v>0.4</v>
      </c>
      <c r="G69" s="437">
        <f>[3]C3LPG!AM122</f>
        <v>0.4</v>
      </c>
      <c r="H69" s="437">
        <f>[3]C3LPG!AN122</f>
        <v>0.45</v>
      </c>
      <c r="I69" s="437">
        <f>[3]C3LPG!AO122</f>
        <v>0.45</v>
      </c>
      <c r="J69" s="437">
        <f>[3]C3LPG!AP122</f>
        <v>0.4</v>
      </c>
      <c r="K69" s="437">
        <f>[3]C3LPG!AQ122</f>
        <v>0.6</v>
      </c>
      <c r="L69" s="437">
        <f>[3]C3LPG!AR122</f>
        <v>0.6</v>
      </c>
      <c r="M69" s="437">
        <f>[3]C3LPG!AS122</f>
        <v>0.6</v>
      </c>
      <c r="N69" s="437">
        <f>[3]C3LPG!AT122</f>
        <v>0.6</v>
      </c>
      <c r="O69" s="437">
        <f>[3]C3LPG!AU122</f>
        <v>0.6</v>
      </c>
      <c r="P69" s="437">
        <f>[3]C3LPG!AV122</f>
        <v>0.6</v>
      </c>
    </row>
    <row r="70" spans="1:16">
      <c r="A70" s="74" t="s">
        <v>61</v>
      </c>
      <c r="B70" s="247" t="s">
        <v>42</v>
      </c>
      <c r="C70" s="247" t="s">
        <v>180</v>
      </c>
      <c r="D70" s="247" t="s">
        <v>107</v>
      </c>
      <c r="E70" s="437">
        <f>[3]C3LPG!AK9</f>
        <v>0</v>
      </c>
      <c r="F70" s="437">
        <f>[3]C3LPG!AL9</f>
        <v>0</v>
      </c>
      <c r="G70" s="437">
        <f>[3]C3LPG!AM9</f>
        <v>0</v>
      </c>
      <c r="H70" s="437">
        <f>[3]C3LPG!AN9</f>
        <v>0</v>
      </c>
      <c r="I70" s="437">
        <f>[3]C3LPG!AO9</f>
        <v>0</v>
      </c>
      <c r="J70" s="437">
        <f>[3]C3LPG!AP9</f>
        <v>0</v>
      </c>
      <c r="K70" s="437">
        <f>[3]C3LPG!AQ9</f>
        <v>0</v>
      </c>
      <c r="L70" s="437">
        <f>[3]C3LPG!AR9</f>
        <v>0</v>
      </c>
      <c r="M70" s="437">
        <f>[3]C3LPG!AS9</f>
        <v>0</v>
      </c>
      <c r="N70" s="437">
        <f>[3]C3LPG!AT9</f>
        <v>0</v>
      </c>
      <c r="O70" s="437">
        <f>[3]C3LPG!AU9</f>
        <v>0</v>
      </c>
      <c r="P70" s="437">
        <f>[3]C3LPG!AV9</f>
        <v>0</v>
      </c>
    </row>
    <row r="71" spans="1:16">
      <c r="A71" s="342" t="s">
        <v>61</v>
      </c>
      <c r="B71" s="86" t="s">
        <v>293</v>
      </c>
      <c r="C71" s="86" t="s">
        <v>106</v>
      </c>
      <c r="D71" s="86" t="s">
        <v>107</v>
      </c>
      <c r="E71" s="437">
        <f>[3]C3LPG!AK83</f>
        <v>57.78</v>
      </c>
      <c r="F71" s="437">
        <f>[3]C3LPG!AL83</f>
        <v>48</v>
      </c>
      <c r="G71" s="437">
        <f>[3]C3LPG!AM83</f>
        <v>62.33703829000001</v>
      </c>
      <c r="H71" s="437">
        <f>[3]C3LPG!AN83</f>
        <v>61.02834129</v>
      </c>
      <c r="I71" s="437">
        <f>[3]C3LPG!AO83</f>
        <v>58.545713760000012</v>
      </c>
      <c r="J71" s="437">
        <f>[3]C3LPG!AP83</f>
        <v>60.737169229999992</v>
      </c>
      <c r="K71" s="437">
        <f>[3]C3LPG!AQ83</f>
        <v>63.271814140000004</v>
      </c>
      <c r="L71" s="437">
        <f>[3]C3LPG!AR83</f>
        <v>61.320279069999998</v>
      </c>
      <c r="M71" s="437">
        <f>[3]C3LPG!AS83</f>
        <v>59.870000000000005</v>
      </c>
      <c r="N71" s="437">
        <f>[3]C3LPG!AT83</f>
        <v>62.72</v>
      </c>
      <c r="O71" s="437">
        <f>[3]C3LPG!AU83</f>
        <v>59.978522660000003</v>
      </c>
      <c r="P71" s="437">
        <f>[3]C3LPG!AV83</f>
        <v>61.807767420000005</v>
      </c>
    </row>
    <row r="72" spans="1:16">
      <c r="A72" s="342" t="s">
        <v>61</v>
      </c>
      <c r="B72" s="86" t="s">
        <v>293</v>
      </c>
      <c r="C72" s="86" t="s">
        <v>106</v>
      </c>
      <c r="D72" s="86" t="s">
        <v>108</v>
      </c>
      <c r="E72" s="437">
        <f>[3]C3LPG!AK84</f>
        <v>0</v>
      </c>
      <c r="F72" s="437">
        <f>[3]C3LPG!AL84</f>
        <v>0</v>
      </c>
      <c r="G72" s="437">
        <f>[3]C3LPG!AM84</f>
        <v>0</v>
      </c>
      <c r="H72" s="437">
        <f>[3]C3LPG!AN84</f>
        <v>0</v>
      </c>
      <c r="I72" s="437">
        <f>[3]C3LPG!AO84</f>
        <v>0</v>
      </c>
      <c r="J72" s="437">
        <f>[3]C3LPG!AP84</f>
        <v>0</v>
      </c>
      <c r="K72" s="437">
        <f>[3]C3LPG!AQ84</f>
        <v>0</v>
      </c>
      <c r="L72" s="437">
        <f>[3]C3LPG!AR84</f>
        <v>3.679720930000002</v>
      </c>
      <c r="M72" s="437">
        <f>[3]C3LPG!AS84</f>
        <v>0</v>
      </c>
      <c r="N72" s="437">
        <f>[3]C3LPG!AT84</f>
        <v>0</v>
      </c>
      <c r="O72" s="437">
        <f>[3]C3LPG!AU84</f>
        <v>0</v>
      </c>
      <c r="P72" s="437">
        <f>[3]C3LPG!AV84</f>
        <v>4.1922325799999953</v>
      </c>
    </row>
    <row r="73" spans="1:16">
      <c r="A73" s="342" t="s">
        <v>61</v>
      </c>
      <c r="B73" s="86" t="s">
        <v>293</v>
      </c>
      <c r="C73" s="86" t="s">
        <v>110</v>
      </c>
      <c r="D73" s="86" t="s">
        <v>107</v>
      </c>
      <c r="E73" s="437">
        <f>[3]C3LPG!AK85</f>
        <v>1.2199999999999989</v>
      </c>
      <c r="F73" s="437">
        <f>[3]C3LPG!AL85</f>
        <v>0</v>
      </c>
      <c r="G73" s="437">
        <f>[3]C3LPG!AM85</f>
        <v>14</v>
      </c>
      <c r="H73" s="437">
        <f>[3]C3LPG!AN85</f>
        <v>14</v>
      </c>
      <c r="I73" s="437">
        <f>[3]C3LPG!AO85</f>
        <v>14</v>
      </c>
      <c r="J73" s="437">
        <f>[3]C3LPG!AP85</f>
        <v>14</v>
      </c>
      <c r="K73" s="437">
        <f>[3]C3LPG!AQ85</f>
        <v>14</v>
      </c>
      <c r="L73" s="437">
        <f>[3]C3LPG!AR85</f>
        <v>14</v>
      </c>
      <c r="M73" s="437">
        <f>[3]C3LPG!AS85</f>
        <v>14</v>
      </c>
      <c r="N73" s="437">
        <f>[3]C3LPG!AT85</f>
        <v>14</v>
      </c>
      <c r="O73" s="437">
        <f>[3]C3LPG!AU85</f>
        <v>14</v>
      </c>
      <c r="P73" s="437">
        <f>[3]C3LPG!AV85</f>
        <v>14</v>
      </c>
    </row>
    <row r="74" spans="1:16">
      <c r="A74" s="342" t="s">
        <v>61</v>
      </c>
      <c r="B74" s="86" t="s">
        <v>293</v>
      </c>
      <c r="C74" s="86" t="s">
        <v>111</v>
      </c>
      <c r="D74" s="86" t="s">
        <v>107</v>
      </c>
      <c r="E74" s="437">
        <f>[3]C3LPG!AK86</f>
        <v>0</v>
      </c>
      <c r="F74" s="437">
        <f>[3]C3LPG!AL86</f>
        <v>0</v>
      </c>
      <c r="G74" s="437">
        <f>[3]C3LPG!AM86</f>
        <v>2.6629617099999905</v>
      </c>
      <c r="H74" s="437">
        <f>[3]C3LPG!AN86</f>
        <v>19.97165871</v>
      </c>
      <c r="I74" s="437">
        <f>[3]C3LPG!AO86</f>
        <v>20.454286239999988</v>
      </c>
      <c r="J74" s="437">
        <f>[3]C3LPG!AP86</f>
        <v>19.262830770000008</v>
      </c>
      <c r="K74" s="437">
        <f>[3]C3LPG!AQ86</f>
        <v>29.728185859999996</v>
      </c>
      <c r="L74" s="437">
        <f>[3]C3LPG!AR86</f>
        <v>30</v>
      </c>
      <c r="M74" s="437">
        <f>[3]C3LPG!AS86</f>
        <v>19.129999999999995</v>
      </c>
      <c r="N74" s="437">
        <f>[3]C3LPG!AT86</f>
        <v>19.28</v>
      </c>
      <c r="O74" s="437">
        <f>[3]C3LPG!AU86</f>
        <v>24.02147733999999</v>
      </c>
      <c r="P74" s="437">
        <f>[3]C3LPG!AV86</f>
        <v>30</v>
      </c>
    </row>
    <row r="75" spans="1:16">
      <c r="A75" s="342" t="s">
        <v>61</v>
      </c>
      <c r="B75" s="85" t="s">
        <v>95</v>
      </c>
      <c r="C75" s="85" t="s">
        <v>106</v>
      </c>
      <c r="D75" s="85" t="s">
        <v>107</v>
      </c>
      <c r="E75" s="437">
        <f>[3]C3LPG!AK91</f>
        <v>0</v>
      </c>
      <c r="F75" s="437">
        <f>[3]C3LPG!AL91</f>
        <v>8.2907919800000087</v>
      </c>
      <c r="G75" s="437">
        <f>[3]C3LPG!AM91</f>
        <v>0</v>
      </c>
      <c r="H75" s="437">
        <f>[3]C3LPG!AN91</f>
        <v>0</v>
      </c>
      <c r="I75" s="437">
        <f>[3]C3LPG!AO91</f>
        <v>0</v>
      </c>
      <c r="J75" s="437">
        <f>[3]C3LPG!AP91</f>
        <v>0</v>
      </c>
      <c r="K75" s="437">
        <f>[3]C3LPG!AQ91</f>
        <v>0</v>
      </c>
      <c r="L75" s="437">
        <f>[3]C3LPG!AR91</f>
        <v>0</v>
      </c>
      <c r="M75" s="437">
        <f>[3]C3LPG!AS91</f>
        <v>0</v>
      </c>
      <c r="N75" s="437">
        <f>[3]C3LPG!AT91</f>
        <v>0</v>
      </c>
      <c r="O75" s="437">
        <f>[3]C3LPG!AU91</f>
        <v>0</v>
      </c>
      <c r="P75" s="437">
        <f>[3]C3LPG!AV91</f>
        <v>0</v>
      </c>
    </row>
    <row r="76" spans="1:16">
      <c r="A76" s="342" t="s">
        <v>61</v>
      </c>
      <c r="B76" s="85" t="s">
        <v>95</v>
      </c>
      <c r="C76" s="85" t="s">
        <v>106</v>
      </c>
      <c r="D76" s="85" t="s">
        <v>108</v>
      </c>
      <c r="E76" s="437">
        <f>[3]C3LPG!AK92</f>
        <v>61.03</v>
      </c>
      <c r="F76" s="437">
        <f>[3]C3LPG!AL92</f>
        <v>54.488536440000004</v>
      </c>
      <c r="G76" s="437">
        <f>[3]C3LPG!AM92</f>
        <v>60.499199969999992</v>
      </c>
      <c r="H76" s="437">
        <f>[3]C3LPG!AN92</f>
        <v>58.371258899999994</v>
      </c>
      <c r="I76" s="437">
        <f>[3]C3LPG!AO92</f>
        <v>57.095614269999999</v>
      </c>
      <c r="J76" s="437">
        <f>[3]C3LPG!AP92</f>
        <v>56.884743489999998</v>
      </c>
      <c r="K76" s="437">
        <f>[3]C3LPG!AQ92</f>
        <v>59.655628139999997</v>
      </c>
      <c r="L76" s="437">
        <f>[3]C3LPG!AR92</f>
        <v>54.882999489999996</v>
      </c>
      <c r="M76" s="437">
        <f>[3]C3LPG!AS92</f>
        <v>57.16</v>
      </c>
      <c r="N76" s="437">
        <f>[3]C3LPG!AT92</f>
        <v>58.07</v>
      </c>
      <c r="O76" s="437">
        <f>[3]C3LPG!AU92</f>
        <v>57.248626849999994</v>
      </c>
      <c r="P76" s="437">
        <f>[3]C3LPG!AV92</f>
        <v>55.248372510000003</v>
      </c>
    </row>
    <row r="77" spans="1:16">
      <c r="A77" s="342" t="s">
        <v>61</v>
      </c>
      <c r="B77" s="85" t="s">
        <v>95</v>
      </c>
      <c r="C77" s="85" t="s">
        <v>106</v>
      </c>
      <c r="D77" s="85" t="s">
        <v>109</v>
      </c>
      <c r="E77" s="437">
        <f>[3]C3LPG!AK125</f>
        <v>19</v>
      </c>
      <c r="F77" s="437">
        <f>[3]C3LPG!AL125</f>
        <v>15</v>
      </c>
      <c r="G77" s="437">
        <f>[3]C3LPG!AM125</f>
        <v>21.17</v>
      </c>
      <c r="H77" s="437">
        <f>[3]C3LPG!AN125</f>
        <v>20.7</v>
      </c>
      <c r="I77" s="437">
        <f>[3]C3LPG!AO125</f>
        <v>15</v>
      </c>
      <c r="J77" s="437">
        <f>[3]C3LPG!AP125</f>
        <v>15</v>
      </c>
      <c r="K77" s="437">
        <f>[3]C3LPG!AQ125</f>
        <v>25.06</v>
      </c>
      <c r="L77" s="437">
        <f>[3]C3LPG!AR125</f>
        <v>23.8</v>
      </c>
      <c r="M77" s="437">
        <f>[3]C3LPG!AS125</f>
        <v>28.7</v>
      </c>
      <c r="N77" s="437">
        <f>[3]C3LPG!AT125</f>
        <v>27.67</v>
      </c>
      <c r="O77" s="437">
        <f>[3]C3LPG!AU125</f>
        <v>26.68</v>
      </c>
      <c r="P77" s="437">
        <f>[3]C3LPG!AV125</f>
        <v>28.7</v>
      </c>
    </row>
    <row r="78" spans="1:16">
      <c r="A78" s="74" t="s">
        <v>61</v>
      </c>
      <c r="B78" s="85" t="s">
        <v>95</v>
      </c>
      <c r="C78" s="85" t="s">
        <v>106</v>
      </c>
      <c r="D78" s="85" t="s">
        <v>121</v>
      </c>
      <c r="E78" s="437">
        <f>[3]C3LPG!AK126</f>
        <v>0.8</v>
      </c>
      <c r="F78" s="437">
        <f>[3]C3LPG!AL126</f>
        <v>0.8</v>
      </c>
      <c r="G78" s="437">
        <f>[3]C3LPG!AM126</f>
        <v>0.75</v>
      </c>
      <c r="H78" s="437">
        <f>[3]C3LPG!AN126</f>
        <v>0.7</v>
      </c>
      <c r="I78" s="437">
        <f>[3]C3LPG!AO126</f>
        <v>0.7</v>
      </c>
      <c r="J78" s="437">
        <f>[3]C3LPG!AP126</f>
        <v>0.7</v>
      </c>
      <c r="K78" s="437">
        <f>[3]C3LPG!AQ126</f>
        <v>0.7</v>
      </c>
      <c r="L78" s="437">
        <f>[3]C3LPG!AR126</f>
        <v>0.7</v>
      </c>
      <c r="M78" s="437">
        <f>[3]C3LPG!AS126</f>
        <v>0.7</v>
      </c>
      <c r="N78" s="437">
        <f>[3]C3LPG!AT126</f>
        <v>0.7</v>
      </c>
      <c r="O78" s="437">
        <f>[3]C3LPG!AU126</f>
        <v>0.7</v>
      </c>
      <c r="P78" s="437">
        <f>[3]C3LPG!AV126</f>
        <v>0.7</v>
      </c>
    </row>
    <row r="79" spans="1:16">
      <c r="A79" s="74" t="s">
        <v>61</v>
      </c>
      <c r="B79" s="85" t="s">
        <v>95</v>
      </c>
      <c r="C79" s="85" t="s">
        <v>110</v>
      </c>
      <c r="D79" s="85" t="s">
        <v>107</v>
      </c>
      <c r="E79" s="437">
        <f>[3]C3LPG!AK93</f>
        <v>12.780000000000001</v>
      </c>
      <c r="F79" s="437">
        <f>[3]C3LPG!AL93</f>
        <v>11.5</v>
      </c>
      <c r="G79" s="437">
        <f>[3]C3LPG!AM93</f>
        <v>0</v>
      </c>
      <c r="H79" s="437">
        <f>[3]C3LPG!AN93</f>
        <v>0</v>
      </c>
      <c r="I79" s="437">
        <f>[3]C3LPG!AO93</f>
        <v>0</v>
      </c>
      <c r="J79" s="437">
        <f>[3]C3LPG!AP93</f>
        <v>0</v>
      </c>
      <c r="K79" s="437">
        <f>[3]C3LPG!AQ93</f>
        <v>0</v>
      </c>
      <c r="L79" s="437">
        <f>[3]C3LPG!AR93</f>
        <v>0</v>
      </c>
      <c r="M79" s="437">
        <f>[3]C3LPG!AS93</f>
        <v>0</v>
      </c>
      <c r="N79" s="437">
        <f>[3]C3LPG!AT93</f>
        <v>0</v>
      </c>
      <c r="O79" s="437">
        <f>[3]C3LPG!AU93</f>
        <v>0</v>
      </c>
      <c r="P79" s="437">
        <f>[3]C3LPG!AV93</f>
        <v>0</v>
      </c>
    </row>
    <row r="80" spans="1:16">
      <c r="A80" s="74" t="s">
        <v>61</v>
      </c>
      <c r="B80" s="85" t="s">
        <v>95</v>
      </c>
      <c r="C80" s="85" t="s">
        <v>111</v>
      </c>
      <c r="D80" s="85" t="s">
        <v>107</v>
      </c>
      <c r="E80" s="437">
        <f>[3]C3LPG!AK94</f>
        <v>30</v>
      </c>
      <c r="F80" s="437">
        <f>[3]C3LPG!AL94</f>
        <v>25.5</v>
      </c>
      <c r="G80" s="437">
        <f>[3]C3LPG!AM94</f>
        <v>27.33703829000001</v>
      </c>
      <c r="H80" s="437">
        <f>[3]C3LPG!AN94</f>
        <v>10.02834129</v>
      </c>
      <c r="I80" s="437">
        <f>[3]C3LPG!AO94</f>
        <v>9.5457137600000124</v>
      </c>
      <c r="J80" s="437">
        <f>[3]C3LPG!AP94</f>
        <v>10.737169229999992</v>
      </c>
      <c r="K80" s="437">
        <f>[3]C3LPG!AQ94</f>
        <v>0.27181414000000359</v>
      </c>
      <c r="L80" s="437">
        <f>[3]C3LPG!AR94</f>
        <v>0</v>
      </c>
      <c r="M80" s="437">
        <f>[3]C3LPG!AS94</f>
        <v>10.870000000000005</v>
      </c>
      <c r="N80" s="437">
        <f>[3]C3LPG!AT94</f>
        <v>10.719999999999999</v>
      </c>
      <c r="O80" s="437">
        <f>[3]C3LPG!AU94</f>
        <v>5.978522660000003</v>
      </c>
      <c r="P80" s="437">
        <f>[3]C3LPG!AV94</f>
        <v>0</v>
      </c>
    </row>
    <row r="81" spans="1:16">
      <c r="A81" s="74" t="s">
        <v>61</v>
      </c>
      <c r="B81" s="85" t="s">
        <v>95</v>
      </c>
      <c r="C81" s="85" t="s">
        <v>112</v>
      </c>
      <c r="D81" s="85" t="s">
        <v>107</v>
      </c>
      <c r="E81" s="437">
        <f>[3]C3LPG!AK129</f>
        <v>0</v>
      </c>
      <c r="F81" s="437">
        <f>[3]C3LPG!AL129</f>
        <v>0</v>
      </c>
      <c r="G81" s="437">
        <f>[3]C3LPG!AM129</f>
        <v>0</v>
      </c>
      <c r="H81" s="437">
        <f>[3]C3LPG!AN129</f>
        <v>0</v>
      </c>
      <c r="I81" s="437">
        <f>[3]C3LPG!AO129</f>
        <v>0</v>
      </c>
      <c r="J81" s="437">
        <f>[3]C3LPG!AP129</f>
        <v>0</v>
      </c>
      <c r="K81" s="437">
        <f>[3]C3LPG!AQ129</f>
        <v>0</v>
      </c>
      <c r="L81" s="437">
        <f>[3]C3LPG!AR129</f>
        <v>0</v>
      </c>
      <c r="M81" s="437">
        <f>[3]C3LPG!AS129</f>
        <v>0</v>
      </c>
      <c r="N81" s="437">
        <f>[3]C3LPG!AT129</f>
        <v>0</v>
      </c>
      <c r="O81" s="437">
        <f>[3]C3LPG!AU129</f>
        <v>0</v>
      </c>
      <c r="P81" s="437">
        <f>[3]C3LPG!AV129</f>
        <v>0</v>
      </c>
    </row>
    <row r="82" spans="1:16">
      <c r="A82" s="74" t="s">
        <v>61</v>
      </c>
      <c r="B82" s="85" t="s">
        <v>95</v>
      </c>
      <c r="C82" s="85" t="s">
        <v>112</v>
      </c>
      <c r="D82" s="85" t="s">
        <v>109</v>
      </c>
      <c r="E82" s="437">
        <f>[3]C3LPG!AK130</f>
        <v>0</v>
      </c>
      <c r="F82" s="437">
        <f>[3]C3LPG!AL130</f>
        <v>0</v>
      </c>
      <c r="G82" s="437">
        <f>[3]C3LPG!AM130</f>
        <v>0</v>
      </c>
      <c r="H82" s="437">
        <f>[3]C3LPG!AN130</f>
        <v>0</v>
      </c>
      <c r="I82" s="437">
        <f>[3]C3LPG!AO130</f>
        <v>0</v>
      </c>
      <c r="J82" s="437">
        <f>[3]C3LPG!AP130</f>
        <v>0</v>
      </c>
      <c r="K82" s="437">
        <f>[3]C3LPG!AQ130</f>
        <v>0</v>
      </c>
      <c r="L82" s="437">
        <f>[3]C3LPG!AR130</f>
        <v>0</v>
      </c>
      <c r="M82" s="437">
        <f>[3]C3LPG!AS130</f>
        <v>0</v>
      </c>
      <c r="N82" s="437">
        <f>[3]C3LPG!AT130</f>
        <v>0</v>
      </c>
      <c r="O82" s="437">
        <f>[3]C3LPG!AU130</f>
        <v>0</v>
      </c>
      <c r="P82" s="437">
        <f>[3]C3LPG!AV130</f>
        <v>0</v>
      </c>
    </row>
    <row r="83" spans="1:16">
      <c r="A83" s="74" t="s">
        <v>61</v>
      </c>
      <c r="B83" s="85" t="s">
        <v>95</v>
      </c>
      <c r="C83" s="85" t="s">
        <v>113</v>
      </c>
      <c r="D83" s="85" t="s">
        <v>107</v>
      </c>
      <c r="E83" s="437">
        <f>[3]C3LPG!AK131</f>
        <v>0</v>
      </c>
      <c r="F83" s="437">
        <f>[3]C3LPG!AL131</f>
        <v>0</v>
      </c>
      <c r="G83" s="437">
        <f>[3]C3LPG!AM131</f>
        <v>0</v>
      </c>
      <c r="H83" s="437">
        <f>[3]C3LPG!AN131</f>
        <v>0</v>
      </c>
      <c r="I83" s="437">
        <f>[3]C3LPG!AO131</f>
        <v>0</v>
      </c>
      <c r="J83" s="437">
        <f>[3]C3LPG!AP131</f>
        <v>0</v>
      </c>
      <c r="K83" s="437">
        <f>[3]C3LPG!AQ131</f>
        <v>0</v>
      </c>
      <c r="L83" s="437">
        <f>[3]C3LPG!AR131</f>
        <v>0</v>
      </c>
      <c r="M83" s="437">
        <f>[3]C3LPG!AS131</f>
        <v>0</v>
      </c>
      <c r="N83" s="437">
        <f>[3]C3LPG!AT131</f>
        <v>0</v>
      </c>
      <c r="O83" s="437">
        <f>[3]C3LPG!AU131</f>
        <v>0</v>
      </c>
      <c r="P83" s="437">
        <f>[3]C3LPG!AV131</f>
        <v>0</v>
      </c>
    </row>
    <row r="84" spans="1:16">
      <c r="A84" s="74" t="s">
        <v>61</v>
      </c>
      <c r="B84" s="85" t="s">
        <v>95</v>
      </c>
      <c r="C84" s="85" t="s">
        <v>113</v>
      </c>
      <c r="D84" s="85" t="s">
        <v>109</v>
      </c>
      <c r="E84" s="437">
        <f>[3]C3LPG!AK132</f>
        <v>0</v>
      </c>
      <c r="F84" s="437">
        <f>[3]C3LPG!AL132</f>
        <v>0</v>
      </c>
      <c r="G84" s="437">
        <f>[3]C3LPG!AM132</f>
        <v>0</v>
      </c>
      <c r="H84" s="437">
        <f>[3]C3LPG!AN132</f>
        <v>0</v>
      </c>
      <c r="I84" s="437">
        <f>[3]C3LPG!AO132</f>
        <v>0</v>
      </c>
      <c r="J84" s="437">
        <f>[3]C3LPG!AP132</f>
        <v>0</v>
      </c>
      <c r="K84" s="437">
        <f>[3]C3LPG!AQ132</f>
        <v>0</v>
      </c>
      <c r="L84" s="437">
        <f>[3]C3LPG!AR132</f>
        <v>0</v>
      </c>
      <c r="M84" s="437">
        <f>[3]C3LPG!AS132</f>
        <v>0</v>
      </c>
      <c r="N84" s="437">
        <f>[3]C3LPG!AT132</f>
        <v>0</v>
      </c>
      <c r="O84" s="437">
        <f>[3]C3LPG!AU132</f>
        <v>0</v>
      </c>
      <c r="P84" s="437">
        <f>[3]C3LPG!AV132</f>
        <v>0</v>
      </c>
    </row>
    <row r="85" spans="1:16">
      <c r="A85" s="74" t="s">
        <v>61</v>
      </c>
      <c r="B85" s="85" t="s">
        <v>95</v>
      </c>
      <c r="C85" s="85" t="s">
        <v>114</v>
      </c>
      <c r="D85" s="85" t="s">
        <v>107</v>
      </c>
      <c r="E85" s="437">
        <f>[3]C3LPG!AK133</f>
        <v>0</v>
      </c>
      <c r="F85" s="437">
        <f>[3]C3LPG!AL133</f>
        <v>0</v>
      </c>
      <c r="G85" s="437">
        <f>[3]C3LPG!AM133</f>
        <v>0</v>
      </c>
      <c r="H85" s="437">
        <f>[3]C3LPG!AN133</f>
        <v>0</v>
      </c>
      <c r="I85" s="437">
        <f>[3]C3LPG!AO133</f>
        <v>0</v>
      </c>
      <c r="J85" s="437">
        <f>[3]C3LPG!AP133</f>
        <v>0</v>
      </c>
      <c r="K85" s="437">
        <f>[3]C3LPG!AQ133</f>
        <v>0</v>
      </c>
      <c r="L85" s="437">
        <f>[3]C3LPG!AR133</f>
        <v>0</v>
      </c>
      <c r="M85" s="437">
        <f>[3]C3LPG!AS133</f>
        <v>0</v>
      </c>
      <c r="N85" s="437">
        <f>[3]C3LPG!AT133</f>
        <v>0</v>
      </c>
      <c r="O85" s="437">
        <f>[3]C3LPG!AU133</f>
        <v>0</v>
      </c>
      <c r="P85" s="437">
        <f>[3]C3LPG!AV133</f>
        <v>0</v>
      </c>
    </row>
    <row r="86" spans="1:16">
      <c r="A86" s="74" t="s">
        <v>61</v>
      </c>
      <c r="B86" s="85" t="s">
        <v>95</v>
      </c>
      <c r="C86" s="85" t="s">
        <v>114</v>
      </c>
      <c r="D86" s="85" t="s">
        <v>109</v>
      </c>
      <c r="E86" s="437">
        <f>[3]C3LPG!AK134</f>
        <v>1.2</v>
      </c>
      <c r="F86" s="437">
        <f>[3]C3LPG!AL134</f>
        <v>1.2</v>
      </c>
      <c r="G86" s="437">
        <f>[3]C3LPG!AM134</f>
        <v>1.2</v>
      </c>
      <c r="H86" s="437">
        <f>[3]C3LPG!AN134</f>
        <v>2.4</v>
      </c>
      <c r="I86" s="437">
        <f>[3]C3LPG!AO134</f>
        <v>1.8</v>
      </c>
      <c r="J86" s="437">
        <f>[3]C3LPG!AP134</f>
        <v>1.8</v>
      </c>
      <c r="K86" s="437">
        <f>[3]C3LPG!AQ134</f>
        <v>2.4</v>
      </c>
      <c r="L86" s="437">
        <f>[3]C3LPG!AR134</f>
        <v>1.8</v>
      </c>
      <c r="M86" s="437">
        <f>[3]C3LPG!AS134</f>
        <v>2.4</v>
      </c>
      <c r="N86" s="437">
        <f>[3]C3LPG!AT134</f>
        <v>4.2</v>
      </c>
      <c r="O86" s="437">
        <f>[3]C3LPG!AU134</f>
        <v>4.2</v>
      </c>
      <c r="P86" s="437">
        <f>[3]C3LPG!AV134</f>
        <v>1.8</v>
      </c>
    </row>
    <row r="87" spans="1:16">
      <c r="A87" s="74" t="s">
        <v>61</v>
      </c>
      <c r="B87" s="85" t="s">
        <v>95</v>
      </c>
      <c r="C87" s="85" t="s">
        <v>114</v>
      </c>
      <c r="D87" s="85" t="s">
        <v>121</v>
      </c>
      <c r="E87" s="437">
        <f>[3]C3LPG!AK135</f>
        <v>1.8</v>
      </c>
      <c r="F87" s="437">
        <f>[3]C3LPG!AL135</f>
        <v>1.8</v>
      </c>
      <c r="G87" s="437">
        <f>[3]C3LPG!AM135</f>
        <v>1.8</v>
      </c>
      <c r="H87" s="437">
        <f>[3]C3LPG!AN135</f>
        <v>1.8</v>
      </c>
      <c r="I87" s="437">
        <f>[3]C3LPG!AO135</f>
        <v>1.8</v>
      </c>
      <c r="J87" s="437">
        <f>[3]C3LPG!AP135</f>
        <v>1.8</v>
      </c>
      <c r="K87" s="437">
        <f>[3]C3LPG!AQ135</f>
        <v>1.8</v>
      </c>
      <c r="L87" s="437">
        <f>[3]C3LPG!AR135</f>
        <v>1.8</v>
      </c>
      <c r="M87" s="437">
        <f>[3]C3LPG!AS135</f>
        <v>1.8</v>
      </c>
      <c r="N87" s="437">
        <f>[3]C3LPG!AT135</f>
        <v>1.8</v>
      </c>
      <c r="O87" s="437">
        <f>[3]C3LPG!AU135</f>
        <v>1.8</v>
      </c>
      <c r="P87" s="437">
        <f>[3]C3LPG!AV135</f>
        <v>1.8</v>
      </c>
    </row>
    <row r="88" spans="1:16">
      <c r="A88" s="74" t="s">
        <v>61</v>
      </c>
      <c r="B88" s="85" t="s">
        <v>95</v>
      </c>
      <c r="C88" s="85" t="s">
        <v>115</v>
      </c>
      <c r="D88" s="85" t="s">
        <v>107</v>
      </c>
      <c r="E88" s="437">
        <f>[3]C3LPG!AK136</f>
        <v>0</v>
      </c>
      <c r="F88" s="437">
        <f>[3]C3LPG!AL136</f>
        <v>0</v>
      </c>
      <c r="G88" s="437">
        <f>[3]C3LPG!AM136</f>
        <v>0</v>
      </c>
      <c r="H88" s="437">
        <f>[3]C3LPG!AN136</f>
        <v>0</v>
      </c>
      <c r="I88" s="437">
        <f>[3]C3LPG!AO136</f>
        <v>0</v>
      </c>
      <c r="J88" s="437">
        <f>[3]C3LPG!AP136</f>
        <v>0</v>
      </c>
      <c r="K88" s="437">
        <f>[3]C3LPG!AQ136</f>
        <v>0</v>
      </c>
      <c r="L88" s="437">
        <f>[3]C3LPG!AR136</f>
        <v>0</v>
      </c>
      <c r="M88" s="437">
        <f>[3]C3LPG!AS136</f>
        <v>0</v>
      </c>
      <c r="N88" s="437">
        <f>[3]C3LPG!AT136</f>
        <v>0</v>
      </c>
      <c r="O88" s="437">
        <f>[3]C3LPG!AU136</f>
        <v>0</v>
      </c>
      <c r="P88" s="437">
        <f>[3]C3LPG!AV136</f>
        <v>0</v>
      </c>
    </row>
    <row r="89" spans="1:16">
      <c r="A89" s="74" t="s">
        <v>61</v>
      </c>
      <c r="B89" s="85" t="s">
        <v>95</v>
      </c>
      <c r="C89" s="85" t="s">
        <v>115</v>
      </c>
      <c r="D89" s="85" t="s">
        <v>109</v>
      </c>
      <c r="E89" s="437">
        <f>[3]C3LPG!AK137</f>
        <v>8.4600000000000009</v>
      </c>
      <c r="F89" s="437">
        <f>[3]C3LPG!AL137</f>
        <v>8.64</v>
      </c>
      <c r="G89" s="437">
        <f>[3]C3LPG!AM137</f>
        <v>8.2799999999999994</v>
      </c>
      <c r="H89" s="437">
        <f>[3]C3LPG!AN137</f>
        <v>8.2799999999999994</v>
      </c>
      <c r="I89" s="437">
        <f>[3]C3LPG!AO137</f>
        <v>8.2799999999999994</v>
      </c>
      <c r="J89" s="437">
        <f>[3]C3LPG!AP137</f>
        <v>8.2799999999999994</v>
      </c>
      <c r="K89" s="437">
        <f>[3]C3LPG!AQ137</f>
        <v>8.2799999999999994</v>
      </c>
      <c r="L89" s="437">
        <f>[3]C3LPG!AR137</f>
        <v>8.2799999999999994</v>
      </c>
      <c r="M89" s="437">
        <f>[3]C3LPG!AS137</f>
        <v>8.2799999999999994</v>
      </c>
      <c r="N89" s="437">
        <f>[3]C3LPG!AT137</f>
        <v>8.8800000000000008</v>
      </c>
      <c r="O89" s="437">
        <f>[3]C3LPG!AU137</f>
        <v>8.8800000000000008</v>
      </c>
      <c r="P89" s="437">
        <f>[3]C3LPG!AV137</f>
        <v>8.2799999999999994</v>
      </c>
    </row>
    <row r="90" spans="1:16">
      <c r="A90" s="74" t="s">
        <v>61</v>
      </c>
      <c r="B90" s="85" t="s">
        <v>95</v>
      </c>
      <c r="C90" s="85" t="s">
        <v>234</v>
      </c>
      <c r="D90" s="85" t="s">
        <v>109</v>
      </c>
      <c r="E90" s="437">
        <f>[3]C3LPG!AK138</f>
        <v>0</v>
      </c>
      <c r="F90" s="437">
        <f>[3]C3LPG!AL138</f>
        <v>0</v>
      </c>
      <c r="G90" s="437">
        <f>[3]C3LPG!AM138</f>
        <v>0</v>
      </c>
      <c r="H90" s="437">
        <f>[3]C3LPG!AN138</f>
        <v>0</v>
      </c>
      <c r="I90" s="437">
        <f>[3]C3LPG!AO138</f>
        <v>0</v>
      </c>
      <c r="J90" s="437">
        <f>[3]C3LPG!AP138</f>
        <v>0</v>
      </c>
      <c r="K90" s="437">
        <f>[3]C3LPG!AQ138</f>
        <v>0</v>
      </c>
      <c r="L90" s="437">
        <f>[3]C3LPG!AR138</f>
        <v>0</v>
      </c>
      <c r="M90" s="437">
        <f>[3]C3LPG!AS138</f>
        <v>0</v>
      </c>
      <c r="N90" s="437">
        <f>[3]C3LPG!AT138</f>
        <v>0</v>
      </c>
      <c r="O90" s="437">
        <f>[3]C3LPG!AU138</f>
        <v>0</v>
      </c>
      <c r="P90" s="437">
        <f>[3]C3LPG!AV138</f>
        <v>0</v>
      </c>
    </row>
    <row r="91" spans="1:16">
      <c r="A91" s="74" t="s">
        <v>61</v>
      </c>
      <c r="B91" s="85" t="s">
        <v>95</v>
      </c>
      <c r="C91" s="85" t="s">
        <v>116</v>
      </c>
      <c r="D91" s="85" t="s">
        <v>107</v>
      </c>
      <c r="E91" s="437">
        <f>[3]C3LPG!AK139</f>
        <v>0</v>
      </c>
      <c r="F91" s="437">
        <f>[3]C3LPG!AL139</f>
        <v>0</v>
      </c>
      <c r="G91" s="437">
        <f>[3]C3LPG!AM139</f>
        <v>0</v>
      </c>
      <c r="H91" s="437">
        <f>[3]C3LPG!AN139</f>
        <v>0</v>
      </c>
      <c r="I91" s="437">
        <f>[3]C3LPG!AO139</f>
        <v>0</v>
      </c>
      <c r="J91" s="437">
        <f>[3]C3LPG!AP139</f>
        <v>0</v>
      </c>
      <c r="K91" s="437">
        <f>[3]C3LPG!AQ139</f>
        <v>0</v>
      </c>
      <c r="L91" s="437">
        <f>[3]C3LPG!AR139</f>
        <v>0</v>
      </c>
      <c r="M91" s="437">
        <f>[3]C3LPG!AS139</f>
        <v>0</v>
      </c>
      <c r="N91" s="437">
        <f>[3]C3LPG!AT139</f>
        <v>0</v>
      </c>
      <c r="O91" s="437">
        <f>[3]C3LPG!AU139</f>
        <v>0</v>
      </c>
      <c r="P91" s="437">
        <f>[3]C3LPG!AV139</f>
        <v>0</v>
      </c>
    </row>
    <row r="92" spans="1:16">
      <c r="A92" s="74" t="s">
        <v>61</v>
      </c>
      <c r="B92" s="85" t="s">
        <v>95</v>
      </c>
      <c r="C92" s="85" t="s">
        <v>116</v>
      </c>
      <c r="D92" s="85" t="s">
        <v>109</v>
      </c>
      <c r="E92" s="437">
        <f>[3]C3LPG!AK140</f>
        <v>0</v>
      </c>
      <c r="F92" s="437">
        <f>[3]C3LPG!AL140</f>
        <v>0</v>
      </c>
      <c r="G92" s="437">
        <f>[3]C3LPG!AM140</f>
        <v>0</v>
      </c>
      <c r="H92" s="437">
        <f>[3]C3LPG!AN140</f>
        <v>0</v>
      </c>
      <c r="I92" s="437">
        <f>[3]C3LPG!AO140</f>
        <v>0</v>
      </c>
      <c r="J92" s="437">
        <f>[3]C3LPG!AP140</f>
        <v>0</v>
      </c>
      <c r="K92" s="437">
        <f>[3]C3LPG!AQ140</f>
        <v>0</v>
      </c>
      <c r="L92" s="437">
        <f>[3]C3LPG!AR140</f>
        <v>0</v>
      </c>
      <c r="M92" s="437">
        <f>[3]C3LPG!AS140</f>
        <v>0</v>
      </c>
      <c r="N92" s="437">
        <f>[3]C3LPG!AT140</f>
        <v>0</v>
      </c>
      <c r="O92" s="437">
        <f>[3]C3LPG!AU140</f>
        <v>0</v>
      </c>
      <c r="P92" s="437">
        <f>[3]C3LPG!AV140</f>
        <v>0</v>
      </c>
    </row>
    <row r="93" spans="1:16">
      <c r="A93" s="74" t="s">
        <v>61</v>
      </c>
      <c r="B93" s="85" t="s">
        <v>95</v>
      </c>
      <c r="C93" s="85" t="s">
        <v>233</v>
      </c>
      <c r="D93" s="85" t="s">
        <v>107</v>
      </c>
      <c r="E93" s="437">
        <f>[3]C3LPG!AK141</f>
        <v>0</v>
      </c>
      <c r="F93" s="437">
        <f>[3]C3LPG!AL141</f>
        <v>0</v>
      </c>
      <c r="G93" s="437">
        <f>[3]C3LPG!AM141</f>
        <v>0</v>
      </c>
      <c r="H93" s="437">
        <f>[3]C3LPG!AN141</f>
        <v>0</v>
      </c>
      <c r="I93" s="437">
        <f>[3]C3LPG!AO141</f>
        <v>0</v>
      </c>
      <c r="J93" s="437">
        <f>[3]C3LPG!AP141</f>
        <v>0</v>
      </c>
      <c r="K93" s="437">
        <f>[3]C3LPG!AQ141</f>
        <v>0</v>
      </c>
      <c r="L93" s="437">
        <f>[3]C3LPG!AR141</f>
        <v>0</v>
      </c>
      <c r="M93" s="437">
        <f>[3]C3LPG!AS141</f>
        <v>0</v>
      </c>
      <c r="N93" s="437">
        <f>[3]C3LPG!AT141</f>
        <v>0</v>
      </c>
      <c r="O93" s="437">
        <f>[3]C3LPG!AU141</f>
        <v>0</v>
      </c>
      <c r="P93" s="437">
        <f>[3]C3LPG!AV141</f>
        <v>0</v>
      </c>
    </row>
    <row r="94" spans="1:16">
      <c r="A94" s="74" t="s">
        <v>61</v>
      </c>
      <c r="B94" s="85" t="s">
        <v>95</v>
      </c>
      <c r="C94" s="85" t="s">
        <v>233</v>
      </c>
      <c r="D94" s="85" t="s">
        <v>109</v>
      </c>
      <c r="E94" s="437">
        <f>[3]C3LPG!AK142</f>
        <v>0</v>
      </c>
      <c r="F94" s="437">
        <f>[3]C3LPG!AL142</f>
        <v>0</v>
      </c>
      <c r="G94" s="437">
        <f>[3]C3LPG!AM142</f>
        <v>8.49</v>
      </c>
      <c r="H94" s="437">
        <f>[3]C3LPG!AN142</f>
        <v>8.2200000000000006</v>
      </c>
      <c r="I94" s="437">
        <f>[3]C3LPG!AO142</f>
        <v>8.49</v>
      </c>
      <c r="J94" s="437">
        <f>[3]C3LPG!AP142</f>
        <v>8.2200000000000006</v>
      </c>
      <c r="K94" s="437">
        <f>[3]C3LPG!AQ142</f>
        <v>8.49</v>
      </c>
      <c r="L94" s="437">
        <f>[3]C3LPG!AR142</f>
        <v>8.49</v>
      </c>
      <c r="M94" s="437">
        <f>[3]C3LPG!AS142</f>
        <v>8.2200000000000006</v>
      </c>
      <c r="N94" s="437">
        <f>[3]C3LPG!AT142</f>
        <v>8.49</v>
      </c>
      <c r="O94" s="437">
        <f>[3]C3LPG!AU142</f>
        <v>8.2200000000000006</v>
      </c>
      <c r="P94" s="437">
        <f>[3]C3LPG!AV142</f>
        <v>8.2200000000000006</v>
      </c>
    </row>
    <row r="95" spans="1:16">
      <c r="A95" s="74" t="s">
        <v>61</v>
      </c>
      <c r="B95" s="85" t="s">
        <v>95</v>
      </c>
      <c r="C95" s="85" t="s">
        <v>118</v>
      </c>
      <c r="D95" s="85" t="s">
        <v>107</v>
      </c>
      <c r="E95" s="437">
        <f>[3]C3LPG!AK143</f>
        <v>0</v>
      </c>
      <c r="F95" s="437">
        <f>[3]C3LPG!AL143</f>
        <v>0</v>
      </c>
      <c r="G95" s="437">
        <f>[3]C3LPG!AM143</f>
        <v>0</v>
      </c>
      <c r="H95" s="437">
        <f>[3]C3LPG!AN143</f>
        <v>0</v>
      </c>
      <c r="I95" s="437">
        <f>[3]C3LPG!AO143</f>
        <v>0</v>
      </c>
      <c r="J95" s="437">
        <f>[3]C3LPG!AP143</f>
        <v>0</v>
      </c>
      <c r="K95" s="437">
        <f>[3]C3LPG!AQ143</f>
        <v>0</v>
      </c>
      <c r="L95" s="437">
        <f>[3]C3LPG!AR143</f>
        <v>0</v>
      </c>
      <c r="M95" s="437">
        <f>[3]C3LPG!AS143</f>
        <v>0</v>
      </c>
      <c r="N95" s="437">
        <f>[3]C3LPG!AT143</f>
        <v>0</v>
      </c>
      <c r="O95" s="437">
        <f>[3]C3LPG!AU143</f>
        <v>0</v>
      </c>
      <c r="P95" s="437">
        <f>[3]C3LPG!AV143</f>
        <v>0</v>
      </c>
    </row>
    <row r="96" spans="1:16">
      <c r="A96" s="74" t="s">
        <v>61</v>
      </c>
      <c r="B96" s="85" t="s">
        <v>95</v>
      </c>
      <c r="C96" s="85" t="s">
        <v>118</v>
      </c>
      <c r="D96" s="85" t="s">
        <v>108</v>
      </c>
      <c r="E96" s="437">
        <f>[3]C3LPG!AK144</f>
        <v>0</v>
      </c>
      <c r="F96" s="437">
        <f>[3]C3LPG!AL144</f>
        <v>0</v>
      </c>
      <c r="G96" s="437">
        <f>[3]C3LPG!AM144</f>
        <v>0</v>
      </c>
      <c r="H96" s="437">
        <f>[3]C3LPG!AN144</f>
        <v>0</v>
      </c>
      <c r="I96" s="437">
        <f>[3]C3LPG!AO144</f>
        <v>0</v>
      </c>
      <c r="J96" s="437">
        <f>[3]C3LPG!AP144</f>
        <v>0</v>
      </c>
      <c r="K96" s="437">
        <f>[3]C3LPG!AQ144</f>
        <v>0</v>
      </c>
      <c r="L96" s="437">
        <f>[3]C3LPG!AR144</f>
        <v>0</v>
      </c>
      <c r="M96" s="437">
        <f>[3]C3LPG!AS144</f>
        <v>0</v>
      </c>
      <c r="N96" s="437">
        <f>[3]C3LPG!AT144</f>
        <v>0</v>
      </c>
      <c r="O96" s="437">
        <f>[3]C3LPG!AU144</f>
        <v>0</v>
      </c>
      <c r="P96" s="437">
        <f>[3]C3LPG!AV144</f>
        <v>0</v>
      </c>
    </row>
    <row r="97" spans="1:16">
      <c r="A97" s="74" t="s">
        <v>61</v>
      </c>
      <c r="B97" s="85" t="s">
        <v>95</v>
      </c>
      <c r="C97" s="85" t="s">
        <v>118</v>
      </c>
      <c r="D97" s="85" t="s">
        <v>109</v>
      </c>
      <c r="E97" s="437">
        <f>[3]C3LPG!AK145</f>
        <v>0</v>
      </c>
      <c r="F97" s="437">
        <f>[3]C3LPG!AL145</f>
        <v>0</v>
      </c>
      <c r="G97" s="437">
        <f>[3]C3LPG!AM145</f>
        <v>0</v>
      </c>
      <c r="H97" s="437">
        <f>[3]C3LPG!AN145</f>
        <v>0</v>
      </c>
      <c r="I97" s="437">
        <f>[3]C3LPG!AO145</f>
        <v>0</v>
      </c>
      <c r="J97" s="437">
        <f>[3]C3LPG!AP145</f>
        <v>0</v>
      </c>
      <c r="K97" s="437">
        <f>[3]C3LPG!AQ145</f>
        <v>0</v>
      </c>
      <c r="L97" s="437">
        <f>[3]C3LPG!AR145</f>
        <v>0</v>
      </c>
      <c r="M97" s="437">
        <f>[3]C3LPG!AS145</f>
        <v>0</v>
      </c>
      <c r="N97" s="437">
        <f>[3]C3LPG!AT145</f>
        <v>0</v>
      </c>
      <c r="O97" s="437">
        <f>[3]C3LPG!AU145</f>
        <v>0</v>
      </c>
      <c r="P97" s="437">
        <f>[3]C3LPG!AV145</f>
        <v>0</v>
      </c>
    </row>
    <row r="98" spans="1:16">
      <c r="A98" s="74" t="s">
        <v>61</v>
      </c>
      <c r="B98" s="85" t="s">
        <v>95</v>
      </c>
      <c r="C98" s="85" t="s">
        <v>119</v>
      </c>
      <c r="D98" s="85" t="s">
        <v>109</v>
      </c>
      <c r="E98" s="437">
        <f>[3]C3LPG!AK146</f>
        <v>0</v>
      </c>
      <c r="F98" s="437">
        <f>[3]C3LPG!AL146</f>
        <v>0</v>
      </c>
      <c r="G98" s="437">
        <f>[3]C3LPG!AM146</f>
        <v>0</v>
      </c>
      <c r="H98" s="437">
        <f>[3]C3LPG!AN146</f>
        <v>0</v>
      </c>
      <c r="I98" s="437">
        <f>[3]C3LPG!AO146</f>
        <v>0</v>
      </c>
      <c r="J98" s="437">
        <f>[3]C3LPG!AP146</f>
        <v>0</v>
      </c>
      <c r="K98" s="437">
        <f>[3]C3LPG!AQ146</f>
        <v>0</v>
      </c>
      <c r="L98" s="437">
        <f>[3]C3LPG!AR146</f>
        <v>0</v>
      </c>
      <c r="M98" s="437">
        <f>[3]C3LPG!AS146</f>
        <v>0</v>
      </c>
      <c r="N98" s="437">
        <f>[3]C3LPG!AT146</f>
        <v>0</v>
      </c>
      <c r="O98" s="437">
        <f>[3]C3LPG!AU146</f>
        <v>0</v>
      </c>
      <c r="P98" s="437">
        <f>[3]C3LPG!AV146</f>
        <v>0</v>
      </c>
    </row>
    <row r="99" spans="1:16">
      <c r="A99" s="74" t="s">
        <v>61</v>
      </c>
      <c r="B99" s="85" t="s">
        <v>95</v>
      </c>
      <c r="C99" s="85" t="s">
        <v>120</v>
      </c>
      <c r="D99" s="85" t="s">
        <v>109</v>
      </c>
      <c r="E99" s="437">
        <f>[3]C3LPG!AK147</f>
        <v>0</v>
      </c>
      <c r="F99" s="437">
        <f>[3]C3LPG!AL147</f>
        <v>0</v>
      </c>
      <c r="G99" s="437">
        <f>[3]C3LPG!AM147</f>
        <v>0</v>
      </c>
      <c r="H99" s="437">
        <f>[3]C3LPG!AN147</f>
        <v>0</v>
      </c>
      <c r="I99" s="437">
        <f>[3]C3LPG!AO147</f>
        <v>0</v>
      </c>
      <c r="J99" s="437">
        <f>[3]C3LPG!AP147</f>
        <v>0</v>
      </c>
      <c r="K99" s="437">
        <f>[3]C3LPG!AQ147</f>
        <v>0</v>
      </c>
      <c r="L99" s="437">
        <f>[3]C3LPG!AR147</f>
        <v>0</v>
      </c>
      <c r="M99" s="437">
        <f>[3]C3LPG!AS147</f>
        <v>0</v>
      </c>
      <c r="N99" s="437">
        <f>[3]C3LPG!AT147</f>
        <v>0</v>
      </c>
      <c r="O99" s="437">
        <f>[3]C3LPG!AU147</f>
        <v>0</v>
      </c>
      <c r="P99" s="437">
        <f>[3]C3LPG!AV147</f>
        <v>0</v>
      </c>
    </row>
    <row r="100" spans="1:16">
      <c r="A100" s="74" t="s">
        <v>61</v>
      </c>
      <c r="B100" s="85" t="s">
        <v>116</v>
      </c>
      <c r="C100" s="85" t="s">
        <v>106</v>
      </c>
      <c r="D100" s="85" t="s">
        <v>116</v>
      </c>
      <c r="E100" s="437">
        <f>[3]C3LPG!AK148</f>
        <v>0</v>
      </c>
      <c r="F100" s="437">
        <f>[3]C3LPG!AL148</f>
        <v>0</v>
      </c>
      <c r="G100" s="437">
        <f>[3]C3LPG!AM148</f>
        <v>0</v>
      </c>
      <c r="H100" s="437">
        <f>[3]C3LPG!AN148</f>
        <v>0</v>
      </c>
      <c r="I100" s="437">
        <f>[3]C3LPG!AO148</f>
        <v>0</v>
      </c>
      <c r="J100" s="437">
        <f>[3]C3LPG!AP148</f>
        <v>0</v>
      </c>
      <c r="K100" s="437">
        <f>[3]C3LPG!AQ148</f>
        <v>0</v>
      </c>
      <c r="L100" s="437">
        <f>[3]C3LPG!AR148</f>
        <v>0</v>
      </c>
      <c r="M100" s="437">
        <f>[3]C3LPG!AS148</f>
        <v>0</v>
      </c>
      <c r="N100" s="437">
        <f>[3]C3LPG!AT148</f>
        <v>0</v>
      </c>
      <c r="O100" s="437">
        <f>[3]C3LPG!AU148</f>
        <v>0</v>
      </c>
      <c r="P100" s="437">
        <f>[3]C3LPG!AV148</f>
        <v>0</v>
      </c>
    </row>
    <row r="101" spans="1:16">
      <c r="A101" s="74" t="s">
        <v>61</v>
      </c>
      <c r="B101" s="85" t="s">
        <v>116</v>
      </c>
      <c r="C101" s="85" t="s">
        <v>115</v>
      </c>
      <c r="D101" s="85" t="s">
        <v>116</v>
      </c>
      <c r="E101" s="437">
        <f>[3]C3LPG!AK149</f>
        <v>0.6</v>
      </c>
      <c r="F101" s="437">
        <f>[3]C3LPG!AL149</f>
        <v>0.6</v>
      </c>
      <c r="G101" s="437">
        <f>[3]C3LPG!AM149</f>
        <v>0.6</v>
      </c>
      <c r="H101" s="437">
        <f>[3]C3LPG!AN149</f>
        <v>0.6</v>
      </c>
      <c r="I101" s="437">
        <f>[3]C3LPG!AO149</f>
        <v>0.6</v>
      </c>
      <c r="J101" s="437">
        <f>[3]C3LPG!AP149</f>
        <v>0.6</v>
      </c>
      <c r="K101" s="437">
        <f>[3]C3LPG!AQ149</f>
        <v>0.6</v>
      </c>
      <c r="L101" s="437">
        <f>[3]C3LPG!AR149</f>
        <v>0.6</v>
      </c>
      <c r="M101" s="437">
        <f>[3]C3LPG!AS149</f>
        <v>0.6</v>
      </c>
      <c r="N101" s="437">
        <f>[3]C3LPG!AT149</f>
        <v>0</v>
      </c>
      <c r="O101" s="437">
        <f>[3]C3LPG!AU149</f>
        <v>0</v>
      </c>
      <c r="P101" s="437">
        <f>[3]C3LPG!AV149</f>
        <v>0.6</v>
      </c>
    </row>
    <row r="102" spans="1:16">
      <c r="A102" s="74" t="s">
        <v>61</v>
      </c>
      <c r="B102" s="85" t="s">
        <v>116</v>
      </c>
      <c r="C102" s="85" t="s">
        <v>233</v>
      </c>
      <c r="D102" s="85" t="s">
        <v>116</v>
      </c>
      <c r="E102" s="437">
        <f>[3]C3LPG!AK150</f>
        <v>0</v>
      </c>
      <c r="F102" s="437">
        <f>[3]C3LPG!AL150</f>
        <v>0</v>
      </c>
      <c r="G102" s="437">
        <f>[3]C3LPG!AM150</f>
        <v>0</v>
      </c>
      <c r="H102" s="437">
        <f>[3]C3LPG!AN150</f>
        <v>0</v>
      </c>
      <c r="I102" s="437">
        <f>[3]C3LPG!AO150</f>
        <v>0</v>
      </c>
      <c r="J102" s="437">
        <f>[3]C3LPG!AP150</f>
        <v>0</v>
      </c>
      <c r="K102" s="437">
        <f>[3]C3LPG!AQ150</f>
        <v>0</v>
      </c>
      <c r="L102" s="437">
        <f>[3]C3LPG!AR150</f>
        <v>0</v>
      </c>
      <c r="M102" s="437">
        <f>[3]C3LPG!AS150</f>
        <v>0</v>
      </c>
      <c r="N102" s="437">
        <f>[3]C3LPG!AT150</f>
        <v>0</v>
      </c>
      <c r="O102" s="437">
        <f>[3]C3LPG!AU150</f>
        <v>0</v>
      </c>
      <c r="P102" s="437">
        <f>[3]C3LPG!AV150</f>
        <v>0</v>
      </c>
    </row>
    <row r="103" spans="1:16">
      <c r="A103" s="74" t="s">
        <v>61</v>
      </c>
      <c r="B103" s="85" t="s">
        <v>2</v>
      </c>
      <c r="C103" s="85" t="s">
        <v>106</v>
      </c>
      <c r="D103" s="85" t="s">
        <v>107</v>
      </c>
      <c r="E103" s="437">
        <f>[3]C3LPG!AK151</f>
        <v>0</v>
      </c>
      <c r="F103" s="437">
        <f>[3]C3LPG!AL151</f>
        <v>0</v>
      </c>
      <c r="G103" s="437">
        <f>[3]C3LPG!AM151</f>
        <v>0</v>
      </c>
      <c r="H103" s="437">
        <f>[3]C3LPG!AN151</f>
        <v>0</v>
      </c>
      <c r="I103" s="437">
        <f>[3]C3LPG!AO151</f>
        <v>0</v>
      </c>
      <c r="J103" s="437">
        <f>[3]C3LPG!AP151</f>
        <v>0</v>
      </c>
      <c r="K103" s="437">
        <f>[3]C3LPG!AQ151</f>
        <v>0</v>
      </c>
      <c r="L103" s="437">
        <f>[3]C3LPG!AR151</f>
        <v>0</v>
      </c>
      <c r="M103" s="437">
        <f>[3]C3LPG!AS151</f>
        <v>0</v>
      </c>
      <c r="N103" s="437">
        <f>[3]C3LPG!AT151</f>
        <v>0</v>
      </c>
      <c r="O103" s="437">
        <f>[3]C3LPG!AU151</f>
        <v>0</v>
      </c>
      <c r="P103" s="437">
        <f>[3]C3LPG!AV151</f>
        <v>0</v>
      </c>
    </row>
    <row r="104" spans="1:16">
      <c r="A104" s="74" t="s">
        <v>61</v>
      </c>
      <c r="B104" s="85" t="s">
        <v>2</v>
      </c>
      <c r="C104" s="85" t="s">
        <v>106</v>
      </c>
      <c r="D104" s="85" t="s">
        <v>109</v>
      </c>
      <c r="E104" s="437">
        <f>[3]C3LPG!AK152</f>
        <v>0</v>
      </c>
      <c r="F104" s="437">
        <f>[3]C3LPG!AL152</f>
        <v>0</v>
      </c>
      <c r="G104" s="437">
        <f>[3]C3LPG!AM152</f>
        <v>0</v>
      </c>
      <c r="H104" s="437">
        <f>[3]C3LPG!AN152</f>
        <v>0</v>
      </c>
      <c r="I104" s="437">
        <f>[3]C3LPG!AO152</f>
        <v>0</v>
      </c>
      <c r="J104" s="437">
        <f>[3]C3LPG!AP152</f>
        <v>0</v>
      </c>
      <c r="K104" s="437">
        <f>[3]C3LPG!AQ152</f>
        <v>0</v>
      </c>
      <c r="L104" s="437">
        <f>[3]C3LPG!AR152</f>
        <v>0</v>
      </c>
      <c r="M104" s="437">
        <f>[3]C3LPG!AS152</f>
        <v>0</v>
      </c>
      <c r="N104" s="437">
        <f>[3]C3LPG!AT152</f>
        <v>0</v>
      </c>
      <c r="O104" s="437">
        <f>[3]C3LPG!AU152</f>
        <v>0</v>
      </c>
      <c r="P104" s="437">
        <f>[3]C3LPG!AV152</f>
        <v>0</v>
      </c>
    </row>
    <row r="105" spans="1:16">
      <c r="A105" s="74" t="s">
        <v>61</v>
      </c>
      <c r="B105" s="85" t="s">
        <v>2</v>
      </c>
      <c r="C105" s="85" t="s">
        <v>106</v>
      </c>
      <c r="D105" s="85" t="s">
        <v>121</v>
      </c>
      <c r="E105" s="437">
        <f>[3]C3LPG!AK153</f>
        <v>0</v>
      </c>
      <c r="F105" s="437">
        <f>[3]C3LPG!AL153</f>
        <v>0</v>
      </c>
      <c r="G105" s="437">
        <f>[3]C3LPG!AM153</f>
        <v>0</v>
      </c>
      <c r="H105" s="437">
        <f>[3]C3LPG!AN153</f>
        <v>0</v>
      </c>
      <c r="I105" s="437">
        <f>[3]C3LPG!AO153</f>
        <v>0</v>
      </c>
      <c r="J105" s="437">
        <f>[3]C3LPG!AP153</f>
        <v>0</v>
      </c>
      <c r="K105" s="437">
        <f>[3]C3LPG!AQ153</f>
        <v>0</v>
      </c>
      <c r="L105" s="437">
        <f>[3]C3LPG!AR153</f>
        <v>0</v>
      </c>
      <c r="M105" s="437">
        <f>[3]C3LPG!AS153</f>
        <v>0</v>
      </c>
      <c r="N105" s="437">
        <f>[3]C3LPG!AT153</f>
        <v>0</v>
      </c>
      <c r="O105" s="437">
        <f>[3]C3LPG!AU153</f>
        <v>0</v>
      </c>
      <c r="P105" s="437">
        <f>[3]C3LPG!AV153</f>
        <v>0</v>
      </c>
    </row>
    <row r="106" spans="1:16">
      <c r="A106" s="74" t="s">
        <v>61</v>
      </c>
      <c r="B106" s="85" t="s">
        <v>2</v>
      </c>
      <c r="C106" s="85" t="s">
        <v>112</v>
      </c>
      <c r="D106" s="294" t="s">
        <v>107</v>
      </c>
      <c r="E106" s="437">
        <f>[3]C3LPG!AK154</f>
        <v>0</v>
      </c>
      <c r="F106" s="437">
        <f>[3]C3LPG!AL154</f>
        <v>0</v>
      </c>
      <c r="G106" s="437">
        <f>[3]C3LPG!AM154</f>
        <v>0</v>
      </c>
      <c r="H106" s="437">
        <f>[3]C3LPG!AN154</f>
        <v>0</v>
      </c>
      <c r="I106" s="437">
        <f>[3]C3LPG!AO154</f>
        <v>0</v>
      </c>
      <c r="J106" s="437">
        <f>[3]C3LPG!AP154</f>
        <v>0</v>
      </c>
      <c r="K106" s="437">
        <f>[3]C3LPG!AQ154</f>
        <v>0</v>
      </c>
      <c r="L106" s="437">
        <f>[3]C3LPG!AR154</f>
        <v>0</v>
      </c>
      <c r="M106" s="437">
        <f>[3]C3LPG!AS154</f>
        <v>0</v>
      </c>
      <c r="N106" s="437">
        <f>[3]C3LPG!AT154</f>
        <v>0</v>
      </c>
      <c r="O106" s="437">
        <f>[3]C3LPG!AU154</f>
        <v>0</v>
      </c>
      <c r="P106" s="437">
        <f>[3]C3LPG!AV154</f>
        <v>0</v>
      </c>
    </row>
    <row r="107" spans="1:16">
      <c r="A107" s="74" t="s">
        <v>61</v>
      </c>
      <c r="B107" s="85" t="s">
        <v>2</v>
      </c>
      <c r="C107" s="85" t="s">
        <v>112</v>
      </c>
      <c r="D107" s="294" t="s">
        <v>109</v>
      </c>
      <c r="E107" s="437">
        <f>[3]C3LPG!AK155</f>
        <v>0</v>
      </c>
      <c r="F107" s="437">
        <f>[3]C3LPG!AL155</f>
        <v>0</v>
      </c>
      <c r="G107" s="437">
        <f>[3]C3LPG!AM155</f>
        <v>0</v>
      </c>
      <c r="H107" s="437">
        <f>[3]C3LPG!AN155</f>
        <v>0</v>
      </c>
      <c r="I107" s="437">
        <f>[3]C3LPG!AO155</f>
        <v>0</v>
      </c>
      <c r="J107" s="437">
        <f>[3]C3LPG!AP155</f>
        <v>0</v>
      </c>
      <c r="K107" s="437">
        <f>[3]C3LPG!AQ155</f>
        <v>0</v>
      </c>
      <c r="L107" s="437">
        <f>[3]C3LPG!AR155</f>
        <v>0</v>
      </c>
      <c r="M107" s="437">
        <f>[3]C3LPG!AS155</f>
        <v>0</v>
      </c>
      <c r="N107" s="437">
        <f>[3]C3LPG!AT155</f>
        <v>0</v>
      </c>
      <c r="O107" s="437">
        <f>[3]C3LPG!AU155</f>
        <v>0</v>
      </c>
      <c r="P107" s="437">
        <f>[3]C3LPG!AV155</f>
        <v>0</v>
      </c>
    </row>
    <row r="108" spans="1:16">
      <c r="A108" s="74" t="s">
        <v>61</v>
      </c>
      <c r="B108" s="85" t="s">
        <v>2</v>
      </c>
      <c r="C108" s="85" t="s">
        <v>114</v>
      </c>
      <c r="D108" s="294" t="s">
        <v>107</v>
      </c>
      <c r="E108" s="437">
        <f>[3]C3LPG!AK156</f>
        <v>0</v>
      </c>
      <c r="F108" s="437">
        <f>[3]C3LPG!AL156</f>
        <v>0</v>
      </c>
      <c r="G108" s="437">
        <f>[3]C3LPG!AM156</f>
        <v>0</v>
      </c>
      <c r="H108" s="437">
        <f>[3]C3LPG!AN156</f>
        <v>0</v>
      </c>
      <c r="I108" s="437">
        <f>[3]C3LPG!AO156</f>
        <v>0</v>
      </c>
      <c r="J108" s="437">
        <f>[3]C3LPG!AP156</f>
        <v>0</v>
      </c>
      <c r="K108" s="437">
        <f>[3]C3LPG!AQ156</f>
        <v>0</v>
      </c>
      <c r="L108" s="437">
        <f>[3]C3LPG!AR156</f>
        <v>0</v>
      </c>
      <c r="M108" s="437">
        <f>[3]C3LPG!AS156</f>
        <v>0</v>
      </c>
      <c r="N108" s="437">
        <f>[3]C3LPG!AT156</f>
        <v>0</v>
      </c>
      <c r="O108" s="437">
        <f>[3]C3LPG!AU156</f>
        <v>0</v>
      </c>
      <c r="P108" s="437">
        <f>[3]C3LPG!AV156</f>
        <v>0</v>
      </c>
    </row>
    <row r="109" spans="1:16">
      <c r="A109" s="74" t="s">
        <v>61</v>
      </c>
      <c r="B109" s="85" t="s">
        <v>2</v>
      </c>
      <c r="C109" s="85" t="s">
        <v>114</v>
      </c>
      <c r="D109" s="294" t="s">
        <v>109</v>
      </c>
      <c r="E109" s="437">
        <f>[3]C3LPG!AK157</f>
        <v>0</v>
      </c>
      <c r="F109" s="437">
        <f>[3]C3LPG!AL157</f>
        <v>0</v>
      </c>
      <c r="G109" s="437">
        <f>[3]C3LPG!AM157</f>
        <v>0</v>
      </c>
      <c r="H109" s="437">
        <f>[3]C3LPG!AN157</f>
        <v>0</v>
      </c>
      <c r="I109" s="437">
        <f>[3]C3LPG!AO157</f>
        <v>0</v>
      </c>
      <c r="J109" s="437">
        <f>[3]C3LPG!AP157</f>
        <v>0</v>
      </c>
      <c r="K109" s="437">
        <f>[3]C3LPG!AQ157</f>
        <v>0</v>
      </c>
      <c r="L109" s="437">
        <f>[3]C3LPG!AR157</f>
        <v>0</v>
      </c>
      <c r="M109" s="437">
        <f>[3]C3LPG!AS157</f>
        <v>0</v>
      </c>
      <c r="N109" s="437">
        <f>[3]C3LPG!AT157</f>
        <v>0</v>
      </c>
      <c r="O109" s="437">
        <f>[3]C3LPG!AU157</f>
        <v>0</v>
      </c>
      <c r="P109" s="437">
        <f>[3]C3LPG!AV157</f>
        <v>0</v>
      </c>
    </row>
    <row r="110" spans="1:16">
      <c r="A110" s="74" t="s">
        <v>61</v>
      </c>
      <c r="B110" s="85" t="s">
        <v>2</v>
      </c>
      <c r="C110" s="85" t="s">
        <v>114</v>
      </c>
      <c r="D110" s="85" t="s">
        <v>121</v>
      </c>
      <c r="E110" s="437">
        <f>[3]C3LPG!AK158</f>
        <v>0</v>
      </c>
      <c r="F110" s="437">
        <f>[3]C3LPG!AL158</f>
        <v>0</v>
      </c>
      <c r="G110" s="437">
        <f>[3]C3LPG!AM158</f>
        <v>0</v>
      </c>
      <c r="H110" s="437">
        <f>[3]C3LPG!AN158</f>
        <v>0</v>
      </c>
      <c r="I110" s="437">
        <f>[3]C3LPG!AO158</f>
        <v>0</v>
      </c>
      <c r="J110" s="437">
        <f>[3]C3LPG!AP158</f>
        <v>0</v>
      </c>
      <c r="K110" s="437">
        <f>[3]C3LPG!AQ158</f>
        <v>0</v>
      </c>
      <c r="L110" s="437">
        <f>[3]C3LPG!AR158</f>
        <v>0</v>
      </c>
      <c r="M110" s="437">
        <f>[3]C3LPG!AS158</f>
        <v>0</v>
      </c>
      <c r="N110" s="437">
        <f>[3]C3LPG!AT158</f>
        <v>0</v>
      </c>
      <c r="O110" s="437">
        <f>[3]C3LPG!AU158</f>
        <v>0</v>
      </c>
      <c r="P110" s="437">
        <f>[3]C3LPG!AV158</f>
        <v>0</v>
      </c>
    </row>
    <row r="111" spans="1:16">
      <c r="A111" s="74" t="s">
        <v>61</v>
      </c>
      <c r="B111" s="85" t="s">
        <v>2</v>
      </c>
      <c r="C111" s="85" t="s">
        <v>115</v>
      </c>
      <c r="D111" s="294" t="s">
        <v>107</v>
      </c>
      <c r="E111" s="437">
        <f>[3]C3LPG!AK159</f>
        <v>0</v>
      </c>
      <c r="F111" s="437">
        <f>[3]C3LPG!AL159</f>
        <v>0</v>
      </c>
      <c r="G111" s="437">
        <f>[3]C3LPG!AM159</f>
        <v>0</v>
      </c>
      <c r="H111" s="437">
        <f>[3]C3LPG!AN159</f>
        <v>0</v>
      </c>
      <c r="I111" s="437">
        <f>[3]C3LPG!AO159</f>
        <v>0</v>
      </c>
      <c r="J111" s="437">
        <f>[3]C3LPG!AP159</f>
        <v>0</v>
      </c>
      <c r="K111" s="437">
        <f>[3]C3LPG!AQ159</f>
        <v>0</v>
      </c>
      <c r="L111" s="437">
        <f>[3]C3LPG!AR159</f>
        <v>0</v>
      </c>
      <c r="M111" s="437">
        <f>[3]C3LPG!AS159</f>
        <v>0</v>
      </c>
      <c r="N111" s="437">
        <f>[3]C3LPG!AT159</f>
        <v>0</v>
      </c>
      <c r="O111" s="437">
        <f>[3]C3LPG!AU159</f>
        <v>0</v>
      </c>
      <c r="P111" s="437">
        <f>[3]C3LPG!AV159</f>
        <v>0</v>
      </c>
    </row>
    <row r="112" spans="1:16">
      <c r="A112" s="74" t="s">
        <v>61</v>
      </c>
      <c r="B112" s="85" t="s">
        <v>2</v>
      </c>
      <c r="C112" s="85" t="s">
        <v>115</v>
      </c>
      <c r="D112" s="294" t="s">
        <v>109</v>
      </c>
      <c r="E112" s="437">
        <f>[3]C3LPG!AK160</f>
        <v>0</v>
      </c>
      <c r="F112" s="437">
        <f>[3]C3LPG!AL160</f>
        <v>0</v>
      </c>
      <c r="G112" s="437">
        <f>[3]C3LPG!AM160</f>
        <v>0</v>
      </c>
      <c r="H112" s="437">
        <f>[3]C3LPG!AN160</f>
        <v>0</v>
      </c>
      <c r="I112" s="437">
        <f>[3]C3LPG!AO160</f>
        <v>0</v>
      </c>
      <c r="J112" s="437">
        <f>[3]C3LPG!AP160</f>
        <v>0</v>
      </c>
      <c r="K112" s="437">
        <f>[3]C3LPG!AQ160</f>
        <v>0</v>
      </c>
      <c r="L112" s="437">
        <f>[3]C3LPG!AR160</f>
        <v>0</v>
      </c>
      <c r="M112" s="437">
        <f>[3]C3LPG!AS160</f>
        <v>0</v>
      </c>
      <c r="N112" s="437">
        <f>[3]C3LPG!AT160</f>
        <v>0</v>
      </c>
      <c r="O112" s="437">
        <f>[3]C3LPG!AU160</f>
        <v>0</v>
      </c>
      <c r="P112" s="437">
        <f>[3]C3LPG!AV160</f>
        <v>0</v>
      </c>
    </row>
    <row r="113" spans="1:16">
      <c r="A113" s="74" t="s">
        <v>61</v>
      </c>
      <c r="B113" s="85" t="s">
        <v>2</v>
      </c>
      <c r="C113" s="85" t="s">
        <v>116</v>
      </c>
      <c r="D113" s="294" t="s">
        <v>107</v>
      </c>
      <c r="E113" s="437">
        <f>[3]C3LPG!AK161</f>
        <v>0</v>
      </c>
      <c r="F113" s="437">
        <f>[3]C3LPG!AL161</f>
        <v>0</v>
      </c>
      <c r="G113" s="437">
        <f>[3]C3LPG!AM161</f>
        <v>0</v>
      </c>
      <c r="H113" s="437">
        <f>[3]C3LPG!AN161</f>
        <v>0</v>
      </c>
      <c r="I113" s="437">
        <f>[3]C3LPG!AO161</f>
        <v>0</v>
      </c>
      <c r="J113" s="437">
        <f>[3]C3LPG!AP161</f>
        <v>0</v>
      </c>
      <c r="K113" s="437">
        <f>[3]C3LPG!AQ161</f>
        <v>0</v>
      </c>
      <c r="L113" s="437">
        <f>[3]C3LPG!AR161</f>
        <v>0</v>
      </c>
      <c r="M113" s="437">
        <f>[3]C3LPG!AS161</f>
        <v>0</v>
      </c>
      <c r="N113" s="437">
        <f>[3]C3LPG!AT161</f>
        <v>0</v>
      </c>
      <c r="O113" s="437">
        <f>[3]C3LPG!AU161</f>
        <v>0</v>
      </c>
      <c r="P113" s="437">
        <f>[3]C3LPG!AV161</f>
        <v>0</v>
      </c>
    </row>
    <row r="114" spans="1:16">
      <c r="A114" s="74" t="s">
        <v>61</v>
      </c>
      <c r="B114" s="85" t="s">
        <v>2</v>
      </c>
      <c r="C114" s="85" t="s">
        <v>116</v>
      </c>
      <c r="D114" s="294" t="s">
        <v>109</v>
      </c>
      <c r="E114" s="437">
        <f>[3]C3LPG!AK162</f>
        <v>0</v>
      </c>
      <c r="F114" s="437">
        <f>[3]C3LPG!AL162</f>
        <v>0</v>
      </c>
      <c r="G114" s="437">
        <f>[3]C3LPG!AM162</f>
        <v>0</v>
      </c>
      <c r="H114" s="437">
        <f>[3]C3LPG!AN162</f>
        <v>0</v>
      </c>
      <c r="I114" s="437">
        <f>[3]C3LPG!AO162</f>
        <v>0</v>
      </c>
      <c r="J114" s="437">
        <f>[3]C3LPG!AP162</f>
        <v>0</v>
      </c>
      <c r="K114" s="437">
        <f>[3]C3LPG!AQ162</f>
        <v>0</v>
      </c>
      <c r="L114" s="437">
        <f>[3]C3LPG!AR162</f>
        <v>0</v>
      </c>
      <c r="M114" s="437">
        <f>[3]C3LPG!AS162</f>
        <v>0</v>
      </c>
      <c r="N114" s="437">
        <f>[3]C3LPG!AT162</f>
        <v>0</v>
      </c>
      <c r="O114" s="437">
        <f>[3]C3LPG!AU162</f>
        <v>0</v>
      </c>
      <c r="P114" s="437">
        <f>[3]C3LPG!AV162</f>
        <v>0</v>
      </c>
    </row>
    <row r="115" spans="1:16">
      <c r="A115" s="74" t="s">
        <v>61</v>
      </c>
      <c r="B115" s="85" t="s">
        <v>2</v>
      </c>
      <c r="C115" s="85" t="s">
        <v>233</v>
      </c>
      <c r="D115" s="294" t="s">
        <v>107</v>
      </c>
      <c r="E115" s="437">
        <f>[3]C3LPG!AK163</f>
        <v>0</v>
      </c>
      <c r="F115" s="437">
        <f>[3]C3LPG!AL163</f>
        <v>0</v>
      </c>
      <c r="G115" s="437">
        <f>[3]C3LPG!AM163</f>
        <v>0</v>
      </c>
      <c r="H115" s="437">
        <f>[3]C3LPG!AN163</f>
        <v>0</v>
      </c>
      <c r="I115" s="437">
        <f>[3]C3LPG!AO163</f>
        <v>0</v>
      </c>
      <c r="J115" s="437">
        <f>[3]C3LPG!AP163</f>
        <v>0</v>
      </c>
      <c r="K115" s="437">
        <f>[3]C3LPG!AQ163</f>
        <v>0</v>
      </c>
      <c r="L115" s="437">
        <f>[3]C3LPG!AR163</f>
        <v>0</v>
      </c>
      <c r="M115" s="437">
        <f>[3]C3LPG!AS163</f>
        <v>0</v>
      </c>
      <c r="N115" s="437">
        <f>[3]C3LPG!AT163</f>
        <v>0</v>
      </c>
      <c r="O115" s="437">
        <f>[3]C3LPG!AU163</f>
        <v>0</v>
      </c>
      <c r="P115" s="437">
        <f>[3]C3LPG!AV163</f>
        <v>0</v>
      </c>
    </row>
    <row r="116" spans="1:16">
      <c r="A116" s="74" t="s">
        <v>61</v>
      </c>
      <c r="B116" s="85" t="s">
        <v>2</v>
      </c>
      <c r="C116" s="85" t="s">
        <v>233</v>
      </c>
      <c r="D116" s="294" t="s">
        <v>109</v>
      </c>
      <c r="E116" s="437">
        <f>[3]C3LPG!AK164</f>
        <v>0</v>
      </c>
      <c r="F116" s="437">
        <f>[3]C3LPG!AL164</f>
        <v>0</v>
      </c>
      <c r="G116" s="437">
        <f>[3]C3LPG!AM164</f>
        <v>0</v>
      </c>
      <c r="H116" s="437">
        <f>[3]C3LPG!AN164</f>
        <v>0</v>
      </c>
      <c r="I116" s="437">
        <f>[3]C3LPG!AO164</f>
        <v>0</v>
      </c>
      <c r="J116" s="437">
        <f>[3]C3LPG!AP164</f>
        <v>0</v>
      </c>
      <c r="K116" s="437">
        <f>[3]C3LPG!AQ164</f>
        <v>0</v>
      </c>
      <c r="L116" s="437">
        <f>[3]C3LPG!AR164</f>
        <v>0</v>
      </c>
      <c r="M116" s="437">
        <f>[3]C3LPG!AS164</f>
        <v>0</v>
      </c>
      <c r="N116" s="437">
        <f>[3]C3LPG!AT164</f>
        <v>0</v>
      </c>
      <c r="O116" s="437">
        <f>[3]C3LPG!AU164</f>
        <v>0</v>
      </c>
      <c r="P116" s="437">
        <f>[3]C3LPG!AV164</f>
        <v>0</v>
      </c>
    </row>
    <row r="117" spans="1:16">
      <c r="A117" s="74" t="s">
        <v>61</v>
      </c>
      <c r="B117" s="85" t="s">
        <v>2</v>
      </c>
      <c r="C117" s="85" t="s">
        <v>118</v>
      </c>
      <c r="D117" s="294" t="s">
        <v>107</v>
      </c>
      <c r="E117" s="437">
        <f>[3]C3LPG!AK165</f>
        <v>0</v>
      </c>
      <c r="F117" s="437">
        <f>[3]C3LPG!AL165</f>
        <v>0</v>
      </c>
      <c r="G117" s="437">
        <f>[3]C3LPG!AM165</f>
        <v>0</v>
      </c>
      <c r="H117" s="437">
        <f>[3]C3LPG!AN165</f>
        <v>0</v>
      </c>
      <c r="I117" s="437">
        <f>[3]C3LPG!AO165</f>
        <v>0</v>
      </c>
      <c r="J117" s="437">
        <f>[3]C3LPG!AP165</f>
        <v>0</v>
      </c>
      <c r="K117" s="437">
        <f>[3]C3LPG!AQ165</f>
        <v>0</v>
      </c>
      <c r="L117" s="437">
        <f>[3]C3LPG!AR165</f>
        <v>0</v>
      </c>
      <c r="M117" s="437">
        <f>[3]C3LPG!AS165</f>
        <v>0</v>
      </c>
      <c r="N117" s="437">
        <f>[3]C3LPG!AT165</f>
        <v>0</v>
      </c>
      <c r="O117" s="437">
        <f>[3]C3LPG!AU165</f>
        <v>0</v>
      </c>
      <c r="P117" s="437">
        <f>[3]C3LPG!AV165</f>
        <v>0</v>
      </c>
    </row>
    <row r="118" spans="1:16">
      <c r="A118" s="74" t="s">
        <v>61</v>
      </c>
      <c r="B118" s="85" t="s">
        <v>2</v>
      </c>
      <c r="C118" s="85" t="s">
        <v>118</v>
      </c>
      <c r="D118" s="294" t="s">
        <v>109</v>
      </c>
      <c r="E118" s="437">
        <f>[3]C3LPG!AK166</f>
        <v>0</v>
      </c>
      <c r="F118" s="437">
        <f>[3]C3LPG!AL166</f>
        <v>0</v>
      </c>
      <c r="G118" s="437">
        <f>[3]C3LPG!AM166</f>
        <v>0</v>
      </c>
      <c r="H118" s="437">
        <f>[3]C3LPG!AN166</f>
        <v>0</v>
      </c>
      <c r="I118" s="437">
        <f>[3]C3LPG!AO166</f>
        <v>0</v>
      </c>
      <c r="J118" s="437">
        <f>[3]C3LPG!AP166</f>
        <v>0</v>
      </c>
      <c r="K118" s="437">
        <f>[3]C3LPG!AQ166</f>
        <v>0</v>
      </c>
      <c r="L118" s="437">
        <f>[3]C3LPG!AR166</f>
        <v>0</v>
      </c>
      <c r="M118" s="437">
        <f>[3]C3LPG!AS166</f>
        <v>0</v>
      </c>
      <c r="N118" s="437">
        <f>[3]C3LPG!AT166</f>
        <v>0</v>
      </c>
      <c r="O118" s="437">
        <f>[3]C3LPG!AU166</f>
        <v>0</v>
      </c>
      <c r="P118" s="437">
        <f>[3]C3LPG!AV166</f>
        <v>0</v>
      </c>
    </row>
    <row r="119" spans="1:16">
      <c r="A119" s="74" t="s">
        <v>61</v>
      </c>
      <c r="B119" s="85" t="s">
        <v>2</v>
      </c>
      <c r="C119" s="85" t="s">
        <v>120</v>
      </c>
      <c r="D119" s="294" t="s">
        <v>109</v>
      </c>
      <c r="E119" s="437">
        <f>[3]C3LPG!AK167</f>
        <v>0</v>
      </c>
      <c r="F119" s="437">
        <f>[3]C3LPG!AL167</f>
        <v>0</v>
      </c>
      <c r="G119" s="437">
        <f>[3]C3LPG!AM167</f>
        <v>0</v>
      </c>
      <c r="H119" s="437">
        <f>[3]C3LPG!AN167</f>
        <v>0</v>
      </c>
      <c r="I119" s="437">
        <f>[3]C3LPG!AO167</f>
        <v>0</v>
      </c>
      <c r="J119" s="437">
        <f>[3]C3LPG!AP167</f>
        <v>0</v>
      </c>
      <c r="K119" s="437">
        <f>[3]C3LPG!AQ167</f>
        <v>0</v>
      </c>
      <c r="L119" s="437">
        <f>[3]C3LPG!AR167</f>
        <v>0</v>
      </c>
      <c r="M119" s="437">
        <f>[3]C3LPG!AS167</f>
        <v>0</v>
      </c>
      <c r="N119" s="437">
        <f>[3]C3LPG!AT167</f>
        <v>0</v>
      </c>
      <c r="O119" s="437">
        <f>[3]C3LPG!AU167</f>
        <v>0</v>
      </c>
      <c r="P119" s="437">
        <f>[3]C3LPG!AV167</f>
        <v>0</v>
      </c>
    </row>
    <row r="120" spans="1:16">
      <c r="A120" s="74" t="s">
        <v>61</v>
      </c>
      <c r="B120" s="85" t="s">
        <v>87</v>
      </c>
      <c r="C120" s="85" t="s">
        <v>110</v>
      </c>
      <c r="D120" s="294" t="s">
        <v>107</v>
      </c>
      <c r="E120" s="437">
        <f>[3]C3LPG!AK168</f>
        <v>0</v>
      </c>
      <c r="F120" s="437">
        <f>[3]C3LPG!AL168</f>
        <v>0</v>
      </c>
      <c r="G120" s="437">
        <f>[3]C3LPG!AM168</f>
        <v>0</v>
      </c>
      <c r="H120" s="437">
        <f>[3]C3LPG!AN168</f>
        <v>0</v>
      </c>
      <c r="I120" s="437">
        <f>[3]C3LPG!AO168</f>
        <v>0</v>
      </c>
      <c r="J120" s="437">
        <f>[3]C3LPG!AP168</f>
        <v>0</v>
      </c>
      <c r="K120" s="437">
        <f>[3]C3LPG!AQ168</f>
        <v>0</v>
      </c>
      <c r="L120" s="437">
        <f>[3]C3LPG!AR168</f>
        <v>0</v>
      </c>
      <c r="M120" s="437">
        <f>[3]C3LPG!AS168</f>
        <v>0</v>
      </c>
      <c r="N120" s="437">
        <f>[3]C3LPG!AT168</f>
        <v>0</v>
      </c>
      <c r="O120" s="437">
        <f>[3]C3LPG!AU168</f>
        <v>0</v>
      </c>
      <c r="P120" s="437">
        <f>[3]C3LPG!AV168</f>
        <v>0</v>
      </c>
    </row>
    <row r="121" spans="1:16">
      <c r="A121" s="74" t="s">
        <v>61</v>
      </c>
      <c r="B121" s="85" t="s">
        <v>87</v>
      </c>
      <c r="C121" s="85" t="s">
        <v>106</v>
      </c>
      <c r="D121" s="294" t="s">
        <v>89</v>
      </c>
      <c r="E121" s="437">
        <f>[3]C3LPG!AK169</f>
        <v>2.0000000000000004</v>
      </c>
      <c r="F121" s="437">
        <f>[3]C3LPG!AL169</f>
        <v>2</v>
      </c>
      <c r="G121" s="437">
        <f>[3]C3LPG!AM169</f>
        <v>2</v>
      </c>
      <c r="H121" s="437">
        <f>[3]C3LPG!AN169</f>
        <v>2</v>
      </c>
      <c r="I121" s="437">
        <f>[3]C3LPG!AO169</f>
        <v>2</v>
      </c>
      <c r="J121" s="437">
        <f>[3]C3LPG!AP169</f>
        <v>2</v>
      </c>
      <c r="K121" s="437">
        <f>[3]C3LPG!AQ169</f>
        <v>2</v>
      </c>
      <c r="L121" s="437">
        <f>[3]C3LPG!AR169</f>
        <v>2</v>
      </c>
      <c r="M121" s="437">
        <f>[3]C3LPG!AS169</f>
        <v>2</v>
      </c>
      <c r="N121" s="437">
        <f>[3]C3LPG!AT169</f>
        <v>2</v>
      </c>
      <c r="O121" s="437">
        <f>[3]C3LPG!AU169</f>
        <v>2</v>
      </c>
      <c r="P121" s="437">
        <f>[3]C3LPG!AV169</f>
        <v>2</v>
      </c>
    </row>
    <row r="122" spans="1:16">
      <c r="A122" s="74" t="s">
        <v>61</v>
      </c>
      <c r="B122" s="85" t="s">
        <v>87</v>
      </c>
      <c r="C122" s="85" t="s">
        <v>114</v>
      </c>
      <c r="D122" s="294" t="s">
        <v>89</v>
      </c>
      <c r="E122" s="437">
        <f>[3]C3LPG!AK170</f>
        <v>0</v>
      </c>
      <c r="F122" s="437">
        <f>[3]C3LPG!AL170</f>
        <v>0</v>
      </c>
      <c r="G122" s="437">
        <f>[3]C3LPG!AM170</f>
        <v>0</v>
      </c>
      <c r="H122" s="437">
        <f>[3]C3LPG!AN170</f>
        <v>0</v>
      </c>
      <c r="I122" s="437">
        <f>[3]C3LPG!AO170</f>
        <v>0</v>
      </c>
      <c r="J122" s="437">
        <f>[3]C3LPG!AP170</f>
        <v>0</v>
      </c>
      <c r="K122" s="437">
        <f>[3]C3LPG!AQ170</f>
        <v>0</v>
      </c>
      <c r="L122" s="437">
        <f>[3]C3LPG!AR170</f>
        <v>0</v>
      </c>
      <c r="M122" s="437">
        <f>[3]C3LPG!AS170</f>
        <v>0</v>
      </c>
      <c r="N122" s="437">
        <f>[3]C3LPG!AT170</f>
        <v>0</v>
      </c>
      <c r="O122" s="437">
        <f>[3]C3LPG!AU170</f>
        <v>0</v>
      </c>
      <c r="P122" s="437">
        <f>[3]C3LPG!AV170</f>
        <v>0</v>
      </c>
    </row>
    <row r="123" spans="1:16">
      <c r="A123" s="74" t="s">
        <v>61</v>
      </c>
      <c r="B123" s="85" t="s">
        <v>87</v>
      </c>
      <c r="C123" s="85" t="s">
        <v>115</v>
      </c>
      <c r="D123" s="294" t="s">
        <v>89</v>
      </c>
      <c r="E123" s="437">
        <f>[3]C3LPG!AK171</f>
        <v>3.94</v>
      </c>
      <c r="F123" s="437">
        <f>[3]C3LPG!AL171</f>
        <v>3.76</v>
      </c>
      <c r="G123" s="437">
        <f>[3]C3LPG!AM171</f>
        <v>4.12</v>
      </c>
      <c r="H123" s="437">
        <f>[3]C3LPG!AN171</f>
        <v>4.12</v>
      </c>
      <c r="I123" s="437">
        <f>[3]C3LPG!AO171</f>
        <v>4.12</v>
      </c>
      <c r="J123" s="437">
        <f>[3]C3LPG!AP171</f>
        <v>4.12</v>
      </c>
      <c r="K123" s="437">
        <f>[3]C3LPG!AQ171</f>
        <v>4.12</v>
      </c>
      <c r="L123" s="437">
        <f>[3]C3LPG!AR171</f>
        <v>4.12</v>
      </c>
      <c r="M123" s="437">
        <f>[3]C3LPG!AS171</f>
        <v>4.12</v>
      </c>
      <c r="N123" s="437">
        <f>[3]C3LPG!AT171</f>
        <v>4.12</v>
      </c>
      <c r="O123" s="437">
        <f>[3]C3LPG!AU171</f>
        <v>4.12</v>
      </c>
      <c r="P123" s="437">
        <f>[3]C3LPG!AV171</f>
        <v>4.12</v>
      </c>
    </row>
    <row r="124" spans="1:16">
      <c r="A124" s="74" t="s">
        <v>61</v>
      </c>
      <c r="B124" s="85" t="s">
        <v>87</v>
      </c>
      <c r="C124" s="85" t="s">
        <v>233</v>
      </c>
      <c r="D124" s="294" t="s">
        <v>89</v>
      </c>
      <c r="E124" s="437">
        <f>[3]C3LPG!AK172</f>
        <v>0</v>
      </c>
      <c r="F124" s="437">
        <f>[3]C3LPG!AL172</f>
        <v>0</v>
      </c>
      <c r="G124" s="437">
        <f>[3]C3LPG!AM172</f>
        <v>0</v>
      </c>
      <c r="H124" s="437">
        <f>[3]C3LPG!AN172</f>
        <v>0</v>
      </c>
      <c r="I124" s="437">
        <f>[3]C3LPG!AO172</f>
        <v>0</v>
      </c>
      <c r="J124" s="437">
        <f>[3]C3LPG!AP172</f>
        <v>0</v>
      </c>
      <c r="K124" s="437">
        <f>[3]C3LPG!AQ172</f>
        <v>0</v>
      </c>
      <c r="L124" s="437">
        <f>[3]C3LPG!AR172</f>
        <v>0</v>
      </c>
      <c r="M124" s="437">
        <f>[3]C3LPG!AS172</f>
        <v>0</v>
      </c>
      <c r="N124" s="437">
        <f>[3]C3LPG!AT172</f>
        <v>0</v>
      </c>
      <c r="O124" s="437">
        <f>[3]C3LPG!AU172</f>
        <v>0</v>
      </c>
      <c r="P124" s="437">
        <f>[3]C3LPG!AV172</f>
        <v>0</v>
      </c>
    </row>
    <row r="125" spans="1:16">
      <c r="A125" s="74" t="s">
        <v>61</v>
      </c>
      <c r="B125" s="85" t="s">
        <v>122</v>
      </c>
      <c r="C125" s="85" t="s">
        <v>106</v>
      </c>
      <c r="D125" s="294" t="s">
        <v>123</v>
      </c>
      <c r="E125" s="437">
        <f>[3]C3LPG!AK173</f>
        <v>5.7350000000000003</v>
      </c>
      <c r="F125" s="437">
        <f>[3]C3LPG!AL173</f>
        <v>5.18</v>
      </c>
      <c r="G125" s="437">
        <f>[3]C3LPG!AM173</f>
        <v>4.34</v>
      </c>
      <c r="H125" s="437">
        <f>[3]C3LPG!AN173</f>
        <v>5.7350000000000003</v>
      </c>
      <c r="I125" s="437">
        <f>[3]C3LPG!AO173</f>
        <v>5.7350000000000003</v>
      </c>
      <c r="J125" s="437">
        <f>[3]C3LPG!AP173</f>
        <v>5.7350000000000003</v>
      </c>
      <c r="K125" s="437">
        <f>[3]C3LPG!AQ173</f>
        <v>5.7350000000000003</v>
      </c>
      <c r="L125" s="437">
        <f>[3]C3LPG!AR173</f>
        <v>5.7350000000000003</v>
      </c>
      <c r="M125" s="437">
        <f>[3]C3LPG!AS173</f>
        <v>5.7350000000000003</v>
      </c>
      <c r="N125" s="437">
        <f>[3]C3LPG!AT173</f>
        <v>5.7350000000000003</v>
      </c>
      <c r="O125" s="437">
        <f>[3]C3LPG!AU173</f>
        <v>5.7350000000000003</v>
      </c>
      <c r="P125" s="437">
        <f>[3]C3LPG!AV173</f>
        <v>5.7350000000000003</v>
      </c>
    </row>
    <row r="126" spans="1:16">
      <c r="A126" s="74" t="s">
        <v>61</v>
      </c>
      <c r="B126" s="85" t="s">
        <v>96</v>
      </c>
      <c r="C126" s="85" t="s">
        <v>106</v>
      </c>
      <c r="D126" s="294" t="s">
        <v>96</v>
      </c>
      <c r="E126" s="437">
        <f>[3]C3LPG!AK174</f>
        <v>15.98</v>
      </c>
      <c r="F126" s="437">
        <f>[3]C3LPG!AL174</f>
        <v>14.61</v>
      </c>
      <c r="G126" s="437">
        <f>[3]C3LPG!AM174</f>
        <v>8.83</v>
      </c>
      <c r="H126" s="437">
        <f>[3]C3LPG!AN174</f>
        <v>9.3000000000000007</v>
      </c>
      <c r="I126" s="437">
        <f>[3]C3LPG!AO174</f>
        <v>17.36</v>
      </c>
      <c r="J126" s="437">
        <f>[3]C3LPG!AP174</f>
        <v>13.65</v>
      </c>
      <c r="K126" s="437">
        <f>[3]C3LPG!AQ174</f>
        <v>4.9349999999999996</v>
      </c>
      <c r="L126" s="437">
        <f>[3]C3LPG!AR174</f>
        <v>6.2</v>
      </c>
      <c r="M126" s="437">
        <f>[3]C3LPG!AS174</f>
        <v>1.2949999999999999</v>
      </c>
      <c r="N126" s="437">
        <f>[3]C3LPG!AT174</f>
        <v>0.33</v>
      </c>
      <c r="O126" s="437">
        <f>[3]C3LPG!AU174</f>
        <v>3.3229219999999993</v>
      </c>
      <c r="P126" s="437">
        <f>[3]C3LPG!AV174</f>
        <v>1.2949999999999999</v>
      </c>
    </row>
    <row r="127" spans="1:16" s="73" customFormat="1" ht="23.5">
      <c r="A127" s="71" t="s">
        <v>6</v>
      </c>
      <c r="B127" s="72"/>
      <c r="D127" s="72"/>
      <c r="E127" s="436">
        <f t="shared" ref="E127:P127" si="15">SUM(E58:E126)</f>
        <v>267.75500000000005</v>
      </c>
      <c r="F127" s="436">
        <f t="shared" si="15"/>
        <v>244.76932842000002</v>
      </c>
      <c r="G127" s="436">
        <f t="shared" si="15"/>
        <v>273.81623825999998</v>
      </c>
      <c r="H127" s="436">
        <f t="shared" si="15"/>
        <v>282.90060019000009</v>
      </c>
      <c r="I127" s="436">
        <f t="shared" si="15"/>
        <v>279.97632803000005</v>
      </c>
      <c r="J127" s="436">
        <f t="shared" si="15"/>
        <v>277.19744766185204</v>
      </c>
      <c r="K127" s="436">
        <f t="shared" si="15"/>
        <v>284.94409869663559</v>
      </c>
      <c r="L127" s="436">
        <f t="shared" si="15"/>
        <v>281.93445348570481</v>
      </c>
      <c r="M127" s="436">
        <f t="shared" si="15"/>
        <v>277.25674442112449</v>
      </c>
      <c r="N127" s="436">
        <f t="shared" si="15"/>
        <v>283.66870743215088</v>
      </c>
      <c r="O127" s="436">
        <f t="shared" si="15"/>
        <v>280.64847268901565</v>
      </c>
      <c r="P127" s="436">
        <f t="shared" si="15"/>
        <v>280.34020423851814</v>
      </c>
    </row>
    <row r="128" spans="1:16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2">
        <f>E24</f>
        <v>23743</v>
      </c>
      <c r="F129" s="302">
        <f t="shared" ref="F129:P129" si="16">F24</f>
        <v>23774</v>
      </c>
      <c r="G129" s="302">
        <f t="shared" si="16"/>
        <v>23802</v>
      </c>
      <c r="H129" s="302">
        <f t="shared" si="16"/>
        <v>23833</v>
      </c>
      <c r="I129" s="302">
        <f t="shared" si="16"/>
        <v>23863</v>
      </c>
      <c r="J129" s="302">
        <f t="shared" si="16"/>
        <v>23894</v>
      </c>
      <c r="K129" s="302">
        <f t="shared" si="16"/>
        <v>23924</v>
      </c>
      <c r="L129" s="302">
        <f t="shared" si="16"/>
        <v>23955</v>
      </c>
      <c r="M129" s="302">
        <f t="shared" si="16"/>
        <v>23986</v>
      </c>
      <c r="N129" s="302">
        <f t="shared" si="16"/>
        <v>24016</v>
      </c>
      <c r="O129" s="302">
        <f t="shared" si="16"/>
        <v>24047</v>
      </c>
      <c r="P129" s="302">
        <f t="shared" si="16"/>
        <v>24077</v>
      </c>
    </row>
    <row r="130" spans="1:16">
      <c r="A130" s="74" t="s">
        <v>61</v>
      </c>
      <c r="B130" s="83" t="s">
        <v>95</v>
      </c>
      <c r="C130" s="83" t="s">
        <v>2</v>
      </c>
      <c r="D130" s="83" t="s">
        <v>95</v>
      </c>
      <c r="E130" s="330">
        <f>[3]NGL!BW19</f>
        <v>20</v>
      </c>
      <c r="F130" s="330">
        <f>[3]NGL!BX19</f>
        <v>20</v>
      </c>
      <c r="G130" s="330">
        <f>[3]NGL!BY19</f>
        <v>21.5</v>
      </c>
      <c r="H130" s="330">
        <f>[3]NGL!BZ19</f>
        <v>21.5</v>
      </c>
      <c r="I130" s="330">
        <f>[3]NGL!CA19</f>
        <v>19</v>
      </c>
      <c r="J130" s="330">
        <f>[3]NGL!CB19</f>
        <v>18.5</v>
      </c>
      <c r="K130" s="330">
        <f>[3]NGL!CC19</f>
        <v>20</v>
      </c>
      <c r="L130" s="330">
        <f>[3]NGL!CD19</f>
        <v>18</v>
      </c>
      <c r="M130" s="330">
        <f>[3]NGL!CE19</f>
        <v>21.5</v>
      </c>
      <c r="N130" s="330">
        <f>[3]NGL!CF19</f>
        <v>25</v>
      </c>
      <c r="O130" s="330">
        <f>[3]NGL!CG19</f>
        <v>24</v>
      </c>
      <c r="P130" s="330">
        <f>[3]NGL!CH19</f>
        <v>22</v>
      </c>
    </row>
    <row r="131" spans="1:16">
      <c r="A131" s="74" t="s">
        <v>61</v>
      </c>
      <c r="B131" s="83" t="s">
        <v>95</v>
      </c>
      <c r="C131" s="83" t="s">
        <v>3</v>
      </c>
      <c r="D131" s="83" t="s">
        <v>95</v>
      </c>
      <c r="E131" s="330">
        <f>[3]NGL!BW20</f>
        <v>24.786000000000001</v>
      </c>
      <c r="F131" s="330">
        <f>[3]NGL!BX20</f>
        <v>20.832000000000004</v>
      </c>
      <c r="G131" s="330">
        <f>[3]NGL!BY20</f>
        <v>23.063999999999997</v>
      </c>
      <c r="H131" s="330">
        <f>[3]NGL!BZ20</f>
        <v>22.32</v>
      </c>
      <c r="I131" s="330">
        <f>[3]NGL!CA20</f>
        <v>23.063999999999997</v>
      </c>
      <c r="J131" s="330">
        <f>[3]NGL!CB20</f>
        <v>22.32</v>
      </c>
      <c r="K131" s="330">
        <f>[3]NGL!CC20</f>
        <v>22.32</v>
      </c>
      <c r="L131" s="330">
        <f>[3]NGL!CD20</f>
        <v>22.32</v>
      </c>
      <c r="M131" s="330">
        <f>[3]NGL!CE20</f>
        <v>22.32</v>
      </c>
      <c r="N131" s="330">
        <f>[3]NGL!CF20</f>
        <v>20.087999999999997</v>
      </c>
      <c r="O131" s="330">
        <f>[3]NGL!CG20</f>
        <v>19.440000000000001</v>
      </c>
      <c r="P131" s="330">
        <f>[3]NGL!CH20</f>
        <v>20.087999999999997</v>
      </c>
    </row>
    <row r="132" spans="1:16">
      <c r="A132" s="74" t="s">
        <v>61</v>
      </c>
      <c r="B132" s="83" t="s">
        <v>95</v>
      </c>
      <c r="C132" s="83" t="s">
        <v>42</v>
      </c>
      <c r="D132" s="83" t="s">
        <v>107</v>
      </c>
      <c r="E132" s="330">
        <v>0</v>
      </c>
      <c r="F132" s="330">
        <v>1.2</v>
      </c>
      <c r="G132" s="330">
        <f>[3]NGL!BY10</f>
        <v>0</v>
      </c>
      <c r="H132" s="330">
        <f>[3]NGL!BZ10</f>
        <v>0</v>
      </c>
      <c r="I132" s="330">
        <f>[3]NGL!CA10</f>
        <v>0</v>
      </c>
      <c r="J132" s="330">
        <f>[3]NGL!CB10</f>
        <v>0</v>
      </c>
      <c r="K132" s="330">
        <f>[3]NGL!CC10</f>
        <v>0</v>
      </c>
      <c r="L132" s="330">
        <f>[3]NGL!CD10</f>
        <v>0</v>
      </c>
      <c r="M132" s="330">
        <f>[3]NGL!CE10</f>
        <v>0</v>
      </c>
      <c r="N132" s="330">
        <f>[3]NGL!CF10</f>
        <v>0</v>
      </c>
      <c r="O132" s="330">
        <f>[3]NGL!CG10</f>
        <v>0</v>
      </c>
      <c r="P132" s="330">
        <f>[3]NGL!CH10</f>
        <v>0</v>
      </c>
    </row>
    <row r="133" spans="1:16">
      <c r="A133" s="74" t="s">
        <v>61</v>
      </c>
      <c r="B133" s="83" t="s">
        <v>96</v>
      </c>
      <c r="C133" s="83" t="s">
        <v>42</v>
      </c>
      <c r="D133" s="83" t="s">
        <v>96</v>
      </c>
      <c r="E133" s="330">
        <f>'[2]NGL Balance'!BK27*0.648</f>
        <v>0</v>
      </c>
      <c r="F133" s="330">
        <f>'[2]NGL Balance'!BL27*0.648</f>
        <v>0</v>
      </c>
      <c r="G133" s="330">
        <f>'[2]NGL Balance'!BM27*0.648</f>
        <v>0</v>
      </c>
      <c r="H133" s="330">
        <f>'[2]NGL Balance'!BN27*0.648</f>
        <v>0</v>
      </c>
      <c r="I133" s="330">
        <f>'[2]NGL Balance'!BO27*0.648</f>
        <v>0</v>
      </c>
      <c r="J133" s="330">
        <f>'[2]NGL Balance'!BP27*0.648</f>
        <v>0</v>
      </c>
      <c r="K133" s="330">
        <f>'[2]NGL Balance'!BQ27*0.648</f>
        <v>0</v>
      </c>
      <c r="L133" s="330">
        <f>'[2]NGL Balance'!BR27*0.648</f>
        <v>0</v>
      </c>
      <c r="M133" s="330">
        <f>'[2]NGL Balance'!BS27*0.648</f>
        <v>0</v>
      </c>
      <c r="N133" s="330">
        <f>'[2]NGL Balance'!BT27*0.648</f>
        <v>0</v>
      </c>
      <c r="O133" s="330">
        <f>'[2]NGL Balance'!BU27*0.648</f>
        <v>0</v>
      </c>
      <c r="P133" s="330">
        <f>'[2]NGL Balance'!BV27*0.648</f>
        <v>0</v>
      </c>
    </row>
    <row r="134" spans="1:16">
      <c r="A134" s="74" t="s">
        <v>61</v>
      </c>
      <c r="B134" s="83" t="s">
        <v>96</v>
      </c>
      <c r="C134" s="83" t="s">
        <v>116</v>
      </c>
      <c r="D134" s="83" t="s">
        <v>96</v>
      </c>
      <c r="E134" s="330">
        <f>'[2]NGL Balance'!BK28*0.648</f>
        <v>2.4624000000000001</v>
      </c>
      <c r="F134" s="330">
        <f>'[2]NGL Balance'!BL28*0.648</f>
        <v>2.4624000000000001</v>
      </c>
      <c r="G134" s="330">
        <f>'[2]NGL Balance'!BM28*0.648</f>
        <v>2.4624000000000001</v>
      </c>
      <c r="H134" s="330">
        <f>'[2]NGL Balance'!BN28*0.648</f>
        <v>1.2312000000000001</v>
      </c>
      <c r="I134" s="330">
        <f>'[2]NGL Balance'!BO28*0.648</f>
        <v>2.4624000000000001</v>
      </c>
      <c r="J134" s="330">
        <f>'[2]NGL Balance'!BP28*0.648</f>
        <v>1.2312000000000001</v>
      </c>
      <c r="K134" s="330">
        <f>'[2]NGL Balance'!BQ28*0.648</f>
        <v>1.2312000000000001</v>
      </c>
      <c r="L134" s="330">
        <f>'[2]NGL Balance'!BR28*0.648</f>
        <v>1.2312000000000001</v>
      </c>
      <c r="M134" s="330">
        <f>'[2]NGL Balance'!BS28*0.648</f>
        <v>0</v>
      </c>
      <c r="N134" s="330">
        <f>'[2]NGL Balance'!BT28*0.648</f>
        <v>0</v>
      </c>
      <c r="O134" s="330">
        <f>'[2]NGL Balance'!BU28*0.648</f>
        <v>1.2312000000000001</v>
      </c>
      <c r="P134" s="330">
        <f>'[2]NGL Balance'!BV28*0.648</f>
        <v>0</v>
      </c>
    </row>
    <row r="135" spans="1:16">
      <c r="A135" s="74" t="s">
        <v>61</v>
      </c>
      <c r="B135" s="83" t="s">
        <v>96</v>
      </c>
      <c r="C135" s="83" t="s">
        <v>3</v>
      </c>
      <c r="D135" s="83" t="s">
        <v>96</v>
      </c>
      <c r="E135" s="330">
        <f>'[2]NGL Balance'!BK29*0.648</f>
        <v>0</v>
      </c>
      <c r="F135" s="330">
        <f>'[2]NGL Balance'!BL29*0.648</f>
        <v>1.2312000000000001</v>
      </c>
      <c r="G135" s="330">
        <f>'[2]NGL Balance'!BM29*0.648</f>
        <v>1.2312000000000001</v>
      </c>
      <c r="H135" s="330">
        <f>'[2]NGL Balance'!BN29*0.648</f>
        <v>1.2312000000000001</v>
      </c>
      <c r="I135" s="330">
        <f>'[2]NGL Balance'!BO29*0.648</f>
        <v>1.2312000000000001</v>
      </c>
      <c r="J135" s="330">
        <f>'[2]NGL Balance'!BP29*0.648</f>
        <v>1.2312000000000001</v>
      </c>
      <c r="K135" s="330">
        <f>'[2]NGL Balance'!BQ29*0.648</f>
        <v>1.2312000000000001</v>
      </c>
      <c r="L135" s="330">
        <f>'[2]NGL Balance'!BR29*0.648</f>
        <v>0</v>
      </c>
      <c r="M135" s="330">
        <f>'[2]NGL Balance'!BS29*0.648</f>
        <v>0</v>
      </c>
      <c r="N135" s="330">
        <f>'[2]NGL Balance'!BT29*0.648</f>
        <v>0</v>
      </c>
      <c r="O135" s="330">
        <f>'[2]NGL Balance'!BU29*0.648</f>
        <v>0</v>
      </c>
      <c r="P135" s="330">
        <f>'[2]NGL Balance'!BV29*0.648</f>
        <v>0</v>
      </c>
    </row>
    <row r="136" spans="1:16" s="73" customFormat="1" ht="23.5">
      <c r="A136" s="71" t="s">
        <v>94</v>
      </c>
      <c r="B136" s="72"/>
      <c r="D136" s="72"/>
      <c r="E136" s="436">
        <f>SUM(E130:E135)</f>
        <v>47.248400000000004</v>
      </c>
      <c r="F136" s="436">
        <f t="shared" ref="F136:P136" si="17">SUM(F130:F135)</f>
        <v>45.725600000000014</v>
      </c>
      <c r="G136" s="436">
        <f t="shared" si="17"/>
        <v>48.257599999999996</v>
      </c>
      <c r="H136" s="436">
        <f t="shared" si="17"/>
        <v>46.282400000000003</v>
      </c>
      <c r="I136" s="436">
        <f t="shared" si="17"/>
        <v>45.757599999999996</v>
      </c>
      <c r="J136" s="436">
        <f t="shared" si="17"/>
        <v>43.282400000000003</v>
      </c>
      <c r="K136" s="436">
        <f t="shared" si="17"/>
        <v>44.782400000000003</v>
      </c>
      <c r="L136" s="436">
        <f t="shared" si="17"/>
        <v>41.551200000000001</v>
      </c>
      <c r="M136" s="436">
        <f t="shared" si="17"/>
        <v>43.82</v>
      </c>
      <c r="N136" s="436">
        <f t="shared" si="17"/>
        <v>45.087999999999994</v>
      </c>
      <c r="O136" s="436">
        <f t="shared" si="17"/>
        <v>44.671199999999999</v>
      </c>
      <c r="P136" s="436">
        <f t="shared" si="17"/>
        <v>42.087999999999994</v>
      </c>
    </row>
    <row r="137" spans="1:16">
      <c r="A137" s="464" t="s">
        <v>1</v>
      </c>
      <c r="B137" s="466" t="s">
        <v>94</v>
      </c>
      <c r="C137" s="466" t="s">
        <v>99</v>
      </c>
      <c r="D137" s="466" t="s">
        <v>100</v>
      </c>
      <c r="E137" s="265">
        <v>31</v>
      </c>
      <c r="F137" s="265">
        <v>28</v>
      </c>
      <c r="G137" s="265">
        <v>31</v>
      </c>
      <c r="H137" s="265">
        <v>30</v>
      </c>
      <c r="I137" s="265">
        <v>31</v>
      </c>
      <c r="J137" s="265">
        <v>30</v>
      </c>
      <c r="K137" s="265">
        <v>31</v>
      </c>
      <c r="L137" s="265">
        <v>31</v>
      </c>
      <c r="M137" s="265">
        <v>30</v>
      </c>
      <c r="N137" s="265">
        <v>31</v>
      </c>
      <c r="O137" s="265">
        <v>30</v>
      </c>
      <c r="P137" s="265">
        <v>31</v>
      </c>
    </row>
    <row r="138" spans="1:16">
      <c r="A138" s="465"/>
      <c r="B138" s="467"/>
      <c r="C138" s="467"/>
      <c r="D138" s="467"/>
      <c r="E138" s="302">
        <f>E24</f>
        <v>23743</v>
      </c>
      <c r="F138" s="302">
        <f t="shared" ref="F138:P138" si="18">F24</f>
        <v>23774</v>
      </c>
      <c r="G138" s="302">
        <f t="shared" si="18"/>
        <v>23802</v>
      </c>
      <c r="H138" s="302">
        <f t="shared" si="18"/>
        <v>23833</v>
      </c>
      <c r="I138" s="302">
        <f t="shared" si="18"/>
        <v>23863</v>
      </c>
      <c r="J138" s="302">
        <f t="shared" si="18"/>
        <v>23894</v>
      </c>
      <c r="K138" s="302">
        <f t="shared" si="18"/>
        <v>23924</v>
      </c>
      <c r="L138" s="302">
        <f t="shared" si="18"/>
        <v>23955</v>
      </c>
      <c r="M138" s="302">
        <f t="shared" si="18"/>
        <v>23986</v>
      </c>
      <c r="N138" s="302">
        <f t="shared" si="18"/>
        <v>24016</v>
      </c>
      <c r="O138" s="302">
        <f t="shared" si="18"/>
        <v>24047</v>
      </c>
      <c r="P138" s="302">
        <f t="shared" si="18"/>
        <v>24077</v>
      </c>
    </row>
    <row r="139" spans="1:16">
      <c r="A139" s="74" t="s">
        <v>61</v>
      </c>
      <c r="B139" s="83" t="s">
        <v>95</v>
      </c>
      <c r="C139" s="83" t="s">
        <v>3</v>
      </c>
      <c r="D139" s="83" t="s">
        <v>95</v>
      </c>
      <c r="E139" s="441">
        <f>6*24*E137/1000</f>
        <v>4.4640000000000004</v>
      </c>
      <c r="F139" s="441">
        <f t="shared" ref="F139:P139" si="19">6*24*F137/1000</f>
        <v>4.032</v>
      </c>
      <c r="G139" s="441">
        <f t="shared" si="19"/>
        <v>4.4640000000000004</v>
      </c>
      <c r="H139" s="441">
        <f t="shared" si="19"/>
        <v>4.32</v>
      </c>
      <c r="I139" s="441">
        <f t="shared" si="19"/>
        <v>4.4640000000000004</v>
      </c>
      <c r="J139" s="441">
        <f t="shared" si="19"/>
        <v>4.32</v>
      </c>
      <c r="K139" s="441">
        <f t="shared" si="19"/>
        <v>4.4640000000000004</v>
      </c>
      <c r="L139" s="441">
        <f t="shared" si="19"/>
        <v>4.4640000000000004</v>
      </c>
      <c r="M139" s="441">
        <f t="shared" si="19"/>
        <v>4.32</v>
      </c>
      <c r="N139" s="441">
        <f t="shared" si="19"/>
        <v>4.4640000000000004</v>
      </c>
      <c r="O139" s="441">
        <f t="shared" si="19"/>
        <v>4.32</v>
      </c>
      <c r="P139" s="441">
        <f t="shared" si="19"/>
        <v>4.4640000000000004</v>
      </c>
    </row>
    <row r="140" spans="1:16" s="73" customFormat="1" ht="23.5">
      <c r="A140" s="71" t="s">
        <v>155</v>
      </c>
      <c r="B140" s="72"/>
      <c r="D140" s="72"/>
      <c r="E140" s="436">
        <f>E139</f>
        <v>4.4640000000000004</v>
      </c>
      <c r="F140" s="436">
        <f t="shared" ref="F140:P140" si="20">F139</f>
        <v>4.032</v>
      </c>
      <c r="G140" s="436">
        <f t="shared" si="20"/>
        <v>4.4640000000000004</v>
      </c>
      <c r="H140" s="436">
        <f t="shared" si="20"/>
        <v>4.32</v>
      </c>
      <c r="I140" s="436">
        <f t="shared" si="20"/>
        <v>4.4640000000000004</v>
      </c>
      <c r="J140" s="436">
        <f t="shared" si="20"/>
        <v>4.32</v>
      </c>
      <c r="K140" s="436">
        <f t="shared" si="20"/>
        <v>4.4640000000000004</v>
      </c>
      <c r="L140" s="436">
        <f t="shared" si="20"/>
        <v>4.4640000000000004</v>
      </c>
      <c r="M140" s="436">
        <f t="shared" si="20"/>
        <v>4.32</v>
      </c>
      <c r="N140" s="436">
        <f t="shared" si="20"/>
        <v>4.4640000000000004</v>
      </c>
      <c r="O140" s="436">
        <f t="shared" si="20"/>
        <v>4.32</v>
      </c>
      <c r="P140" s="436">
        <f t="shared" si="20"/>
        <v>4.4640000000000004</v>
      </c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21">F24</f>
        <v>23774</v>
      </c>
      <c r="G142" s="309">
        <f t="shared" si="21"/>
        <v>23802</v>
      </c>
      <c r="H142" s="309">
        <f t="shared" si="21"/>
        <v>23833</v>
      </c>
      <c r="I142" s="309">
        <f t="shared" si="21"/>
        <v>23863</v>
      </c>
      <c r="J142" s="309">
        <f t="shared" si="21"/>
        <v>23894</v>
      </c>
      <c r="K142" s="309">
        <f t="shared" si="21"/>
        <v>23924</v>
      </c>
      <c r="L142" s="309">
        <f t="shared" si="21"/>
        <v>23955</v>
      </c>
      <c r="M142" s="309">
        <f t="shared" si="21"/>
        <v>23986</v>
      </c>
      <c r="N142" s="309">
        <f t="shared" si="21"/>
        <v>24016</v>
      </c>
      <c r="O142" s="309">
        <f t="shared" si="21"/>
        <v>24047</v>
      </c>
      <c r="P142" s="309">
        <f t="shared" si="21"/>
        <v>24077</v>
      </c>
    </row>
    <row r="143" spans="1:16">
      <c r="A143" s="74" t="s">
        <v>61</v>
      </c>
      <c r="B143" s="83" t="s">
        <v>95</v>
      </c>
      <c r="C143" s="83" t="s">
        <v>156</v>
      </c>
      <c r="D143" s="83" t="s">
        <v>95</v>
      </c>
      <c r="E143" s="442">
        <v>35</v>
      </c>
      <c r="F143" s="442">
        <v>35</v>
      </c>
      <c r="G143" s="442">
        <v>35</v>
      </c>
      <c r="H143" s="442">
        <v>35</v>
      </c>
      <c r="I143" s="442">
        <v>35</v>
      </c>
      <c r="J143" s="442">
        <v>35</v>
      </c>
      <c r="K143" s="442">
        <v>35</v>
      </c>
      <c r="L143" s="442">
        <v>35</v>
      </c>
      <c r="M143" s="442">
        <v>35</v>
      </c>
      <c r="N143" s="442">
        <v>35</v>
      </c>
      <c r="O143" s="442">
        <v>35</v>
      </c>
      <c r="P143" s="442">
        <v>35</v>
      </c>
    </row>
    <row r="144" spans="1:16">
      <c r="A144" s="74" t="s">
        <v>61</v>
      </c>
      <c r="B144" s="83" t="s">
        <v>95</v>
      </c>
      <c r="C144" s="83" t="s">
        <v>157</v>
      </c>
      <c r="D144" s="83" t="s">
        <v>95</v>
      </c>
      <c r="E144" s="442">
        <v>20</v>
      </c>
      <c r="F144" s="442">
        <v>20</v>
      </c>
      <c r="G144" s="442">
        <v>20</v>
      </c>
      <c r="H144" s="442">
        <v>20</v>
      </c>
      <c r="I144" s="442">
        <v>20</v>
      </c>
      <c r="J144" s="442">
        <v>20</v>
      </c>
      <c r="K144" s="442">
        <v>20</v>
      </c>
      <c r="L144" s="442">
        <v>20</v>
      </c>
      <c r="M144" s="442">
        <v>20</v>
      </c>
      <c r="N144" s="442">
        <v>20</v>
      </c>
      <c r="O144" s="442">
        <v>20</v>
      </c>
      <c r="P144" s="442">
        <v>20</v>
      </c>
    </row>
    <row r="146" spans="1:17" s="73" customFormat="1" ht="22.75" customHeight="1">
      <c r="A146" s="72"/>
      <c r="B146" s="72"/>
      <c r="D146" s="72"/>
      <c r="E146" s="436">
        <f>SUM(E25:E31,E35:E54,E58:E126,E130:E135,E139,E143:E144)</f>
        <v>652.87367773641108</v>
      </c>
      <c r="F146" s="436">
        <f t="shared" ref="F146:P146" si="22">SUM(F25:F31,F35:F54,F58:F126,F130:F135,F139,F143:F144)</f>
        <v>594.83738108644422</v>
      </c>
      <c r="G146" s="436">
        <f t="shared" si="22"/>
        <v>658.8802747612616</v>
      </c>
      <c r="H146" s="436">
        <f t="shared" si="22"/>
        <v>656.08882861724976</v>
      </c>
      <c r="I146" s="436">
        <f t="shared" si="22"/>
        <v>599.17453488445824</v>
      </c>
      <c r="J146" s="436">
        <f t="shared" si="22"/>
        <v>660.61713942454855</v>
      </c>
      <c r="K146" s="436">
        <f t="shared" si="22"/>
        <v>690.88110192030422</v>
      </c>
      <c r="L146" s="436">
        <f t="shared" si="22"/>
        <v>661.75753084889243</v>
      </c>
      <c r="M146" s="436">
        <f t="shared" si="22"/>
        <v>664.08598340158358</v>
      </c>
      <c r="N146" s="436">
        <f t="shared" si="22"/>
        <v>701.45879257026979</v>
      </c>
      <c r="O146" s="436">
        <f t="shared" si="22"/>
        <v>689.35828492011626</v>
      </c>
      <c r="P146" s="436">
        <f t="shared" si="22"/>
        <v>655.62580110126089</v>
      </c>
    </row>
    <row r="148" spans="1:17">
      <c r="B148" s="494" t="s">
        <v>124</v>
      </c>
      <c r="C148" s="494" t="s">
        <v>328</v>
      </c>
      <c r="D148" s="494" t="s">
        <v>107</v>
      </c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</row>
    <row r="149" spans="1:17">
      <c r="B149" s="494" t="s">
        <v>124</v>
      </c>
      <c r="C149" s="494" t="s">
        <v>329</v>
      </c>
      <c r="D149" s="494" t="s">
        <v>327</v>
      </c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</row>
    <row r="150" spans="1:17">
      <c r="C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</row>
    <row r="151" spans="1:17">
      <c r="C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</row>
    <row r="152" spans="1:17">
      <c r="C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</row>
    <row r="153" spans="1:17">
      <c r="C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</row>
    <row r="154" spans="1:17">
      <c r="C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</row>
    <row r="155" spans="1:17">
      <c r="C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</row>
    <row r="156" spans="1:17">
      <c r="C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</row>
    <row r="157" spans="1:17">
      <c r="C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</row>
  </sheetData>
  <mergeCells count="24">
    <mergeCell ref="A128:A129"/>
    <mergeCell ref="B128:B129"/>
    <mergeCell ref="C128:C129"/>
    <mergeCell ref="D128:D129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80"/>
  <sheetViews>
    <sheetView topLeftCell="A153" zoomScale="70" zoomScaleNormal="70" workbookViewId="0">
      <selection activeCell="D182" sqref="D182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7" width="12.1796875" style="69" bestFit="1" customWidth="1"/>
    <col min="18" max="16384" width="8.6328125" style="69"/>
  </cols>
  <sheetData>
    <row r="1" spans="4:4" hidden="1"/>
    <row r="2" spans="4:4" hidden="1">
      <c r="D2" s="434">
        <v>44531</v>
      </c>
    </row>
    <row r="3" spans="4:4" hidden="1">
      <c r="D3" s="434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150</v>
      </c>
    </row>
    <row r="22" spans="1:16" s="73" customFormat="1" ht="23.5">
      <c r="A22" s="71" t="s">
        <v>0</v>
      </c>
      <c r="B22" s="72"/>
      <c r="D22" s="72"/>
    </row>
    <row r="23" spans="1:16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9"/>
      <c r="B24" s="467"/>
      <c r="C24" s="467"/>
      <c r="D24" s="467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'Selling Price'!E25*'Volume (KT)'!E25*'Selling Price'!E$20/10^3</f>
        <v>378.81975801608775</v>
      </c>
      <c r="F25" s="75">
        <f>'Selling Price'!F25*'Volume (KT)'!F25*'Selling Price'!F$20/10^3</f>
        <v>339.19689884907706</v>
      </c>
      <c r="G25" s="75">
        <f>'Selling Price'!G25*'Volume (KT)'!G25*'Selling Price'!G$20/10^3</f>
        <v>374.09074500257998</v>
      </c>
      <c r="H25" s="75">
        <f>'Selling Price'!H25*'Volume (KT)'!H25*'Selling Price'!H$20/10^3</f>
        <v>369.89789629500007</v>
      </c>
      <c r="I25" s="75">
        <f>'Selling Price'!I25*'Volume (KT)'!I25*'Selling Price'!I$20/10^3</f>
        <v>319.54983550560002</v>
      </c>
      <c r="J25" s="75">
        <f>'Selling Price'!J25*'Volume (KT)'!J25*'Selling Price'!J$20/10^3</f>
        <v>368.53151774399998</v>
      </c>
      <c r="K25" s="75">
        <f>'Selling Price'!K25*'Volume (KT)'!K25*'Selling Price'!K$20/10^3</f>
        <v>379.98191393136</v>
      </c>
      <c r="L25" s="75">
        <f>'Selling Price'!L25*'Volume (KT)'!L25*'Selling Price'!L$20/10^3</f>
        <v>342.14322210192006</v>
      </c>
      <c r="M25" s="75">
        <f>'Selling Price'!M25*'Volume (KT)'!M25*'Selling Price'!M$20/10^3</f>
        <v>326.79494366399996</v>
      </c>
      <c r="N25" s="75">
        <f>'Selling Price'!N25*'Volume (KT)'!N25*'Selling Price'!N$20/10^3</f>
        <v>342.09449882159998</v>
      </c>
      <c r="O25" s="75">
        <f>'Selling Price'!O25*'Volume (KT)'!O25*'Selling Price'!O$20/10^3</f>
        <v>335.11538076480008</v>
      </c>
      <c r="P25" s="75">
        <f>'Selling Price'!P25*'Volume (KT)'!P25*'Selling Price'!P$20/10^3</f>
        <v>410.54076523547997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'Selling Price'!E26*'Volume (KT)'!E26*'Selling Price'!E$20/10^3</f>
        <v>525.87692416061304</v>
      </c>
      <c r="F26" s="75">
        <f>'Selling Price'!F26*'Volume (KT)'!F26*'Selling Price'!F$20/10^3</f>
        <v>455.31546735664836</v>
      </c>
      <c r="G26" s="75">
        <f>'Selling Price'!G26*'Volume (KT)'!G26*'Selling Price'!G$20/10^3</f>
        <v>466.7540484090004</v>
      </c>
      <c r="H26" s="75">
        <f>'Selling Price'!H26*'Volume (KT)'!H26*'Selling Price'!H$20/10^3</f>
        <v>484.88519124209751</v>
      </c>
      <c r="I26" s="75">
        <f>'Selling Price'!I26*'Volume (KT)'!I26*'Selling Price'!I$20/10^3</f>
        <v>441.07258375622399</v>
      </c>
      <c r="J26" s="75">
        <f>'Selling Price'!J26*'Volume (KT)'!J26*'Selling Price'!J$20/10^3</f>
        <v>280.88438225842754</v>
      </c>
      <c r="K26" s="75">
        <f>'Selling Price'!K26*'Volume (KT)'!K26*'Selling Price'!K$20/10^3</f>
        <v>289.61155294762506</v>
      </c>
      <c r="L26" s="75">
        <f>'Selling Price'!L26*'Volume (KT)'!L26*'Selling Price'!L$20/10^3</f>
        <v>280.14990547129173</v>
      </c>
      <c r="M26" s="75">
        <f>'Selling Price'!M26*'Volume (KT)'!M26*'Selling Price'!M$20/10^3</f>
        <v>488.15402387292096</v>
      </c>
      <c r="N26" s="75">
        <f>'Selling Price'!N26*'Volume (KT)'!N26*'Selling Price'!N$20/10^3</f>
        <v>511.00792525190639</v>
      </c>
      <c r="O26" s="75">
        <f>'Selling Price'!O26*'Volume (KT)'!O26*'Selling Price'!O$20/10^3</f>
        <v>500.07219799854568</v>
      </c>
      <c r="P26" s="75">
        <f>'Selling Price'!P26*'Volume (KT)'!P26*'Selling Price'!P$20/10^3</f>
        <v>407.26413329898446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'Selling Price'!E27*'Volume (KT)'!E27*'Selling Price'!E$20/10^3</f>
        <v>1372.1113489327238</v>
      </c>
      <c r="F27" s="75">
        <f>'Selling Price'!F27*'Volume (KT)'!F27*'Selling Price'!F$20/10^3</f>
        <v>1205.9751771614744</v>
      </c>
      <c r="G27" s="75">
        <f>'Selling Price'!G27*'Volume (KT)'!G27*'Selling Price'!G$20/10^3</f>
        <v>1459.4660063931801</v>
      </c>
      <c r="H27" s="75">
        <f>'Selling Price'!H27*'Volume (KT)'!H27*'Selling Price'!H$20/10^3</f>
        <v>1414.6277842200202</v>
      </c>
      <c r="I27" s="75">
        <f>'Selling Price'!I27*'Volume (KT)'!I27*'Selling Price'!I$20/10^3</f>
        <v>898.7691829310105</v>
      </c>
      <c r="J27" s="75">
        <f>'Selling Price'!J27*'Volume (KT)'!J27*'Selling Price'!J$20/10^3</f>
        <v>1320.1696736088902</v>
      </c>
      <c r="K27" s="75">
        <f>'Selling Price'!K27*'Volume (KT)'!K27*'Selling Price'!K$20/10^3</f>
        <v>1361.2022851588654</v>
      </c>
      <c r="L27" s="75">
        <f>'Selling Price'!L27*'Volume (KT)'!L27*'Selling Price'!L$20/10^3</f>
        <v>1271.8748569465674</v>
      </c>
      <c r="M27" s="75">
        <f>'Selling Price'!M27*'Volume (KT)'!M27*'Selling Price'!M$20/10^3</f>
        <v>1279.0275588830336</v>
      </c>
      <c r="N27" s="75">
        <f>'Selling Price'!N27*'Volume (KT)'!N27*'Selling Price'!N$20/10^3</f>
        <v>1338.8214475138141</v>
      </c>
      <c r="O27" s="75">
        <f>'Selling Price'!O27*'Volume (KT)'!O27*'Selling Price'!O$20/10^3</f>
        <v>1320.5170721745003</v>
      </c>
      <c r="P27" s="75">
        <f>'Selling Price'!P27*'Volume (KT)'!P27*'Selling Price'!P$20/10^3</f>
        <v>1216.4914554837183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'Selling Price'!E28*'Volume (KT)'!E28*'Selling Price'!E$20/10^3</f>
        <v>0</v>
      </c>
      <c r="F28" s="75">
        <f>'Selling Price'!F28*'Volume (KT)'!F28*'Selling Price'!F$20/10^3</f>
        <v>0</v>
      </c>
      <c r="G28" s="75">
        <f>'Selling Price'!G28*'Volume (KT)'!G28*'Selling Price'!G$20/10^3</f>
        <v>0</v>
      </c>
      <c r="H28" s="75">
        <f>'Selling Price'!H28*'Volume (KT)'!H28*'Selling Price'!H$20/10^3</f>
        <v>0</v>
      </c>
      <c r="I28" s="75">
        <f>'Selling Price'!I28*'Volume (KT)'!I28*'Selling Price'!I$20/10^3</f>
        <v>0</v>
      </c>
      <c r="J28" s="75">
        <f>'Selling Price'!J28*'Volume (KT)'!J28*'Selling Price'!J$20/10^3</f>
        <v>0</v>
      </c>
      <c r="K28" s="75">
        <f>'Selling Price'!K28*'Volume (KT)'!K28*'Selling Price'!K$20/10^3</f>
        <v>0</v>
      </c>
      <c r="L28" s="75">
        <f>'Selling Price'!L28*'Volume (KT)'!L28*'Selling Price'!L$20/10^3</f>
        <v>0</v>
      </c>
      <c r="M28" s="75">
        <f>'Selling Price'!M28*'Volume (KT)'!M28*'Selling Price'!M$20/10^3</f>
        <v>0</v>
      </c>
      <c r="N28" s="75">
        <f>'Selling Price'!N28*'Volume (KT)'!N28*'Selling Price'!N$20/10^3</f>
        <v>0</v>
      </c>
      <c r="O28" s="75">
        <f>'Selling Price'!O28*'Volume (KT)'!O28*'Selling Price'!O$20/10^3</f>
        <v>0</v>
      </c>
      <c r="P28" s="75">
        <f>'Selling Price'!P28*'Volume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'Selling Price'!E29*'Volume (KT)'!E29*'Selling Price'!E$20/10^3</f>
        <v>0</v>
      </c>
      <c r="F29" s="75">
        <f>'Selling Price'!F29*'Volume (KT)'!F29*'Selling Price'!F$20/10^3</f>
        <v>0</v>
      </c>
      <c r="G29" s="75">
        <f>'Selling Price'!G29*'Volume (KT)'!G29*'Selling Price'!G$20/10^3</f>
        <v>0</v>
      </c>
      <c r="H29" s="75">
        <f>'Selling Price'!H29*'Volume (KT)'!H29*'Selling Price'!H$20/10^3</f>
        <v>0</v>
      </c>
      <c r="I29" s="75">
        <f>'Selling Price'!I29*'Volume (KT)'!I29*'Selling Price'!I$20/10^3</f>
        <v>0</v>
      </c>
      <c r="J29" s="75">
        <f>'Selling Price'!J29*'Volume (KT)'!J29*'Selling Price'!J$20/10^3</f>
        <v>0</v>
      </c>
      <c r="K29" s="75">
        <f>'Selling Price'!K29*'Volume (KT)'!K29*'Selling Price'!K$20/10^3</f>
        <v>0</v>
      </c>
      <c r="L29" s="75">
        <f>'Selling Price'!L29*'Volume (KT)'!L29*'Selling Price'!L$20/10^3</f>
        <v>0</v>
      </c>
      <c r="M29" s="75">
        <f>'Selling Price'!M29*'Volume (KT)'!M29*'Selling Price'!M$20/10^3</f>
        <v>0</v>
      </c>
      <c r="N29" s="75">
        <f>'Selling Price'!N29*'Volume (KT)'!N29*'Selling Price'!N$20/10^3</f>
        <v>0</v>
      </c>
      <c r="O29" s="75">
        <f>'Selling Price'!O29*'Volume (KT)'!O29*'Selling Price'!O$20/10^3</f>
        <v>0</v>
      </c>
      <c r="P29" s="75">
        <f>'Selling Price'!P29*'Volume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Price'!E30*'Volume (KT)'!E30*'Selling Price'!E$20/10^3</f>
        <v>49.22740303670016</v>
      </c>
      <c r="F30" s="75">
        <f>'Selling Price'!F30*'Volume (KT)'!F30*'Selling Price'!F$20/10^3</f>
        <v>43.83865731538944</v>
      </c>
      <c r="G30" s="75">
        <f>'Selling Price'!G30*'Volume (KT)'!G30*'Selling Price'!G$20/10^3</f>
        <v>49.702342008303361</v>
      </c>
      <c r="H30" s="75">
        <f>'Selling Price'!H30*'Volume (KT)'!H30*'Selling Price'!H$20/10^3</f>
        <v>48.94418348064</v>
      </c>
      <c r="I30" s="75">
        <f>'Selling Price'!I30*'Volume (KT)'!I30*'Selling Price'!I$20/10^3</f>
        <v>50.045696827545605</v>
      </c>
      <c r="J30" s="75">
        <f>'Selling Price'!J30*'Volume (KT)'!J30*'Selling Price'!J$20/10^3</f>
        <v>47.572077845376015</v>
      </c>
      <c r="K30" s="75">
        <f>'Selling Price'!K30*'Volume (KT)'!K30*'Selling Price'!K$20/10^3</f>
        <v>49.071079048861435</v>
      </c>
      <c r="L30" s="75">
        <f>'Selling Price'!L30*'Volume (KT)'!L30*'Selling Price'!L$20/10^3</f>
        <v>48.461359313422079</v>
      </c>
      <c r="M30" s="75">
        <f>'Selling Price'!M30*'Volume (KT)'!M30*'Selling Price'!M$20/10^3</f>
        <v>46.407798827135998</v>
      </c>
      <c r="N30" s="75">
        <f>'Selling Price'!N30*'Volume (KT)'!N30*'Selling Price'!N$20/10^3</f>
        <v>48.455818520198399</v>
      </c>
      <c r="O30" s="75">
        <f>'Selling Price'!O30*'Volume (KT)'!O30*'Selling Price'!O$20/10^3</f>
        <v>47.353995823795209</v>
      </c>
      <c r="P30" s="75">
        <f>'Selling Price'!P30*'Volume (KT)'!P30*'Selling Price'!P$20/10^3</f>
        <v>48.713223237563525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Price'!E31*'Volume (KT)'!E31*'Selling Price'!E$20/10^3</f>
        <v>166.06069290239662</v>
      </c>
      <c r="F31" s="75">
        <f>'Selling Price'!F31*'Volume (KT)'!F31*'Selling Price'!F$20/10^3</f>
        <v>148.09572157404259</v>
      </c>
      <c r="G31" s="75">
        <f>'Selling Price'!G31*'Volume (KT)'!G31*'Selling Price'!G$20/10^3</f>
        <v>164.56586404052413</v>
      </c>
      <c r="H31" s="75">
        <f>'Selling Price'!H31*'Volume (KT)'!H31*'Selling Price'!H$20/10^3</f>
        <v>158.98602536107339</v>
      </c>
      <c r="I31" s="75">
        <f>'Selling Price'!I31*'Volume (KT)'!I31*'Selling Price'!I$20/10^3</f>
        <v>117.99912768879078</v>
      </c>
      <c r="J31" s="75">
        <f>'Selling Price'!J31*'Volume (KT)'!J31*'Selling Price'!J$20/10^3</f>
        <v>143.62748773638666</v>
      </c>
      <c r="K31" s="75">
        <f>'Selling Price'!K31*'Volume (KT)'!K31*'Selling Price'!K$20/10^3</f>
        <v>146.92437165372198</v>
      </c>
      <c r="L31" s="75">
        <f>'Selling Price'!L31*'Volume (KT)'!L31*'Selling Price'!L$20/10^3</f>
        <v>136.28918122507403</v>
      </c>
      <c r="M31" s="75">
        <f>'Selling Price'!M31*'Volume (KT)'!M31*'Selling Price'!M$20/10^3</f>
        <v>152.58729110914027</v>
      </c>
      <c r="N31" s="75">
        <f>'Selling Price'!N31*'Volume (KT)'!N31*'Selling Price'!N$20/10^3</f>
        <v>158.22282321090586</v>
      </c>
      <c r="O31" s="75">
        <f>'Selling Price'!O31*'Volume (KT)'!O31*'Selling Price'!O$20/10^3</f>
        <v>152.66403360984407</v>
      </c>
      <c r="P31" s="75">
        <f>'Selling Price'!P31*'Volume (KT)'!P31*'Selling Price'!P$20/10^3</f>
        <v>143.71423284380182</v>
      </c>
    </row>
    <row r="32" spans="1:16" s="73" customFormat="1" ht="23.5">
      <c r="A32" s="71" t="s">
        <v>4</v>
      </c>
      <c r="B32" s="72"/>
      <c r="D32" s="72"/>
    </row>
    <row r="33" spans="1:16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9"/>
      <c r="B34" s="467"/>
      <c r="C34" s="467"/>
      <c r="D34" s="467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'Selling Price'!E35*'Volume (KT)'!E35*'Selling Price'!E$20/10^3</f>
        <v>0</v>
      </c>
      <c r="F35" s="75">
        <f>'Selling Price'!F35*'Volume (KT)'!F35*'Selling Price'!F$20/10^3</f>
        <v>0</v>
      </c>
      <c r="G35" s="75">
        <f>'Selling Price'!G35*'Volume (KT)'!G35*'Selling Price'!G$20/10^3</f>
        <v>0</v>
      </c>
      <c r="H35" s="75">
        <f>'Selling Price'!H35*'Volume (KT)'!H35*'Selling Price'!H$20/10^3</f>
        <v>0</v>
      </c>
      <c r="I35" s="75">
        <f>'Selling Price'!I35*'Volume (KT)'!I35*'Selling Price'!I$20/10^3</f>
        <v>0</v>
      </c>
      <c r="J35" s="75">
        <f>'Selling Price'!J35*'Volume (KT)'!J35*'Selling Price'!J$20/10^3</f>
        <v>0</v>
      </c>
      <c r="K35" s="75">
        <f>'Selling Price'!K35*'Volume (KT)'!K35*'Selling Price'!K$20/10^3</f>
        <v>0</v>
      </c>
      <c r="L35" s="75">
        <f>'Selling Price'!L35*'Volume (KT)'!L35*'Selling Price'!L$20/10^3</f>
        <v>0</v>
      </c>
      <c r="M35" s="75">
        <f>'Selling Price'!M35*'Volume (KT)'!M35*'Selling Price'!M$20/10^3</f>
        <v>0</v>
      </c>
      <c r="N35" s="75">
        <f>'Selling Price'!N35*'Volume (KT)'!N35*'Selling Price'!N$20/10^3</f>
        <v>0</v>
      </c>
      <c r="O35" s="75">
        <f>'Selling Price'!O35*'Volume (KT)'!O35*'Selling Price'!O$20/10^3</f>
        <v>0</v>
      </c>
      <c r="P35" s="75">
        <f>'Selling Price'!P35*'Volume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'Selling Price'!E36*'Volume (KT)'!E36*'Selling Price'!E$20/10^3</f>
        <v>505.12814544906547</v>
      </c>
      <c r="F36" s="75">
        <f>'Selling Price'!F36*'Volume (KT)'!F36*'Selling Price'!F$20/10^3</f>
        <v>432.39038976000001</v>
      </c>
      <c r="G36" s="75">
        <f>'Selling Price'!G36*'Volume (KT)'!G36*'Selling Price'!G$20/10^3</f>
        <v>460.80613152000001</v>
      </c>
      <c r="H36" s="75">
        <f>'Selling Price'!H36*'Volume (KT)'!H36*'Selling Price'!H$20/10^3</f>
        <v>435.54101760000003</v>
      </c>
      <c r="I36" s="75">
        <f>'Selling Price'!I36*'Volume (KT)'!I36*'Selling Price'!I$20/10^3</f>
        <v>410.67851053631063</v>
      </c>
      <c r="J36" s="75">
        <f>'Selling Price'!J36*'Volume (KT)'!J36*'Selling Price'!J$20/10^3</f>
        <v>411.27341759999996</v>
      </c>
      <c r="K36" s="75">
        <f>'Selling Price'!K36*'Volume (KT)'!K36*'Selling Price'!K$20/10^3</f>
        <v>397.90649727378275</v>
      </c>
      <c r="L36" s="75">
        <f>'Selling Price'!L36*'Volume (KT)'!L36*'Selling Price'!L$20/10^3</f>
        <v>405.03539395705963</v>
      </c>
      <c r="M36" s="75">
        <f>'Selling Price'!M36*'Volume (KT)'!M36*'Selling Price'!M$20/10^3</f>
        <v>395.41920222454701</v>
      </c>
      <c r="N36" s="75">
        <f>'Selling Price'!N36*'Volume (KT)'!N36*'Selling Price'!N$20/10^3</f>
        <v>437.1154290318056</v>
      </c>
      <c r="O36" s="75">
        <f>'Selling Price'!O36*'Volume (KT)'!O36*'Selling Price'!O$20/10^3</f>
        <v>429.94985525928553</v>
      </c>
      <c r="P36" s="75">
        <f>'Selling Price'!P36*'Volume (KT)'!P36*'Selling Price'!P$20/10^3</f>
        <v>444.25006021035432</v>
      </c>
    </row>
    <row r="37" spans="1:16">
      <c r="A37" s="74" t="s">
        <v>91</v>
      </c>
      <c r="B37" s="123" t="s">
        <v>288</v>
      </c>
      <c r="C37" s="77" t="s">
        <v>2</v>
      </c>
      <c r="D37" s="76" t="s">
        <v>95</v>
      </c>
      <c r="E37" s="75">
        <f>'Selling Price'!E37*'Volume (KT)'!E37*'Selling Price'!E$20/10^3</f>
        <v>0</v>
      </c>
      <c r="F37" s="75">
        <f>'Selling Price'!F37*'Volume (KT)'!F37*'Selling Price'!F$20/10^3</f>
        <v>0</v>
      </c>
      <c r="G37" s="75">
        <f>'Selling Price'!G37*'Volume (KT)'!G37*'Selling Price'!G$20/10^3</f>
        <v>0</v>
      </c>
      <c r="H37" s="75">
        <f>'Selling Price'!H37*'Volume (KT)'!H37*'Selling Price'!H$20/10^3</f>
        <v>0</v>
      </c>
      <c r="I37" s="75">
        <f>'Selling Price'!I37*'Volume (KT)'!I37*'Selling Price'!I$20/10^3</f>
        <v>0</v>
      </c>
      <c r="J37" s="75">
        <f>'Selling Price'!J37*'Volume (KT)'!J37*'Selling Price'!J$20/10^3</f>
        <v>663.78386659553837</v>
      </c>
      <c r="K37" s="75">
        <f>'Selling Price'!K37*'Volume (KT)'!K37*'Selling Price'!K$20/10^3</f>
        <v>855.49894542155994</v>
      </c>
      <c r="L37" s="75">
        <f>'Selling Price'!L37*'Volume (KT)'!L37*'Selling Price'!L$20/10^3</f>
        <v>870.82605006492054</v>
      </c>
      <c r="M37" s="75">
        <f>'Selling Price'!M37*'Volume (KT)'!M37*'Selling Price'!M$20/10^3</f>
        <v>365.98243328183986</v>
      </c>
      <c r="N37" s="75">
        <f>'Selling Price'!N37*'Volume (KT)'!N37*'Selling Price'!N$20/10^3</f>
        <v>857.07521843046516</v>
      </c>
      <c r="O37" s="75">
        <f>'Selling Price'!O37*'Volume (KT)'!O37*'Selling Price'!O$20/10^3</f>
        <v>859.7916828531105</v>
      </c>
      <c r="P37" s="75">
        <f>'Selling Price'!P37*'Volume (KT)'!P37*'Selling Price'!P$20/10^3</f>
        <v>349.14837711696134</v>
      </c>
    </row>
    <row r="38" spans="1:16">
      <c r="A38" s="74"/>
      <c r="B38" s="78"/>
      <c r="C38" s="79" t="s">
        <v>63</v>
      </c>
      <c r="D38" s="78"/>
      <c r="E38" s="75">
        <f>'Selling Price'!E38*'Volume (KT)'!E38*'Selling Price'!E$20/10^3</f>
        <v>0</v>
      </c>
      <c r="F38" s="75">
        <f>'Selling Price'!F38*'Volume (KT)'!F38*'Selling Price'!F$20/10^3</f>
        <v>0</v>
      </c>
      <c r="G38" s="75">
        <f>'Selling Price'!G38*'Volume (KT)'!G38*'Selling Price'!G$20/10^3</f>
        <v>0</v>
      </c>
      <c r="H38" s="75">
        <f>'Selling Price'!H38*'Volume (KT)'!H38*'Selling Price'!H$20/10^3</f>
        <v>0</v>
      </c>
      <c r="I38" s="75">
        <f>'Selling Price'!I38*'Volume (KT)'!I38*'Selling Price'!I$20/10^3</f>
        <v>0</v>
      </c>
      <c r="J38" s="75">
        <f>'Selling Price'!J38*'Volume (KT)'!J38*'Selling Price'!J$20/10^3</f>
        <v>0</v>
      </c>
      <c r="K38" s="75">
        <f>'Selling Price'!K38*'Volume (KT)'!K38*'Selling Price'!K$20/10^3</f>
        <v>0</v>
      </c>
      <c r="L38" s="75">
        <f>'Selling Price'!L38*'Volume (KT)'!L38*'Selling Price'!L$20/10^3</f>
        <v>0</v>
      </c>
      <c r="M38" s="75">
        <f>'Selling Price'!M38*'Volume (KT)'!M38*'Selling Price'!M$20/10^3</f>
        <v>0</v>
      </c>
      <c r="N38" s="75">
        <f>'Selling Price'!N38*'Volume (KT)'!N38*'Selling Price'!N$20/10^3</f>
        <v>0</v>
      </c>
      <c r="O38" s="75">
        <f>'Selling Price'!O38*'Volume (KT)'!O38*'Selling Price'!O$20/10^3</f>
        <v>0</v>
      </c>
      <c r="P38" s="75">
        <f>'Selling Price'!P38*'Volume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'Selling Price'!E39*'Volume (KT)'!E39*'Selling Price'!E$20/10^3</f>
        <v>621.46341843840003</v>
      </c>
      <c r="F39" s="75">
        <f>'Selling Price'!F39*'Volume (KT)'!F39*'Selling Price'!F$20/10^3</f>
        <v>550.85971676400015</v>
      </c>
      <c r="G39" s="75">
        <f>'Selling Price'!G39*'Volume (KT)'!G39*'Selling Price'!G$20/10^3</f>
        <v>685.40575915349996</v>
      </c>
      <c r="H39" s="75">
        <f>'Selling Price'!H39*'Volume (KT)'!H39*'Selling Price'!H$20/10^3</f>
        <v>648.12864595500002</v>
      </c>
      <c r="I39" s="75">
        <f>'Selling Price'!I39*'Volume (KT)'!I39*'Selling Price'!I$20/10^3</f>
        <v>614.40050096239656</v>
      </c>
      <c r="J39" s="75">
        <f>'Selling Price'!J39*'Volume (KT)'!J39*'Selling Price'!J$20/10^3</f>
        <v>612.7383959550001</v>
      </c>
      <c r="K39" s="75">
        <f>'Selling Price'!K39*'Volume (KT)'!K39*'Selling Price'!K$20/10^3</f>
        <v>596.59308415350006</v>
      </c>
      <c r="L39" s="75">
        <f>'Selling Price'!L39*'Volume (KT)'!L39*'Selling Price'!L$20/10^3</f>
        <v>254.56584658050005</v>
      </c>
      <c r="M39" s="75">
        <f>'Selling Price'!M39*'Volume (KT)'!M39*'Selling Price'!M$20/10^3</f>
        <v>592.51539595500003</v>
      </c>
      <c r="N39" s="75">
        <f>'Selling Price'!N39*'Volume (KT)'!N39*'Selling Price'!N$20/10^3</f>
        <v>654.06010915349998</v>
      </c>
      <c r="O39" s="75">
        <f>'Selling Price'!O39*'Volume (KT)'!O39*'Selling Price'!O$20/10^3</f>
        <v>643.07289595500004</v>
      </c>
      <c r="P39" s="75">
        <f>'Selling Price'!P39*'Volume (KT)'!P39*'Selling Price'!P$20/10^3</f>
        <v>664.50865915349993</v>
      </c>
    </row>
    <row r="40" spans="1:16">
      <c r="A40" s="74"/>
      <c r="B40" s="67"/>
      <c r="C40" s="81" t="s">
        <v>64</v>
      </c>
      <c r="D40" s="67"/>
      <c r="E40" s="75">
        <f>'Selling Price'!E40*'Volume (KT)'!E40*'Selling Price'!E$20/10^3</f>
        <v>0</v>
      </c>
      <c r="F40" s="75">
        <f>'Selling Price'!F40*'Volume (KT)'!F40*'Selling Price'!F$20/10^3</f>
        <v>0</v>
      </c>
      <c r="G40" s="75">
        <f>'Selling Price'!G40*'Volume (KT)'!G40*'Selling Price'!G$20/10^3</f>
        <v>0</v>
      </c>
      <c r="H40" s="75">
        <f>'Selling Price'!H40*'Volume (KT)'!H40*'Selling Price'!H$20/10^3</f>
        <v>0</v>
      </c>
      <c r="I40" s="75">
        <f>'Selling Price'!I40*'Volume (KT)'!I40*'Selling Price'!I$20/10^3</f>
        <v>0</v>
      </c>
      <c r="J40" s="75">
        <f>'Selling Price'!J40*'Volume (KT)'!J40*'Selling Price'!J$20/10^3</f>
        <v>0</v>
      </c>
      <c r="K40" s="75">
        <f>'Selling Price'!K40*'Volume (KT)'!K40*'Selling Price'!K$20/10^3</f>
        <v>0</v>
      </c>
      <c r="L40" s="75">
        <f>'Selling Price'!L40*'Volume (KT)'!L40*'Selling Price'!L$20/10^3</f>
        <v>0</v>
      </c>
      <c r="M40" s="75">
        <f>'Selling Price'!M40*'Volume (KT)'!M40*'Selling Price'!M$20/10^3</f>
        <v>0</v>
      </c>
      <c r="N40" s="75">
        <f>'Selling Price'!N40*'Volume (KT)'!N40*'Selling Price'!N$20/10^3</f>
        <v>0</v>
      </c>
      <c r="O40" s="75">
        <f>'Selling Price'!O40*'Volume (KT)'!O40*'Selling Price'!O$20/10^3</f>
        <v>0</v>
      </c>
      <c r="P40" s="75">
        <f>'Selling Price'!P40*'Volume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'Selling Price'!E41*'Volume (KT)'!E41*'Selling Price'!E$20/10^3</f>
        <v>320.04225272727268</v>
      </c>
      <c r="F41" s="75">
        <f>'Selling Price'!F41*'Volume (KT)'!F41*'Selling Price'!F$20/10^3</f>
        <v>239.15382749999998</v>
      </c>
      <c r="G41" s="75">
        <f>'Selling Price'!G41*'Volume (KT)'!G41*'Selling Price'!G$20/10^3</f>
        <v>269.3819743636364</v>
      </c>
      <c r="H41" s="75">
        <f>'Selling Price'!H41*'Volume (KT)'!H41*'Selling Price'!H$20/10^3</f>
        <v>251.5474726027397</v>
      </c>
      <c r="I41" s="75">
        <f>'Selling Price'!I41*'Volume (KT)'!I41*'Selling Price'!I$20/10^3</f>
        <v>242.79457338750001</v>
      </c>
      <c r="J41" s="75">
        <f>'Selling Price'!J41*'Volume (KT)'!J41*'Selling Price'!J$20/10^3</f>
        <v>245.55444657534241</v>
      </c>
      <c r="K41" s="75">
        <f>'Selling Price'!K41*'Volume (KT)'!K41*'Selling Price'!K$20/10^3</f>
        <v>251.97022520547941</v>
      </c>
      <c r="L41" s="75">
        <f>'Selling Price'!L41*'Volume (KT)'!L41*'Selling Price'!L$20/10^3</f>
        <v>249.31617082191778</v>
      </c>
      <c r="M41" s="75">
        <f>'Selling Price'!M41*'Volume (KT)'!M41*'Selling Price'!M$20/10^3</f>
        <v>238.70527397260273</v>
      </c>
      <c r="N41" s="75">
        <f>'Selling Price'!N41*'Volume (KT)'!N41*'Selling Price'!N$20/10^3</f>
        <v>244.00806205479452</v>
      </c>
      <c r="O41" s="75">
        <f>'Selling Price'!O41*'Volume (KT)'!O41*'Selling Price'!O$20/10^3</f>
        <v>236.99298082191777</v>
      </c>
      <c r="P41" s="75">
        <f>'Selling Price'!P41*'Volume (KT)'!P41*'Selling Price'!P$20/10^3</f>
        <v>248.43148602739726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'Selling Price'!E42*'Volume (KT)'!E42*'Selling Price'!E$20/10^3</f>
        <v>165.12643925626358</v>
      </c>
      <c r="F42" s="75">
        <f>'Selling Price'!F42*'Volume (KT)'!F42*'Selling Price'!F$20/10^3</f>
        <v>119.81014272</v>
      </c>
      <c r="G42" s="75">
        <f>'Selling Price'!G42*'Volume (KT)'!G42*'Selling Price'!G$20/10^3</f>
        <v>131.03801768727271</v>
      </c>
      <c r="H42" s="75">
        <f>'Selling Price'!H42*'Volume (KT)'!H42*'Selling Price'!H$20/10^3</f>
        <v>124.5217318224658</v>
      </c>
      <c r="I42" s="75">
        <f>'Selling Price'!I42*'Volume (KT)'!I42*'Selling Price'!I$20/10^3</f>
        <v>0</v>
      </c>
      <c r="J42" s="75">
        <f>'Selling Price'!J42*'Volume (KT)'!J42*'Selling Price'!J$20/10^3</f>
        <v>48.243089999999995</v>
      </c>
      <c r="K42" s="75">
        <f>'Selling Price'!K42*'Volume (KT)'!K42*'Selling Price'!K$20/10^3</f>
        <v>45.434339999999999</v>
      </c>
      <c r="L42" s="75">
        <f>'Selling Price'!L42*'Volume (KT)'!L42*'Selling Price'!L$20/10^3</f>
        <v>130.18571346673974</v>
      </c>
      <c r="M42" s="75">
        <f>'Selling Price'!M42*'Volume (KT)'!M42*'Selling Price'!M$20/10^3</f>
        <v>111.93141600000001</v>
      </c>
      <c r="N42" s="75">
        <f>'Selling Price'!N42*'Volume (KT)'!N42*'Selling Price'!N$20/10^3</f>
        <v>119.63541600000001</v>
      </c>
      <c r="O42" s="75">
        <f>'Selling Price'!O42*'Volume (KT)'!O42*'Selling Price'!O$20/10^3</f>
        <v>111.431298</v>
      </c>
      <c r="P42" s="75">
        <f>'Selling Price'!P42*'Volume (KT)'!P42*'Selling Price'!P$20/10^3</f>
        <v>121.56141600000001</v>
      </c>
    </row>
    <row r="43" spans="1:16">
      <c r="A43" s="74" t="s">
        <v>91</v>
      </c>
      <c r="B43" s="67" t="s">
        <v>95</v>
      </c>
      <c r="C43" s="82" t="s">
        <v>292</v>
      </c>
      <c r="D43" s="67" t="s">
        <v>95</v>
      </c>
      <c r="E43" s="75">
        <f>'Selling Price'!E43*'Volume (KT)'!E43*'Selling Price'!E$20/10^3</f>
        <v>0</v>
      </c>
      <c r="F43" s="75">
        <f>'Selling Price'!F43*'Volume (KT)'!F43*'Selling Price'!F$20/10^3</f>
        <v>0</v>
      </c>
      <c r="G43" s="75">
        <f>'Selling Price'!G43*'Volume (KT)'!G43*'Selling Price'!G$20/10^3</f>
        <v>0</v>
      </c>
      <c r="H43" s="75">
        <f>'Selling Price'!H43*'Volume (KT)'!H43*'Selling Price'!H$20/10^3</f>
        <v>0</v>
      </c>
      <c r="I43" s="75">
        <f>'Selling Price'!I43*'Volume (KT)'!I43*'Selling Price'!I$20/10^3</f>
        <v>0</v>
      </c>
      <c r="J43" s="75">
        <f>'Selling Price'!J43*'Volume (KT)'!J43*'Selling Price'!J$20/10^3</f>
        <v>0</v>
      </c>
      <c r="K43" s="75">
        <f>'Selling Price'!K43*'Volume (KT)'!K43*'Selling Price'!K$20/10^3</f>
        <v>0</v>
      </c>
      <c r="L43" s="75">
        <f>'Selling Price'!L43*'Volume (KT)'!L43*'Selling Price'!L$20/10^3</f>
        <v>0</v>
      </c>
      <c r="M43" s="75">
        <f>'Selling Price'!M43*'Volume (KT)'!M43*'Selling Price'!M$20/10^3</f>
        <v>0</v>
      </c>
      <c r="N43" s="75">
        <f>'Selling Price'!N43*'Volume (KT)'!N43*'Selling Price'!N$20/10^3</f>
        <v>0</v>
      </c>
      <c r="O43" s="75">
        <f>'Selling Price'!O43*'Volume (KT)'!O43*'Selling Price'!O$20/10^3</f>
        <v>0</v>
      </c>
      <c r="P43" s="75">
        <f>'Selling Price'!P43*'Volume (KT)'!P43*'Selling Price'!P$20/10^3</f>
        <v>0</v>
      </c>
    </row>
    <row r="44" spans="1:16" ht="15" thickBot="1">
      <c r="A44" s="402"/>
      <c r="B44" s="405"/>
      <c r="C44" s="406" t="s">
        <v>178</v>
      </c>
      <c r="D44" s="405"/>
      <c r="E44" s="75">
        <f>'Selling Price'!E44*'Volume (KT)'!E44*'Selling Price'!E$20/10^3</f>
        <v>0</v>
      </c>
      <c r="F44" s="75">
        <f>'Selling Price'!F44*'Volume (KT)'!F44*'Selling Price'!F$20/10^3</f>
        <v>0</v>
      </c>
      <c r="G44" s="75">
        <f>'Selling Price'!G44*'Volume (KT)'!G44*'Selling Price'!G$20/10^3</f>
        <v>0</v>
      </c>
      <c r="H44" s="75">
        <f>'Selling Price'!H44*'Volume (KT)'!H44*'Selling Price'!H$20/10^3</f>
        <v>0</v>
      </c>
      <c r="I44" s="75">
        <f>'Selling Price'!I44*'Volume (KT)'!I44*'Selling Price'!I$20/10^3</f>
        <v>0</v>
      </c>
      <c r="J44" s="75">
        <f>'Selling Price'!J44*'Volume (KT)'!J44*'Selling Price'!J$20/10^3</f>
        <v>0</v>
      </c>
      <c r="K44" s="75">
        <f>'Selling Price'!K44*'Volume (KT)'!K44*'Selling Price'!K$20/10^3</f>
        <v>0</v>
      </c>
      <c r="L44" s="75">
        <f>'Selling Price'!L44*'Volume (KT)'!L44*'Selling Price'!L$20/10^3</f>
        <v>0</v>
      </c>
      <c r="M44" s="75">
        <f>'Selling Price'!M44*'Volume (KT)'!M44*'Selling Price'!M$20/10^3</f>
        <v>0</v>
      </c>
      <c r="N44" s="75">
        <f>'Selling Price'!N44*'Volume (KT)'!N44*'Selling Price'!N$20/10^3</f>
        <v>0</v>
      </c>
      <c r="O44" s="75">
        <f>'Selling Price'!O44*'Volume (KT)'!O44*'Selling Price'!O$20/10^3</f>
        <v>0</v>
      </c>
      <c r="P44" s="75">
        <f>'Selling Price'!P44*'Volume (KT)'!P44*'Selling Price'!P$20/10^3</f>
        <v>0</v>
      </c>
    </row>
    <row r="45" spans="1:16">
      <c r="A45" s="89" t="s">
        <v>91</v>
      </c>
      <c r="B45" s="419" t="s">
        <v>95</v>
      </c>
      <c r="C45" s="420" t="s">
        <v>290</v>
      </c>
      <c r="D45" s="421" t="s">
        <v>95</v>
      </c>
      <c r="E45" s="75">
        <f>'Selling Price'!E45*'Volume (KT)'!E45*'Selling Price'!E$20/10^3</f>
        <v>151.01970445109919</v>
      </c>
      <c r="F45" s="75">
        <f>'Selling Price'!F45*'Volume (KT)'!F45*'Selling Price'!F$20/10^3</f>
        <v>0</v>
      </c>
      <c r="G45" s="75">
        <f>'Selling Price'!G45*'Volume (KT)'!G45*'Selling Price'!G$20/10^3</f>
        <v>0</v>
      </c>
      <c r="H45" s="75">
        <f>'Selling Price'!H45*'Volume (KT)'!H45*'Selling Price'!H$20/10^3</f>
        <v>0</v>
      </c>
      <c r="I45" s="75">
        <f>'Selling Price'!I45*'Volume (KT)'!I45*'Selling Price'!I$20/10^3</f>
        <v>0</v>
      </c>
      <c r="J45" s="75">
        <f>'Selling Price'!J45*'Volume (KT)'!J45*'Selling Price'!J$20/10^3</f>
        <v>0</v>
      </c>
      <c r="K45" s="75">
        <f>'Selling Price'!K45*'Volume (KT)'!K45*'Selling Price'!K$20/10^3</f>
        <v>0</v>
      </c>
      <c r="L45" s="75">
        <f>'Selling Price'!L45*'Volume (KT)'!L45*'Selling Price'!L$20/10^3</f>
        <v>179.2879695</v>
      </c>
      <c r="M45" s="75">
        <f>'Selling Price'!M45*'Volume (KT)'!M45*'Selling Price'!M$20/10^3</f>
        <v>0</v>
      </c>
      <c r="N45" s="75">
        <f>'Selling Price'!N45*'Volume (KT)'!N45*'Selling Price'!N$20/10^3</f>
        <v>0</v>
      </c>
      <c r="O45" s="75">
        <f>'Selling Price'!O45*'Volume (KT)'!O45*'Selling Price'!O$20/10^3</f>
        <v>0</v>
      </c>
      <c r="P45" s="75">
        <f>'Selling Price'!P45*'Volume (KT)'!P45*'Selling Price'!P$20/10^3</f>
        <v>0</v>
      </c>
    </row>
    <row r="46" spans="1:16">
      <c r="A46" s="93" t="s">
        <v>91</v>
      </c>
      <c r="B46" s="310" t="s">
        <v>289</v>
      </c>
      <c r="C46" s="80" t="s">
        <v>290</v>
      </c>
      <c r="D46" s="422" t="s">
        <v>3</v>
      </c>
      <c r="E46" s="75">
        <f>'Selling Price'!E46*'Volume (KT)'!E46*'Selling Price'!E$20/10^3</f>
        <v>0</v>
      </c>
      <c r="F46" s="75">
        <f>'Selling Price'!F46*'Volume (KT)'!F46*'Selling Price'!F$20/10^3</f>
        <v>0</v>
      </c>
      <c r="G46" s="75">
        <f>'Selling Price'!G46*'Volume (KT)'!G46*'Selling Price'!G$20/10^3</f>
        <v>201.11596950000001</v>
      </c>
      <c r="H46" s="75">
        <f>'Selling Price'!H46*'Volume (KT)'!H46*'Selling Price'!H$20/10^3</f>
        <v>0</v>
      </c>
      <c r="I46" s="75">
        <f>'Selling Price'!I46*'Volume (KT)'!I46*'Selling Price'!I$20/10^3</f>
        <v>0</v>
      </c>
      <c r="J46" s="75">
        <f>'Selling Price'!J46*'Volume (KT)'!J46*'Selling Price'!J$20/10^3</f>
        <v>0</v>
      </c>
      <c r="K46" s="75">
        <f>'Selling Price'!K46*'Volume (KT)'!K46*'Selling Price'!K$20/10^3</f>
        <v>0</v>
      </c>
      <c r="L46" s="75">
        <f>'Selling Price'!L46*'Volume (KT)'!L46*'Selling Price'!L$20/10^3</f>
        <v>0</v>
      </c>
      <c r="M46" s="75">
        <f>'Selling Price'!M46*'Volume (KT)'!M46*'Selling Price'!M$20/10^3</f>
        <v>0</v>
      </c>
      <c r="N46" s="75">
        <f>'Selling Price'!N46*'Volume (KT)'!N46*'Selling Price'!N$20/10^3</f>
        <v>0</v>
      </c>
      <c r="O46" s="75">
        <f>'Selling Price'!O46*'Volume (KT)'!O46*'Selling Price'!O$20/10^3</f>
        <v>0</v>
      </c>
      <c r="P46" s="75">
        <f>'Selling Price'!P46*'Volume (KT)'!P46*'Selling Price'!P$20/10^3</f>
        <v>0</v>
      </c>
    </row>
    <row r="47" spans="1:16">
      <c r="A47" s="93" t="s">
        <v>91</v>
      </c>
      <c r="B47" s="310" t="s">
        <v>288</v>
      </c>
      <c r="C47" s="80" t="s">
        <v>290</v>
      </c>
      <c r="D47" s="102" t="s">
        <v>95</v>
      </c>
      <c r="E47" s="75">
        <f>'Selling Price'!E47*'Volume (KT)'!E47*'Selling Price'!E$20/10^3</f>
        <v>0</v>
      </c>
      <c r="F47" s="75">
        <f>'Selling Price'!F47*'Volume (KT)'!F47*'Selling Price'!F$20/10^3</f>
        <v>0</v>
      </c>
      <c r="G47" s="75">
        <f>'Selling Price'!G47*'Volume (KT)'!G47*'Selling Price'!G$20/10^3</f>
        <v>0</v>
      </c>
      <c r="H47" s="75">
        <f>'Selling Price'!H47*'Volume (KT)'!H47*'Selling Price'!H$20/10^3</f>
        <v>198.54796949999999</v>
      </c>
      <c r="I47" s="75">
        <f>'Selling Price'!I47*'Volume (KT)'!I47*'Selling Price'!I$20/10^3</f>
        <v>195.33796950000001</v>
      </c>
      <c r="J47" s="75">
        <f>'Selling Price'!J47*'Volume (KT)'!J47*'Selling Price'!J$20/10^3</f>
        <v>244.3685000097</v>
      </c>
      <c r="K47" s="75">
        <f>'Selling Price'!K47*'Volume (KT)'!K47*'Selling Price'!K$20/10^3</f>
        <v>237.37071068295</v>
      </c>
      <c r="L47" s="75">
        <f>'Selling Price'!L47*'Volume (KT)'!L47*'Selling Price'!L$20/10^3</f>
        <v>62.410142182949997</v>
      </c>
      <c r="M47" s="75">
        <f>'Selling Price'!M47*'Volume (KT)'!M47*'Selling Price'!M$20/10^3</f>
        <v>235.99296800969998</v>
      </c>
      <c r="N47" s="75">
        <f>'Selling Price'!N47*'Volume (KT)'!N47*'Selling Price'!N$20/10^3</f>
        <v>209.23160706000004</v>
      </c>
      <c r="O47" s="75">
        <f>'Selling Price'!O47*'Volume (KT)'!O47*'Selling Price'!O$20/10^3</f>
        <v>212.69840706000002</v>
      </c>
      <c r="P47" s="75">
        <f>'Selling Price'!P47*'Volume (KT)'!P47*'Selling Price'!P$20/10^3</f>
        <v>212.69840706000002</v>
      </c>
    </row>
    <row r="48" spans="1:16">
      <c r="A48" s="93" t="s">
        <v>91</v>
      </c>
      <c r="B48" s="78" t="s">
        <v>95</v>
      </c>
      <c r="C48" s="80" t="s">
        <v>291</v>
      </c>
      <c r="D48" s="102" t="s">
        <v>95</v>
      </c>
      <c r="E48" s="75">
        <f>'Selling Price'!E48*'Volume (KT)'!E48*'Selling Price'!E$20/10^3</f>
        <v>0</v>
      </c>
      <c r="F48" s="75">
        <f>'Selling Price'!F48*'Volume (KT)'!F48*'Selling Price'!F$20/10^3</f>
        <v>0</v>
      </c>
      <c r="G48" s="75">
        <f>'Selling Price'!G48*'Volume (KT)'!G48*'Selling Price'!G$20/10^3</f>
        <v>0</v>
      </c>
      <c r="H48" s="75">
        <f>'Selling Price'!H48*'Volume (KT)'!H48*'Selling Price'!H$20/10^3</f>
        <v>0</v>
      </c>
      <c r="I48" s="75">
        <f>'Selling Price'!I48*'Volume (KT)'!I48*'Selling Price'!I$20/10^3</f>
        <v>0</v>
      </c>
      <c r="J48" s="75">
        <f>'Selling Price'!J48*'Volume (KT)'!J48*'Selling Price'!J$20/10^3</f>
        <v>0</v>
      </c>
      <c r="K48" s="75">
        <f>'Selling Price'!K48*'Volume (KT)'!K48*'Selling Price'!K$20/10^3</f>
        <v>0</v>
      </c>
      <c r="L48" s="75">
        <f>'Selling Price'!L48*'Volume (KT)'!L48*'Selling Price'!L$20/10^3</f>
        <v>0</v>
      </c>
      <c r="M48" s="75">
        <f>'Selling Price'!M48*'Volume (KT)'!M48*'Selling Price'!M$20/10^3</f>
        <v>0</v>
      </c>
      <c r="N48" s="75">
        <f>'Selling Price'!N48*'Volume (KT)'!N48*'Selling Price'!N$20/10^3</f>
        <v>0</v>
      </c>
      <c r="O48" s="75">
        <f>'Selling Price'!O48*'Volume (KT)'!O48*'Selling Price'!O$20/10^3</f>
        <v>0</v>
      </c>
      <c r="P48" s="75">
        <f>'Selling Price'!P48*'Volume (KT)'!P48*'Selling Price'!P$20/10^3</f>
        <v>0</v>
      </c>
    </row>
    <row r="49" spans="1:16">
      <c r="A49" s="93" t="s">
        <v>91</v>
      </c>
      <c r="B49" s="310" t="s">
        <v>289</v>
      </c>
      <c r="C49" s="80" t="s">
        <v>291</v>
      </c>
      <c r="D49" s="422" t="s">
        <v>3</v>
      </c>
      <c r="E49" s="75">
        <f>'Selling Price'!E49*'Volume (KT)'!E49*'Selling Price'!E$20/10^3</f>
        <v>0</v>
      </c>
      <c r="F49" s="75">
        <f>'Selling Price'!F49*'Volume (KT)'!F49*'Selling Price'!F$20/10^3</f>
        <v>0</v>
      </c>
      <c r="G49" s="75">
        <f>'Selling Price'!G49*'Volume (KT)'!G49*'Selling Price'!G$20/10^3</f>
        <v>0</v>
      </c>
      <c r="H49" s="75">
        <f>'Selling Price'!H49*'Volume (KT)'!H49*'Selling Price'!H$20/10^3</f>
        <v>0</v>
      </c>
      <c r="I49" s="75">
        <f>'Selling Price'!I49*'Volume (KT)'!I49*'Selling Price'!I$20/10^3</f>
        <v>0</v>
      </c>
      <c r="J49" s="75">
        <f>'Selling Price'!J49*'Volume (KT)'!J49*'Selling Price'!J$20/10^3</f>
        <v>0</v>
      </c>
      <c r="K49" s="75">
        <f>'Selling Price'!K49*'Volume (KT)'!K49*'Selling Price'!K$20/10^3</f>
        <v>0</v>
      </c>
      <c r="L49" s="75">
        <f>'Selling Price'!L49*'Volume (KT)'!L49*'Selling Price'!L$20/10^3</f>
        <v>0</v>
      </c>
      <c r="M49" s="75">
        <f>'Selling Price'!M49*'Volume (KT)'!M49*'Selling Price'!M$20/10^3</f>
        <v>0</v>
      </c>
      <c r="N49" s="75">
        <f>'Selling Price'!N49*'Volume (KT)'!N49*'Selling Price'!N$20/10^3</f>
        <v>0</v>
      </c>
      <c r="O49" s="75">
        <f>'Selling Price'!O49*'Volume (KT)'!O49*'Selling Price'!O$20/10^3</f>
        <v>0</v>
      </c>
      <c r="P49" s="75">
        <f>'Selling Price'!P49*'Volume (KT)'!P49*'Selling Price'!P$20/10^3</f>
        <v>0</v>
      </c>
    </row>
    <row r="50" spans="1:16" ht="15" thickBot="1">
      <c r="A50" s="96" t="s">
        <v>91</v>
      </c>
      <c r="B50" s="416" t="s">
        <v>288</v>
      </c>
      <c r="C50" s="423" t="s">
        <v>291</v>
      </c>
      <c r="D50" s="424" t="s">
        <v>95</v>
      </c>
      <c r="E50" s="75">
        <f>'Selling Price'!E50*'Volume (KT)'!E50*'Selling Price'!E$20/10^3</f>
        <v>0</v>
      </c>
      <c r="F50" s="75">
        <f>'Selling Price'!F50*'Volume (KT)'!F50*'Selling Price'!F$20/10^3</f>
        <v>0</v>
      </c>
      <c r="G50" s="75">
        <f>'Selling Price'!G50*'Volume (KT)'!G50*'Selling Price'!G$20/10^3</f>
        <v>0</v>
      </c>
      <c r="H50" s="75">
        <f>'Selling Price'!H50*'Volume (KT)'!H50*'Selling Price'!H$20/10^3</f>
        <v>0</v>
      </c>
      <c r="I50" s="75">
        <f>'Selling Price'!I50*'Volume (KT)'!I50*'Selling Price'!I$20/10^3</f>
        <v>0</v>
      </c>
      <c r="J50" s="75">
        <f>'Selling Price'!J50*'Volume (KT)'!J50*'Selling Price'!J$20/10^3</f>
        <v>0</v>
      </c>
      <c r="K50" s="75">
        <f>'Selling Price'!K50*'Volume (KT)'!K50*'Selling Price'!K$20/10^3</f>
        <v>0</v>
      </c>
      <c r="L50" s="75">
        <f>'Selling Price'!L50*'Volume (KT)'!L50*'Selling Price'!L$20/10^3</f>
        <v>0</v>
      </c>
      <c r="M50" s="75">
        <f>'Selling Price'!M50*'Volume (KT)'!M50*'Selling Price'!M$20/10^3</f>
        <v>0</v>
      </c>
      <c r="N50" s="75">
        <f>'Selling Price'!N50*'Volume (KT)'!N50*'Selling Price'!N$20/10^3</f>
        <v>0</v>
      </c>
      <c r="O50" s="75">
        <f>'Selling Price'!O50*'Volume (KT)'!O50*'Selling Price'!O$20/10^3</f>
        <v>0</v>
      </c>
      <c r="P50" s="75">
        <f>'Selling Price'!P50*'Volume (KT)'!P50*'Selling Price'!P$20/10^3</f>
        <v>0</v>
      </c>
    </row>
    <row r="51" spans="1:16">
      <c r="A51" s="430" t="s">
        <v>91</v>
      </c>
      <c r="B51" s="409" t="s">
        <v>95</v>
      </c>
      <c r="C51" s="410" t="s">
        <v>298</v>
      </c>
      <c r="D51" s="431" t="s">
        <v>95</v>
      </c>
      <c r="E51" s="75">
        <f>'Selling Price'!E51*'Volume (KT)'!E51*'Selling Price'!E$20/10^3</f>
        <v>0</v>
      </c>
      <c r="F51" s="75">
        <f>'Selling Price'!F51*'Volume (KT)'!F51*'Selling Price'!F$20/10^3</f>
        <v>0</v>
      </c>
      <c r="G51" s="75">
        <f>'Selling Price'!G51*'Volume (KT)'!G51*'Selling Price'!G$20/10^3</f>
        <v>0</v>
      </c>
      <c r="H51" s="75">
        <f>'Selling Price'!H51*'Volume (KT)'!H51*'Selling Price'!H$20/10^3</f>
        <v>0</v>
      </c>
      <c r="I51" s="75">
        <f>'Selling Price'!I51*'Volume (KT)'!I51*'Selling Price'!I$20/10^3</f>
        <v>0</v>
      </c>
      <c r="J51" s="75">
        <f>'Selling Price'!J51*'Volume (KT)'!J51*'Selling Price'!J$20/10^3</f>
        <v>0</v>
      </c>
      <c r="K51" s="75">
        <f>'Selling Price'!K51*'Volume (KT)'!K51*'Selling Price'!K$20/10^3</f>
        <v>0</v>
      </c>
      <c r="L51" s="75">
        <f>'Selling Price'!L51*'Volume (KT)'!L51*'Selling Price'!L$20/10^3</f>
        <v>0</v>
      </c>
      <c r="M51" s="75">
        <f>'Selling Price'!M51*'Volume (KT)'!M51*'Selling Price'!M$20/10^3</f>
        <v>0</v>
      </c>
      <c r="N51" s="75">
        <f>'Selling Price'!N51*'Volume (KT)'!N51*'Selling Price'!N$20/10^3</f>
        <v>0</v>
      </c>
      <c r="O51" s="75">
        <f>'Selling Price'!O51*'Volume (KT)'!O51*'Selling Price'!O$20/10^3</f>
        <v>0</v>
      </c>
      <c r="P51" s="75">
        <f>'Selling Price'!P51*'Volume (KT)'!P51*'Selling Price'!P$20/10^3</f>
        <v>0</v>
      </c>
    </row>
    <row r="52" spans="1:16">
      <c r="A52" s="93" t="s">
        <v>91</v>
      </c>
      <c r="B52" s="310" t="s">
        <v>289</v>
      </c>
      <c r="C52" s="80" t="s">
        <v>298</v>
      </c>
      <c r="D52" s="422" t="s">
        <v>3</v>
      </c>
      <c r="E52" s="75">
        <f>'Selling Price'!E52*'Volume (KT)'!E52*'Selling Price'!E$20/10^3</f>
        <v>212.85016003684649</v>
      </c>
      <c r="F52" s="75">
        <f>'Selling Price'!F52*'Volume (KT)'!F52*'Selling Price'!F$20/10^3</f>
        <v>285.47742336750002</v>
      </c>
      <c r="G52" s="75">
        <f>'Selling Price'!G52*'Volume (KT)'!G52*'Selling Price'!G$20/10^3</f>
        <v>80.446387799999997</v>
      </c>
      <c r="H52" s="75">
        <f>'Selling Price'!H52*'Volume (KT)'!H52*'Selling Price'!H$20/10^3</f>
        <v>0</v>
      </c>
      <c r="I52" s="75">
        <f>'Selling Price'!I52*'Volume (KT)'!I52*'Selling Price'!I$20/10^3</f>
        <v>0</v>
      </c>
      <c r="J52" s="75">
        <f>'Selling Price'!J52*'Volume (KT)'!J52*'Selling Price'!J$20/10^3</f>
        <v>0</v>
      </c>
      <c r="K52" s="75">
        <f>'Selling Price'!K52*'Volume (KT)'!K52*'Selling Price'!K$20/10^3</f>
        <v>0</v>
      </c>
      <c r="L52" s="75">
        <f>'Selling Price'!L52*'Volume (KT)'!L52*'Selling Price'!L$20/10^3</f>
        <v>0</v>
      </c>
      <c r="M52" s="75">
        <f>'Selling Price'!M52*'Volume (KT)'!M52*'Selling Price'!M$20/10^3</f>
        <v>0</v>
      </c>
      <c r="N52" s="75">
        <f>'Selling Price'!N52*'Volume (KT)'!N52*'Selling Price'!N$20/10^3</f>
        <v>0</v>
      </c>
      <c r="O52" s="75">
        <f>'Selling Price'!O52*'Volume (KT)'!O52*'Selling Price'!O$20/10^3</f>
        <v>0</v>
      </c>
      <c r="P52" s="75">
        <f>'Selling Price'!P52*'Volume (KT)'!P52*'Selling Price'!P$20/10^3</f>
        <v>0</v>
      </c>
    </row>
    <row r="53" spans="1:16" ht="15" thickBot="1">
      <c r="A53" s="96" t="s">
        <v>91</v>
      </c>
      <c r="B53" s="416" t="s">
        <v>288</v>
      </c>
      <c r="C53" s="423" t="s">
        <v>298</v>
      </c>
      <c r="D53" s="424" t="s">
        <v>95</v>
      </c>
      <c r="E53" s="75">
        <f>'Selling Price'!E53*'Volume (KT)'!E53*'Selling Price'!E$20/10^3</f>
        <v>0</v>
      </c>
      <c r="F53" s="75">
        <f>'Selling Price'!F53*'Volume (KT)'!F53*'Selling Price'!F$20/10^3</f>
        <v>0</v>
      </c>
      <c r="G53" s="75">
        <f>'Selling Price'!G53*'Volume (KT)'!G53*'Selling Price'!G$20/10^3</f>
        <v>0</v>
      </c>
      <c r="H53" s="75">
        <f>'Selling Price'!H53*'Volume (KT)'!H53*'Selling Price'!H$20/10^3</f>
        <v>79.419187800000003</v>
      </c>
      <c r="I53" s="75">
        <f>'Selling Price'!I53*'Volume (KT)'!I53*'Selling Price'!I$20/10^3</f>
        <v>78.135187799999997</v>
      </c>
      <c r="J53" s="75">
        <f>'Selling Price'!J53*'Volume (KT)'!J53*'Selling Price'!J$20/10^3</f>
        <v>0</v>
      </c>
      <c r="K53" s="75">
        <f>'Selling Price'!K53*'Volume (KT)'!K53*'Selling Price'!K$20/10^3</f>
        <v>0</v>
      </c>
      <c r="L53" s="75">
        <f>'Selling Price'!L53*'Volume (KT)'!L53*'Selling Price'!L$20/10^3</f>
        <v>0</v>
      </c>
      <c r="M53" s="75">
        <f>'Selling Price'!M53*'Volume (KT)'!M53*'Selling Price'!M$20/10^3</f>
        <v>0</v>
      </c>
      <c r="N53" s="75">
        <f>'Selling Price'!N53*'Volume (KT)'!N53*'Selling Price'!N$20/10^3</f>
        <v>0</v>
      </c>
      <c r="O53" s="75">
        <f>'Selling Price'!O53*'Volume (KT)'!O53*'Selling Price'!O$20/10^3</f>
        <v>0</v>
      </c>
      <c r="P53" s="75">
        <f>'Selling Price'!P53*'Volume (KT)'!P53*'Selling Price'!P$20/10^3</f>
        <v>0</v>
      </c>
    </row>
    <row r="54" spans="1:16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'Selling Price'!E54*'Volume (KT)'!E54*'Selling Price'!E$20/10^3</f>
        <v>10.570930920600242</v>
      </c>
      <c r="F54" s="75">
        <f>'Selling Price'!F54*'Volume (KT)'!F54*'Selling Price'!F$20/10^3</f>
        <v>8.3261430858143779</v>
      </c>
      <c r="G54" s="75">
        <f>'Selling Price'!G54*'Volume (KT)'!G54*'Selling Price'!G$20/10^3</f>
        <v>8.3261430858143779</v>
      </c>
      <c r="H54" s="75">
        <f>'Selling Price'!H54*'Volume (KT)'!H54*'Selling Price'!H$20/10^3</f>
        <v>8.3261430858143779</v>
      </c>
      <c r="I54" s="75">
        <f>'Selling Price'!I54*'Volume (KT)'!I54*'Selling Price'!I$20/10^3</f>
        <v>8.1091237154375673</v>
      </c>
      <c r="J54" s="75">
        <f>'Selling Price'!J54*'Volume (KT)'!J54*'Selling Price'!J$20/10^3</f>
        <v>8.1091237154375673</v>
      </c>
      <c r="K54" s="75">
        <f>'Selling Price'!K54*'Volume (KT)'!K54*'Selling Price'!K$20/10^3</f>
        <v>8.1091237154375673</v>
      </c>
      <c r="L54" s="75">
        <f>'Selling Price'!L54*'Volume (KT)'!L54*'Selling Price'!L$20/10^3</f>
        <v>8.2616197718850124</v>
      </c>
      <c r="M54" s="75">
        <f>'Selling Price'!M54*'Volume (KT)'!M54*'Selling Price'!M$20/10^3</f>
        <v>8.2616197718850124</v>
      </c>
      <c r="N54" s="75">
        <f>'Selling Price'!N54*'Volume (KT)'!N54*'Selling Price'!N$20/10^3</f>
        <v>8.2616197718850124</v>
      </c>
      <c r="O54" s="75">
        <f>'Selling Price'!O54*'Volume (KT)'!O54*'Selling Price'!O$20/10^3</f>
        <v>8.4512265073191006</v>
      </c>
      <c r="P54" s="75">
        <f>'Selling Price'!P54*'Volume (KT)'!P54*'Selling Price'!P$20/10^3</f>
        <v>8.4512265073191006</v>
      </c>
    </row>
    <row r="55" spans="1:16" s="73" customFormat="1" ht="23.5">
      <c r="A55" s="71" t="s">
        <v>5</v>
      </c>
      <c r="B55" s="72"/>
      <c r="D55" s="72"/>
      <c r="E55" s="75">
        <f>'Selling Price'!E55*'Volume (KT)'!E55*'Selling Price'!E$20/10^3</f>
        <v>0</v>
      </c>
      <c r="F55" s="75">
        <f>'Selling Price'!F55*'Volume (KT)'!F55*'Selling Price'!F$20/10^3</f>
        <v>0</v>
      </c>
      <c r="G55" s="75">
        <f>'Selling Price'!G55*'Volume (KT)'!G55*'Selling Price'!G$20/10^3</f>
        <v>0</v>
      </c>
      <c r="H55" s="75">
        <f>'Selling Price'!H55*'Volume (KT)'!H55*'Selling Price'!H$20/10^3</f>
        <v>0</v>
      </c>
      <c r="I55" s="75">
        <f>'Selling Price'!I55*'Volume (KT)'!I55*'Selling Price'!I$20/10^3</f>
        <v>0</v>
      </c>
      <c r="J55" s="75">
        <f>'Selling Price'!J55*'Volume (KT)'!J55*'Selling Price'!J$20/10^3</f>
        <v>0</v>
      </c>
      <c r="K55" s="75">
        <f>'Selling Price'!K55*'Volume (KT)'!K55*'Selling Price'!K$20/10^3</f>
        <v>0</v>
      </c>
      <c r="L55" s="75">
        <f>'Selling Price'!L55*'Volume (KT)'!L55*'Selling Price'!L$20/10^3</f>
        <v>0</v>
      </c>
      <c r="M55" s="75">
        <f>'Selling Price'!M55*'Volume (KT)'!M55*'Selling Price'!M$20/10^3</f>
        <v>0</v>
      </c>
      <c r="N55" s="75">
        <f>'Selling Price'!N55*'Volume (KT)'!N55*'Selling Price'!N$20/10^3</f>
        <v>0</v>
      </c>
      <c r="O55" s="75">
        <f>'Selling Price'!O55*'Volume (KT)'!O55*'Selling Price'!O$20/10^3</f>
        <v>0</v>
      </c>
      <c r="P55" s="75">
        <f>'Selling Price'!P55*'Volume (KT)'!P55*'Selling Price'!P$20/10^3</f>
        <v>0</v>
      </c>
    </row>
    <row r="56" spans="1:16">
      <c r="A56" s="464" t="s">
        <v>1</v>
      </c>
      <c r="B56" s="466" t="s">
        <v>98</v>
      </c>
      <c r="C56" s="466" t="s">
        <v>99</v>
      </c>
      <c r="D56" s="466" t="s">
        <v>100</v>
      </c>
      <c r="E56" s="75">
        <f>'Selling Price'!E56*'Volume (KT)'!E56*'Selling Price'!E$20/10^3</f>
        <v>0</v>
      </c>
      <c r="F56" s="75">
        <f>'Selling Price'!F56*'Volume (KT)'!F56*'Selling Price'!F$20/10^3</f>
        <v>0</v>
      </c>
      <c r="G56" s="75">
        <f>'Selling Price'!G56*'Volume (KT)'!G56*'Selling Price'!G$20/10^3</f>
        <v>0</v>
      </c>
      <c r="H56" s="75">
        <f>'Selling Price'!H56*'Volume (KT)'!H56*'Selling Price'!H$20/10^3</f>
        <v>0</v>
      </c>
      <c r="I56" s="75">
        <f>'Selling Price'!I56*'Volume (KT)'!I56*'Selling Price'!I$20/10^3</f>
        <v>0</v>
      </c>
      <c r="J56" s="75">
        <f>'Selling Price'!J56*'Volume (KT)'!J56*'Selling Price'!J$20/10^3</f>
        <v>0</v>
      </c>
      <c r="K56" s="75">
        <f>'Selling Price'!K56*'Volume (KT)'!K56*'Selling Price'!K$20/10^3</f>
        <v>0</v>
      </c>
      <c r="L56" s="75">
        <f>'Selling Price'!L56*'Volume (KT)'!L56*'Selling Price'!L$20/10^3</f>
        <v>0</v>
      </c>
      <c r="M56" s="75">
        <f>'Selling Price'!M56*'Volume (KT)'!M56*'Selling Price'!M$20/10^3</f>
        <v>0</v>
      </c>
      <c r="N56" s="75">
        <f>'Selling Price'!N56*'Volume (KT)'!N56*'Selling Price'!N$20/10^3</f>
        <v>0</v>
      </c>
      <c r="O56" s="75">
        <f>'Selling Price'!O56*'Volume (KT)'!O56*'Selling Price'!O$20/10^3</f>
        <v>0</v>
      </c>
      <c r="P56" s="75">
        <f>'Selling Price'!P56*'Volume (KT)'!P56*'Selling Price'!P$20/10^3</f>
        <v>0</v>
      </c>
    </row>
    <row r="57" spans="1:16">
      <c r="A57" s="465"/>
      <c r="B57" s="467"/>
      <c r="C57" s="467"/>
      <c r="D57" s="467"/>
      <c r="E57" s="75">
        <f>'Selling Price'!E57*'Volume (KT)'!E57*'Selling Price'!E$20/10^3</f>
        <v>18095734.572900001</v>
      </c>
      <c r="F57" s="75">
        <f>'Selling Price'!F57*'Volume (KT)'!F57*'Selling Price'!F$20/10^3</f>
        <v>18143018.739600003</v>
      </c>
      <c r="G57" s="75">
        <f>'Selling Price'!G57*'Volume (KT)'!G57*'Selling Price'!G$20/10^3</f>
        <v>18185780.0484</v>
      </c>
      <c r="H57" s="75">
        <f>'Selling Price'!H57*'Volume (KT)'!H57*'Selling Price'!H$20/10^3</f>
        <v>18233181.6369</v>
      </c>
      <c r="I57" s="75">
        <f>'Selling Price'!I57*'Volume (KT)'!I57*'Selling Price'!I$20/10^3</f>
        <v>18279112.8849</v>
      </c>
      <c r="J57" s="75">
        <f>'Selling Price'!J57*'Volume (KT)'!J57*'Selling Price'!J$20/10^3</f>
        <v>18326635.875600003</v>
      </c>
      <c r="K57" s="75">
        <f>'Selling Price'!K57*'Volume (KT)'!K57*'Selling Price'!K$20/10^3</f>
        <v>18372684.609600004</v>
      </c>
      <c r="L57" s="75">
        <f>'Selling Price'!L57*'Volume (KT)'!L57*'Selling Price'!L$20/10^3</f>
        <v>18420329.002500001</v>
      </c>
      <c r="M57" s="75">
        <f>'Selling Price'!M57*'Volume (KT)'!M57*'Selling Price'!M$20/10^3</f>
        <v>18468035.091600001</v>
      </c>
      <c r="N57" s="75">
        <f>'Selling Price'!N57*'Volume (KT)'!N57*'Selling Price'!N$20/10^3</f>
        <v>18514261.017600004</v>
      </c>
      <c r="O57" s="75">
        <f>'Selling Price'!O57*'Volume (KT)'!O57*'Selling Price'!O$20/10^3</f>
        <v>18562088.508900002</v>
      </c>
      <c r="P57" s="75">
        <f>'Selling Price'!P57*'Volume (KT)'!P57*'Selling Price'!P$20/10^3</f>
        <v>18608431.920900002</v>
      </c>
    </row>
    <row r="58" spans="1:16">
      <c r="A58" s="74"/>
      <c r="B58" s="76"/>
      <c r="C58" s="308" t="s">
        <v>65</v>
      </c>
      <c r="D58" s="308"/>
      <c r="E58" s="75">
        <f>'Selling Price'!E58*'Volume (KT)'!E58*'Selling Price'!E$20/10^3</f>
        <v>0</v>
      </c>
      <c r="F58" s="75">
        <f>'Selling Price'!F58*'Volume (KT)'!F58*'Selling Price'!F$20/10^3</f>
        <v>0</v>
      </c>
      <c r="G58" s="75">
        <f>'Selling Price'!G58*'Volume (KT)'!G58*'Selling Price'!G$20/10^3</f>
        <v>0</v>
      </c>
      <c r="H58" s="75">
        <f>'Selling Price'!H58*'Volume (KT)'!H58*'Selling Price'!H$20/10^3</f>
        <v>0</v>
      </c>
      <c r="I58" s="75">
        <f>'Selling Price'!I58*'Volume (KT)'!I58*'Selling Price'!I$20/10^3</f>
        <v>0</v>
      </c>
      <c r="J58" s="75">
        <f>'Selling Price'!J58*'Volume (KT)'!J58*'Selling Price'!J$20/10^3</f>
        <v>0</v>
      </c>
      <c r="K58" s="75">
        <f>'Selling Price'!K58*'Volume (KT)'!K58*'Selling Price'!K$20/10^3</f>
        <v>0</v>
      </c>
      <c r="L58" s="75">
        <f>'Selling Price'!L58*'Volume (KT)'!L58*'Selling Price'!L$20/10^3</f>
        <v>0</v>
      </c>
      <c r="M58" s="75">
        <f>'Selling Price'!M58*'Volume (KT)'!M58*'Selling Price'!M$20/10^3</f>
        <v>0</v>
      </c>
      <c r="N58" s="75">
        <f>'Selling Price'!N58*'Volume (KT)'!N58*'Selling Price'!N$20/10^3</f>
        <v>0</v>
      </c>
      <c r="O58" s="75">
        <f>'Selling Price'!O58*'Volume (KT)'!O58*'Selling Price'!O$20/10^3</f>
        <v>0</v>
      </c>
      <c r="P58" s="75">
        <f>'Selling Price'!P58*'Volume (KT)'!P58*'Selling Price'!P$20/10^3</f>
        <v>0</v>
      </c>
    </row>
    <row r="59" spans="1:16">
      <c r="A59" s="74" t="s">
        <v>91</v>
      </c>
      <c r="B59" s="76" t="s">
        <v>95</v>
      </c>
      <c r="C59" s="76" t="s">
        <v>2</v>
      </c>
      <c r="D59" s="76" t="s">
        <v>95</v>
      </c>
      <c r="E59" s="75">
        <f>'Selling Price'!E59*'Volume (KT)'!E59*'Selling Price'!E$20/10^3</f>
        <v>563.77348280585295</v>
      </c>
      <c r="F59" s="75">
        <f>'Selling Price'!F59*'Volume (KT)'!F59*'Selling Price'!F$20/10^3</f>
        <v>493.302528</v>
      </c>
      <c r="G59" s="75">
        <f>'Selling Price'!G59*'Volume (KT)'!G59*'Selling Price'!G$20/10^3</f>
        <v>518.14215000000002</v>
      </c>
      <c r="H59" s="75">
        <f>'Selling Price'!H59*'Volume (KT)'!H59*'Selling Price'!H$20/10^3</f>
        <v>1112.968611456</v>
      </c>
      <c r="I59" s="75">
        <f>'Selling Price'!I59*'Volume (KT)'!I59*'Selling Price'!I$20/10^3</f>
        <v>971.19265958400013</v>
      </c>
      <c r="J59" s="75">
        <f>'Selling Price'!J59*'Volume (KT)'!J59*'Selling Price'!J$20/10^3</f>
        <v>519.24287524609815</v>
      </c>
      <c r="K59" s="75">
        <f>'Selling Price'!K59*'Volume (KT)'!K59*'Selling Price'!K$20/10^3</f>
        <v>486.88188935341276</v>
      </c>
      <c r="L59" s="75">
        <f>'Selling Price'!L59*'Volume (KT)'!L59*'Selling Price'!L$20/10^3</f>
        <v>488.92209674745192</v>
      </c>
      <c r="M59" s="75">
        <f>'Selling Price'!M59*'Volume (KT)'!M59*'Selling Price'!M$20/10^3</f>
        <v>419.05647452041472</v>
      </c>
      <c r="N59" s="75">
        <f>'Selling Price'!N59*'Volume (KT)'!N59*'Selling Price'!N$20/10^3</f>
        <v>636.79977589603391</v>
      </c>
      <c r="O59" s="75">
        <f>'Selling Price'!O59*'Volume (KT)'!O59*'Selling Price'!O$20/10^3</f>
        <v>623.37510102676333</v>
      </c>
      <c r="P59" s="75">
        <f>'Selling Price'!P59*'Volume (KT)'!P59*'Selling Price'!P$20/10^3</f>
        <v>443.12815050796689</v>
      </c>
    </row>
    <row r="60" spans="1:16">
      <c r="A60" s="74" t="s">
        <v>91</v>
      </c>
      <c r="B60" s="123" t="s">
        <v>293</v>
      </c>
      <c r="C60" s="429" t="s">
        <v>2</v>
      </c>
      <c r="D60" s="429" t="s">
        <v>95</v>
      </c>
      <c r="E60" s="75">
        <f>'Selling Price'!E60*'Volume (KT)'!E60*'Selling Price'!E$20/10^3</f>
        <v>0</v>
      </c>
      <c r="F60" s="75">
        <f>'Selling Price'!F60*'Volume (KT)'!F60*'Selling Price'!F$20/10^3</f>
        <v>0</v>
      </c>
      <c r="G60" s="75">
        <f>'Selling Price'!G60*'Volume (KT)'!G60*'Selling Price'!G$20/10^3</f>
        <v>0</v>
      </c>
      <c r="H60" s="75">
        <f>'Selling Price'!H60*'Volume (KT)'!H60*'Selling Price'!H$20/10^3</f>
        <v>0</v>
      </c>
      <c r="I60" s="75">
        <f>'Selling Price'!I60*'Volume (KT)'!I60*'Selling Price'!I$20/10^3</f>
        <v>0</v>
      </c>
      <c r="J60" s="75">
        <f>'Selling Price'!J60*'Volume (KT)'!J60*'Selling Price'!J$20/10^3</f>
        <v>0</v>
      </c>
      <c r="K60" s="75">
        <f>'Selling Price'!K60*'Volume (KT)'!K60*'Selling Price'!K$20/10^3</f>
        <v>0</v>
      </c>
      <c r="L60" s="75">
        <f>'Selling Price'!L60*'Volume (KT)'!L60*'Selling Price'!L$20/10^3</f>
        <v>0</v>
      </c>
      <c r="M60" s="75">
        <f>'Selling Price'!M60*'Volume (KT)'!M60*'Selling Price'!M$20/10^3</f>
        <v>0</v>
      </c>
      <c r="N60" s="75">
        <f>'Selling Price'!N60*'Volume (KT)'!N60*'Selling Price'!N$20/10^3</f>
        <v>0</v>
      </c>
      <c r="O60" s="75">
        <f>'Selling Price'!O60*'Volume (KT)'!O60*'Selling Price'!O$20/10^3</f>
        <v>0</v>
      </c>
      <c r="P60" s="75">
        <f>'Selling Price'!P60*'Volume (KT)'!P60*'Selling Price'!P$20/10^3</f>
        <v>0</v>
      </c>
    </row>
    <row r="61" spans="1:16">
      <c r="A61" s="74"/>
      <c r="B61" s="310"/>
      <c r="C61" s="311" t="s">
        <v>223</v>
      </c>
      <c r="D61" s="312"/>
      <c r="E61" s="75">
        <f>'Selling Price'!E61*'Volume (KT)'!E61*'Selling Price'!E$20/10^3</f>
        <v>0</v>
      </c>
      <c r="F61" s="75">
        <f>'Selling Price'!F61*'Volume (KT)'!F61*'Selling Price'!F$20/10^3</f>
        <v>0</v>
      </c>
      <c r="G61" s="75">
        <f>'Selling Price'!G61*'Volume (KT)'!G61*'Selling Price'!G$20/10^3</f>
        <v>0</v>
      </c>
      <c r="H61" s="75">
        <f>'Selling Price'!H61*'Volume (KT)'!H61*'Selling Price'!H$20/10^3</f>
        <v>0</v>
      </c>
      <c r="I61" s="75">
        <f>'Selling Price'!I61*'Volume (KT)'!I61*'Selling Price'!I$20/10^3</f>
        <v>0</v>
      </c>
      <c r="J61" s="75">
        <f>'Selling Price'!J61*'Volume (KT)'!J61*'Selling Price'!J$20/10^3</f>
        <v>0</v>
      </c>
      <c r="K61" s="75">
        <f>'Selling Price'!K61*'Volume (KT)'!K61*'Selling Price'!K$20/10^3</f>
        <v>0</v>
      </c>
      <c r="L61" s="75">
        <f>'Selling Price'!L61*'Volume (KT)'!L61*'Selling Price'!L$20/10^3</f>
        <v>0</v>
      </c>
      <c r="M61" s="75">
        <f>'Selling Price'!M61*'Volume (KT)'!M61*'Selling Price'!M$20/10^3</f>
        <v>0</v>
      </c>
      <c r="N61" s="75">
        <f>'Selling Price'!N61*'Volume (KT)'!N61*'Selling Price'!N$20/10^3</f>
        <v>0</v>
      </c>
      <c r="O61" s="75">
        <f>'Selling Price'!O61*'Volume (KT)'!O61*'Selling Price'!O$20/10^3</f>
        <v>0</v>
      </c>
      <c r="P61" s="75">
        <f>'Selling Price'!P61*'Volume (KT)'!P61*'Selling Price'!P$20/10^3</f>
        <v>0</v>
      </c>
    </row>
    <row r="62" spans="1:16">
      <c r="A62" s="74" t="s">
        <v>91</v>
      </c>
      <c r="B62" s="312" t="s">
        <v>95</v>
      </c>
      <c r="C62" s="313" t="s">
        <v>295</v>
      </c>
      <c r="D62" s="312" t="s">
        <v>95</v>
      </c>
      <c r="E62" s="75">
        <f>'Selling Price'!E62*'Volume (KT)'!E62*'Selling Price'!E$20/10^3</f>
        <v>337.09493999999995</v>
      </c>
      <c r="F62" s="75">
        <f>'Selling Price'!F62*'Volume (KT)'!F62*'Selling Price'!F$20/10^3</f>
        <v>387.29934000000003</v>
      </c>
      <c r="G62" s="75">
        <f>'Selling Price'!G62*'Volume (KT)'!G62*'Selling Price'!G$20/10^3</f>
        <v>333.91704000000004</v>
      </c>
      <c r="H62" s="75">
        <f>'Selling Price'!H62*'Volume (KT)'!H62*'Selling Price'!H$20/10^3</f>
        <v>0</v>
      </c>
      <c r="I62" s="75">
        <f>'Selling Price'!I62*'Volume (KT)'!I62*'Selling Price'!I$20/10^3</f>
        <v>84.107485247999975</v>
      </c>
      <c r="J62" s="75">
        <f>'Selling Price'!J62*'Volume (KT)'!J62*'Selling Price'!J$20/10^3</f>
        <v>434.76817799999998</v>
      </c>
      <c r="K62" s="75">
        <f>'Selling Price'!K62*'Volume (KT)'!K62*'Selling Price'!K$20/10^3</f>
        <v>429.73065759000008</v>
      </c>
      <c r="L62" s="75">
        <f>'Selling Price'!L62*'Volume (KT)'!L62*'Selling Price'!L$20/10^3</f>
        <v>435.14840249999997</v>
      </c>
      <c r="M62" s="75">
        <f>'Selling Price'!M62*'Volume (KT)'!M62*'Selling Price'!M$20/10^3</f>
        <v>470.24273864999992</v>
      </c>
      <c r="N62" s="75">
        <f>'Selling Price'!N62*'Volume (KT)'!N62*'Selling Price'!N$20/10^3</f>
        <v>358.17545939999991</v>
      </c>
      <c r="O62" s="75">
        <f>'Selling Price'!O62*'Volume (KT)'!O62*'Selling Price'!O$20/10^3</f>
        <v>355.31852730000003</v>
      </c>
      <c r="P62" s="75">
        <f>'Selling Price'!P62*'Volume (KT)'!P62*'Selling Price'!P$20/10^3</f>
        <v>462.25003125000001</v>
      </c>
    </row>
    <row r="63" spans="1:16">
      <c r="A63" s="74" t="s">
        <v>91</v>
      </c>
      <c r="B63" s="312" t="s">
        <v>95</v>
      </c>
      <c r="C63" s="313" t="s">
        <v>294</v>
      </c>
      <c r="D63" s="312" t="s">
        <v>95</v>
      </c>
      <c r="E63" s="75">
        <f>'Selling Price'!E63*'Volume (KT)'!E63*'Selling Price'!E$20/10^3</f>
        <v>0</v>
      </c>
      <c r="F63" s="75">
        <f>'Selling Price'!F63*'Volume (KT)'!F63*'Selling Price'!F$20/10^3</f>
        <v>0</v>
      </c>
      <c r="G63" s="75">
        <f>'Selling Price'!G63*'Volume (KT)'!G63*'Selling Price'!G$20/10^3</f>
        <v>0</v>
      </c>
      <c r="H63" s="75">
        <f>'Selling Price'!H63*'Volume (KT)'!H63*'Selling Price'!H$20/10^3</f>
        <v>0</v>
      </c>
      <c r="I63" s="75">
        <f>'Selling Price'!I63*'Volume (KT)'!I63*'Selling Price'!I$20/10^3</f>
        <v>0</v>
      </c>
      <c r="J63" s="75">
        <f>'Selling Price'!J63*'Volume (KT)'!J63*'Selling Price'!J$20/10^3</f>
        <v>0</v>
      </c>
      <c r="K63" s="75">
        <f>'Selling Price'!K63*'Volume (KT)'!K63*'Selling Price'!K$20/10^3</f>
        <v>0</v>
      </c>
      <c r="L63" s="75">
        <f>'Selling Price'!L63*'Volume (KT)'!L63*'Selling Price'!L$20/10^3</f>
        <v>0</v>
      </c>
      <c r="M63" s="75">
        <f>'Selling Price'!M63*'Volume (KT)'!M63*'Selling Price'!M$20/10^3</f>
        <v>0</v>
      </c>
      <c r="N63" s="75">
        <f>'Selling Price'!N63*'Volume (KT)'!N63*'Selling Price'!N$20/10^3</f>
        <v>0</v>
      </c>
      <c r="O63" s="75">
        <f>'Selling Price'!O63*'Volume (KT)'!O63*'Selling Price'!O$20/10^3</f>
        <v>0</v>
      </c>
      <c r="P63" s="75">
        <f>'Selling Price'!P63*'Volume (KT)'!P63*'Selling Price'!P$20/10^3</f>
        <v>0</v>
      </c>
    </row>
    <row r="64" spans="1:16">
      <c r="A64" s="74" t="s">
        <v>91</v>
      </c>
      <c r="B64" s="312" t="s">
        <v>95</v>
      </c>
      <c r="C64" s="313" t="s">
        <v>296</v>
      </c>
      <c r="D64" s="312" t="s">
        <v>95</v>
      </c>
      <c r="E64" s="75">
        <f>'Selling Price'!E64*'Volume (KT)'!E64*'Selling Price'!E$20/10^3</f>
        <v>0</v>
      </c>
      <c r="F64" s="75">
        <f>'Selling Price'!F64*'Volume (KT)'!F64*'Selling Price'!F$20/10^3</f>
        <v>0</v>
      </c>
      <c r="G64" s="75">
        <f>'Selling Price'!G64*'Volume (KT)'!G64*'Selling Price'!G$20/10^3</f>
        <v>0</v>
      </c>
      <c r="H64" s="75">
        <f>'Selling Price'!H64*'Volume (KT)'!H64*'Selling Price'!H$20/10^3</f>
        <v>0</v>
      </c>
      <c r="I64" s="75">
        <f>'Selling Price'!I64*'Volume (KT)'!I64*'Selling Price'!I$20/10^3</f>
        <v>0</v>
      </c>
      <c r="J64" s="75">
        <f>'Selling Price'!J64*'Volume (KT)'!J64*'Selling Price'!J$20/10^3</f>
        <v>0</v>
      </c>
      <c r="K64" s="75">
        <f>'Selling Price'!K64*'Volume (KT)'!K64*'Selling Price'!K$20/10^3</f>
        <v>0</v>
      </c>
      <c r="L64" s="75">
        <f>'Selling Price'!L64*'Volume (KT)'!L64*'Selling Price'!L$20/10^3</f>
        <v>0</v>
      </c>
      <c r="M64" s="75">
        <f>'Selling Price'!M64*'Volume (KT)'!M64*'Selling Price'!M$20/10^3</f>
        <v>0</v>
      </c>
      <c r="N64" s="75">
        <f>'Selling Price'!N64*'Volume (KT)'!N64*'Selling Price'!N$20/10^3</f>
        <v>0</v>
      </c>
      <c r="O64" s="75">
        <f>'Selling Price'!O64*'Volume (KT)'!O64*'Selling Price'!O$20/10^3</f>
        <v>0</v>
      </c>
      <c r="P64" s="75">
        <f>'Selling Price'!P64*'Volume (KT)'!P64*'Selling Price'!P$20/10^3</f>
        <v>0</v>
      </c>
    </row>
    <row r="65" spans="1:16">
      <c r="A65" s="74" t="s">
        <v>91</v>
      </c>
      <c r="B65" s="310" t="s">
        <v>293</v>
      </c>
      <c r="C65" s="427" t="s">
        <v>295</v>
      </c>
      <c r="D65" s="428" t="s">
        <v>95</v>
      </c>
      <c r="E65" s="75">
        <f>'Selling Price'!E65*'Volume (KT)'!E65*'Selling Price'!E$20/10^3</f>
        <v>0</v>
      </c>
      <c r="F65" s="75">
        <f>'Selling Price'!F65*'Volume (KT)'!F65*'Selling Price'!F$20/10^3</f>
        <v>0</v>
      </c>
      <c r="G65" s="75">
        <f>'Selling Price'!G65*'Volume (KT)'!G65*'Selling Price'!G$20/10^3</f>
        <v>0</v>
      </c>
      <c r="H65" s="75">
        <f>'Selling Price'!H65*'Volume (KT)'!H65*'Selling Price'!H$20/10^3</f>
        <v>0</v>
      </c>
      <c r="I65" s="75">
        <f>'Selling Price'!I65*'Volume (KT)'!I65*'Selling Price'!I$20/10^3</f>
        <v>0</v>
      </c>
      <c r="J65" s="75">
        <f>'Selling Price'!J65*'Volume (KT)'!J65*'Selling Price'!J$20/10^3</f>
        <v>0</v>
      </c>
      <c r="K65" s="75">
        <f>'Selling Price'!K65*'Volume (KT)'!K65*'Selling Price'!K$20/10^3</f>
        <v>0</v>
      </c>
      <c r="L65" s="75">
        <f>'Selling Price'!L65*'Volume (KT)'!L65*'Selling Price'!L$20/10^3</f>
        <v>0</v>
      </c>
      <c r="M65" s="75">
        <f>'Selling Price'!M65*'Volume (KT)'!M65*'Selling Price'!M$20/10^3</f>
        <v>0</v>
      </c>
      <c r="N65" s="75">
        <f>'Selling Price'!N65*'Volume (KT)'!N65*'Selling Price'!N$20/10^3</f>
        <v>0</v>
      </c>
      <c r="O65" s="75">
        <f>'Selling Price'!O65*'Volume (KT)'!O65*'Selling Price'!O$20/10^3</f>
        <v>0</v>
      </c>
      <c r="P65" s="75">
        <f>'Selling Price'!P65*'Volume (KT)'!P65*'Selling Price'!P$20/10^3</f>
        <v>0</v>
      </c>
    </row>
    <row r="66" spans="1:16">
      <c r="A66" s="74" t="s">
        <v>91</v>
      </c>
      <c r="B66" s="310" t="s">
        <v>293</v>
      </c>
      <c r="C66" s="427" t="s">
        <v>294</v>
      </c>
      <c r="D66" s="428" t="s">
        <v>95</v>
      </c>
      <c r="E66" s="75">
        <f>'Selling Price'!E66*'Volume (KT)'!E66*'Selling Price'!E$20/10^3</f>
        <v>0</v>
      </c>
      <c r="F66" s="75">
        <f>'Selling Price'!F66*'Volume (KT)'!F66*'Selling Price'!F$20/10^3</f>
        <v>0</v>
      </c>
      <c r="G66" s="75">
        <f>'Selling Price'!G66*'Volume (KT)'!G66*'Selling Price'!G$20/10^3</f>
        <v>0</v>
      </c>
      <c r="H66" s="75">
        <f>'Selling Price'!H66*'Volume (KT)'!H66*'Selling Price'!H$20/10^3</f>
        <v>0</v>
      </c>
      <c r="I66" s="75">
        <f>'Selling Price'!I66*'Volume (KT)'!I66*'Selling Price'!I$20/10^3</f>
        <v>0</v>
      </c>
      <c r="J66" s="75">
        <f>'Selling Price'!J66*'Volume (KT)'!J66*'Selling Price'!J$20/10^3</f>
        <v>0</v>
      </c>
      <c r="K66" s="75">
        <f>'Selling Price'!K66*'Volume (KT)'!K66*'Selling Price'!K$20/10^3</f>
        <v>0</v>
      </c>
      <c r="L66" s="75">
        <f>'Selling Price'!L66*'Volume (KT)'!L66*'Selling Price'!L$20/10^3</f>
        <v>0</v>
      </c>
      <c r="M66" s="75">
        <f>'Selling Price'!M66*'Volume (KT)'!M66*'Selling Price'!M$20/10^3</f>
        <v>0</v>
      </c>
      <c r="N66" s="75">
        <f>'Selling Price'!N66*'Volume (KT)'!N66*'Selling Price'!N$20/10^3</f>
        <v>0</v>
      </c>
      <c r="O66" s="75">
        <f>'Selling Price'!O66*'Volume (KT)'!O66*'Selling Price'!O$20/10^3</f>
        <v>0</v>
      </c>
      <c r="P66" s="75">
        <f>'Selling Price'!P66*'Volume (KT)'!P66*'Selling Price'!P$20/10^3</f>
        <v>0</v>
      </c>
    </row>
    <row r="67" spans="1:16">
      <c r="A67" s="74" t="s">
        <v>91</v>
      </c>
      <c r="B67" s="310" t="s">
        <v>293</v>
      </c>
      <c r="C67" s="427" t="s">
        <v>296</v>
      </c>
      <c r="D67" s="428" t="s">
        <v>95</v>
      </c>
      <c r="E67" s="75">
        <f>'Selling Price'!E67*'Volume (KT)'!E67*'Selling Price'!E$20/10^3</f>
        <v>0</v>
      </c>
      <c r="F67" s="75">
        <f>'Selling Price'!F67*'Volume (KT)'!F67*'Selling Price'!F$20/10^3</f>
        <v>0</v>
      </c>
      <c r="G67" s="75">
        <f>'Selling Price'!G67*'Volume (KT)'!G67*'Selling Price'!G$20/10^3</f>
        <v>0</v>
      </c>
      <c r="H67" s="75">
        <f>'Selling Price'!H67*'Volume (KT)'!H67*'Selling Price'!H$20/10^3</f>
        <v>0</v>
      </c>
      <c r="I67" s="75">
        <f>'Selling Price'!I67*'Volume (KT)'!I67*'Selling Price'!I$20/10^3</f>
        <v>0</v>
      </c>
      <c r="J67" s="75">
        <f>'Selling Price'!J67*'Volume (KT)'!J67*'Selling Price'!J$20/10^3</f>
        <v>0</v>
      </c>
      <c r="K67" s="75">
        <f>'Selling Price'!K67*'Volume (KT)'!K67*'Selling Price'!K$20/10^3</f>
        <v>0</v>
      </c>
      <c r="L67" s="75">
        <f>'Selling Price'!L67*'Volume (KT)'!L67*'Selling Price'!L$20/10^3</f>
        <v>0</v>
      </c>
      <c r="M67" s="75">
        <f>'Selling Price'!M67*'Volume (KT)'!M67*'Selling Price'!M$20/10^3</f>
        <v>0</v>
      </c>
      <c r="N67" s="75">
        <f>'Selling Price'!N67*'Volume (KT)'!N67*'Selling Price'!N$20/10^3</f>
        <v>0</v>
      </c>
      <c r="O67" s="75">
        <f>'Selling Price'!O67*'Volume (KT)'!O67*'Selling Price'!O$20/10^3</f>
        <v>0</v>
      </c>
      <c r="P67" s="75">
        <f>'Selling Price'!P67*'Volume (KT)'!P67*'Selling Price'!P$20/10^3</f>
        <v>0</v>
      </c>
    </row>
    <row r="68" spans="1:16">
      <c r="A68" s="74" t="s">
        <v>91</v>
      </c>
      <c r="B68" s="310" t="s">
        <v>293</v>
      </c>
      <c r="C68" s="313" t="s">
        <v>297</v>
      </c>
      <c r="D68" s="312" t="s">
        <v>95</v>
      </c>
      <c r="E68" s="75">
        <f>'Selling Price'!E68*'Volume (KT)'!E68*'Selling Price'!E$20/10^3</f>
        <v>0</v>
      </c>
      <c r="F68" s="75">
        <f>'Selling Price'!F68*'Volume (KT)'!F68*'Selling Price'!F$20/10^3</f>
        <v>0</v>
      </c>
      <c r="G68" s="75">
        <f>'Selling Price'!G68*'Volume (KT)'!G68*'Selling Price'!G$20/10^3</f>
        <v>0</v>
      </c>
      <c r="H68" s="75">
        <f>'Selling Price'!H68*'Volume (KT)'!H68*'Selling Price'!H$20/10^3</f>
        <v>0</v>
      </c>
      <c r="I68" s="75">
        <f>'Selling Price'!I68*'Volume (KT)'!I68*'Selling Price'!I$20/10^3</f>
        <v>0</v>
      </c>
      <c r="J68" s="75">
        <f>'Selling Price'!J68*'Volume (KT)'!J68*'Selling Price'!J$20/10^3</f>
        <v>0</v>
      </c>
      <c r="K68" s="75">
        <f>'Selling Price'!K68*'Volume (KT)'!K68*'Selling Price'!K$20/10^3</f>
        <v>0</v>
      </c>
      <c r="L68" s="75">
        <f>'Selling Price'!L68*'Volume (KT)'!L68*'Selling Price'!L$20/10^3</f>
        <v>0</v>
      </c>
      <c r="M68" s="75">
        <f>'Selling Price'!M68*'Volume (KT)'!M68*'Selling Price'!M$20/10^3</f>
        <v>0</v>
      </c>
      <c r="N68" s="75">
        <f>'Selling Price'!N68*'Volume (KT)'!N68*'Selling Price'!N$20/10^3</f>
        <v>0</v>
      </c>
      <c r="O68" s="75">
        <f>'Selling Price'!O68*'Volume (KT)'!O68*'Selling Price'!O$20/10^3</f>
        <v>0</v>
      </c>
      <c r="P68" s="75">
        <f>'Selling Price'!P68*'Volume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'Selling Price'!E69*'Volume (KT)'!E69*'Selling Price'!E$20/10^3</f>
        <v>7.1005773782432371</v>
      </c>
      <c r="F69" s="75">
        <f>'Selling Price'!F69*'Volume (KT)'!F69*'Selling Price'!F$20/10^3</f>
        <v>6.7609144686515021</v>
      </c>
      <c r="G69" s="75">
        <f>'Selling Price'!G69*'Volume (KT)'!G69*'Selling Price'!G$20/10^3</f>
        <v>6.7609144686515021</v>
      </c>
      <c r="H69" s="75">
        <f>'Selling Price'!H69*'Volume (KT)'!H69*'Selling Price'!H$20/10^3</f>
        <v>7.6060287772329396</v>
      </c>
      <c r="I69" s="75">
        <f>'Selling Price'!I69*'Volume (KT)'!I69*'Selling Price'!I$20/10^3</f>
        <v>7.4107113438938095</v>
      </c>
      <c r="J69" s="75">
        <f>'Selling Price'!J69*'Volume (KT)'!J69*'Selling Price'!J$20/10^3</f>
        <v>6.5872989723500535</v>
      </c>
      <c r="K69" s="75">
        <f>'Selling Price'!K69*'Volume (KT)'!K69*'Selling Price'!K$20/10^3</f>
        <v>9.8809484585250793</v>
      </c>
      <c r="L69" s="75">
        <f>'Selling Price'!L69*'Volume (KT)'!L69*'Selling Price'!L$20/10^3</f>
        <v>10.063943726262016</v>
      </c>
      <c r="M69" s="75">
        <f>'Selling Price'!M69*'Volume (KT)'!M69*'Selling Price'!M$20/10^3</f>
        <v>10.063943726262016</v>
      </c>
      <c r="N69" s="75">
        <f>'Selling Price'!N69*'Volume (KT)'!N69*'Selling Price'!N$20/10^3</f>
        <v>10.063943726262016</v>
      </c>
      <c r="O69" s="75">
        <f>'Selling Price'!O69*'Volume (KT)'!O69*'Selling Price'!O$20/10^3</f>
        <v>10.291471808782921</v>
      </c>
      <c r="P69" s="75">
        <f>'Selling Price'!P69*'Volume (KT)'!P69*'Selling Price'!P$20/10^3</f>
        <v>10.291471808782921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'Selling Price'!E70*'Volume (KT)'!E70*'Selling Price'!E$20/10^3</f>
        <v>0</v>
      </c>
      <c r="F70" s="75">
        <f>'Selling Price'!F70*'Volume (KT)'!F70*'Selling Price'!F$20/10^3</f>
        <v>0</v>
      </c>
      <c r="G70" s="75">
        <f>'Selling Price'!G70*'Volume (KT)'!G70*'Selling Price'!G$20/10^3</f>
        <v>0</v>
      </c>
      <c r="H70" s="75">
        <f>'Selling Price'!H70*'Volume (KT)'!H70*'Selling Price'!H$20/10^3</f>
        <v>0</v>
      </c>
      <c r="I70" s="75">
        <f>'Selling Price'!I70*'Volume (KT)'!I70*'Selling Price'!I$20/10^3</f>
        <v>0</v>
      </c>
      <c r="J70" s="75">
        <f>'Selling Price'!J70*'Volume (KT)'!J70*'Selling Price'!J$20/10^3</f>
        <v>0</v>
      </c>
      <c r="K70" s="75">
        <f>'Selling Price'!K70*'Volume (KT)'!K70*'Selling Price'!K$20/10^3</f>
        <v>0</v>
      </c>
      <c r="L70" s="75">
        <f>'Selling Price'!L70*'Volume (KT)'!L70*'Selling Price'!L$20/10^3</f>
        <v>0</v>
      </c>
      <c r="M70" s="75">
        <f>'Selling Price'!M70*'Volume (KT)'!M70*'Selling Price'!M$20/10^3</f>
        <v>0</v>
      </c>
      <c r="N70" s="75">
        <f>'Selling Price'!N70*'Volume (KT)'!N70*'Selling Price'!N$20/10^3</f>
        <v>0</v>
      </c>
      <c r="O70" s="75">
        <f>'Selling Price'!O70*'Volume (KT)'!O70*'Selling Price'!O$20/10^3</f>
        <v>0</v>
      </c>
      <c r="P70" s="75">
        <f>'Selling Price'!P70*'Volume (KT)'!P70*'Selling Price'!P$20/10^3</f>
        <v>0</v>
      </c>
    </row>
    <row r="71" spans="1:16">
      <c r="A71" s="74" t="s">
        <v>91</v>
      </c>
      <c r="B71" s="86" t="s">
        <v>293</v>
      </c>
      <c r="C71" s="86" t="s">
        <v>106</v>
      </c>
      <c r="D71" s="86" t="s">
        <v>107</v>
      </c>
      <c r="E71" s="75">
        <f>'Selling Price'!E71*'Volume (KT)'!E71*'Selling Price'!E$20/10^3</f>
        <v>1226.9574910799997</v>
      </c>
      <c r="F71" s="75">
        <f>'Selling Price'!F71*'Volume (KT)'!F71*'Selling Price'!F$20/10^3</f>
        <v>992.31532800000002</v>
      </c>
      <c r="G71" s="75">
        <f>'Selling Price'!G71*'Volume (KT)'!G71*'Selling Price'!G$20/10^3</f>
        <v>1243.685378205254</v>
      </c>
      <c r="H71" s="75">
        <f>'Selling Price'!H71*'Volume (KT)'!H71*'Selling Price'!H$20/10^3</f>
        <v>1183.2929119603543</v>
      </c>
      <c r="I71" s="75">
        <f>'Selling Price'!I71*'Volume (KT)'!I71*'Selling Price'!I$20/10^3</f>
        <v>1116.3634867641274</v>
      </c>
      <c r="J71" s="75">
        <f>'Selling Price'!J71*'Volume (KT)'!J71*'Selling Price'!J$20/10^3</f>
        <v>1109.409098542503</v>
      </c>
      <c r="K71" s="75">
        <f>'Selling Price'!K71*'Volume (KT)'!K71*'Selling Price'!K$20/10^3</f>
        <v>1079.5428070512819</v>
      </c>
      <c r="L71" s="75">
        <f>'Selling Price'!L71*'Volume (KT)'!L71*'Selling Price'!L$20/10^3</f>
        <v>1065.9295525899029</v>
      </c>
      <c r="M71" s="75">
        <f>'Selling Price'!M71*'Volume (KT)'!M71*'Selling Price'!M$20/10^3</f>
        <v>1055.1330743199999</v>
      </c>
      <c r="N71" s="75">
        <f>'Selling Price'!N71*'Volume (KT)'!N71*'Selling Price'!N$20/10^3</f>
        <v>1185.8932019199999</v>
      </c>
      <c r="O71" s="75">
        <f>'Selling Price'!O71*'Volume (KT)'!O71*'Selling Price'!O$20/10^3</f>
        <v>1153.3111778991577</v>
      </c>
      <c r="P71" s="75">
        <f>'Selling Price'!P71*'Volume (KT)'!P71*'Selling Price'!P$20/10^3</f>
        <v>1183.5251691331259</v>
      </c>
    </row>
    <row r="72" spans="1:16">
      <c r="A72" s="74" t="s">
        <v>91</v>
      </c>
      <c r="B72" s="86" t="s">
        <v>293</v>
      </c>
      <c r="C72" s="86" t="s">
        <v>106</v>
      </c>
      <c r="D72" s="86" t="s">
        <v>108</v>
      </c>
      <c r="E72" s="75">
        <f>'Selling Price'!E72*'Volume (KT)'!E72*'Selling Price'!E$20/10^3</f>
        <v>0</v>
      </c>
      <c r="F72" s="75">
        <f>'Selling Price'!F72*'Volume (KT)'!F72*'Selling Price'!F$20/10^3</f>
        <v>0</v>
      </c>
      <c r="G72" s="75">
        <f>'Selling Price'!G72*'Volume (KT)'!G72*'Selling Price'!G$20/10^3</f>
        <v>0</v>
      </c>
      <c r="H72" s="75">
        <f>'Selling Price'!H72*'Volume (KT)'!H72*'Selling Price'!H$20/10^3</f>
        <v>0</v>
      </c>
      <c r="I72" s="75">
        <f>'Selling Price'!I72*'Volume (KT)'!I72*'Selling Price'!I$20/10^3</f>
        <v>0</v>
      </c>
      <c r="J72" s="75">
        <f>'Selling Price'!J72*'Volume (KT)'!J72*'Selling Price'!J$20/10^3</f>
        <v>0</v>
      </c>
      <c r="K72" s="75">
        <f>'Selling Price'!K72*'Volume (KT)'!K72*'Selling Price'!K$20/10^3</f>
        <v>0</v>
      </c>
      <c r="L72" s="75">
        <f>'Selling Price'!L72*'Volume (KT)'!L72*'Selling Price'!L$20/10^3</f>
        <v>0</v>
      </c>
      <c r="M72" s="75">
        <f>'Selling Price'!M72*'Volume (KT)'!M72*'Selling Price'!M$20/10^3</f>
        <v>0</v>
      </c>
      <c r="N72" s="75">
        <f>'Selling Price'!N72*'Volume (KT)'!N72*'Selling Price'!N$20/10^3</f>
        <v>0</v>
      </c>
      <c r="O72" s="75">
        <f>'Selling Price'!O72*'Volume (KT)'!O72*'Selling Price'!O$20/10^3</f>
        <v>0</v>
      </c>
      <c r="P72" s="75">
        <f>'Selling Price'!P72*'Volume (KT)'!P72*'Selling Price'!P$20/10^3</f>
        <v>0</v>
      </c>
    </row>
    <row r="73" spans="1:16">
      <c r="A73" s="74" t="s">
        <v>91</v>
      </c>
      <c r="B73" s="86" t="s">
        <v>293</v>
      </c>
      <c r="C73" s="86" t="s">
        <v>110</v>
      </c>
      <c r="D73" s="86" t="s">
        <v>107</v>
      </c>
      <c r="E73" s="75">
        <f>'Selling Price'!E73*'Volume (KT)'!E73*'Selling Price'!E$20/10^3</f>
        <v>25.955482919999977</v>
      </c>
      <c r="F73" s="75">
        <f>'Selling Price'!F73*'Volume (KT)'!F73*'Selling Price'!F$20/10^3</f>
        <v>0</v>
      </c>
      <c r="G73" s="75">
        <f>'Selling Price'!G73*'Volume (KT)'!G73*'Selling Price'!G$20/10^3</f>
        <v>279.87380400000001</v>
      </c>
      <c r="H73" s="75">
        <f>'Selling Price'!H73*'Volume (KT)'!H73*'Selling Price'!H$20/10^3</f>
        <v>272.00930399999999</v>
      </c>
      <c r="I73" s="75">
        <f>'Selling Price'!I73*'Volume (KT)'!I73*'Selling Price'!I$20/10^3</f>
        <v>267.51530400000001</v>
      </c>
      <c r="J73" s="75">
        <f>'Selling Price'!J73*'Volume (KT)'!J73*'Selling Price'!J$20/10^3</f>
        <v>256.280304</v>
      </c>
      <c r="K73" s="75">
        <f>'Selling Price'!K73*'Volume (KT)'!K73*'Selling Price'!K$20/10^3</f>
        <v>239.42780400000001</v>
      </c>
      <c r="L73" s="75">
        <f>'Selling Price'!L73*'Volume (KT)'!L73*'Selling Price'!L$20/10^3</f>
        <v>243.92180400000001</v>
      </c>
      <c r="M73" s="75">
        <f>'Selling Price'!M73*'Volume (KT)'!M73*'Selling Price'!M$20/10^3</f>
        <v>247.292304</v>
      </c>
      <c r="N73" s="75">
        <f>'Selling Price'!N73*'Volume (KT)'!N73*'Selling Price'!N$20/10^3</f>
        <v>265.268304</v>
      </c>
      <c r="O73" s="75">
        <f>'Selling Price'!O73*'Volume (KT)'!O73*'Selling Price'!O$20/10^3</f>
        <v>269.76230400000003</v>
      </c>
      <c r="P73" s="75">
        <f>'Selling Price'!P73*'Volume (KT)'!P73*'Selling Price'!P$20/10^3</f>
        <v>268.63880399999999</v>
      </c>
    </row>
    <row r="74" spans="1:16">
      <c r="A74" s="74" t="s">
        <v>91</v>
      </c>
      <c r="B74" s="86" t="s">
        <v>293</v>
      </c>
      <c r="C74" s="86" t="s">
        <v>111</v>
      </c>
      <c r="D74" s="86" t="s">
        <v>107</v>
      </c>
      <c r="E74" s="75">
        <f>'Selling Price'!E74*'Volume (KT)'!E74*'Selling Price'!E$20/10^3</f>
        <v>0</v>
      </c>
      <c r="F74" s="75">
        <f>'Selling Price'!F74*'Volume (KT)'!F74*'Selling Price'!F$20/10^3</f>
        <v>0</v>
      </c>
      <c r="G74" s="75">
        <f>'Selling Price'!G74*'Volume (KT)'!G74*'Selling Price'!G$20/10^3</f>
        <v>53.235230263145873</v>
      </c>
      <c r="H74" s="75">
        <f>'Selling Price'!H74*'Volume (KT)'!H74*'Selling Price'!H$20/10^3</f>
        <v>388.03407038804556</v>
      </c>
      <c r="I74" s="75">
        <f>'Selling Price'!I74*'Volume (KT)'!I74*'Selling Price'!I$20/10^3</f>
        <v>390.8453286854724</v>
      </c>
      <c r="J74" s="75">
        <f>'Selling Price'!J74*'Volume (KT)'!J74*'Selling Price'!J$20/10^3</f>
        <v>352.62029468829689</v>
      </c>
      <c r="K74" s="75">
        <f>'Selling Price'!K74*'Volume (KT)'!K74*'Selling Price'!K$20/10^3</f>
        <v>508.41101838311789</v>
      </c>
      <c r="L74" s="75">
        <f>'Selling Price'!L74*'Volume (KT)'!L74*'Selling Price'!L$20/10^3</f>
        <v>522.68957999999998</v>
      </c>
      <c r="M74" s="75">
        <f>'Selling Price'!M74*'Volume (KT)'!M74*'Selling Price'!M$20/10^3</f>
        <v>337.90726967999996</v>
      </c>
      <c r="N74" s="75">
        <f>'Selling Price'!N74*'Volume (KT)'!N74*'Selling Price'!N$20/10^3</f>
        <v>365.31235007999999</v>
      </c>
      <c r="O74" s="75">
        <f>'Selling Price'!O74*'Volume (KT)'!O74*'Selling Price'!O$20/10^3</f>
        <v>462.86350519444204</v>
      </c>
      <c r="P74" s="75">
        <f>'Selling Price'!P74*'Volume (KT)'!P74*'Selling Price'!P$20/10^3</f>
        <v>575.65458000000012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'Selling Price'!E75*'Volume (KT)'!E75*'Selling Price'!E$20/10^3</f>
        <v>0</v>
      </c>
      <c r="F75" s="75">
        <f>'Selling Price'!F75*'Volume (KT)'!F75*'Selling Price'!F$20/10^3</f>
        <v>114.84642309640472</v>
      </c>
      <c r="G75" s="75">
        <f>'Selling Price'!G75*'Volume (KT)'!G75*'Selling Price'!G$20/10^3</f>
        <v>0</v>
      </c>
      <c r="H75" s="75">
        <f>'Selling Price'!H75*'Volume (KT)'!H75*'Selling Price'!H$20/10^3</f>
        <v>0</v>
      </c>
      <c r="I75" s="75">
        <f>'Selling Price'!I75*'Volume (KT)'!I75*'Selling Price'!I$20/10^3</f>
        <v>0</v>
      </c>
      <c r="J75" s="75">
        <f>'Selling Price'!J75*'Volume (KT)'!J75*'Selling Price'!J$20/10^3</f>
        <v>0</v>
      </c>
      <c r="K75" s="75">
        <f>'Selling Price'!K75*'Volume (KT)'!K75*'Selling Price'!K$20/10^3</f>
        <v>0</v>
      </c>
      <c r="L75" s="75">
        <f>'Selling Price'!L75*'Volume (KT)'!L75*'Selling Price'!L$20/10^3</f>
        <v>0</v>
      </c>
      <c r="M75" s="75">
        <f>'Selling Price'!M75*'Volume (KT)'!M75*'Selling Price'!M$20/10^3</f>
        <v>0</v>
      </c>
      <c r="N75" s="75">
        <f>'Selling Price'!N75*'Volume (KT)'!N75*'Selling Price'!N$20/10^3</f>
        <v>0</v>
      </c>
      <c r="O75" s="75">
        <f>'Selling Price'!O75*'Volume (KT)'!O75*'Selling Price'!O$20/10^3</f>
        <v>0</v>
      </c>
      <c r="P75" s="75">
        <f>'Selling Price'!P75*'Volume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'Selling Price'!E76*'Volume (KT)'!E76*'Selling Price'!E$20/10^3</f>
        <v>821.64509859112729</v>
      </c>
      <c r="F76" s="75">
        <f>'Selling Price'!F76*'Volume (KT)'!F76*'Selling Price'!F$20/10^3</f>
        <v>754.79079984010161</v>
      </c>
      <c r="G76" s="75">
        <f>'Selling Price'!G76*'Volume (KT)'!G76*'Selling Price'!G$20/10^3</f>
        <v>838.05223113903378</v>
      </c>
      <c r="H76" s="75">
        <f>'Selling Price'!H76*'Volume (KT)'!H76*'Selling Price'!H$20/10^3</f>
        <v>808.57538248103185</v>
      </c>
      <c r="I76" s="75">
        <f>'Selling Price'!I76*'Volume (KT)'!I76*'Selling Price'!I$20/10^3</f>
        <v>766.12307949266517</v>
      </c>
      <c r="J76" s="75">
        <f>'Selling Price'!J76*'Volume (KT)'!J76*'Selling Price'!J$20/10^3</f>
        <v>763.29356319068336</v>
      </c>
      <c r="K76" s="75">
        <f>'Selling Price'!K76*'Volume (KT)'!K76*'Selling Price'!K$20/10^3</f>
        <v>800.47397902679722</v>
      </c>
      <c r="L76" s="75">
        <f>'Selling Price'!L76*'Volume (KT)'!L76*'Selling Price'!L$20/10^3</f>
        <v>753.17254888187801</v>
      </c>
      <c r="M76" s="75">
        <f>'Selling Price'!M76*'Volume (KT)'!M76*'Selling Price'!M$20/10^3</f>
        <v>784.42037232189466</v>
      </c>
      <c r="N76" s="75">
        <f>'Selling Price'!N76*'Volume (KT)'!N76*'Selling Price'!N$20/10^3</f>
        <v>796.90852030672545</v>
      </c>
      <c r="O76" s="75">
        <f>'Selling Price'!O76*'Volume (KT)'!O76*'Selling Price'!O$20/10^3</f>
        <v>807.34607030467976</v>
      </c>
      <c r="P76" s="75">
        <f>'Selling Price'!P76*'Volume (KT)'!P76*'Selling Price'!P$20/10^3</f>
        <v>779.13757745750388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'Selling Price'!E77*'Volume (KT)'!E77*'Selling Price'!E$20/10^3</f>
        <v>252.9464422944686</v>
      </c>
      <c r="F77" s="75">
        <f>'Selling Price'!F77*'Volume (KT)'!F77*'Selling Price'!F$20/10^3</f>
        <v>205.53429257443133</v>
      </c>
      <c r="G77" s="75">
        <f>'Selling Price'!G77*'Volume (KT)'!G77*'Selling Price'!G$20/10^3</f>
        <v>290.07739825338081</v>
      </c>
      <c r="H77" s="75">
        <f>'Selling Price'!H77*'Volume (KT)'!H77*'Selling Price'!H$20/10^3</f>
        <v>283.63732375271525</v>
      </c>
      <c r="I77" s="75">
        <f>'Selling Price'!I77*'Volume (KT)'!I77*'Selling Price'!I$20/10^3</f>
        <v>199.023711463127</v>
      </c>
      <c r="J77" s="75">
        <f>'Selling Price'!J77*'Volume (KT)'!J77*'Selling Price'!J$20/10^3</f>
        <v>199.023711463127</v>
      </c>
      <c r="K77" s="75">
        <f>'Selling Price'!K77*'Volume (KT)'!K77*'Selling Price'!K$20/10^3</f>
        <v>332.50228061773083</v>
      </c>
      <c r="L77" s="75">
        <f>'Selling Price'!L77*'Volume (KT)'!L77*'Selling Price'!L$20/10^3</f>
        <v>323.04310114172665</v>
      </c>
      <c r="M77" s="75">
        <f>'Selling Price'!M77*'Volume (KT)'!M77*'Selling Price'!M$20/10^3</f>
        <v>389.55197490619969</v>
      </c>
      <c r="N77" s="75">
        <f>'Selling Price'!N77*'Volume (KT)'!N77*'Selling Price'!N$20/10^3</f>
        <v>375.57153817611663</v>
      </c>
      <c r="O77" s="75">
        <f>'Selling Price'!O77*'Volume (KT)'!O77*'Selling Price'!O$20/10^3</f>
        <v>372.25144643054722</v>
      </c>
      <c r="P77" s="75">
        <f>'Selling Price'!P77*'Volume (KT)'!P77*'Selling Price'!P$20/10^3</f>
        <v>400.43540152011639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'Selling Price'!E78*'Volume (KT)'!E78*'Selling Price'!E$20/10^3</f>
        <v>10.850376517661838</v>
      </c>
      <c r="F78" s="75">
        <f>'Selling Price'!F78*'Volume (KT)'!F78*'Selling Price'!F$20/10^3</f>
        <v>11.161828937303005</v>
      </c>
      <c r="G78" s="75">
        <f>'Selling Price'!G78*'Volume (KT)'!G78*'Selling Price'!G$20/10^3</f>
        <v>10.464214628721567</v>
      </c>
      <c r="H78" s="75">
        <f>'Selling Price'!H78*'Volume (KT)'!H78*'Selling Price'!H$20/10^3</f>
        <v>9.7666003201401264</v>
      </c>
      <c r="I78" s="75">
        <f>'Selling Price'!I78*'Volume (KT)'!I78*'Selling Price'!I$20/10^3</f>
        <v>9.4627732016125918</v>
      </c>
      <c r="J78" s="75">
        <f>'Selling Price'!J78*'Volume (KT)'!J78*'Selling Price'!J$20/10^3</f>
        <v>9.4627732016125918</v>
      </c>
      <c r="K78" s="75">
        <f>'Selling Price'!K78*'Volume (KT)'!K78*'Selling Price'!K$20/10^3</f>
        <v>9.4627732016125918</v>
      </c>
      <c r="L78" s="75">
        <f>'Selling Price'!L78*'Volume (KT)'!L78*'Selling Price'!L$20/10^3</f>
        <v>9.6762676806390147</v>
      </c>
      <c r="M78" s="75">
        <f>'Selling Price'!M78*'Volume (KT)'!M78*'Selling Price'!M$20/10^3</f>
        <v>9.6762676806390147</v>
      </c>
      <c r="N78" s="75">
        <f>'Selling Price'!N78*'Volume (KT)'!N78*'Selling Price'!N$20/10^3</f>
        <v>9.6762676806390147</v>
      </c>
      <c r="O78" s="75">
        <f>'Selling Price'!O78*'Volume (KT)'!O78*'Selling Price'!O$20/10^3</f>
        <v>9.9417171102467403</v>
      </c>
      <c r="P78" s="75">
        <f>'Selling Price'!P78*'Volume (KT)'!P78*'Selling Price'!P$20/10^3</f>
        <v>9.9417171102467403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'Selling Price'!E79*'Volume (KT)'!E79*'Selling Price'!E$20/10^3</f>
        <v>172.56796486964785</v>
      </c>
      <c r="F79" s="75">
        <f>'Selling Price'!F79*'Volume (KT)'!F79*'Selling Price'!F$20/10^3</f>
        <v>159.76129097373067</v>
      </c>
      <c r="G79" s="75">
        <f>'Selling Price'!G79*'Volume (KT)'!G79*'Selling Price'!G$20/10^3</f>
        <v>0</v>
      </c>
      <c r="H79" s="75">
        <f>'Selling Price'!H79*'Volume (KT)'!H79*'Selling Price'!H$20/10^3</f>
        <v>0</v>
      </c>
      <c r="I79" s="75">
        <f>'Selling Price'!I79*'Volume (KT)'!I79*'Selling Price'!I$20/10^3</f>
        <v>0</v>
      </c>
      <c r="J79" s="75">
        <f>'Selling Price'!J79*'Volume (KT)'!J79*'Selling Price'!J$20/10^3</f>
        <v>0</v>
      </c>
      <c r="K79" s="75">
        <f>'Selling Price'!K79*'Volume (KT)'!K79*'Selling Price'!K$20/10^3</f>
        <v>0</v>
      </c>
      <c r="L79" s="75">
        <f>'Selling Price'!L79*'Volume (KT)'!L79*'Selling Price'!L$20/10^3</f>
        <v>0</v>
      </c>
      <c r="M79" s="75">
        <f>'Selling Price'!M79*'Volume (KT)'!M79*'Selling Price'!M$20/10^3</f>
        <v>0</v>
      </c>
      <c r="N79" s="75">
        <f>'Selling Price'!N79*'Volume (KT)'!N79*'Selling Price'!N$20/10^3</f>
        <v>0</v>
      </c>
      <c r="O79" s="75">
        <f>'Selling Price'!O79*'Volume (KT)'!O79*'Selling Price'!O$20/10^3</f>
        <v>0</v>
      </c>
      <c r="P79" s="75">
        <f>'Selling Price'!P79*'Volume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'Selling Price'!E80*'Volume (KT)'!E80*'Selling Price'!E$20/10^3</f>
        <v>405.08911941231884</v>
      </c>
      <c r="F80" s="75">
        <f>'Selling Price'!F80*'Volume (KT)'!F80*'Selling Price'!F$20/10^3</f>
        <v>354.25329737653328</v>
      </c>
      <c r="G80" s="75">
        <f>'Selling Price'!G80*'Volume (KT)'!G80*'Selling Price'!G$20/10^3</f>
        <v>379.77395900945294</v>
      </c>
      <c r="H80" s="75">
        <f>'Selling Price'!H80*'Volume (KT)'!H80*'Selling Price'!H$20/10^3</f>
        <v>139.31658702744068</v>
      </c>
      <c r="I80" s="75">
        <f>'Selling Price'!I80*'Volume (KT)'!I80*'Selling Price'!I$20/10^3</f>
        <v>128.46857768638958</v>
      </c>
      <c r="J80" s="75">
        <f>'Selling Price'!J80*'Volume (KT)'!J80*'Selling Price'!J$20/10^3</f>
        <v>144.50348020451895</v>
      </c>
      <c r="K80" s="75">
        <f>'Selling Price'!K80*'Volume (KT)'!K80*'Selling Price'!K$20/10^3</f>
        <v>3.6581419513305824</v>
      </c>
      <c r="L80" s="75">
        <f>'Selling Price'!L80*'Volume (KT)'!L80*'Selling Price'!L$20/10^3</f>
        <v>0</v>
      </c>
      <c r="M80" s="75">
        <f>'Selling Price'!M80*'Volume (KT)'!M80*'Selling Price'!M$20/10^3</f>
        <v>149.60641384078025</v>
      </c>
      <c r="N80" s="75">
        <f>'Selling Price'!N80*'Volume (KT)'!N80*'Selling Price'!N$20/10^3</f>
        <v>147.54192790921462</v>
      </c>
      <c r="O80" s="75">
        <f>'Selling Price'!O80*'Volume (KT)'!O80*'Selling Price'!O$20/10^3</f>
        <v>84.550975815999848</v>
      </c>
      <c r="P80" s="75">
        <f>'Selling Price'!P80*'Volume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'Selling Price'!E81*'Volume (KT)'!E81*'Selling Price'!E$20/10^3</f>
        <v>0</v>
      </c>
      <c r="F81" s="75">
        <f>'Selling Price'!F81*'Volume (KT)'!F81*'Selling Price'!F$20/10^3</f>
        <v>0</v>
      </c>
      <c r="G81" s="75">
        <f>'Selling Price'!G81*'Volume (KT)'!G81*'Selling Price'!G$20/10^3</f>
        <v>0</v>
      </c>
      <c r="H81" s="75">
        <f>'Selling Price'!H81*'Volume (KT)'!H81*'Selling Price'!H$20/10^3</f>
        <v>0</v>
      </c>
      <c r="I81" s="75">
        <f>'Selling Price'!I81*'Volume (KT)'!I81*'Selling Price'!I$20/10^3</f>
        <v>0</v>
      </c>
      <c r="J81" s="75">
        <f>'Selling Price'!J81*'Volume (KT)'!J81*'Selling Price'!J$20/10^3</f>
        <v>0</v>
      </c>
      <c r="K81" s="75">
        <f>'Selling Price'!K81*'Volume (KT)'!K81*'Selling Price'!K$20/10^3</f>
        <v>0</v>
      </c>
      <c r="L81" s="75">
        <f>'Selling Price'!L81*'Volume (KT)'!L81*'Selling Price'!L$20/10^3</f>
        <v>0</v>
      </c>
      <c r="M81" s="75">
        <f>'Selling Price'!M81*'Volume (KT)'!M81*'Selling Price'!M$20/10^3</f>
        <v>0</v>
      </c>
      <c r="N81" s="75">
        <f>'Selling Price'!N81*'Volume (KT)'!N81*'Selling Price'!N$20/10^3</f>
        <v>0</v>
      </c>
      <c r="O81" s="75">
        <f>'Selling Price'!O81*'Volume (KT)'!O81*'Selling Price'!O$20/10^3</f>
        <v>0</v>
      </c>
      <c r="P81" s="75">
        <f>'Selling Price'!P81*'Volume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'Selling Price'!E82*'Volume (KT)'!E82*'Selling Price'!E$20/10^3</f>
        <v>0</v>
      </c>
      <c r="F82" s="75">
        <f>'Selling Price'!F82*'Volume (KT)'!F82*'Selling Price'!F$20/10^3</f>
        <v>0</v>
      </c>
      <c r="G82" s="75">
        <f>'Selling Price'!G82*'Volume (KT)'!G82*'Selling Price'!G$20/10^3</f>
        <v>0</v>
      </c>
      <c r="H82" s="75">
        <f>'Selling Price'!H82*'Volume (KT)'!H82*'Selling Price'!H$20/10^3</f>
        <v>0</v>
      </c>
      <c r="I82" s="75">
        <f>'Selling Price'!I82*'Volume (KT)'!I82*'Selling Price'!I$20/10^3</f>
        <v>0</v>
      </c>
      <c r="J82" s="75">
        <f>'Selling Price'!J82*'Volume (KT)'!J82*'Selling Price'!J$20/10^3</f>
        <v>0</v>
      </c>
      <c r="K82" s="75">
        <f>'Selling Price'!K82*'Volume (KT)'!K82*'Selling Price'!K$20/10^3</f>
        <v>0</v>
      </c>
      <c r="L82" s="75">
        <f>'Selling Price'!L82*'Volume (KT)'!L82*'Selling Price'!L$20/10^3</f>
        <v>0</v>
      </c>
      <c r="M82" s="75">
        <f>'Selling Price'!M82*'Volume (KT)'!M82*'Selling Price'!M$20/10^3</f>
        <v>0</v>
      </c>
      <c r="N82" s="75">
        <f>'Selling Price'!N82*'Volume (KT)'!N82*'Selling Price'!N$20/10^3</f>
        <v>0</v>
      </c>
      <c r="O82" s="75">
        <f>'Selling Price'!O82*'Volume (KT)'!O82*'Selling Price'!O$20/10^3</f>
        <v>0</v>
      </c>
      <c r="P82" s="75">
        <f>'Selling Price'!P82*'Volume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'Selling Price'!E83*'Volume (KT)'!E83*'Selling Price'!E$20/10^3</f>
        <v>0</v>
      </c>
      <c r="F83" s="75">
        <f>'Selling Price'!F83*'Volume (KT)'!F83*'Selling Price'!F$20/10^3</f>
        <v>0</v>
      </c>
      <c r="G83" s="75">
        <f>'Selling Price'!G83*'Volume (KT)'!G83*'Selling Price'!G$20/10^3</f>
        <v>0</v>
      </c>
      <c r="H83" s="75">
        <f>'Selling Price'!H83*'Volume (KT)'!H83*'Selling Price'!H$20/10^3</f>
        <v>0</v>
      </c>
      <c r="I83" s="75">
        <f>'Selling Price'!I83*'Volume (KT)'!I83*'Selling Price'!I$20/10^3</f>
        <v>0</v>
      </c>
      <c r="J83" s="75">
        <f>'Selling Price'!J83*'Volume (KT)'!J83*'Selling Price'!J$20/10^3</f>
        <v>0</v>
      </c>
      <c r="K83" s="75">
        <f>'Selling Price'!K83*'Volume (KT)'!K83*'Selling Price'!K$20/10^3</f>
        <v>0</v>
      </c>
      <c r="L83" s="75">
        <f>'Selling Price'!L83*'Volume (KT)'!L83*'Selling Price'!L$20/10^3</f>
        <v>0</v>
      </c>
      <c r="M83" s="75">
        <f>'Selling Price'!M83*'Volume (KT)'!M83*'Selling Price'!M$20/10^3</f>
        <v>0</v>
      </c>
      <c r="N83" s="75">
        <f>'Selling Price'!N83*'Volume (KT)'!N83*'Selling Price'!N$20/10^3</f>
        <v>0</v>
      </c>
      <c r="O83" s="75">
        <f>'Selling Price'!O83*'Volume (KT)'!O83*'Selling Price'!O$20/10^3</f>
        <v>0</v>
      </c>
      <c r="P83" s="75">
        <f>'Selling Price'!P83*'Volume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'Selling Price'!E84*'Volume (KT)'!E84*'Selling Price'!E$20/10^3</f>
        <v>0</v>
      </c>
      <c r="F84" s="75">
        <f>'Selling Price'!F84*'Volume (KT)'!F84*'Selling Price'!F$20/10^3</f>
        <v>0</v>
      </c>
      <c r="G84" s="75">
        <f>'Selling Price'!G84*'Volume (KT)'!G84*'Selling Price'!G$20/10^3</f>
        <v>0</v>
      </c>
      <c r="H84" s="75">
        <f>'Selling Price'!H84*'Volume (KT)'!H84*'Selling Price'!H$20/10^3</f>
        <v>0</v>
      </c>
      <c r="I84" s="75">
        <f>'Selling Price'!I84*'Volume (KT)'!I84*'Selling Price'!I$20/10^3</f>
        <v>0</v>
      </c>
      <c r="J84" s="75">
        <f>'Selling Price'!J84*'Volume (KT)'!J84*'Selling Price'!J$20/10^3</f>
        <v>0</v>
      </c>
      <c r="K84" s="75">
        <f>'Selling Price'!K84*'Volume (KT)'!K84*'Selling Price'!K$20/10^3</f>
        <v>0</v>
      </c>
      <c r="L84" s="75">
        <f>'Selling Price'!L84*'Volume (KT)'!L84*'Selling Price'!L$20/10^3</f>
        <v>0</v>
      </c>
      <c r="M84" s="75">
        <f>'Selling Price'!M84*'Volume (KT)'!M84*'Selling Price'!M$20/10^3</f>
        <v>0</v>
      </c>
      <c r="N84" s="75">
        <f>'Selling Price'!N84*'Volume (KT)'!N84*'Selling Price'!N$20/10^3</f>
        <v>0</v>
      </c>
      <c r="O84" s="75">
        <f>'Selling Price'!O84*'Volume (KT)'!O84*'Selling Price'!O$20/10^3</f>
        <v>0</v>
      </c>
      <c r="P84" s="75">
        <f>'Selling Price'!P84*'Volume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'Selling Price'!E85*'Volume (KT)'!E85*'Selling Price'!E$20/10^3</f>
        <v>0</v>
      </c>
      <c r="F85" s="75">
        <f>'Selling Price'!F85*'Volume (KT)'!F85*'Selling Price'!F$20/10^3</f>
        <v>0</v>
      </c>
      <c r="G85" s="75">
        <f>'Selling Price'!G85*'Volume (KT)'!G85*'Selling Price'!G$20/10^3</f>
        <v>0</v>
      </c>
      <c r="H85" s="75">
        <f>'Selling Price'!H85*'Volume (KT)'!H85*'Selling Price'!H$20/10^3</f>
        <v>0</v>
      </c>
      <c r="I85" s="75">
        <f>'Selling Price'!I85*'Volume (KT)'!I85*'Selling Price'!I$20/10^3</f>
        <v>0</v>
      </c>
      <c r="J85" s="75">
        <f>'Selling Price'!J85*'Volume (KT)'!J85*'Selling Price'!J$20/10^3</f>
        <v>0</v>
      </c>
      <c r="K85" s="75">
        <f>'Selling Price'!K85*'Volume (KT)'!K85*'Selling Price'!K$20/10^3</f>
        <v>0</v>
      </c>
      <c r="L85" s="75">
        <f>'Selling Price'!L85*'Volume (KT)'!L85*'Selling Price'!L$20/10^3</f>
        <v>0</v>
      </c>
      <c r="M85" s="75">
        <f>'Selling Price'!M85*'Volume (KT)'!M85*'Selling Price'!M$20/10^3</f>
        <v>0</v>
      </c>
      <c r="N85" s="75">
        <f>'Selling Price'!N85*'Volume (KT)'!N85*'Selling Price'!N$20/10^3</f>
        <v>0</v>
      </c>
      <c r="O85" s="75">
        <f>'Selling Price'!O85*'Volume (KT)'!O85*'Selling Price'!O$20/10^3</f>
        <v>0</v>
      </c>
      <c r="P85" s="75">
        <f>'Selling Price'!P85*'Volume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'Selling Price'!E86*'Volume (KT)'!E86*'Selling Price'!E$20/10^3</f>
        <v>16.335564776492753</v>
      </c>
      <c r="F86" s="75">
        <f>'Selling Price'!F86*'Volume (KT)'!F86*'Selling Price'!F$20/10^3</f>
        <v>16.802743405954505</v>
      </c>
      <c r="G86" s="75">
        <f>'Selling Price'!G86*'Volume (KT)'!G86*'Selling Price'!G$20/10^3</f>
        <v>16.802743405954505</v>
      </c>
      <c r="H86" s="75">
        <f>'Selling Price'!H86*'Volume (KT)'!H86*'Selling Price'!H$20/10^3</f>
        <v>33.60548681190901</v>
      </c>
      <c r="I86" s="75">
        <f>'Selling Price'!I86*'Volume (KT)'!I86*'Selling Price'!I$20/10^3</f>
        <v>24.422845375575243</v>
      </c>
      <c r="J86" s="75">
        <f>'Selling Price'!J86*'Volume (KT)'!J86*'Selling Price'!J$20/10^3</f>
        <v>24.422845375575243</v>
      </c>
      <c r="K86" s="75">
        <f>'Selling Price'!K86*'Volume (KT)'!K86*'Selling Price'!K$20/10^3</f>
        <v>32.563793834100316</v>
      </c>
      <c r="L86" s="75">
        <f>'Selling Price'!L86*'Volume (KT)'!L86*'Selling Price'!L$20/10^3</f>
        <v>24.971831178786044</v>
      </c>
      <c r="M86" s="75">
        <f>'Selling Price'!M86*'Volume (KT)'!M86*'Selling Price'!M$20/10^3</f>
        <v>33.295774905048056</v>
      </c>
      <c r="N86" s="75">
        <f>'Selling Price'!N86*'Volume (KT)'!N86*'Selling Price'!N$20/10^3</f>
        <v>58.26760608383411</v>
      </c>
      <c r="O86" s="75">
        <f>'Selling Price'!O86*'Volume (KT)'!O86*'Selling Price'!O$20/10^3</f>
        <v>59.860302661480439</v>
      </c>
      <c r="P86" s="75">
        <f>'Selling Price'!P86*'Volume (KT)'!P86*'Selling Price'!P$20/10^3</f>
        <v>25.654415426348763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'Selling Price'!E87*'Volume (KT)'!E87*'Selling Price'!E$20/10^3</f>
        <v>24.953347164739132</v>
      </c>
      <c r="F87" s="75">
        <f>'Selling Price'!F87*'Volume (KT)'!F87*'Selling Price'!F$20/10^3</f>
        <v>25.654115108931759</v>
      </c>
      <c r="G87" s="75">
        <f>'Selling Price'!G87*'Volume (KT)'!G87*'Selling Price'!G$20/10^3</f>
        <v>25.654115108931759</v>
      </c>
      <c r="H87" s="75">
        <f>'Selling Price'!H87*'Volume (KT)'!H87*'Selling Price'!H$20/10^3</f>
        <v>25.654115108931759</v>
      </c>
      <c r="I87" s="75">
        <f>'Selling Price'!I87*'Volume (KT)'!I87*'Selling Price'!I$20/10^3</f>
        <v>24.872845375575242</v>
      </c>
      <c r="J87" s="75">
        <f>'Selling Price'!J87*'Volume (KT)'!J87*'Selling Price'!J$20/10^3</f>
        <v>24.872845375575242</v>
      </c>
      <c r="K87" s="75">
        <f>'Selling Price'!K87*'Volume (KT)'!K87*'Selling Price'!K$20/10^3</f>
        <v>24.872845375575242</v>
      </c>
      <c r="L87" s="75">
        <f>'Selling Price'!L87*'Volume (KT)'!L87*'Selling Price'!L$20/10^3</f>
        <v>25.421831178786039</v>
      </c>
      <c r="M87" s="75">
        <f>'Selling Price'!M87*'Volume (KT)'!M87*'Selling Price'!M$20/10^3</f>
        <v>25.421831178786039</v>
      </c>
      <c r="N87" s="75">
        <f>'Selling Price'!N87*'Volume (KT)'!N87*'Selling Price'!N$20/10^3</f>
        <v>25.421831178786039</v>
      </c>
      <c r="O87" s="75">
        <f>'Selling Price'!O87*'Volume (KT)'!O87*'Selling Price'!O$20/10^3</f>
        <v>26.104415426348762</v>
      </c>
      <c r="P87" s="75">
        <f>'Selling Price'!P87*'Volume (KT)'!P87*'Selling Price'!P$20/10^3</f>
        <v>26.104415426348762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'Selling Price'!E88*'Volume (KT)'!E88*'Selling Price'!E$20/10^3</f>
        <v>0</v>
      </c>
      <c r="F88" s="75">
        <f>'Selling Price'!F88*'Volume (KT)'!F88*'Selling Price'!F$20/10^3</f>
        <v>0</v>
      </c>
      <c r="G88" s="75">
        <f>'Selling Price'!G88*'Volume (KT)'!G88*'Selling Price'!G$20/10^3</f>
        <v>0</v>
      </c>
      <c r="H88" s="75">
        <f>'Selling Price'!H88*'Volume (KT)'!H88*'Selling Price'!H$20/10^3</f>
        <v>0</v>
      </c>
      <c r="I88" s="75">
        <f>'Selling Price'!I88*'Volume (KT)'!I88*'Selling Price'!I$20/10^3</f>
        <v>0</v>
      </c>
      <c r="J88" s="75">
        <f>'Selling Price'!J88*'Volume (KT)'!J88*'Selling Price'!J$20/10^3</f>
        <v>0</v>
      </c>
      <c r="K88" s="75">
        <f>'Selling Price'!K88*'Volume (KT)'!K88*'Selling Price'!K$20/10^3</f>
        <v>0</v>
      </c>
      <c r="L88" s="75">
        <f>'Selling Price'!L88*'Volume (KT)'!L88*'Selling Price'!L$20/10^3</f>
        <v>0</v>
      </c>
      <c r="M88" s="75">
        <f>'Selling Price'!M88*'Volume (KT)'!M88*'Selling Price'!M$20/10^3</f>
        <v>0</v>
      </c>
      <c r="N88" s="75">
        <f>'Selling Price'!N88*'Volume (KT)'!N88*'Selling Price'!N$20/10^3</f>
        <v>0</v>
      </c>
      <c r="O88" s="75">
        <f>'Selling Price'!O88*'Volume (KT)'!O88*'Selling Price'!O$20/10^3</f>
        <v>0</v>
      </c>
      <c r="P88" s="75">
        <f>'Selling Price'!P88*'Volume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'Selling Price'!E89*'Volume (KT)'!E89*'Selling Price'!E$20/10^3</f>
        <v>113.30453167427392</v>
      </c>
      <c r="F89" s="75">
        <f>'Selling Price'!F89*'Volume (KT)'!F89*'Selling Price'!F$20/10^3</f>
        <v>119.07895252287247</v>
      </c>
      <c r="G89" s="75">
        <f>'Selling Price'!G89*'Volume (KT)'!G89*'Selling Price'!G$20/10^3</f>
        <v>114.11732950108608</v>
      </c>
      <c r="H89" s="75">
        <f>'Selling Price'!H89*'Volume (KT)'!H89*'Selling Price'!H$20/10^3</f>
        <v>114.11732950108608</v>
      </c>
      <c r="I89" s="75">
        <f>'Selling Price'!I89*'Volume (KT)'!I89*'Selling Price'!I$20/10^3</f>
        <v>110.5234887276461</v>
      </c>
      <c r="J89" s="75">
        <f>'Selling Price'!J89*'Volume (KT)'!J89*'Selling Price'!J$20/10^3</f>
        <v>110.5234887276461</v>
      </c>
      <c r="K89" s="75">
        <f>'Selling Price'!K89*'Volume (KT)'!K89*'Selling Price'!K$20/10^3</f>
        <v>110.5234887276461</v>
      </c>
      <c r="L89" s="75">
        <f>'Selling Price'!L89*'Volume (KT)'!L89*'Selling Price'!L$20/10^3</f>
        <v>113.04882342241579</v>
      </c>
      <c r="M89" s="75">
        <f>'Selling Price'!M89*'Volume (KT)'!M89*'Selling Price'!M$20/10^3</f>
        <v>113.04882342241579</v>
      </c>
      <c r="N89" s="75">
        <f>'Selling Price'!N89*'Volume (KT)'!N89*'Selling Price'!N$20/10^3</f>
        <v>121.24076714867783</v>
      </c>
      <c r="O89" s="75">
        <f>'Selling Price'!O89*'Volume (KT)'!O89*'Selling Price'!O$20/10^3</f>
        <v>124.60818276998724</v>
      </c>
      <c r="P89" s="75">
        <f>'Selling Price'!P89*'Volume (KT)'!P89*'Selling Price'!P$20/10^3</f>
        <v>116.18871096120429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'Selling Price'!E90*'Volume (KT)'!E90*'Selling Price'!E$20/10^3</f>
        <v>0</v>
      </c>
      <c r="F90" s="75">
        <f>'Selling Price'!F90*'Volume (KT)'!F90*'Selling Price'!F$20/10^3</f>
        <v>0</v>
      </c>
      <c r="G90" s="75">
        <f>'Selling Price'!G90*'Volume (KT)'!G90*'Selling Price'!G$20/10^3</f>
        <v>0</v>
      </c>
      <c r="H90" s="75">
        <f>'Selling Price'!H90*'Volume (KT)'!H90*'Selling Price'!H$20/10^3</f>
        <v>0</v>
      </c>
      <c r="I90" s="75">
        <f>'Selling Price'!I90*'Volume (KT)'!I90*'Selling Price'!I$20/10^3</f>
        <v>0</v>
      </c>
      <c r="J90" s="75">
        <f>'Selling Price'!J90*'Volume (KT)'!J90*'Selling Price'!J$20/10^3</f>
        <v>0</v>
      </c>
      <c r="K90" s="75">
        <f>'Selling Price'!K90*'Volume (KT)'!K90*'Selling Price'!K$20/10^3</f>
        <v>0</v>
      </c>
      <c r="L90" s="75">
        <f>'Selling Price'!L90*'Volume (KT)'!L90*'Selling Price'!L$20/10^3</f>
        <v>0</v>
      </c>
      <c r="M90" s="75">
        <f>'Selling Price'!M90*'Volume (KT)'!M90*'Selling Price'!M$20/10^3</f>
        <v>0</v>
      </c>
      <c r="N90" s="75">
        <f>'Selling Price'!N90*'Volume (KT)'!N90*'Selling Price'!N$20/10^3</f>
        <v>0</v>
      </c>
      <c r="O90" s="75">
        <f>'Selling Price'!O90*'Volume (KT)'!O90*'Selling Price'!O$20/10^3</f>
        <v>0</v>
      </c>
      <c r="P90" s="75">
        <f>'Selling Price'!P90*'Volume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'Selling Price'!E91*'Volume (KT)'!E91*'Selling Price'!E$20/10^3</f>
        <v>0</v>
      </c>
      <c r="F91" s="75">
        <f>'Selling Price'!F91*'Volume (KT)'!F91*'Selling Price'!F$20/10^3</f>
        <v>0</v>
      </c>
      <c r="G91" s="75">
        <f>'Selling Price'!G91*'Volume (KT)'!G91*'Selling Price'!G$20/10^3</f>
        <v>0</v>
      </c>
      <c r="H91" s="75">
        <f>'Selling Price'!H91*'Volume (KT)'!H91*'Selling Price'!H$20/10^3</f>
        <v>0</v>
      </c>
      <c r="I91" s="75">
        <f>'Selling Price'!I91*'Volume (KT)'!I91*'Selling Price'!I$20/10^3</f>
        <v>0</v>
      </c>
      <c r="J91" s="75">
        <f>'Selling Price'!J91*'Volume (KT)'!J91*'Selling Price'!J$20/10^3</f>
        <v>0</v>
      </c>
      <c r="K91" s="75">
        <f>'Selling Price'!K91*'Volume (KT)'!K91*'Selling Price'!K$20/10^3</f>
        <v>0</v>
      </c>
      <c r="L91" s="75">
        <f>'Selling Price'!L91*'Volume (KT)'!L91*'Selling Price'!L$20/10^3</f>
        <v>0</v>
      </c>
      <c r="M91" s="75">
        <f>'Selling Price'!M91*'Volume (KT)'!M91*'Selling Price'!M$20/10^3</f>
        <v>0</v>
      </c>
      <c r="N91" s="75">
        <f>'Selling Price'!N91*'Volume (KT)'!N91*'Selling Price'!N$20/10^3</f>
        <v>0</v>
      </c>
      <c r="O91" s="75">
        <f>'Selling Price'!O91*'Volume (KT)'!O91*'Selling Price'!O$20/10^3</f>
        <v>0</v>
      </c>
      <c r="P91" s="75">
        <f>'Selling Price'!P91*'Volume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'Selling Price'!E92*'Volume (KT)'!E92*'Selling Price'!E$20/10^3</f>
        <v>0</v>
      </c>
      <c r="F92" s="75">
        <f>'Selling Price'!F92*'Volume (KT)'!F92*'Selling Price'!F$20/10^3</f>
        <v>0</v>
      </c>
      <c r="G92" s="75">
        <f>'Selling Price'!G92*'Volume (KT)'!G92*'Selling Price'!G$20/10^3</f>
        <v>0</v>
      </c>
      <c r="H92" s="75">
        <f>'Selling Price'!H92*'Volume (KT)'!H92*'Selling Price'!H$20/10^3</f>
        <v>0</v>
      </c>
      <c r="I92" s="75">
        <f>'Selling Price'!I92*'Volume (KT)'!I92*'Selling Price'!I$20/10^3</f>
        <v>0</v>
      </c>
      <c r="J92" s="75">
        <f>'Selling Price'!J92*'Volume (KT)'!J92*'Selling Price'!J$20/10^3</f>
        <v>0</v>
      </c>
      <c r="K92" s="75">
        <f>'Selling Price'!K92*'Volume (KT)'!K92*'Selling Price'!K$20/10^3</f>
        <v>0</v>
      </c>
      <c r="L92" s="75">
        <f>'Selling Price'!L92*'Volume (KT)'!L92*'Selling Price'!L$20/10^3</f>
        <v>0</v>
      </c>
      <c r="M92" s="75">
        <f>'Selling Price'!M92*'Volume (KT)'!M92*'Selling Price'!M$20/10^3</f>
        <v>0</v>
      </c>
      <c r="N92" s="75">
        <f>'Selling Price'!N92*'Volume (KT)'!N92*'Selling Price'!N$20/10^3</f>
        <v>0</v>
      </c>
      <c r="O92" s="75">
        <f>'Selling Price'!O92*'Volume (KT)'!O92*'Selling Price'!O$20/10^3</f>
        <v>0</v>
      </c>
      <c r="P92" s="75">
        <f>'Selling Price'!P92*'Volume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'Selling Price'!E93*'Volume (KT)'!E93*'Selling Price'!E$20/10^3</f>
        <v>0</v>
      </c>
      <c r="F93" s="75">
        <f>'Selling Price'!F93*'Volume (KT)'!F93*'Selling Price'!F$20/10^3</f>
        <v>0</v>
      </c>
      <c r="G93" s="75">
        <f>'Selling Price'!G93*'Volume (KT)'!G93*'Selling Price'!G$20/10^3</f>
        <v>0</v>
      </c>
      <c r="H93" s="75">
        <f>'Selling Price'!H93*'Volume (KT)'!H93*'Selling Price'!H$20/10^3</f>
        <v>0</v>
      </c>
      <c r="I93" s="75">
        <f>'Selling Price'!I93*'Volume (KT)'!I93*'Selling Price'!I$20/10^3</f>
        <v>0</v>
      </c>
      <c r="J93" s="75">
        <f>'Selling Price'!J93*'Volume (KT)'!J93*'Selling Price'!J$20/10^3</f>
        <v>0</v>
      </c>
      <c r="K93" s="75">
        <f>'Selling Price'!K93*'Volume (KT)'!K93*'Selling Price'!K$20/10^3</f>
        <v>0</v>
      </c>
      <c r="L93" s="75">
        <f>'Selling Price'!L93*'Volume (KT)'!L93*'Selling Price'!L$20/10^3</f>
        <v>0</v>
      </c>
      <c r="M93" s="75">
        <f>'Selling Price'!M93*'Volume (KT)'!M93*'Selling Price'!M$20/10^3</f>
        <v>0</v>
      </c>
      <c r="N93" s="75">
        <f>'Selling Price'!N93*'Volume (KT)'!N93*'Selling Price'!N$20/10^3</f>
        <v>0</v>
      </c>
      <c r="O93" s="75">
        <f>'Selling Price'!O93*'Volume (KT)'!O93*'Selling Price'!O$20/10^3</f>
        <v>0</v>
      </c>
      <c r="P93" s="75">
        <f>'Selling Price'!P93*'Volume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'Selling Price'!E94*'Volume (KT)'!E94*'Selling Price'!E$20/10^3</f>
        <v>0</v>
      </c>
      <c r="F94" s="75">
        <f>'Selling Price'!F94*'Volume (KT)'!F94*'Selling Price'!F$20/10^3</f>
        <v>0</v>
      </c>
      <c r="G94" s="75">
        <f>'Selling Price'!G94*'Volume (KT)'!G94*'Selling Price'!G$20/10^3</f>
        <v>118.87940959712813</v>
      </c>
      <c r="H94" s="75">
        <f>'Selling Price'!H94*'Volume (KT)'!H94*'Selling Price'!H$20/10^3</f>
        <v>115.09879233078837</v>
      </c>
      <c r="I94" s="75">
        <f>'Selling Price'!I94*'Volume (KT)'!I94*'Selling Price'!I$20/10^3</f>
        <v>115.1944206881299</v>
      </c>
      <c r="J94" s="75">
        <f>'Selling Price'!J94*'Volume (KT)'!J94*'Selling Price'!J$20/10^3</f>
        <v>111.53099388179361</v>
      </c>
      <c r="K94" s="75">
        <f>'Selling Price'!K94*'Volume (KT)'!K94*'Selling Price'!K$20/10^3</f>
        <v>115.1944206881299</v>
      </c>
      <c r="L94" s="75">
        <f>'Selling Price'!L94*'Volume (KT)'!L94*'Selling Price'!L$20/10^3</f>
        <v>117.78380372660752</v>
      </c>
      <c r="M94" s="75">
        <f>'Selling Price'!M94*'Volume (KT)'!M94*'Selling Price'!M$20/10^3</f>
        <v>114.0380290497896</v>
      </c>
      <c r="N94" s="75">
        <f>'Selling Price'!N94*'Volume (KT)'!N94*'Selling Price'!N$20/10^3</f>
        <v>117.78380372660752</v>
      </c>
      <c r="O94" s="75">
        <f>'Selling Price'!O94*'Volume (KT)'!O94*'Selling Price'!O$20/10^3</f>
        <v>117.15516378032601</v>
      </c>
      <c r="P94" s="75">
        <f>'Selling Price'!P94*'Volume (KT)'!P94*'Selling Price'!P$20/10^3</f>
        <v>117.15516378032601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'Selling Price'!E95*'Volume (KT)'!E95*'Selling Price'!E$20/10^3</f>
        <v>0</v>
      </c>
      <c r="F95" s="75">
        <f>'Selling Price'!F95*'Volume (KT)'!F95*'Selling Price'!F$20/10^3</f>
        <v>0</v>
      </c>
      <c r="G95" s="75">
        <f>'Selling Price'!G95*'Volume (KT)'!G95*'Selling Price'!G$20/10^3</f>
        <v>0</v>
      </c>
      <c r="H95" s="75">
        <f>'Selling Price'!H95*'Volume (KT)'!H95*'Selling Price'!H$20/10^3</f>
        <v>0</v>
      </c>
      <c r="I95" s="75">
        <f>'Selling Price'!I95*'Volume (KT)'!I95*'Selling Price'!I$20/10^3</f>
        <v>0</v>
      </c>
      <c r="J95" s="75">
        <f>'Selling Price'!J95*'Volume (KT)'!J95*'Selling Price'!J$20/10^3</f>
        <v>0</v>
      </c>
      <c r="K95" s="75">
        <f>'Selling Price'!K95*'Volume (KT)'!K95*'Selling Price'!K$20/10^3</f>
        <v>0</v>
      </c>
      <c r="L95" s="75">
        <f>'Selling Price'!L95*'Volume (KT)'!L95*'Selling Price'!L$20/10^3</f>
        <v>0</v>
      </c>
      <c r="M95" s="75">
        <f>'Selling Price'!M95*'Volume (KT)'!M95*'Selling Price'!M$20/10^3</f>
        <v>0</v>
      </c>
      <c r="N95" s="75">
        <f>'Selling Price'!N95*'Volume (KT)'!N95*'Selling Price'!N$20/10^3</f>
        <v>0</v>
      </c>
      <c r="O95" s="75">
        <f>'Selling Price'!O95*'Volume (KT)'!O95*'Selling Price'!O$20/10^3</f>
        <v>0</v>
      </c>
      <c r="P95" s="75">
        <f>'Selling Price'!P95*'Volume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'Selling Price'!E96*'Volume (KT)'!E96*'Selling Price'!E$20/10^3</f>
        <v>0</v>
      </c>
      <c r="F96" s="75">
        <f>'Selling Price'!F96*'Volume (KT)'!F96*'Selling Price'!F$20/10^3</f>
        <v>0</v>
      </c>
      <c r="G96" s="75">
        <f>'Selling Price'!G96*'Volume (KT)'!G96*'Selling Price'!G$20/10^3</f>
        <v>0</v>
      </c>
      <c r="H96" s="75">
        <f>'Selling Price'!H96*'Volume (KT)'!H96*'Selling Price'!H$20/10^3</f>
        <v>0</v>
      </c>
      <c r="I96" s="75">
        <f>'Selling Price'!I96*'Volume (KT)'!I96*'Selling Price'!I$20/10^3</f>
        <v>0</v>
      </c>
      <c r="J96" s="75">
        <f>'Selling Price'!J96*'Volume (KT)'!J96*'Selling Price'!J$20/10^3</f>
        <v>0</v>
      </c>
      <c r="K96" s="75">
        <f>'Selling Price'!K96*'Volume (KT)'!K96*'Selling Price'!K$20/10^3</f>
        <v>0</v>
      </c>
      <c r="L96" s="75">
        <f>'Selling Price'!L96*'Volume (KT)'!L96*'Selling Price'!L$20/10^3</f>
        <v>0</v>
      </c>
      <c r="M96" s="75">
        <f>'Selling Price'!M96*'Volume (KT)'!M96*'Selling Price'!M$20/10^3</f>
        <v>0</v>
      </c>
      <c r="N96" s="75">
        <f>'Selling Price'!N96*'Volume (KT)'!N96*'Selling Price'!N$20/10^3</f>
        <v>0</v>
      </c>
      <c r="O96" s="75">
        <f>'Selling Price'!O96*'Volume (KT)'!O96*'Selling Price'!O$20/10^3</f>
        <v>0</v>
      </c>
      <c r="P96" s="75">
        <f>'Selling Price'!P96*'Volume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'Selling Price'!E97*'Volume (KT)'!E97*'Selling Price'!E$20/10^3</f>
        <v>0</v>
      </c>
      <c r="F97" s="75">
        <f>'Selling Price'!F97*'Volume (KT)'!F97*'Selling Price'!F$20/10^3</f>
        <v>0</v>
      </c>
      <c r="G97" s="75">
        <f>'Selling Price'!G97*'Volume (KT)'!G97*'Selling Price'!G$20/10^3</f>
        <v>0</v>
      </c>
      <c r="H97" s="75">
        <f>'Selling Price'!H97*'Volume (KT)'!H97*'Selling Price'!H$20/10^3</f>
        <v>0</v>
      </c>
      <c r="I97" s="75">
        <f>'Selling Price'!I97*'Volume (KT)'!I97*'Selling Price'!I$20/10^3</f>
        <v>0</v>
      </c>
      <c r="J97" s="75">
        <f>'Selling Price'!J97*'Volume (KT)'!J97*'Selling Price'!J$20/10^3</f>
        <v>0</v>
      </c>
      <c r="K97" s="75">
        <f>'Selling Price'!K97*'Volume (KT)'!K97*'Selling Price'!K$20/10^3</f>
        <v>0</v>
      </c>
      <c r="L97" s="75">
        <f>'Selling Price'!L97*'Volume (KT)'!L97*'Selling Price'!L$20/10^3</f>
        <v>0</v>
      </c>
      <c r="M97" s="75">
        <f>'Selling Price'!M97*'Volume (KT)'!M97*'Selling Price'!M$20/10^3</f>
        <v>0</v>
      </c>
      <c r="N97" s="75">
        <f>'Selling Price'!N97*'Volume (KT)'!N97*'Selling Price'!N$20/10^3</f>
        <v>0</v>
      </c>
      <c r="O97" s="75">
        <f>'Selling Price'!O97*'Volume (KT)'!O97*'Selling Price'!O$20/10^3</f>
        <v>0</v>
      </c>
      <c r="P97" s="75">
        <f>'Selling Price'!P97*'Volume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'Selling Price'!E98*'Volume (KT)'!E98*'Selling Price'!E$20/10^3</f>
        <v>0</v>
      </c>
      <c r="F98" s="75">
        <f>'Selling Price'!F98*'Volume (KT)'!F98*'Selling Price'!F$20/10^3</f>
        <v>0</v>
      </c>
      <c r="G98" s="75">
        <f>'Selling Price'!G98*'Volume (KT)'!G98*'Selling Price'!G$20/10^3</f>
        <v>0</v>
      </c>
      <c r="H98" s="75">
        <f>'Selling Price'!H98*'Volume (KT)'!H98*'Selling Price'!H$20/10^3</f>
        <v>0</v>
      </c>
      <c r="I98" s="75">
        <f>'Selling Price'!I98*'Volume (KT)'!I98*'Selling Price'!I$20/10^3</f>
        <v>0</v>
      </c>
      <c r="J98" s="75">
        <f>'Selling Price'!J98*'Volume (KT)'!J98*'Selling Price'!J$20/10^3</f>
        <v>0</v>
      </c>
      <c r="K98" s="75">
        <f>'Selling Price'!K98*'Volume (KT)'!K98*'Selling Price'!K$20/10^3</f>
        <v>0</v>
      </c>
      <c r="L98" s="75">
        <f>'Selling Price'!L98*'Volume (KT)'!L98*'Selling Price'!L$20/10^3</f>
        <v>0</v>
      </c>
      <c r="M98" s="75">
        <f>'Selling Price'!M98*'Volume (KT)'!M98*'Selling Price'!M$20/10^3</f>
        <v>0</v>
      </c>
      <c r="N98" s="75">
        <f>'Selling Price'!N98*'Volume (KT)'!N98*'Selling Price'!N$20/10^3</f>
        <v>0</v>
      </c>
      <c r="O98" s="75">
        <f>'Selling Price'!O98*'Volume (KT)'!O98*'Selling Price'!O$20/10^3</f>
        <v>0</v>
      </c>
      <c r="P98" s="75">
        <f>'Selling Price'!P98*'Volume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'Selling Price'!E99*'Volume (KT)'!E99*'Selling Price'!E$20/10^3</f>
        <v>0</v>
      </c>
      <c r="F99" s="75">
        <f>'Selling Price'!F99*'Volume (KT)'!F99*'Selling Price'!F$20/10^3</f>
        <v>0</v>
      </c>
      <c r="G99" s="75">
        <f>'Selling Price'!G99*'Volume (KT)'!G99*'Selling Price'!G$20/10^3</f>
        <v>0</v>
      </c>
      <c r="H99" s="75">
        <f>'Selling Price'!H99*'Volume (KT)'!H99*'Selling Price'!H$20/10^3</f>
        <v>0</v>
      </c>
      <c r="I99" s="75">
        <f>'Selling Price'!I99*'Volume (KT)'!I99*'Selling Price'!I$20/10^3</f>
        <v>0</v>
      </c>
      <c r="J99" s="75">
        <f>'Selling Price'!J99*'Volume (KT)'!J99*'Selling Price'!J$20/10^3</f>
        <v>0</v>
      </c>
      <c r="K99" s="75">
        <f>'Selling Price'!K99*'Volume (KT)'!K99*'Selling Price'!K$20/10^3</f>
        <v>0</v>
      </c>
      <c r="L99" s="75">
        <f>'Selling Price'!L99*'Volume (KT)'!L99*'Selling Price'!L$20/10^3</f>
        <v>0</v>
      </c>
      <c r="M99" s="75">
        <f>'Selling Price'!M99*'Volume (KT)'!M99*'Selling Price'!M$20/10^3</f>
        <v>0</v>
      </c>
      <c r="N99" s="75">
        <f>'Selling Price'!N99*'Volume (KT)'!N99*'Selling Price'!N$20/10^3</f>
        <v>0</v>
      </c>
      <c r="O99" s="75">
        <f>'Selling Price'!O99*'Volume (KT)'!O99*'Selling Price'!O$20/10^3</f>
        <v>0</v>
      </c>
      <c r="P99" s="75">
        <f>'Selling Price'!P99*'Volume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'Selling Price'!E100*'Volume (KT)'!E100*'Selling Price'!E$20/10^3</f>
        <v>0</v>
      </c>
      <c r="F100" s="75">
        <f>'Selling Price'!F100*'Volume (KT)'!F100*'Selling Price'!F$20/10^3</f>
        <v>0</v>
      </c>
      <c r="G100" s="75">
        <f>'Selling Price'!G100*'Volume (KT)'!G100*'Selling Price'!G$20/10^3</f>
        <v>0</v>
      </c>
      <c r="H100" s="75">
        <f>'Selling Price'!H100*'Volume (KT)'!H100*'Selling Price'!H$20/10^3</f>
        <v>0</v>
      </c>
      <c r="I100" s="75">
        <f>'Selling Price'!I100*'Volume (KT)'!I100*'Selling Price'!I$20/10^3</f>
        <v>0</v>
      </c>
      <c r="J100" s="75">
        <f>'Selling Price'!J100*'Volume (KT)'!J100*'Selling Price'!J$20/10^3</f>
        <v>0</v>
      </c>
      <c r="K100" s="75">
        <f>'Selling Price'!K100*'Volume (KT)'!K100*'Selling Price'!K$20/10^3</f>
        <v>0</v>
      </c>
      <c r="L100" s="75">
        <f>'Selling Price'!L100*'Volume (KT)'!L100*'Selling Price'!L$20/10^3</f>
        <v>0</v>
      </c>
      <c r="M100" s="75">
        <f>'Selling Price'!M100*'Volume (KT)'!M100*'Selling Price'!M$20/10^3</f>
        <v>0</v>
      </c>
      <c r="N100" s="75">
        <f>'Selling Price'!N100*'Volume (KT)'!N100*'Selling Price'!N$20/10^3</f>
        <v>0</v>
      </c>
      <c r="O100" s="75">
        <f>'Selling Price'!O100*'Volume (KT)'!O100*'Selling Price'!O$20/10^3</f>
        <v>0</v>
      </c>
      <c r="P100" s="75">
        <f>'Selling Price'!P100*'Volume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'Selling Price'!E101*'Volume (KT)'!E101*'Selling Price'!E$20/10^3</f>
        <v>12.698991599999998</v>
      </c>
      <c r="F101" s="75">
        <f>'Selling Price'!F101*'Volume (KT)'!F101*'Selling Price'!F$20/10^3</f>
        <v>12.361941599999998</v>
      </c>
      <c r="G101" s="75">
        <f>'Selling Price'!G101*'Volume (KT)'!G101*'Selling Price'!G$20/10^3</f>
        <v>11.928591599999997</v>
      </c>
      <c r="H101" s="75">
        <f>'Selling Price'!H101*'Volume (KT)'!H101*'Selling Price'!H$20/10^3</f>
        <v>11.591541599999999</v>
      </c>
      <c r="I101" s="75">
        <f>'Selling Price'!I101*'Volume (KT)'!I101*'Selling Price'!I$20/10^3</f>
        <v>11.398941599999999</v>
      </c>
      <c r="J101" s="75">
        <f>'Selling Price'!J101*'Volume (KT)'!J101*'Selling Price'!J$20/10^3</f>
        <v>10.917441599999998</v>
      </c>
      <c r="K101" s="75">
        <f>'Selling Price'!K101*'Volume (KT)'!K101*'Selling Price'!K$20/10^3</f>
        <v>10.195191599999998</v>
      </c>
      <c r="L101" s="75">
        <f>'Selling Price'!L101*'Volume (KT)'!L101*'Selling Price'!L$20/10^3</f>
        <v>10.387791599999998</v>
      </c>
      <c r="M101" s="75">
        <f>'Selling Price'!M101*'Volume (KT)'!M101*'Selling Price'!M$20/10^3</f>
        <v>10.532241599999997</v>
      </c>
      <c r="N101" s="75">
        <f>'Selling Price'!N101*'Volume (KT)'!N101*'Selling Price'!N$20/10^3</f>
        <v>0</v>
      </c>
      <c r="O101" s="75">
        <f>'Selling Price'!O101*'Volume (KT)'!O101*'Selling Price'!O$20/10^3</f>
        <v>0</v>
      </c>
      <c r="P101" s="75">
        <f>'Selling Price'!P101*'Volume (KT)'!P101*'Selling Price'!P$20/10^3</f>
        <v>11.447091599999998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'Selling Price'!E102*'Volume (KT)'!E102*'Selling Price'!E$20/10^3</f>
        <v>0</v>
      </c>
      <c r="F102" s="75">
        <f>'Selling Price'!F102*'Volume (KT)'!F102*'Selling Price'!F$20/10^3</f>
        <v>0</v>
      </c>
      <c r="G102" s="75">
        <f>'Selling Price'!G102*'Volume (KT)'!G102*'Selling Price'!G$20/10^3</f>
        <v>0</v>
      </c>
      <c r="H102" s="75">
        <f>'Selling Price'!H102*'Volume (KT)'!H102*'Selling Price'!H$20/10^3</f>
        <v>0</v>
      </c>
      <c r="I102" s="75">
        <f>'Selling Price'!I102*'Volume (KT)'!I102*'Selling Price'!I$20/10^3</f>
        <v>0</v>
      </c>
      <c r="J102" s="75">
        <f>'Selling Price'!J102*'Volume (KT)'!J102*'Selling Price'!J$20/10^3</f>
        <v>0</v>
      </c>
      <c r="K102" s="75">
        <f>'Selling Price'!K102*'Volume (KT)'!K102*'Selling Price'!K$20/10^3</f>
        <v>0</v>
      </c>
      <c r="L102" s="75">
        <f>'Selling Price'!L102*'Volume (KT)'!L102*'Selling Price'!L$20/10^3</f>
        <v>0</v>
      </c>
      <c r="M102" s="75">
        <f>'Selling Price'!M102*'Volume (KT)'!M102*'Selling Price'!M$20/10^3</f>
        <v>0</v>
      </c>
      <c r="N102" s="75">
        <f>'Selling Price'!N102*'Volume (KT)'!N102*'Selling Price'!N$20/10^3</f>
        <v>0</v>
      </c>
      <c r="O102" s="75">
        <f>'Selling Price'!O102*'Volume (KT)'!O102*'Selling Price'!O$20/10^3</f>
        <v>0</v>
      </c>
      <c r="P102" s="75">
        <f>'Selling Price'!P102*'Volume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'Selling Price'!E103*'Volume (KT)'!E103*'Selling Price'!E$20/10^3</f>
        <v>0</v>
      </c>
      <c r="F103" s="75">
        <f>'Selling Price'!F103*'Volume (KT)'!F103*'Selling Price'!F$20/10^3</f>
        <v>0</v>
      </c>
      <c r="G103" s="75">
        <f>'Selling Price'!G103*'Volume (KT)'!G103*'Selling Price'!G$20/10^3</f>
        <v>0</v>
      </c>
      <c r="H103" s="75">
        <f>'Selling Price'!H103*'Volume (KT)'!H103*'Selling Price'!H$20/10^3</f>
        <v>0</v>
      </c>
      <c r="I103" s="75">
        <f>'Selling Price'!I103*'Volume (KT)'!I103*'Selling Price'!I$20/10^3</f>
        <v>0</v>
      </c>
      <c r="J103" s="75">
        <f>'Selling Price'!J103*'Volume (KT)'!J103*'Selling Price'!J$20/10^3</f>
        <v>0</v>
      </c>
      <c r="K103" s="75">
        <f>'Selling Price'!K103*'Volume (KT)'!K103*'Selling Price'!K$20/10^3</f>
        <v>0</v>
      </c>
      <c r="L103" s="75">
        <f>'Selling Price'!L103*'Volume (KT)'!L103*'Selling Price'!L$20/10^3</f>
        <v>0</v>
      </c>
      <c r="M103" s="75">
        <f>'Selling Price'!M103*'Volume (KT)'!M103*'Selling Price'!M$20/10^3</f>
        <v>0</v>
      </c>
      <c r="N103" s="75">
        <f>'Selling Price'!N103*'Volume (KT)'!N103*'Selling Price'!N$20/10^3</f>
        <v>0</v>
      </c>
      <c r="O103" s="75">
        <f>'Selling Price'!O103*'Volume (KT)'!O103*'Selling Price'!O$20/10^3</f>
        <v>0</v>
      </c>
      <c r="P103" s="75">
        <f>'Selling Price'!P103*'Volume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'Selling Price'!E104*'Volume (KT)'!E104*'Selling Price'!E$20/10^3</f>
        <v>0</v>
      </c>
      <c r="F104" s="75">
        <f>'Selling Price'!F104*'Volume (KT)'!F104*'Selling Price'!F$20/10^3</f>
        <v>0</v>
      </c>
      <c r="G104" s="75">
        <f>'Selling Price'!G104*'Volume (KT)'!G104*'Selling Price'!G$20/10^3</f>
        <v>0</v>
      </c>
      <c r="H104" s="75">
        <f>'Selling Price'!H104*'Volume (KT)'!H104*'Selling Price'!H$20/10^3</f>
        <v>0</v>
      </c>
      <c r="I104" s="75">
        <f>'Selling Price'!I104*'Volume (KT)'!I104*'Selling Price'!I$20/10^3</f>
        <v>0</v>
      </c>
      <c r="J104" s="75">
        <f>'Selling Price'!J104*'Volume (KT)'!J104*'Selling Price'!J$20/10^3</f>
        <v>0</v>
      </c>
      <c r="K104" s="75">
        <f>'Selling Price'!K104*'Volume (KT)'!K104*'Selling Price'!K$20/10^3</f>
        <v>0</v>
      </c>
      <c r="L104" s="75">
        <f>'Selling Price'!L104*'Volume (KT)'!L104*'Selling Price'!L$20/10^3</f>
        <v>0</v>
      </c>
      <c r="M104" s="75">
        <f>'Selling Price'!M104*'Volume (KT)'!M104*'Selling Price'!M$20/10^3</f>
        <v>0</v>
      </c>
      <c r="N104" s="75">
        <f>'Selling Price'!N104*'Volume (KT)'!N104*'Selling Price'!N$20/10^3</f>
        <v>0</v>
      </c>
      <c r="O104" s="75">
        <f>'Selling Price'!O104*'Volume (KT)'!O104*'Selling Price'!O$20/10^3</f>
        <v>0</v>
      </c>
      <c r="P104" s="75">
        <f>'Selling Price'!P104*'Volume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'Selling Price'!E105*'Volume (KT)'!E105*'Selling Price'!E$20/10^3</f>
        <v>0</v>
      </c>
      <c r="F105" s="75">
        <f>'Selling Price'!F105*'Volume (KT)'!F105*'Selling Price'!F$20/10^3</f>
        <v>0</v>
      </c>
      <c r="G105" s="75">
        <f>'Selling Price'!G105*'Volume (KT)'!G105*'Selling Price'!G$20/10^3</f>
        <v>0</v>
      </c>
      <c r="H105" s="75">
        <f>'Selling Price'!H105*'Volume (KT)'!H105*'Selling Price'!H$20/10^3</f>
        <v>0</v>
      </c>
      <c r="I105" s="75">
        <f>'Selling Price'!I105*'Volume (KT)'!I105*'Selling Price'!I$20/10^3</f>
        <v>0</v>
      </c>
      <c r="J105" s="75">
        <f>'Selling Price'!J105*'Volume (KT)'!J105*'Selling Price'!J$20/10^3</f>
        <v>0</v>
      </c>
      <c r="K105" s="75">
        <f>'Selling Price'!K105*'Volume (KT)'!K105*'Selling Price'!K$20/10^3</f>
        <v>0</v>
      </c>
      <c r="L105" s="75">
        <f>'Selling Price'!L105*'Volume (KT)'!L105*'Selling Price'!L$20/10^3</f>
        <v>0</v>
      </c>
      <c r="M105" s="75">
        <f>'Selling Price'!M105*'Volume (KT)'!M105*'Selling Price'!M$20/10^3</f>
        <v>0</v>
      </c>
      <c r="N105" s="75">
        <f>'Selling Price'!N105*'Volume (KT)'!N105*'Selling Price'!N$20/10^3</f>
        <v>0</v>
      </c>
      <c r="O105" s="75">
        <f>'Selling Price'!O105*'Volume (KT)'!O105*'Selling Price'!O$20/10^3</f>
        <v>0</v>
      </c>
      <c r="P105" s="75">
        <f>'Selling Price'!P105*'Volume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'Selling Price'!E106*'Volume (KT)'!E106*'Selling Price'!E$20/10^3</f>
        <v>0</v>
      </c>
      <c r="F106" s="75">
        <f>'Selling Price'!F106*'Volume (KT)'!F106*'Selling Price'!F$20/10^3</f>
        <v>0</v>
      </c>
      <c r="G106" s="75">
        <f>'Selling Price'!G106*'Volume (KT)'!G106*'Selling Price'!G$20/10^3</f>
        <v>0</v>
      </c>
      <c r="H106" s="75">
        <f>'Selling Price'!H106*'Volume (KT)'!H106*'Selling Price'!H$20/10^3</f>
        <v>0</v>
      </c>
      <c r="I106" s="75">
        <f>'Selling Price'!I106*'Volume (KT)'!I106*'Selling Price'!I$20/10^3</f>
        <v>0</v>
      </c>
      <c r="J106" s="75">
        <f>'Selling Price'!J106*'Volume (KT)'!J106*'Selling Price'!J$20/10^3</f>
        <v>0</v>
      </c>
      <c r="K106" s="75">
        <f>'Selling Price'!K106*'Volume (KT)'!K106*'Selling Price'!K$20/10^3</f>
        <v>0</v>
      </c>
      <c r="L106" s="75">
        <f>'Selling Price'!L106*'Volume (KT)'!L106*'Selling Price'!L$20/10^3</f>
        <v>0</v>
      </c>
      <c r="M106" s="75">
        <f>'Selling Price'!M106*'Volume (KT)'!M106*'Selling Price'!M$20/10^3</f>
        <v>0</v>
      </c>
      <c r="N106" s="75">
        <f>'Selling Price'!N106*'Volume (KT)'!N106*'Selling Price'!N$20/10^3</f>
        <v>0</v>
      </c>
      <c r="O106" s="75">
        <f>'Selling Price'!O106*'Volume (KT)'!O106*'Selling Price'!O$20/10^3</f>
        <v>0</v>
      </c>
      <c r="P106" s="75">
        <f>'Selling Price'!P106*'Volume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'Selling Price'!E107*'Volume (KT)'!E107*'Selling Price'!E$20/10^3</f>
        <v>0</v>
      </c>
      <c r="F107" s="75">
        <f>'Selling Price'!F107*'Volume (KT)'!F107*'Selling Price'!F$20/10^3</f>
        <v>0</v>
      </c>
      <c r="G107" s="75">
        <f>'Selling Price'!G107*'Volume (KT)'!G107*'Selling Price'!G$20/10^3</f>
        <v>0</v>
      </c>
      <c r="H107" s="75">
        <f>'Selling Price'!H107*'Volume (KT)'!H107*'Selling Price'!H$20/10^3</f>
        <v>0</v>
      </c>
      <c r="I107" s="75">
        <f>'Selling Price'!I107*'Volume (KT)'!I107*'Selling Price'!I$20/10^3</f>
        <v>0</v>
      </c>
      <c r="J107" s="75">
        <f>'Selling Price'!J107*'Volume (KT)'!J107*'Selling Price'!J$20/10^3</f>
        <v>0</v>
      </c>
      <c r="K107" s="75">
        <f>'Selling Price'!K107*'Volume (KT)'!K107*'Selling Price'!K$20/10^3</f>
        <v>0</v>
      </c>
      <c r="L107" s="75">
        <f>'Selling Price'!L107*'Volume (KT)'!L107*'Selling Price'!L$20/10^3</f>
        <v>0</v>
      </c>
      <c r="M107" s="75">
        <f>'Selling Price'!M107*'Volume (KT)'!M107*'Selling Price'!M$20/10^3</f>
        <v>0</v>
      </c>
      <c r="N107" s="75">
        <f>'Selling Price'!N107*'Volume (KT)'!N107*'Selling Price'!N$20/10^3</f>
        <v>0</v>
      </c>
      <c r="O107" s="75">
        <f>'Selling Price'!O107*'Volume (KT)'!O107*'Selling Price'!O$20/10^3</f>
        <v>0</v>
      </c>
      <c r="P107" s="75">
        <f>'Selling Price'!P107*'Volume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'Selling Price'!E108*'Volume (KT)'!E108*'Selling Price'!E$20/10^3</f>
        <v>0</v>
      </c>
      <c r="F108" s="75">
        <f>'Selling Price'!F108*'Volume (KT)'!F108*'Selling Price'!F$20/10^3</f>
        <v>0</v>
      </c>
      <c r="G108" s="75">
        <f>'Selling Price'!G108*'Volume (KT)'!G108*'Selling Price'!G$20/10^3</f>
        <v>0</v>
      </c>
      <c r="H108" s="75">
        <f>'Selling Price'!H108*'Volume (KT)'!H108*'Selling Price'!H$20/10^3</f>
        <v>0</v>
      </c>
      <c r="I108" s="75">
        <f>'Selling Price'!I108*'Volume (KT)'!I108*'Selling Price'!I$20/10^3</f>
        <v>0</v>
      </c>
      <c r="J108" s="75">
        <f>'Selling Price'!J108*'Volume (KT)'!J108*'Selling Price'!J$20/10^3</f>
        <v>0</v>
      </c>
      <c r="K108" s="75">
        <f>'Selling Price'!K108*'Volume (KT)'!K108*'Selling Price'!K$20/10^3</f>
        <v>0</v>
      </c>
      <c r="L108" s="75">
        <f>'Selling Price'!L108*'Volume (KT)'!L108*'Selling Price'!L$20/10^3</f>
        <v>0</v>
      </c>
      <c r="M108" s="75">
        <f>'Selling Price'!M108*'Volume (KT)'!M108*'Selling Price'!M$20/10^3</f>
        <v>0</v>
      </c>
      <c r="N108" s="75">
        <f>'Selling Price'!N108*'Volume (KT)'!N108*'Selling Price'!N$20/10^3</f>
        <v>0</v>
      </c>
      <c r="O108" s="75">
        <f>'Selling Price'!O108*'Volume (KT)'!O108*'Selling Price'!O$20/10^3</f>
        <v>0</v>
      </c>
      <c r="P108" s="75">
        <f>'Selling Price'!P108*'Volume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'Selling Price'!E109*'Volume (KT)'!E109*'Selling Price'!E$20/10^3</f>
        <v>0</v>
      </c>
      <c r="F109" s="75">
        <f>'Selling Price'!F109*'Volume (KT)'!F109*'Selling Price'!F$20/10^3</f>
        <v>0</v>
      </c>
      <c r="G109" s="75">
        <f>'Selling Price'!G109*'Volume (KT)'!G109*'Selling Price'!G$20/10^3</f>
        <v>0</v>
      </c>
      <c r="H109" s="75">
        <f>'Selling Price'!H109*'Volume (KT)'!H109*'Selling Price'!H$20/10^3</f>
        <v>0</v>
      </c>
      <c r="I109" s="75">
        <f>'Selling Price'!I109*'Volume (KT)'!I109*'Selling Price'!I$20/10^3</f>
        <v>0</v>
      </c>
      <c r="J109" s="75">
        <f>'Selling Price'!J109*'Volume (KT)'!J109*'Selling Price'!J$20/10^3</f>
        <v>0</v>
      </c>
      <c r="K109" s="75">
        <f>'Selling Price'!K109*'Volume (KT)'!K109*'Selling Price'!K$20/10^3</f>
        <v>0</v>
      </c>
      <c r="L109" s="75">
        <f>'Selling Price'!L109*'Volume (KT)'!L109*'Selling Price'!L$20/10^3</f>
        <v>0</v>
      </c>
      <c r="M109" s="75">
        <f>'Selling Price'!M109*'Volume (KT)'!M109*'Selling Price'!M$20/10^3</f>
        <v>0</v>
      </c>
      <c r="N109" s="75">
        <f>'Selling Price'!N109*'Volume (KT)'!N109*'Selling Price'!N$20/10^3</f>
        <v>0</v>
      </c>
      <c r="O109" s="75">
        <f>'Selling Price'!O109*'Volume (KT)'!O109*'Selling Price'!O$20/10^3</f>
        <v>0</v>
      </c>
      <c r="P109" s="75">
        <f>'Selling Price'!P109*'Volume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'Selling Price'!E110*'Volume (KT)'!E110*'Selling Price'!E$20/10^3</f>
        <v>0</v>
      </c>
      <c r="F110" s="75">
        <f>'Selling Price'!F110*'Volume (KT)'!F110*'Selling Price'!F$20/10^3</f>
        <v>0</v>
      </c>
      <c r="G110" s="75">
        <f>'Selling Price'!G110*'Volume (KT)'!G110*'Selling Price'!G$20/10^3</f>
        <v>0</v>
      </c>
      <c r="H110" s="75">
        <f>'Selling Price'!H110*'Volume (KT)'!H110*'Selling Price'!H$20/10^3</f>
        <v>0</v>
      </c>
      <c r="I110" s="75">
        <f>'Selling Price'!I110*'Volume (KT)'!I110*'Selling Price'!I$20/10^3</f>
        <v>0</v>
      </c>
      <c r="J110" s="75">
        <f>'Selling Price'!J110*'Volume (KT)'!J110*'Selling Price'!J$20/10^3</f>
        <v>0</v>
      </c>
      <c r="K110" s="75">
        <f>'Selling Price'!K110*'Volume (KT)'!K110*'Selling Price'!K$20/10^3</f>
        <v>0</v>
      </c>
      <c r="L110" s="75">
        <f>'Selling Price'!L110*'Volume (KT)'!L110*'Selling Price'!L$20/10^3</f>
        <v>0</v>
      </c>
      <c r="M110" s="75">
        <f>'Selling Price'!M110*'Volume (KT)'!M110*'Selling Price'!M$20/10^3</f>
        <v>0</v>
      </c>
      <c r="N110" s="75">
        <f>'Selling Price'!N110*'Volume (KT)'!N110*'Selling Price'!N$20/10^3</f>
        <v>0</v>
      </c>
      <c r="O110" s="75">
        <f>'Selling Price'!O110*'Volume (KT)'!O110*'Selling Price'!O$20/10^3</f>
        <v>0</v>
      </c>
      <c r="P110" s="75">
        <f>'Selling Price'!P110*'Volume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'Selling Price'!E111*'Volume (KT)'!E111*'Selling Price'!E$20/10^3</f>
        <v>0</v>
      </c>
      <c r="F111" s="75">
        <f>'Selling Price'!F111*'Volume (KT)'!F111*'Selling Price'!F$20/10^3</f>
        <v>0</v>
      </c>
      <c r="G111" s="75">
        <f>'Selling Price'!G111*'Volume (KT)'!G111*'Selling Price'!G$20/10^3</f>
        <v>0</v>
      </c>
      <c r="H111" s="75">
        <f>'Selling Price'!H111*'Volume (KT)'!H111*'Selling Price'!H$20/10^3</f>
        <v>0</v>
      </c>
      <c r="I111" s="75">
        <f>'Selling Price'!I111*'Volume (KT)'!I111*'Selling Price'!I$20/10^3</f>
        <v>0</v>
      </c>
      <c r="J111" s="75">
        <f>'Selling Price'!J111*'Volume (KT)'!J111*'Selling Price'!J$20/10^3</f>
        <v>0</v>
      </c>
      <c r="K111" s="75">
        <f>'Selling Price'!K111*'Volume (KT)'!K111*'Selling Price'!K$20/10^3</f>
        <v>0</v>
      </c>
      <c r="L111" s="75">
        <f>'Selling Price'!L111*'Volume (KT)'!L111*'Selling Price'!L$20/10^3</f>
        <v>0</v>
      </c>
      <c r="M111" s="75">
        <f>'Selling Price'!M111*'Volume (KT)'!M111*'Selling Price'!M$20/10^3</f>
        <v>0</v>
      </c>
      <c r="N111" s="75">
        <f>'Selling Price'!N111*'Volume (KT)'!N111*'Selling Price'!N$20/10^3</f>
        <v>0</v>
      </c>
      <c r="O111" s="75">
        <f>'Selling Price'!O111*'Volume (KT)'!O111*'Selling Price'!O$20/10^3</f>
        <v>0</v>
      </c>
      <c r="P111" s="75">
        <f>'Selling Price'!P111*'Volume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'Selling Price'!E112*'Volume (KT)'!E112*'Selling Price'!E$20/10^3</f>
        <v>0</v>
      </c>
      <c r="F112" s="75">
        <f>'Selling Price'!F112*'Volume (KT)'!F112*'Selling Price'!F$20/10^3</f>
        <v>0</v>
      </c>
      <c r="G112" s="75">
        <f>'Selling Price'!G112*'Volume (KT)'!G112*'Selling Price'!G$20/10^3</f>
        <v>0</v>
      </c>
      <c r="H112" s="75">
        <f>'Selling Price'!H112*'Volume (KT)'!H112*'Selling Price'!H$20/10^3</f>
        <v>0</v>
      </c>
      <c r="I112" s="75">
        <f>'Selling Price'!I112*'Volume (KT)'!I112*'Selling Price'!I$20/10^3</f>
        <v>0</v>
      </c>
      <c r="J112" s="75">
        <f>'Selling Price'!J112*'Volume (KT)'!J112*'Selling Price'!J$20/10^3</f>
        <v>0</v>
      </c>
      <c r="K112" s="75">
        <f>'Selling Price'!K112*'Volume (KT)'!K112*'Selling Price'!K$20/10^3</f>
        <v>0</v>
      </c>
      <c r="L112" s="75">
        <f>'Selling Price'!L112*'Volume (KT)'!L112*'Selling Price'!L$20/10^3</f>
        <v>0</v>
      </c>
      <c r="M112" s="75">
        <f>'Selling Price'!M112*'Volume (KT)'!M112*'Selling Price'!M$20/10^3</f>
        <v>0</v>
      </c>
      <c r="N112" s="75">
        <f>'Selling Price'!N112*'Volume (KT)'!N112*'Selling Price'!N$20/10^3</f>
        <v>0</v>
      </c>
      <c r="O112" s="75">
        <f>'Selling Price'!O112*'Volume (KT)'!O112*'Selling Price'!O$20/10^3</f>
        <v>0</v>
      </c>
      <c r="P112" s="75">
        <f>'Selling Price'!P112*'Volume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'Selling Price'!E113*'Volume (KT)'!E113*'Selling Price'!E$20/10^3</f>
        <v>0</v>
      </c>
      <c r="F113" s="75">
        <f>'Selling Price'!F113*'Volume (KT)'!F113*'Selling Price'!F$20/10^3</f>
        <v>0</v>
      </c>
      <c r="G113" s="75">
        <f>'Selling Price'!G113*'Volume (KT)'!G113*'Selling Price'!G$20/10^3</f>
        <v>0</v>
      </c>
      <c r="H113" s="75">
        <f>'Selling Price'!H113*'Volume (KT)'!H113*'Selling Price'!H$20/10^3</f>
        <v>0</v>
      </c>
      <c r="I113" s="75">
        <f>'Selling Price'!I113*'Volume (KT)'!I113*'Selling Price'!I$20/10^3</f>
        <v>0</v>
      </c>
      <c r="J113" s="75">
        <f>'Selling Price'!J113*'Volume (KT)'!J113*'Selling Price'!J$20/10^3</f>
        <v>0</v>
      </c>
      <c r="K113" s="75">
        <f>'Selling Price'!K113*'Volume (KT)'!K113*'Selling Price'!K$20/10^3</f>
        <v>0</v>
      </c>
      <c r="L113" s="75">
        <f>'Selling Price'!L113*'Volume (KT)'!L113*'Selling Price'!L$20/10^3</f>
        <v>0</v>
      </c>
      <c r="M113" s="75">
        <f>'Selling Price'!M113*'Volume (KT)'!M113*'Selling Price'!M$20/10^3</f>
        <v>0</v>
      </c>
      <c r="N113" s="75">
        <f>'Selling Price'!N113*'Volume (KT)'!N113*'Selling Price'!N$20/10^3</f>
        <v>0</v>
      </c>
      <c r="O113" s="75">
        <f>'Selling Price'!O113*'Volume (KT)'!O113*'Selling Price'!O$20/10^3</f>
        <v>0</v>
      </c>
      <c r="P113" s="75">
        <f>'Selling Price'!P113*'Volume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'Selling Price'!E114*'Volume (KT)'!E114*'Selling Price'!E$20/10^3</f>
        <v>0</v>
      </c>
      <c r="F114" s="75">
        <f>'Selling Price'!F114*'Volume (KT)'!F114*'Selling Price'!F$20/10^3</f>
        <v>0</v>
      </c>
      <c r="G114" s="75">
        <f>'Selling Price'!G114*'Volume (KT)'!G114*'Selling Price'!G$20/10^3</f>
        <v>0</v>
      </c>
      <c r="H114" s="75">
        <f>'Selling Price'!H114*'Volume (KT)'!H114*'Selling Price'!H$20/10^3</f>
        <v>0</v>
      </c>
      <c r="I114" s="75">
        <f>'Selling Price'!I114*'Volume (KT)'!I114*'Selling Price'!I$20/10^3</f>
        <v>0</v>
      </c>
      <c r="J114" s="75">
        <f>'Selling Price'!J114*'Volume (KT)'!J114*'Selling Price'!J$20/10^3</f>
        <v>0</v>
      </c>
      <c r="K114" s="75">
        <f>'Selling Price'!K114*'Volume (KT)'!K114*'Selling Price'!K$20/10^3</f>
        <v>0</v>
      </c>
      <c r="L114" s="75">
        <f>'Selling Price'!L114*'Volume (KT)'!L114*'Selling Price'!L$20/10^3</f>
        <v>0</v>
      </c>
      <c r="M114" s="75">
        <f>'Selling Price'!M114*'Volume (KT)'!M114*'Selling Price'!M$20/10^3</f>
        <v>0</v>
      </c>
      <c r="N114" s="75">
        <f>'Selling Price'!N114*'Volume (KT)'!N114*'Selling Price'!N$20/10^3</f>
        <v>0</v>
      </c>
      <c r="O114" s="75">
        <f>'Selling Price'!O114*'Volume (KT)'!O114*'Selling Price'!O$20/10^3</f>
        <v>0</v>
      </c>
      <c r="P114" s="75">
        <f>'Selling Price'!P114*'Volume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'Selling Price'!E115*'Volume (KT)'!E115*'Selling Price'!E$20/10^3</f>
        <v>0</v>
      </c>
      <c r="F115" s="75">
        <f>'Selling Price'!F115*'Volume (KT)'!F115*'Selling Price'!F$20/10^3</f>
        <v>0</v>
      </c>
      <c r="G115" s="75">
        <f>'Selling Price'!G115*'Volume (KT)'!G115*'Selling Price'!G$20/10^3</f>
        <v>0</v>
      </c>
      <c r="H115" s="75">
        <f>'Selling Price'!H115*'Volume (KT)'!H115*'Selling Price'!H$20/10^3</f>
        <v>0</v>
      </c>
      <c r="I115" s="75">
        <f>'Selling Price'!I115*'Volume (KT)'!I115*'Selling Price'!I$20/10^3</f>
        <v>0</v>
      </c>
      <c r="J115" s="75">
        <f>'Selling Price'!J115*'Volume (KT)'!J115*'Selling Price'!J$20/10^3</f>
        <v>0</v>
      </c>
      <c r="K115" s="75">
        <f>'Selling Price'!K115*'Volume (KT)'!K115*'Selling Price'!K$20/10^3</f>
        <v>0</v>
      </c>
      <c r="L115" s="75">
        <f>'Selling Price'!L115*'Volume (KT)'!L115*'Selling Price'!L$20/10^3</f>
        <v>0</v>
      </c>
      <c r="M115" s="75">
        <f>'Selling Price'!M115*'Volume (KT)'!M115*'Selling Price'!M$20/10^3</f>
        <v>0</v>
      </c>
      <c r="N115" s="75">
        <f>'Selling Price'!N115*'Volume (KT)'!N115*'Selling Price'!N$20/10^3</f>
        <v>0</v>
      </c>
      <c r="O115" s="75">
        <f>'Selling Price'!O115*'Volume (KT)'!O115*'Selling Price'!O$20/10^3</f>
        <v>0</v>
      </c>
      <c r="P115" s="75">
        <f>'Selling Price'!P115*'Volume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'Selling Price'!E116*'Volume (KT)'!E116*'Selling Price'!E$20/10^3</f>
        <v>0</v>
      </c>
      <c r="F116" s="75">
        <f>'Selling Price'!F116*'Volume (KT)'!F116*'Selling Price'!F$20/10^3</f>
        <v>0</v>
      </c>
      <c r="G116" s="75">
        <f>'Selling Price'!G116*'Volume (KT)'!G116*'Selling Price'!G$20/10^3</f>
        <v>0</v>
      </c>
      <c r="H116" s="75">
        <f>'Selling Price'!H116*'Volume (KT)'!H116*'Selling Price'!H$20/10^3</f>
        <v>0</v>
      </c>
      <c r="I116" s="75">
        <f>'Selling Price'!I116*'Volume (KT)'!I116*'Selling Price'!I$20/10^3</f>
        <v>0</v>
      </c>
      <c r="J116" s="75">
        <f>'Selling Price'!J116*'Volume (KT)'!J116*'Selling Price'!J$20/10^3</f>
        <v>0</v>
      </c>
      <c r="K116" s="75">
        <f>'Selling Price'!K116*'Volume (KT)'!K116*'Selling Price'!K$20/10^3</f>
        <v>0</v>
      </c>
      <c r="L116" s="75">
        <f>'Selling Price'!L116*'Volume (KT)'!L116*'Selling Price'!L$20/10^3</f>
        <v>0</v>
      </c>
      <c r="M116" s="75">
        <f>'Selling Price'!M116*'Volume (KT)'!M116*'Selling Price'!M$20/10^3</f>
        <v>0</v>
      </c>
      <c r="N116" s="75">
        <f>'Selling Price'!N116*'Volume (KT)'!N116*'Selling Price'!N$20/10^3</f>
        <v>0</v>
      </c>
      <c r="O116" s="75">
        <f>'Selling Price'!O116*'Volume (KT)'!O116*'Selling Price'!O$20/10^3</f>
        <v>0</v>
      </c>
      <c r="P116" s="75">
        <f>'Selling Price'!P116*'Volume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'Selling Price'!E117*'Volume (KT)'!E117*'Selling Price'!E$20/10^3</f>
        <v>0</v>
      </c>
      <c r="F117" s="75">
        <f>'Selling Price'!F117*'Volume (KT)'!F117*'Selling Price'!F$20/10^3</f>
        <v>0</v>
      </c>
      <c r="G117" s="75">
        <f>'Selling Price'!G117*'Volume (KT)'!G117*'Selling Price'!G$20/10^3</f>
        <v>0</v>
      </c>
      <c r="H117" s="75">
        <f>'Selling Price'!H117*'Volume (KT)'!H117*'Selling Price'!H$20/10^3</f>
        <v>0</v>
      </c>
      <c r="I117" s="75">
        <f>'Selling Price'!I117*'Volume (KT)'!I117*'Selling Price'!I$20/10^3</f>
        <v>0</v>
      </c>
      <c r="J117" s="75">
        <f>'Selling Price'!J117*'Volume (KT)'!J117*'Selling Price'!J$20/10^3</f>
        <v>0</v>
      </c>
      <c r="K117" s="75">
        <f>'Selling Price'!K117*'Volume (KT)'!K117*'Selling Price'!K$20/10^3</f>
        <v>0</v>
      </c>
      <c r="L117" s="75">
        <f>'Selling Price'!L117*'Volume (KT)'!L117*'Selling Price'!L$20/10^3</f>
        <v>0</v>
      </c>
      <c r="M117" s="75">
        <f>'Selling Price'!M117*'Volume (KT)'!M117*'Selling Price'!M$20/10^3</f>
        <v>0</v>
      </c>
      <c r="N117" s="75">
        <f>'Selling Price'!N117*'Volume (KT)'!N117*'Selling Price'!N$20/10^3</f>
        <v>0</v>
      </c>
      <c r="O117" s="75">
        <f>'Selling Price'!O117*'Volume (KT)'!O117*'Selling Price'!O$20/10^3</f>
        <v>0</v>
      </c>
      <c r="P117" s="75">
        <f>'Selling Price'!P117*'Volume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'Selling Price'!E118*'Volume (KT)'!E118*'Selling Price'!E$20/10^3</f>
        <v>0</v>
      </c>
      <c r="F118" s="75">
        <f>'Selling Price'!F118*'Volume (KT)'!F118*'Selling Price'!F$20/10^3</f>
        <v>0</v>
      </c>
      <c r="G118" s="75">
        <f>'Selling Price'!G118*'Volume (KT)'!G118*'Selling Price'!G$20/10^3</f>
        <v>0</v>
      </c>
      <c r="H118" s="75">
        <f>'Selling Price'!H118*'Volume (KT)'!H118*'Selling Price'!H$20/10^3</f>
        <v>0</v>
      </c>
      <c r="I118" s="75">
        <f>'Selling Price'!I118*'Volume (KT)'!I118*'Selling Price'!I$20/10^3</f>
        <v>0</v>
      </c>
      <c r="J118" s="75">
        <f>'Selling Price'!J118*'Volume (KT)'!J118*'Selling Price'!J$20/10^3</f>
        <v>0</v>
      </c>
      <c r="K118" s="75">
        <f>'Selling Price'!K118*'Volume (KT)'!K118*'Selling Price'!K$20/10^3</f>
        <v>0</v>
      </c>
      <c r="L118" s="75">
        <f>'Selling Price'!L118*'Volume (KT)'!L118*'Selling Price'!L$20/10^3</f>
        <v>0</v>
      </c>
      <c r="M118" s="75">
        <f>'Selling Price'!M118*'Volume (KT)'!M118*'Selling Price'!M$20/10^3</f>
        <v>0</v>
      </c>
      <c r="N118" s="75">
        <f>'Selling Price'!N118*'Volume (KT)'!N118*'Selling Price'!N$20/10^3</f>
        <v>0</v>
      </c>
      <c r="O118" s="75">
        <f>'Selling Price'!O118*'Volume (KT)'!O118*'Selling Price'!O$20/10^3</f>
        <v>0</v>
      </c>
      <c r="P118" s="75">
        <f>'Selling Price'!P118*'Volume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'Selling Price'!E119*'Volume (KT)'!E119*'Selling Price'!E$20/10^3</f>
        <v>0</v>
      </c>
      <c r="F119" s="75">
        <f>'Selling Price'!F119*'Volume (KT)'!F119*'Selling Price'!F$20/10^3</f>
        <v>0</v>
      </c>
      <c r="G119" s="75">
        <f>'Selling Price'!G119*'Volume (KT)'!G119*'Selling Price'!G$20/10^3</f>
        <v>0</v>
      </c>
      <c r="H119" s="75">
        <f>'Selling Price'!H119*'Volume (KT)'!H119*'Selling Price'!H$20/10^3</f>
        <v>0</v>
      </c>
      <c r="I119" s="75">
        <f>'Selling Price'!I119*'Volume (KT)'!I119*'Selling Price'!I$20/10^3</f>
        <v>0</v>
      </c>
      <c r="J119" s="75">
        <f>'Selling Price'!J119*'Volume (KT)'!J119*'Selling Price'!J$20/10^3</f>
        <v>0</v>
      </c>
      <c r="K119" s="75">
        <f>'Selling Price'!K119*'Volume (KT)'!K119*'Selling Price'!K$20/10^3</f>
        <v>0</v>
      </c>
      <c r="L119" s="75">
        <f>'Selling Price'!L119*'Volume (KT)'!L119*'Selling Price'!L$20/10^3</f>
        <v>0</v>
      </c>
      <c r="M119" s="75">
        <f>'Selling Price'!M119*'Volume (KT)'!M119*'Selling Price'!M$20/10^3</f>
        <v>0</v>
      </c>
      <c r="N119" s="75">
        <f>'Selling Price'!N119*'Volume (KT)'!N119*'Selling Price'!N$20/10^3</f>
        <v>0</v>
      </c>
      <c r="O119" s="75">
        <f>'Selling Price'!O119*'Volume (KT)'!O119*'Selling Price'!O$20/10^3</f>
        <v>0</v>
      </c>
      <c r="P119" s="75">
        <f>'Selling Price'!P119*'Volume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'Selling Price'!E120*'Volume (KT)'!E120*'Selling Price'!E$20/10^3</f>
        <v>0</v>
      </c>
      <c r="F120" s="75">
        <f>'Selling Price'!F120*'Volume (KT)'!F120*'Selling Price'!F$20/10^3</f>
        <v>0</v>
      </c>
      <c r="G120" s="75">
        <f>'Selling Price'!G120*'Volume (KT)'!G120*'Selling Price'!G$20/10^3</f>
        <v>0</v>
      </c>
      <c r="H120" s="75">
        <f>'Selling Price'!H120*'Volume (KT)'!H120*'Selling Price'!H$20/10^3</f>
        <v>0</v>
      </c>
      <c r="I120" s="75">
        <f>'Selling Price'!I120*'Volume (KT)'!I120*'Selling Price'!I$20/10^3</f>
        <v>0</v>
      </c>
      <c r="J120" s="75">
        <f>'Selling Price'!J120*'Volume (KT)'!J120*'Selling Price'!J$20/10^3</f>
        <v>0</v>
      </c>
      <c r="K120" s="75">
        <f>'Selling Price'!K120*'Volume (KT)'!K120*'Selling Price'!K$20/10^3</f>
        <v>0</v>
      </c>
      <c r="L120" s="75">
        <f>'Selling Price'!L120*'Volume (KT)'!L120*'Selling Price'!L$20/10^3</f>
        <v>0</v>
      </c>
      <c r="M120" s="75">
        <f>'Selling Price'!M120*'Volume (KT)'!M120*'Selling Price'!M$20/10^3</f>
        <v>0</v>
      </c>
      <c r="N120" s="75">
        <f>'Selling Price'!N120*'Volume (KT)'!N120*'Selling Price'!N$20/10^3</f>
        <v>0</v>
      </c>
      <c r="O120" s="75">
        <f>'Selling Price'!O120*'Volume (KT)'!O120*'Selling Price'!O$20/10^3</f>
        <v>0</v>
      </c>
      <c r="P120" s="75">
        <f>'Selling Price'!P120*'Volume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'Selling Price'!E121*'Volume (KT)'!E121*'Selling Price'!E$20/10^3</f>
        <v>41.869972000000011</v>
      </c>
      <c r="F121" s="75">
        <f>'Selling Price'!F121*'Volume (KT)'!F121*'Selling Price'!F$20/10^3</f>
        <v>40.746472000000004</v>
      </c>
      <c r="G121" s="75">
        <f>'Selling Price'!G121*'Volume (KT)'!G121*'Selling Price'!G$20/10^3</f>
        <v>39.301971999999999</v>
      </c>
      <c r="H121" s="75">
        <f>'Selling Price'!H121*'Volume (KT)'!H121*'Selling Price'!H$20/10^3</f>
        <v>38.178471999999999</v>
      </c>
      <c r="I121" s="75">
        <f>'Selling Price'!I121*'Volume (KT)'!I121*'Selling Price'!I$20/10^3</f>
        <v>37.536472000000003</v>
      </c>
      <c r="J121" s="75">
        <f>'Selling Price'!J121*'Volume (KT)'!J121*'Selling Price'!J$20/10^3</f>
        <v>35.931471999999999</v>
      </c>
      <c r="K121" s="75">
        <f>'Selling Price'!K121*'Volume (KT)'!K121*'Selling Price'!K$20/10^3</f>
        <v>33.523972000000001</v>
      </c>
      <c r="L121" s="75">
        <f>'Selling Price'!L121*'Volume (KT)'!L121*'Selling Price'!L$20/10^3</f>
        <v>34.165972000000004</v>
      </c>
      <c r="M121" s="75">
        <f>'Selling Price'!M121*'Volume (KT)'!M121*'Selling Price'!M$20/10^3</f>
        <v>34.647472</v>
      </c>
      <c r="N121" s="75">
        <f>'Selling Price'!N121*'Volume (KT)'!N121*'Selling Price'!N$20/10^3</f>
        <v>37.215471999999998</v>
      </c>
      <c r="O121" s="75">
        <f>'Selling Price'!O121*'Volume (KT)'!O121*'Selling Price'!O$20/10^3</f>
        <v>37.857472000000001</v>
      </c>
      <c r="P121" s="75">
        <f>'Selling Price'!P121*'Volume (KT)'!P121*'Selling Price'!P$20/10^3</f>
        <v>37.696972000000002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'Selling Price'!E122*'Volume (KT)'!E122*'Selling Price'!E$20/10^3</f>
        <v>0</v>
      </c>
      <c r="F122" s="75">
        <f>'Selling Price'!F122*'Volume (KT)'!F122*'Selling Price'!F$20/10^3</f>
        <v>0</v>
      </c>
      <c r="G122" s="75">
        <f>'Selling Price'!G122*'Volume (KT)'!G122*'Selling Price'!G$20/10^3</f>
        <v>0</v>
      </c>
      <c r="H122" s="75">
        <f>'Selling Price'!H122*'Volume (KT)'!H122*'Selling Price'!H$20/10^3</f>
        <v>0</v>
      </c>
      <c r="I122" s="75">
        <f>'Selling Price'!I122*'Volume (KT)'!I122*'Selling Price'!I$20/10^3</f>
        <v>0</v>
      </c>
      <c r="J122" s="75">
        <f>'Selling Price'!J122*'Volume (KT)'!J122*'Selling Price'!J$20/10^3</f>
        <v>0</v>
      </c>
      <c r="K122" s="75">
        <f>'Selling Price'!K122*'Volume (KT)'!K122*'Selling Price'!K$20/10^3</f>
        <v>0</v>
      </c>
      <c r="L122" s="75">
        <f>'Selling Price'!L122*'Volume (KT)'!L122*'Selling Price'!L$20/10^3</f>
        <v>0</v>
      </c>
      <c r="M122" s="75">
        <f>'Selling Price'!M122*'Volume (KT)'!M122*'Selling Price'!M$20/10^3</f>
        <v>0</v>
      </c>
      <c r="N122" s="75">
        <f>'Selling Price'!N122*'Volume (KT)'!N122*'Selling Price'!N$20/10^3</f>
        <v>0</v>
      </c>
      <c r="O122" s="75">
        <f>'Selling Price'!O122*'Volume (KT)'!O122*'Selling Price'!O$20/10^3</f>
        <v>0</v>
      </c>
      <c r="P122" s="75">
        <f>'Selling Price'!P122*'Volume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'Selling Price'!E123*'Volume (KT)'!E123*'Selling Price'!E$20/10^3</f>
        <v>83.390044840000002</v>
      </c>
      <c r="F123" s="75">
        <f>'Selling Price'!F123*'Volume (KT)'!F123*'Selling Price'!F$20/10^3</f>
        <v>77.468167359999981</v>
      </c>
      <c r="G123" s="75">
        <f>'Selling Price'!G123*'Volume (KT)'!G123*'Selling Price'!G$20/10^3</f>
        <v>81.90966232000001</v>
      </c>
      <c r="H123" s="75">
        <f>'Selling Price'!H123*'Volume (KT)'!H123*'Selling Price'!H$20/10^3</f>
        <v>79.59525232</v>
      </c>
      <c r="I123" s="75">
        <f>'Selling Price'!I123*'Volume (KT)'!I123*'Selling Price'!I$20/10^3</f>
        <v>78.272732319999989</v>
      </c>
      <c r="J123" s="75">
        <f>'Selling Price'!J123*'Volume (KT)'!J123*'Selling Price'!J$20/10^3</f>
        <v>74.966432319999996</v>
      </c>
      <c r="K123" s="75">
        <f>'Selling Price'!K123*'Volume (KT)'!K123*'Selling Price'!K$20/10^3</f>
        <v>70.006982319999992</v>
      </c>
      <c r="L123" s="75">
        <f>'Selling Price'!L123*'Volume (KT)'!L123*'Selling Price'!L$20/10^3</f>
        <v>71.329502320000003</v>
      </c>
      <c r="M123" s="75">
        <f>'Selling Price'!M123*'Volume (KT)'!M123*'Selling Price'!M$20/10^3</f>
        <v>72.321392319999987</v>
      </c>
      <c r="N123" s="75">
        <f>'Selling Price'!N123*'Volume (KT)'!N123*'Selling Price'!N$20/10^3</f>
        <v>77.61147231999999</v>
      </c>
      <c r="O123" s="75">
        <f>'Selling Price'!O123*'Volume (KT)'!O123*'Selling Price'!O$20/10^3</f>
        <v>78.933992319999987</v>
      </c>
      <c r="P123" s="75">
        <f>'Selling Price'!P123*'Volume (KT)'!P123*'Selling Price'!P$20/10^3</f>
        <v>78.603362320000002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'Selling Price'!E124*'Volume (KT)'!E124*'Selling Price'!E$20/10^3</f>
        <v>0</v>
      </c>
      <c r="F124" s="75">
        <f>'Selling Price'!F124*'Volume (KT)'!F124*'Selling Price'!F$20/10^3</f>
        <v>0</v>
      </c>
      <c r="G124" s="75">
        <f>'Selling Price'!G124*'Volume (KT)'!G124*'Selling Price'!G$20/10^3</f>
        <v>0</v>
      </c>
      <c r="H124" s="75">
        <f>'Selling Price'!H124*'Volume (KT)'!H124*'Selling Price'!H$20/10^3</f>
        <v>0</v>
      </c>
      <c r="I124" s="75">
        <f>'Selling Price'!I124*'Volume (KT)'!I124*'Selling Price'!I$20/10^3</f>
        <v>0</v>
      </c>
      <c r="J124" s="75">
        <f>'Selling Price'!J124*'Volume (KT)'!J124*'Selling Price'!J$20/10^3</f>
        <v>0</v>
      </c>
      <c r="K124" s="75">
        <f>'Selling Price'!K124*'Volume (KT)'!K124*'Selling Price'!K$20/10^3</f>
        <v>0</v>
      </c>
      <c r="L124" s="75">
        <f>'Selling Price'!L124*'Volume (KT)'!L124*'Selling Price'!L$20/10^3</f>
        <v>0</v>
      </c>
      <c r="M124" s="75">
        <f>'Selling Price'!M124*'Volume (KT)'!M124*'Selling Price'!M$20/10^3</f>
        <v>0</v>
      </c>
      <c r="N124" s="75">
        <f>'Selling Price'!N124*'Volume (KT)'!N124*'Selling Price'!N$20/10^3</f>
        <v>0</v>
      </c>
      <c r="O124" s="75">
        <f>'Selling Price'!O124*'Volume (KT)'!O124*'Selling Price'!O$20/10^3</f>
        <v>0</v>
      </c>
      <c r="P124" s="75">
        <f>'Selling Price'!P124*'Volume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'Selling Price'!E125*'Volume (KT)'!E125*'Selling Price'!E$20/10^3</f>
        <v>125.51039471</v>
      </c>
      <c r="F125" s="75">
        <f>'Selling Price'!F125*'Volume (KT)'!F125*'Selling Price'!F$20/10^3</f>
        <v>110.45436248</v>
      </c>
      <c r="G125" s="75">
        <f>'Selling Price'!G125*'Volume (KT)'!G125*'Selling Price'!G$20/10^3</f>
        <v>89.408279239999985</v>
      </c>
      <c r="H125" s="75">
        <f>'Selling Price'!H125*'Volume (KT)'!H125*'Selling Price'!H$20/10^3</f>
        <v>114.92501845999999</v>
      </c>
      <c r="I125" s="75">
        <f>'Selling Price'!I125*'Volume (KT)'!I125*'Selling Price'!I$20/10^3</f>
        <v>113.08408345999999</v>
      </c>
      <c r="J125" s="75">
        <f>'Selling Price'!J125*'Volume (KT)'!J125*'Selling Price'!J$20/10^3</f>
        <v>108.48174596</v>
      </c>
      <c r="K125" s="75">
        <f>'Selling Price'!K125*'Volume (KT)'!K125*'Selling Price'!K$20/10^3</f>
        <v>101.57823970999999</v>
      </c>
      <c r="L125" s="75">
        <f>'Selling Price'!L125*'Volume (KT)'!L125*'Selling Price'!L$20/10^3</f>
        <v>103.41917470999999</v>
      </c>
      <c r="M125" s="75">
        <f>'Selling Price'!M125*'Volume (KT)'!M125*'Selling Price'!M$20/10^3</f>
        <v>104.79987596000001</v>
      </c>
      <c r="N125" s="75">
        <f>'Selling Price'!N125*'Volume (KT)'!N125*'Selling Price'!N$20/10^3</f>
        <v>112.16361596</v>
      </c>
      <c r="O125" s="75">
        <f>'Selling Price'!O125*'Volume (KT)'!O125*'Selling Price'!O$20/10^3</f>
        <v>114.00455095999999</v>
      </c>
      <c r="P125" s="75">
        <f>'Selling Price'!P125*'Volume (KT)'!P125*'Selling Price'!P$20/10^3</f>
        <v>113.54431720999999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'Selling Price'!E126*'Volume (KT)'!E126*'Selling Price'!E$20/10^3</f>
        <v>215.13827094029517</v>
      </c>
      <c r="F126" s="75">
        <f>'Selling Price'!F126*'Volume (KT)'!F126*'Selling Price'!F$20/10^3</f>
        <v>202.38190096749614</v>
      </c>
      <c r="G126" s="75">
        <f>'Selling Price'!G126*'Volume (KT)'!G126*'Selling Price'!G$20/10^3</f>
        <v>122.3156868954819</v>
      </c>
      <c r="H126" s="75">
        <f>'Selling Price'!H126*'Volume (KT)'!H126*'Selling Price'!H$20/10^3</f>
        <v>128.82626139614743</v>
      </c>
      <c r="I126" s="75">
        <f>'Selling Price'!I126*'Volume (KT)'!I126*'Selling Price'!I$20/10^3</f>
        <v>232.94077539999233</v>
      </c>
      <c r="J126" s="75">
        <f>'Selling Price'!J126*'Volume (KT)'!J126*'Selling Price'!J$20/10^3</f>
        <v>183.15907743144555</v>
      </c>
      <c r="K126" s="75">
        <f>'Selling Price'!K126*'Volume (KT)'!K126*'Selling Price'!K$20/10^3</f>
        <v>66.219051071368781</v>
      </c>
      <c r="L126" s="75">
        <f>'Selling Price'!L126*'Volume (KT)'!L126*'Selling Price'!L$20/10^3</f>
        <v>85.084085171374156</v>
      </c>
      <c r="M126" s="75">
        <f>'Selling Price'!M126*'Volume (KT)'!M126*'Selling Price'!M$20/10^3</f>
        <v>17.77159520918218</v>
      </c>
      <c r="N126" s="75">
        <f>'Selling Price'!N126*'Volume (KT)'!N126*'Selling Price'!N$20/10^3</f>
        <v>4.5286690494441082</v>
      </c>
      <c r="O126" s="75">
        <f>'Selling Price'!O126*'Volume (KT)'!O126*'Selling Price'!O$20/10^3</f>
        <v>46.861351376307589</v>
      </c>
      <c r="P126" s="75">
        <f>'Selling Price'!P126*'Volume (KT)'!P126*'Selling Price'!P$20/10^3</f>
        <v>18.262676653956468</v>
      </c>
    </row>
    <row r="127" spans="1:16" s="73" customFormat="1" ht="23.5">
      <c r="A127" s="71" t="s">
        <v>6</v>
      </c>
      <c r="B127" s="72"/>
      <c r="D127" s="72"/>
    </row>
    <row r="128" spans="1:16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9">
        <f>E24</f>
        <v>23743</v>
      </c>
      <c r="F129" s="309">
        <f t="shared" ref="F129:P129" si="1">F24</f>
        <v>23774</v>
      </c>
      <c r="G129" s="309">
        <f t="shared" si="1"/>
        <v>23802</v>
      </c>
      <c r="H129" s="309">
        <f t="shared" si="1"/>
        <v>23833</v>
      </c>
      <c r="I129" s="309">
        <f t="shared" si="1"/>
        <v>23863</v>
      </c>
      <c r="J129" s="309">
        <f t="shared" si="1"/>
        <v>23894</v>
      </c>
      <c r="K129" s="309">
        <f t="shared" si="1"/>
        <v>23924</v>
      </c>
      <c r="L129" s="309">
        <f t="shared" si="1"/>
        <v>23955</v>
      </c>
      <c r="M129" s="309">
        <f t="shared" si="1"/>
        <v>23986</v>
      </c>
      <c r="N129" s="309">
        <f t="shared" si="1"/>
        <v>24016</v>
      </c>
      <c r="O129" s="309">
        <f t="shared" si="1"/>
        <v>24047</v>
      </c>
      <c r="P129" s="309">
        <f t="shared" si="1"/>
        <v>24077</v>
      </c>
    </row>
    <row r="130" spans="1:16">
      <c r="A130" s="74" t="s">
        <v>91</v>
      </c>
      <c r="B130" s="83" t="s">
        <v>95</v>
      </c>
      <c r="C130" s="83" t="s">
        <v>2</v>
      </c>
      <c r="D130" s="83" t="s">
        <v>95</v>
      </c>
      <c r="E130" s="75">
        <f>'Selling Price'!E130*'Volume (KT)'!E130*'Selling Price'!E$20/10^3</f>
        <v>380.42993999999993</v>
      </c>
      <c r="F130" s="75">
        <f>'Selling Price'!F130*'Volume (KT)'!F130*'Selling Price'!F$20/10^3</f>
        <v>379.27434000000005</v>
      </c>
      <c r="G130" s="75">
        <f>'Selling Price'!G130*'Volume (KT)'!G130*'Selling Price'!G$20/10^3</f>
        <v>405.54594300000008</v>
      </c>
      <c r="H130" s="75">
        <f>'Selling Price'!H130*'Volume (KT)'!H130*'Selling Price'!H$20/10^3</f>
        <v>405.85651050000001</v>
      </c>
      <c r="I130" s="75">
        <f>'Selling Price'!I130*'Volume (KT)'!I130*'Selling Price'!I$20/10^3</f>
        <v>357.23672700000003</v>
      </c>
      <c r="J130" s="75">
        <f>'Selling Price'!J130*'Volume (KT)'!J130*'Selling Price'!J$20/10^3</f>
        <v>349.43915549999997</v>
      </c>
      <c r="K130" s="75">
        <f>'Selling Price'!K130*'Volume (KT)'!K130*'Selling Price'!K$20/10^3</f>
        <v>373.89704430000006</v>
      </c>
      <c r="L130" s="75">
        <f>'Selling Price'!L130*'Volume (KT)'!L130*'Selling Price'!L$20/10^3</f>
        <v>329.10043499999995</v>
      </c>
      <c r="M130" s="75">
        <f>'Selling Price'!M130*'Volume (KT)'!M130*'Selling Price'!M$20/10^3</f>
        <v>395.21336227499995</v>
      </c>
      <c r="N130" s="75">
        <f>'Selling Price'!N130*'Volume (KT)'!N130*'Selling Price'!N$20/10^3</f>
        <v>461.18631749999997</v>
      </c>
      <c r="O130" s="75">
        <f>'Selling Price'!O130*'Volume (KT)'!O130*'Selling Price'!O$20/10^3</f>
        <v>439.62221159999996</v>
      </c>
      <c r="P130" s="75">
        <f>'Selling Price'!P130*'Volume (KT)'!P130*'Selling Price'!P$20/10^3</f>
        <v>398.3409375</v>
      </c>
    </row>
    <row r="131" spans="1:16">
      <c r="A131" s="74" t="s">
        <v>91</v>
      </c>
      <c r="B131" s="83" t="s">
        <v>95</v>
      </c>
      <c r="C131" s="83" t="s">
        <v>3</v>
      </c>
      <c r="D131" s="83" t="s">
        <v>95</v>
      </c>
      <c r="E131" s="75">
        <f>'Selling Price'!E131*'Volume (KT)'!E131*'Selling Price'!E$20/10^3</f>
        <v>471.86463994200005</v>
      </c>
      <c r="F131" s="75">
        <f>'Selling Price'!F131*'Volume (KT)'!F131*'Selling Price'!F$20/10^3</f>
        <v>395.38650614400007</v>
      </c>
      <c r="G131" s="75">
        <f>'Selling Price'!G131*'Volume (KT)'!G131*'Selling Price'!G$20/10^3</f>
        <v>435.417229728</v>
      </c>
      <c r="H131" s="75">
        <f>'Selling Price'!H131*'Volume (KT)'!H131*'Selling Price'!H$20/10^3</f>
        <v>421.69392504000007</v>
      </c>
      <c r="I131" s="75">
        <f>'Selling Price'!I131*'Volume (KT)'!I131*'Selling Price'!I$20/10^3</f>
        <v>434.01795991199998</v>
      </c>
      <c r="J131" s="75">
        <f>'Selling Price'!J131*'Volume (KT)'!J131*'Selling Price'!J$20/10^3</f>
        <v>421.95185495999999</v>
      </c>
      <c r="K131" s="75">
        <f>'Selling Price'!K131*'Volume (KT)'!K131*'Selling Price'!K$20/10^3</f>
        <v>417.62733743880005</v>
      </c>
      <c r="L131" s="75">
        <f>'Selling Price'!L131*'Volume (KT)'!L131*'Selling Price'!L$20/10^3</f>
        <v>408.44277539999996</v>
      </c>
      <c r="M131" s="75">
        <f>'Selling Price'!M131*'Volume (KT)'!M131*'Selling Price'!M$20/10^3</f>
        <v>410.64485209199995</v>
      </c>
      <c r="N131" s="75">
        <f>'Selling Price'!N131*'Volume (KT)'!N131*'Selling Price'!N$20/10^3</f>
        <v>370.8948422375999</v>
      </c>
      <c r="O131" s="75">
        <f>'Selling Price'!O131*'Volume (KT)'!O131*'Selling Price'!O$20/10^3</f>
        <v>356.40600339600002</v>
      </c>
      <c r="P131" s="75">
        <f>'Selling Price'!P131*'Volume (KT)'!P131*'Selling Price'!P$20/10^3</f>
        <v>364.04390115000001</v>
      </c>
    </row>
    <row r="132" spans="1:16">
      <c r="A132" s="74" t="s">
        <v>91</v>
      </c>
      <c r="B132" s="83" t="s">
        <v>95</v>
      </c>
      <c r="C132" s="83" t="s">
        <v>42</v>
      </c>
      <c r="D132" s="83" t="s">
        <v>107</v>
      </c>
      <c r="E132" s="75">
        <f>'Selling Price'!E132*'Volume (KT)'!E132*'Selling Price'!E$20/10^3</f>
        <v>0</v>
      </c>
      <c r="F132" s="75">
        <f>'Selling Price'!F132*'Volume (KT)'!F132*'Selling Price'!F$20/10^3</f>
        <v>19.682930445897533</v>
      </c>
      <c r="G132" s="75">
        <f>'Selling Price'!G132*'Volume (KT)'!G132*'Selling Price'!G$20/10^3</f>
        <v>0</v>
      </c>
      <c r="H132" s="75">
        <f>'Selling Price'!H132*'Volume (KT)'!H132*'Selling Price'!H$20/10^3</f>
        <v>0</v>
      </c>
      <c r="I132" s="75">
        <f>'Selling Price'!I132*'Volume (KT)'!I132*'Selling Price'!I$20/10^3</f>
        <v>0</v>
      </c>
      <c r="J132" s="75">
        <f>'Selling Price'!J132*'Volume (KT)'!J132*'Selling Price'!J$20/10^3</f>
        <v>0</v>
      </c>
      <c r="K132" s="75">
        <f>'Selling Price'!K132*'Volume (KT)'!K132*'Selling Price'!K$20/10^3</f>
        <v>0</v>
      </c>
      <c r="L132" s="75">
        <f>'Selling Price'!L132*'Volume (KT)'!L132*'Selling Price'!L$20/10^3</f>
        <v>0</v>
      </c>
      <c r="M132" s="75">
        <f>'Selling Price'!M132*'Volume (KT)'!M132*'Selling Price'!M$20/10^3</f>
        <v>0</v>
      </c>
      <c r="N132" s="75">
        <f>'Selling Price'!N132*'Volume (KT)'!N132*'Selling Price'!N$20/10^3</f>
        <v>0</v>
      </c>
      <c r="O132" s="75">
        <f>'Selling Price'!O132*'Volume (KT)'!O132*'Selling Price'!O$20/10^3</f>
        <v>0</v>
      </c>
      <c r="P132" s="75">
        <f>'Selling Price'!P132*'Volume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'Selling Price'!E133*'Volume (KT)'!E133*'Selling Price'!E$20/10^3</f>
        <v>0</v>
      </c>
      <c r="F133" s="75">
        <f>'Selling Price'!F133*'Volume (KT)'!F133*'Selling Price'!F$20/10^3</f>
        <v>0</v>
      </c>
      <c r="G133" s="75">
        <f>'Selling Price'!G133*'Volume (KT)'!G133*'Selling Price'!G$20/10^3</f>
        <v>0</v>
      </c>
      <c r="H133" s="75">
        <f>'Selling Price'!H133*'Volume (KT)'!H133*'Selling Price'!H$20/10^3</f>
        <v>0</v>
      </c>
      <c r="I133" s="75">
        <f>'Selling Price'!I133*'Volume (KT)'!I133*'Selling Price'!I$20/10^3</f>
        <v>0</v>
      </c>
      <c r="J133" s="75">
        <f>'Selling Price'!J133*'Volume (KT)'!J133*'Selling Price'!J$20/10^3</f>
        <v>0</v>
      </c>
      <c r="K133" s="75">
        <f>'Selling Price'!K133*'Volume (KT)'!K133*'Selling Price'!K$20/10^3</f>
        <v>0</v>
      </c>
      <c r="L133" s="75">
        <f>'Selling Price'!L133*'Volume (KT)'!L133*'Selling Price'!L$20/10^3</f>
        <v>0</v>
      </c>
      <c r="M133" s="75">
        <f>'Selling Price'!M133*'Volume (KT)'!M133*'Selling Price'!M$20/10^3</f>
        <v>0</v>
      </c>
      <c r="N133" s="75">
        <f>'Selling Price'!N133*'Volume (KT)'!N133*'Selling Price'!N$20/10^3</f>
        <v>0</v>
      </c>
      <c r="O133" s="75">
        <f>'Selling Price'!O133*'Volume (KT)'!O133*'Selling Price'!O$20/10^3</f>
        <v>0</v>
      </c>
      <c r="P133" s="75">
        <f>'Selling Price'!P133*'Volume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'Selling Price'!E134*'Volume (KT)'!E134*'Selling Price'!E$20/10^3</f>
        <v>45.257673412800003</v>
      </c>
      <c r="F134" s="75">
        <f>'Selling Price'!F134*'Volume (KT)'!F134*'Selling Price'!F$20/10^3</f>
        <v>45.115395940799999</v>
      </c>
      <c r="G134" s="75">
        <f>'Selling Price'!G134*'Volume (KT)'!G134*'Selling Price'!G$20/10^3</f>
        <v>44.866410364800018</v>
      </c>
      <c r="H134" s="75">
        <f>'Selling Price'!H134*'Volume (KT)'!H134*'Selling Price'!H$20/10^3</f>
        <v>22.450989866400004</v>
      </c>
      <c r="I134" s="75">
        <f>'Selling Price'!I134*'Volume (KT)'!I134*'Selling Price'!I$20/10^3</f>
        <v>44.717019019200009</v>
      </c>
      <c r="J134" s="75">
        <f>'Selling Price'!J134*'Volume (KT)'!J134*'Selling Price'!J$20/10^3</f>
        <v>22.465217613599997</v>
      </c>
      <c r="K134" s="75">
        <f>'Selling Price'!K134*'Volume (KT)'!K134*'Selling Price'!K$20/10^3</f>
        <v>22.226671647108002</v>
      </c>
      <c r="L134" s="75">
        <f>'Selling Price'!L134*'Volume (KT)'!L134*'Selling Price'!L$20/10^3</f>
        <v>21.720039353999997</v>
      </c>
      <c r="M134" s="75">
        <f>'Selling Price'!M134*'Volume (KT)'!M134*'Selling Price'!M$20/10^3</f>
        <v>0</v>
      </c>
      <c r="N134" s="75">
        <f>'Selling Price'!N134*'Volume (KT)'!N134*'Selling Price'!N$20/10^3</f>
        <v>0</v>
      </c>
      <c r="O134" s="75">
        <f>'Selling Price'!O134*'Volume (KT)'!O134*'Selling Price'!O$20/10^3</f>
        <v>21.76218905508</v>
      </c>
      <c r="P134" s="75">
        <f>'Selling Price'!P134*'Volume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'Selling Price'!E135*'Volume (KT)'!E135*'Selling Price'!E$20/10^3</f>
        <v>0</v>
      </c>
      <c r="F135" s="75">
        <f>'Selling Price'!F135*'Volume (KT)'!F135*'Selling Price'!F$20/10^3</f>
        <v>22.360090370400005</v>
      </c>
      <c r="G135" s="75">
        <f>'Selling Price'!G135*'Volume (KT)'!G135*'Selling Price'!G$20/10^3</f>
        <v>22.235597582400004</v>
      </c>
      <c r="H135" s="75">
        <f>'Selling Price'!H135*'Volume (KT)'!H135*'Selling Price'!H$20/10^3</f>
        <v>22.253382266400006</v>
      </c>
      <c r="I135" s="75">
        <f>'Selling Price'!I135*'Volume (KT)'!I135*'Selling Price'!I$20/10^3</f>
        <v>22.160901909600003</v>
      </c>
      <c r="J135" s="75">
        <f>'Selling Price'!J135*'Volume (KT)'!J135*'Selling Price'!J$20/10^3</f>
        <v>22.267610013600002</v>
      </c>
      <c r="K135" s="75">
        <f>'Selling Price'!K135*'Volume (KT)'!K135*'Selling Price'!K$20/10^3</f>
        <v>22.029064047108008</v>
      </c>
      <c r="L135" s="75">
        <f>'Selling Price'!L135*'Volume (KT)'!L135*'Selling Price'!L$20/10^3</f>
        <v>0</v>
      </c>
      <c r="M135" s="75">
        <f>'Selling Price'!M135*'Volume (KT)'!M135*'Selling Price'!M$20/10^3</f>
        <v>0</v>
      </c>
      <c r="N135" s="75">
        <f>'Selling Price'!N135*'Volume (KT)'!N135*'Selling Price'!N$20/10^3</f>
        <v>0</v>
      </c>
      <c r="O135" s="75">
        <f>'Selling Price'!O135*'Volume (KT)'!O135*'Selling Price'!O$20/10^3</f>
        <v>0</v>
      </c>
      <c r="P135" s="75">
        <f>'Selling Price'!P135*'Volume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5"/>
      <c r="B138" s="467"/>
      <c r="C138" s="467"/>
      <c r="D138" s="467"/>
      <c r="E138" s="309">
        <f>E24</f>
        <v>23743</v>
      </c>
      <c r="F138" s="309">
        <f t="shared" ref="F138:P138" si="2">F24</f>
        <v>23774</v>
      </c>
      <c r="G138" s="309">
        <f t="shared" si="2"/>
        <v>23802</v>
      </c>
      <c r="H138" s="309">
        <f t="shared" si="2"/>
        <v>23833</v>
      </c>
      <c r="I138" s="309">
        <f t="shared" si="2"/>
        <v>23863</v>
      </c>
      <c r="J138" s="309">
        <f t="shared" si="2"/>
        <v>23894</v>
      </c>
      <c r="K138" s="309">
        <f t="shared" si="2"/>
        <v>23924</v>
      </c>
      <c r="L138" s="309">
        <f t="shared" si="2"/>
        <v>23955</v>
      </c>
      <c r="M138" s="309">
        <f t="shared" si="2"/>
        <v>23986</v>
      </c>
      <c r="N138" s="309">
        <f t="shared" si="2"/>
        <v>24016</v>
      </c>
      <c r="O138" s="309">
        <f t="shared" si="2"/>
        <v>24047</v>
      </c>
      <c r="P138" s="309">
        <f t="shared" si="2"/>
        <v>24077</v>
      </c>
    </row>
    <row r="139" spans="1:16">
      <c r="A139" s="74" t="s">
        <v>91</v>
      </c>
      <c r="B139" s="83" t="s">
        <v>95</v>
      </c>
      <c r="C139" s="83" t="s">
        <v>3</v>
      </c>
      <c r="D139" s="83" t="s">
        <v>95</v>
      </c>
      <c r="E139" s="75">
        <f>'Selling Price'!E139*'Volume (KT)'!E139*'Selling Price'!E$20/10^3</f>
        <v>72.373702607999988</v>
      </c>
      <c r="F139" s="75">
        <f>'Selling Price'!F139*'Volume (KT)'!F139*'Selling Price'!F$20/10^3</f>
        <v>65.136826944000006</v>
      </c>
      <c r="G139" s="75">
        <f>'Selling Price'!G139*'Volume (KT)'!G139*'Selling Price'!G$20/10^3</f>
        <v>71.664395328000026</v>
      </c>
      <c r="H139" s="75">
        <f>'Selling Price'!H139*'Volume (KT)'!H139*'Selling Price'!H$20/10^3</f>
        <v>69.415043040000015</v>
      </c>
      <c r="I139" s="75">
        <f>'Selling Price'!I139*'Volume (KT)'!I139*'Selling Price'!I$20/10^3</f>
        <v>71.393568912000021</v>
      </c>
      <c r="J139" s="75">
        <f>'Selling Price'!J139*'Volume (KT)'!J139*'Selling Price'!J$20/10^3</f>
        <v>69.464964960000017</v>
      </c>
      <c r="K139" s="75">
        <f>'Selling Price'!K139*'Volume (KT)'!K139*'Selling Price'!K$20/10^3</f>
        <v>70.915560287760016</v>
      </c>
      <c r="L139" s="75">
        <f>'Selling Price'!L139*'Volume (KT)'!L139*'Selling Price'!L$20/10^3</f>
        <v>69.078647879999991</v>
      </c>
      <c r="M139" s="75">
        <f>'Selling Price'!M139*'Volume (KT)'!M139*'Selling Price'!M$20/10^3</f>
        <v>67.276512791999977</v>
      </c>
      <c r="N139" s="75">
        <f>'Selling Price'!N139*'Volume (KT)'!N139*'Selling Price'!N$20/10^3</f>
        <v>69.811168852799995</v>
      </c>
      <c r="O139" s="75">
        <f>'Selling Price'!O139*'Volume (KT)'!O139*'Selling Price'!O$20/10^3</f>
        <v>66.998198088000009</v>
      </c>
      <c r="P139" s="75">
        <f>'Selling Price'!P139*'Volume (KT)'!P139*'Selling Price'!P$20/10^3</f>
        <v>68.288737499999996</v>
      </c>
    </row>
    <row r="140" spans="1:16" s="73" customFormat="1" ht="23.5">
      <c r="A140" s="71" t="s">
        <v>155</v>
      </c>
      <c r="B140" s="72"/>
      <c r="D140" s="72"/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3">F24</f>
        <v>23774</v>
      </c>
      <c r="G142" s="309">
        <f t="shared" si="3"/>
        <v>23802</v>
      </c>
      <c r="H142" s="309">
        <f t="shared" si="3"/>
        <v>23833</v>
      </c>
      <c r="I142" s="309">
        <f t="shared" si="3"/>
        <v>23863</v>
      </c>
      <c r="J142" s="309">
        <f t="shared" si="3"/>
        <v>23894</v>
      </c>
      <c r="K142" s="309">
        <f t="shared" si="3"/>
        <v>23924</v>
      </c>
      <c r="L142" s="309">
        <f t="shared" si="3"/>
        <v>23955</v>
      </c>
      <c r="M142" s="309">
        <f t="shared" si="3"/>
        <v>23986</v>
      </c>
      <c r="N142" s="309">
        <f t="shared" si="3"/>
        <v>24016</v>
      </c>
      <c r="O142" s="309">
        <f t="shared" si="3"/>
        <v>24047</v>
      </c>
      <c r="P142" s="309">
        <f t="shared" si="3"/>
        <v>24077</v>
      </c>
    </row>
    <row r="143" spans="1:16">
      <c r="A143" s="74" t="s">
        <v>91</v>
      </c>
      <c r="B143" s="83" t="s">
        <v>95</v>
      </c>
      <c r="C143" s="83" t="s">
        <v>156</v>
      </c>
      <c r="D143" s="83" t="s">
        <v>95</v>
      </c>
      <c r="E143" s="75">
        <f>'Margin per unit'!E143*'Volume (KT)'!E143/10^3</f>
        <v>20.412350000000004</v>
      </c>
      <c r="F143" s="75">
        <f>'Margin per unit'!F143*'Volume (KT)'!F143/10^3</f>
        <v>20.412350000000004</v>
      </c>
      <c r="G143" s="75">
        <f>'Margin per unit'!G143*'Volume (KT)'!G143/10^3</f>
        <v>20.412350000000004</v>
      </c>
      <c r="H143" s="75">
        <f>'Margin per unit'!H143*'Volume (KT)'!H143/10^3</f>
        <v>20.412350000000004</v>
      </c>
      <c r="I143" s="75">
        <f>'Margin per unit'!I143*'Volume (KT)'!I143/10^3</f>
        <v>20.412350000000004</v>
      </c>
      <c r="J143" s="75">
        <f>'Margin per unit'!J143*'Volume (KT)'!J143/10^3</f>
        <v>20.412350000000004</v>
      </c>
      <c r="K143" s="75">
        <f>'Margin per unit'!K143*'Volume (KT)'!K143/10^3</f>
        <v>20.412350000000004</v>
      </c>
      <c r="L143" s="75">
        <f>'Margin per unit'!L143*'Volume (KT)'!L143/10^3</f>
        <v>20.412350000000004</v>
      </c>
      <c r="M143" s="75">
        <f>'Margin per unit'!M143*'Volume (KT)'!M143/10^3</f>
        <v>20.412350000000004</v>
      </c>
      <c r="N143" s="75">
        <f>'Margin per unit'!N143*'Volume (KT)'!N143/10^3</f>
        <v>20.412350000000004</v>
      </c>
      <c r="O143" s="75">
        <f>'Margin per unit'!O143*'Volume (KT)'!O143/10^3</f>
        <v>20.412350000000004</v>
      </c>
      <c r="P143" s="75">
        <f>'Margin per unit'!P143*'Volume (KT)'!P143/10^3</f>
        <v>20.412350000000004</v>
      </c>
    </row>
    <row r="144" spans="1:16">
      <c r="A144" s="74" t="s">
        <v>91</v>
      </c>
      <c r="B144" s="83" t="s">
        <v>95</v>
      </c>
      <c r="C144" s="83" t="s">
        <v>157</v>
      </c>
      <c r="D144" s="83" t="s">
        <v>95</v>
      </c>
      <c r="E144" s="75">
        <f>'Margin per unit'!E144*'Volume (KT)'!E144/10^3</f>
        <v>11.664200000000001</v>
      </c>
      <c r="F144" s="75">
        <f>'Margin per unit'!F144*'Volume (KT)'!F144/10^3</f>
        <v>11.664200000000001</v>
      </c>
      <c r="G144" s="75">
        <f>'Margin per unit'!G144*'Volume (KT)'!G144/10^3</f>
        <v>11.664200000000001</v>
      </c>
      <c r="H144" s="75">
        <f>'Margin per unit'!H144*'Volume (KT)'!H144/10^3</f>
        <v>11.664200000000001</v>
      </c>
      <c r="I144" s="75">
        <f>'Margin per unit'!I144*'Volume (KT)'!I144/10^3</f>
        <v>11.664200000000001</v>
      </c>
      <c r="J144" s="75">
        <f>'Margin per unit'!J144*'Volume (KT)'!J144/10^3</f>
        <v>11.664200000000001</v>
      </c>
      <c r="K144" s="75">
        <f>'Margin per unit'!K144*'Volume (KT)'!K144/10^3</f>
        <v>11.664200000000001</v>
      </c>
      <c r="L144" s="75">
        <f>'Margin per unit'!L144*'Volume (KT)'!L144/10^3</f>
        <v>11.664200000000001</v>
      </c>
      <c r="M144" s="75">
        <f>'Margin per unit'!M144*'Volume (KT)'!M144/10^3</f>
        <v>11.664200000000001</v>
      </c>
      <c r="N144" s="75">
        <f>'Margin per unit'!N144*'Volume (KT)'!N144/10^3</f>
        <v>11.664200000000001</v>
      </c>
      <c r="O144" s="75">
        <f>'Margin per unit'!O144*'Volume (KT)'!O144/10^3</f>
        <v>11.664200000000001</v>
      </c>
      <c r="P144" s="75">
        <f>'Margin per unit'!P144*'Volume (KT)'!P144/10^3</f>
        <v>11.664200000000001</v>
      </c>
    </row>
    <row r="145" spans="1:16" ht="15" thickBot="1"/>
    <row r="146" spans="1:16">
      <c r="A146" s="475" t="s">
        <v>127</v>
      </c>
      <c r="B146" s="476"/>
      <c r="C146" s="476"/>
      <c r="D146" s="476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77"/>
      <c r="B147" s="464"/>
      <c r="C147" s="464"/>
      <c r="D147" s="464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16" ht="15" thickBot="1">
      <c r="A148" s="478"/>
      <c r="B148" s="479"/>
      <c r="C148" s="479"/>
      <c r="D148" s="479"/>
      <c r="E148" s="295">
        <f t="shared" ref="E148:P148" si="4">SUM(E25:E30)</f>
        <v>2326.0354341461248</v>
      </c>
      <c r="F148" s="295">
        <f t="shared" si="4"/>
        <v>2044.3262006825892</v>
      </c>
      <c r="G148" s="295">
        <f t="shared" si="4"/>
        <v>2350.0131418130641</v>
      </c>
      <c r="H148" s="295">
        <f t="shared" si="4"/>
        <v>2318.3550552377578</v>
      </c>
      <c r="I148" s="295">
        <f t="shared" si="4"/>
        <v>1709.4372990203799</v>
      </c>
      <c r="J148" s="295">
        <f t="shared" si="4"/>
        <v>2017.1576514566937</v>
      </c>
      <c r="K148" s="295">
        <f t="shared" si="4"/>
        <v>2079.866831086712</v>
      </c>
      <c r="L148" s="295">
        <f t="shared" si="4"/>
        <v>1942.6293438332011</v>
      </c>
      <c r="M148" s="295">
        <f t="shared" si="4"/>
        <v>2140.3843252470906</v>
      </c>
      <c r="N148" s="295">
        <f t="shared" si="4"/>
        <v>2240.3796901075193</v>
      </c>
      <c r="O148" s="295">
        <f t="shared" si="4"/>
        <v>2203.0586467616413</v>
      </c>
      <c r="P148" s="295">
        <f t="shared" si="4"/>
        <v>2083.0095772557461</v>
      </c>
    </row>
    <row r="149" spans="1:16">
      <c r="A149" s="475" t="s">
        <v>128</v>
      </c>
      <c r="B149" s="476"/>
      <c r="C149" s="476"/>
      <c r="D149" s="476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77"/>
      <c r="B150" s="464"/>
      <c r="C150" s="464"/>
      <c r="D150" s="464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</row>
    <row r="151" spans="1:16" ht="15" thickBot="1">
      <c r="A151" s="478"/>
      <c r="B151" s="479"/>
      <c r="C151" s="479"/>
      <c r="D151" s="479"/>
      <c r="E151" s="295">
        <f t="shared" ref="E151:P151" si="5">SUM(E35:E54)</f>
        <v>1986.2010512795478</v>
      </c>
      <c r="F151" s="295">
        <f t="shared" si="5"/>
        <v>1636.0176431973146</v>
      </c>
      <c r="G151" s="295">
        <f t="shared" si="5"/>
        <v>1836.5203831102235</v>
      </c>
      <c r="H151" s="295">
        <f t="shared" si="5"/>
        <v>1746.03216836602</v>
      </c>
      <c r="I151" s="295">
        <f t="shared" si="5"/>
        <v>1549.4558659016448</v>
      </c>
      <c r="J151" s="295">
        <f t="shared" si="5"/>
        <v>2234.0708404510178</v>
      </c>
      <c r="K151" s="295">
        <f t="shared" si="5"/>
        <v>2392.8829264527094</v>
      </c>
      <c r="L151" s="295">
        <f t="shared" si="5"/>
        <v>2159.8889063459724</v>
      </c>
      <c r="M151" s="295">
        <f t="shared" si="5"/>
        <v>1948.8083092155748</v>
      </c>
      <c r="N151" s="295">
        <f t="shared" si="5"/>
        <v>2529.3874615024502</v>
      </c>
      <c r="O151" s="295">
        <f t="shared" si="5"/>
        <v>2502.3883464566329</v>
      </c>
      <c r="P151" s="295">
        <f t="shared" si="5"/>
        <v>2049.0496320755319</v>
      </c>
    </row>
    <row r="152" spans="1:16">
      <c r="A152" s="475" t="s">
        <v>152</v>
      </c>
      <c r="B152" s="476"/>
      <c r="C152" s="476"/>
      <c r="D152" s="476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77"/>
      <c r="B153" s="464"/>
      <c r="C153" s="464"/>
      <c r="D153" s="464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16" ht="15" thickBot="1">
      <c r="A154" s="478"/>
      <c r="B154" s="479"/>
      <c r="C154" s="479"/>
      <c r="D154" s="479"/>
      <c r="E154" s="295">
        <f t="shared" ref="E154:P154" si="6">SUM(E58:E126)</f>
        <v>4457.1820935751211</v>
      </c>
      <c r="F154" s="295">
        <f t="shared" si="6"/>
        <v>4084.9746987124113</v>
      </c>
      <c r="G154" s="295">
        <f t="shared" si="6"/>
        <v>4574.3001096362232</v>
      </c>
      <c r="H154" s="295">
        <f t="shared" si="6"/>
        <v>4866.7990896918227</v>
      </c>
      <c r="I154" s="295">
        <f t="shared" si="6"/>
        <v>4688.7597224162064</v>
      </c>
      <c r="J154" s="295">
        <f t="shared" si="6"/>
        <v>4479.9979201812257</v>
      </c>
      <c r="K154" s="295">
        <f t="shared" si="6"/>
        <v>4464.6502849606295</v>
      </c>
      <c r="L154" s="295">
        <f t="shared" si="6"/>
        <v>4438.1801125758293</v>
      </c>
      <c r="M154" s="295">
        <f t="shared" si="6"/>
        <v>4398.82786929141</v>
      </c>
      <c r="N154" s="295">
        <f t="shared" si="6"/>
        <v>4705.4445265623408</v>
      </c>
      <c r="O154" s="295">
        <f t="shared" si="6"/>
        <v>4754.3977281850694</v>
      </c>
      <c r="P154" s="295">
        <f t="shared" si="6"/>
        <v>4677.6600281659275</v>
      </c>
    </row>
    <row r="155" spans="1:16">
      <c r="A155" s="475" t="s">
        <v>129</v>
      </c>
      <c r="B155" s="476"/>
      <c r="C155" s="476"/>
      <c r="D155" s="476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77"/>
      <c r="B156" s="464"/>
      <c r="C156" s="464"/>
      <c r="D156" s="464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16" ht="15" thickBot="1">
      <c r="A157" s="478"/>
      <c r="B157" s="479"/>
      <c r="C157" s="479"/>
      <c r="D157" s="479"/>
      <c r="E157" s="295">
        <f>SUM(E130:E134)</f>
        <v>897.55225335479997</v>
      </c>
      <c r="F157" s="295">
        <f t="shared" ref="F157:O157" si="7">SUM(F130:F134)</f>
        <v>839.45917253069763</v>
      </c>
      <c r="G157" s="295">
        <f t="shared" si="7"/>
        <v>885.82958309280002</v>
      </c>
      <c r="H157" s="295">
        <f t="shared" si="7"/>
        <v>850.00142540640013</v>
      </c>
      <c r="I157" s="295">
        <f t="shared" si="7"/>
        <v>835.97170593120006</v>
      </c>
      <c r="J157" s="295">
        <f t="shared" si="7"/>
        <v>793.85622807359994</v>
      </c>
      <c r="K157" s="295">
        <f t="shared" si="7"/>
        <v>813.75105338590811</v>
      </c>
      <c r="L157" s="295">
        <f t="shared" si="7"/>
        <v>759.26324975399996</v>
      </c>
      <c r="M157" s="295">
        <f t="shared" si="7"/>
        <v>805.85821436699985</v>
      </c>
      <c r="N157" s="295">
        <f t="shared" si="7"/>
        <v>832.08115973759982</v>
      </c>
      <c r="O157" s="295">
        <f t="shared" si="7"/>
        <v>817.79040405108003</v>
      </c>
      <c r="P157" s="295">
        <f t="shared" ref="P157" si="8">SUM(P130:P134)</f>
        <v>762.38483865000001</v>
      </c>
    </row>
    <row r="158" spans="1:16">
      <c r="E158" s="214">
        <f>E154-E168</f>
        <v>4193.7126904251209</v>
      </c>
      <c r="F158" s="214">
        <f t="shared" ref="F158:O158" si="9">F154-F168</f>
        <v>3843.9437552724112</v>
      </c>
      <c r="G158" s="214">
        <f t="shared" si="9"/>
        <v>4351.7516044762233</v>
      </c>
      <c r="H158" s="214">
        <f t="shared" si="9"/>
        <v>4622.5088053118225</v>
      </c>
      <c r="I158" s="214">
        <f t="shared" si="9"/>
        <v>4448.4674930362062</v>
      </c>
      <c r="J158" s="214">
        <f t="shared" si="9"/>
        <v>4249.7008283012256</v>
      </c>
      <c r="K158" s="214">
        <f t="shared" si="9"/>
        <v>4249.3458993306294</v>
      </c>
      <c r="L158" s="214">
        <f t="shared" si="9"/>
        <v>4218.8776719458292</v>
      </c>
      <c r="M158" s="214">
        <f t="shared" si="9"/>
        <v>4176.5268874114099</v>
      </c>
      <c r="N158" s="214">
        <f t="shared" si="9"/>
        <v>4478.4539662823408</v>
      </c>
      <c r="O158" s="214">
        <f t="shared" si="9"/>
        <v>4523.6017129050697</v>
      </c>
      <c r="P158" s="214">
        <f t="shared" ref="P158" si="10">P154-P168</f>
        <v>4436.3682850359273</v>
      </c>
    </row>
    <row r="159" spans="1:16" ht="15" thickBot="1">
      <c r="E159" s="214">
        <f>E162+E165</f>
        <v>9475.8751318135946</v>
      </c>
      <c r="F159" s="214">
        <f t="shared" ref="F159:O159" si="11">F162+F165</f>
        <v>8428.8835986270133</v>
      </c>
      <c r="G159" s="214">
        <f t="shared" si="11"/>
        <v>9495.7791078203099</v>
      </c>
      <c r="H159" s="214">
        <f t="shared" si="11"/>
        <v>9606.3124973620015</v>
      </c>
      <c r="I159" s="214">
        <f t="shared" si="11"/>
        <v>8614.7259328014297</v>
      </c>
      <c r="J159" s="214">
        <f t="shared" si="11"/>
        <v>9364.2505132425395</v>
      </c>
      <c r="K159" s="214">
        <f t="shared" si="11"/>
        <v>9606.7622705437188</v>
      </c>
      <c r="L159" s="214">
        <f t="shared" si="11"/>
        <v>9149.737819759006</v>
      </c>
      <c r="M159" s="214">
        <f t="shared" si="11"/>
        <v>9138.8542490330783</v>
      </c>
      <c r="N159" s="214">
        <f t="shared" si="11"/>
        <v>10150.11344648271</v>
      </c>
      <c r="O159" s="214">
        <f t="shared" si="11"/>
        <v>10113.837308262422</v>
      </c>
      <c r="P159" s="214">
        <f t="shared" ref="P159" si="12">P162+P165</f>
        <v>9399.1010705172066</v>
      </c>
    </row>
    <row r="160" spans="1:16">
      <c r="A160" s="475" t="s">
        <v>132</v>
      </c>
      <c r="B160" s="476"/>
      <c r="C160" s="476"/>
      <c r="D160" s="476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77"/>
      <c r="B161" s="464"/>
      <c r="C161" s="464"/>
      <c r="D161" s="464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78"/>
      <c r="B162" s="479"/>
      <c r="C162" s="479"/>
      <c r="D162" s="479"/>
      <c r="E162" s="295">
        <f t="shared" ref="E162:P162" si="13">SUM(E139,E130:E134,E58:E126,E35:E54,E25:E30)-E165-E168</f>
        <v>9215.4791874604998</v>
      </c>
      <c r="F162" s="295">
        <f t="shared" si="13"/>
        <v>8181.3863017187168</v>
      </c>
      <c r="G162" s="295">
        <f t="shared" si="13"/>
        <v>9328.5970105600281</v>
      </c>
      <c r="H162" s="295">
        <f t="shared" si="13"/>
        <v>9455.0352460994545</v>
      </c>
      <c r="I162" s="295">
        <f t="shared" si="13"/>
        <v>8337.0681383822375</v>
      </c>
      <c r="J162" s="295">
        <f t="shared" si="13"/>
        <v>9158.6262181974944</v>
      </c>
      <c r="K162" s="295">
        <f t="shared" si="13"/>
        <v>9518.3165478252413</v>
      </c>
      <c r="L162" s="295">
        <f t="shared" si="13"/>
        <v>9042.9336952336325</v>
      </c>
      <c r="M162" s="295">
        <f t="shared" si="13"/>
        <v>9121.0826538238962</v>
      </c>
      <c r="N162" s="295">
        <f t="shared" si="13"/>
        <v>10145.584777433265</v>
      </c>
      <c r="O162" s="295">
        <f t="shared" si="13"/>
        <v>10045.213767831034</v>
      </c>
      <c r="P162" s="295">
        <f t="shared" si="13"/>
        <v>9380.8383938632505</v>
      </c>
    </row>
    <row r="163" spans="1:17">
      <c r="A163" s="475" t="s">
        <v>131</v>
      </c>
      <c r="B163" s="476"/>
      <c r="C163" s="476"/>
      <c r="D163" s="476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77"/>
      <c r="B164" s="464"/>
      <c r="C164" s="464"/>
      <c r="D164" s="464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78"/>
      <c r="B165" s="479"/>
      <c r="C165" s="479"/>
      <c r="D165" s="479"/>
      <c r="E165" s="295">
        <f>SUM(E134,E133,E126)</f>
        <v>260.39594435309516</v>
      </c>
      <c r="F165" s="295">
        <f t="shared" ref="F165:O165" si="14">SUM(F134,F133,F126)</f>
        <v>247.49729690829614</v>
      </c>
      <c r="G165" s="295">
        <f t="shared" si="14"/>
        <v>167.18209726028192</v>
      </c>
      <c r="H165" s="295">
        <f t="shared" si="14"/>
        <v>151.27725126254742</v>
      </c>
      <c r="I165" s="295">
        <f t="shared" si="14"/>
        <v>277.65779441919233</v>
      </c>
      <c r="J165" s="295">
        <f t="shared" si="14"/>
        <v>205.62429504504556</v>
      </c>
      <c r="K165" s="295">
        <f t="shared" si="14"/>
        <v>88.445722718476787</v>
      </c>
      <c r="L165" s="295">
        <f t="shared" si="14"/>
        <v>106.80412452537415</v>
      </c>
      <c r="M165" s="295">
        <f t="shared" si="14"/>
        <v>17.77159520918218</v>
      </c>
      <c r="N165" s="295">
        <f t="shared" si="14"/>
        <v>4.5286690494441082</v>
      </c>
      <c r="O165" s="295">
        <f t="shared" si="14"/>
        <v>68.623540431387596</v>
      </c>
      <c r="P165" s="295">
        <f t="shared" ref="P165" si="15">SUM(P134,P133,P126)</f>
        <v>18.262676653956468</v>
      </c>
    </row>
    <row r="166" spans="1:17">
      <c r="A166" s="475" t="s">
        <v>130</v>
      </c>
      <c r="B166" s="476"/>
      <c r="C166" s="476"/>
      <c r="D166" s="476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77"/>
      <c r="B167" s="464"/>
      <c r="C167" s="464"/>
      <c r="D167" s="464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78"/>
      <c r="B168" s="479"/>
      <c r="C168" s="479"/>
      <c r="D168" s="479"/>
      <c r="E168" s="295">
        <f t="shared" ref="E168:P168" si="16">SUM(E100:E125)</f>
        <v>263.46940315000001</v>
      </c>
      <c r="F168" s="295">
        <f t="shared" si="16"/>
        <v>241.03094343999999</v>
      </c>
      <c r="G168" s="295">
        <f t="shared" si="16"/>
        <v>222.54850515999999</v>
      </c>
      <c r="H168" s="295">
        <f t="shared" si="16"/>
        <v>244.29028438</v>
      </c>
      <c r="I168" s="295">
        <f t="shared" si="16"/>
        <v>240.29222937999998</v>
      </c>
      <c r="J168" s="295">
        <f t="shared" si="16"/>
        <v>230.29709187999998</v>
      </c>
      <c r="K168" s="295">
        <f t="shared" si="16"/>
        <v>215.30438562999998</v>
      </c>
      <c r="L168" s="295">
        <f t="shared" si="16"/>
        <v>219.30244063000001</v>
      </c>
      <c r="M168" s="295">
        <f t="shared" si="16"/>
        <v>222.30098187999999</v>
      </c>
      <c r="N168" s="295">
        <f t="shared" si="16"/>
        <v>226.99056028000001</v>
      </c>
      <c r="O168" s="295">
        <f t="shared" si="16"/>
        <v>230.79601527999998</v>
      </c>
      <c r="P168" s="295">
        <f t="shared" si="16"/>
        <v>241.29174312999999</v>
      </c>
    </row>
    <row r="170" spans="1:17" ht="15" thickBot="1"/>
    <row r="171" spans="1:17">
      <c r="A171" s="480" t="s">
        <v>203</v>
      </c>
      <c r="B171" s="481"/>
      <c r="C171" s="481"/>
      <c r="D171" s="482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483"/>
      <c r="B172" s="484"/>
      <c r="C172" s="484"/>
      <c r="D172" s="485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</row>
    <row r="173" spans="1:17">
      <c r="A173" s="472" t="s">
        <v>183</v>
      </c>
      <c r="B173" s="473"/>
      <c r="C173" s="473"/>
      <c r="D173" s="474"/>
      <c r="E173" s="114">
        <f t="shared" ref="E173:P173" si="17">SUM(E25:E30,E35:E54,E58:E126,E130:E134,E139)</f>
        <v>9739.3445349635913</v>
      </c>
      <c r="F173" s="114">
        <f t="shared" si="17"/>
        <v>8669.9145420670102</v>
      </c>
      <c r="G173" s="114">
        <f t="shared" si="17"/>
        <v>9718.3276129803107</v>
      </c>
      <c r="H173" s="114">
        <f t="shared" si="17"/>
        <v>9850.6027817419999</v>
      </c>
      <c r="I173" s="114">
        <f t="shared" si="17"/>
        <v>8855.0181621814318</v>
      </c>
      <c r="J173" s="114">
        <f t="shared" si="17"/>
        <v>9594.5476051225378</v>
      </c>
      <c r="K173" s="114">
        <f t="shared" si="17"/>
        <v>9822.0666561737198</v>
      </c>
      <c r="L173" s="114">
        <f t="shared" si="17"/>
        <v>9369.0402603890088</v>
      </c>
      <c r="M173" s="114">
        <f t="shared" si="17"/>
        <v>9361.1552309130766</v>
      </c>
      <c r="N173" s="114">
        <f t="shared" si="17"/>
        <v>10377.104006762715</v>
      </c>
      <c r="O173" s="114">
        <f t="shared" si="17"/>
        <v>10344.633323542428</v>
      </c>
      <c r="P173" s="114">
        <f t="shared" si="17"/>
        <v>9640.3928136472023</v>
      </c>
    </row>
    <row r="174" spans="1:17">
      <c r="A174" s="472" t="s">
        <v>184</v>
      </c>
      <c r="B174" s="473"/>
      <c r="C174" s="473"/>
      <c r="D174" s="474"/>
      <c r="E174" s="114">
        <f t="shared" ref="E174:P174" si="18">SUM(E25:E30,E35:E54,E58:E126,E130:E134,E139)+E143+E144</f>
        <v>9771.4210849635911</v>
      </c>
      <c r="F174" s="114">
        <f t="shared" si="18"/>
        <v>8701.99109206701</v>
      </c>
      <c r="G174" s="114">
        <f t="shared" si="18"/>
        <v>9750.4041629803105</v>
      </c>
      <c r="H174" s="114">
        <f t="shared" si="18"/>
        <v>9882.6793317419997</v>
      </c>
      <c r="I174" s="114">
        <f t="shared" si="18"/>
        <v>8887.0947121814315</v>
      </c>
      <c r="J174" s="114">
        <f t="shared" si="18"/>
        <v>9626.6241551225376</v>
      </c>
      <c r="K174" s="114">
        <f t="shared" si="18"/>
        <v>9854.1432061737196</v>
      </c>
      <c r="L174" s="114">
        <f t="shared" si="18"/>
        <v>9401.1168103890086</v>
      </c>
      <c r="M174" s="114">
        <f t="shared" si="18"/>
        <v>9393.2317809130764</v>
      </c>
      <c r="N174" s="114">
        <f t="shared" si="18"/>
        <v>10409.180556762714</v>
      </c>
      <c r="O174" s="114">
        <f t="shared" si="18"/>
        <v>10376.709873542428</v>
      </c>
      <c r="P174" s="114">
        <f t="shared" si="18"/>
        <v>9672.469363647202</v>
      </c>
      <c r="Q174" s="214">
        <f>SUM(E174:P174)</f>
        <v>115727.06613048504</v>
      </c>
    </row>
    <row r="175" spans="1:17">
      <c r="A175" s="472" t="s">
        <v>185</v>
      </c>
      <c r="B175" s="473"/>
      <c r="C175" s="473"/>
      <c r="D175" s="474"/>
      <c r="E175" s="114">
        <f t="shared" ref="E175:P175" si="19">E173-SUM(E100:E125)</f>
        <v>9475.875131813591</v>
      </c>
      <c r="F175" s="114">
        <f t="shared" si="19"/>
        <v>8428.8835986270096</v>
      </c>
      <c r="G175" s="114">
        <f t="shared" si="19"/>
        <v>9495.7791078203099</v>
      </c>
      <c r="H175" s="114">
        <f t="shared" si="19"/>
        <v>9606.3124973619997</v>
      </c>
      <c r="I175" s="114">
        <f t="shared" si="19"/>
        <v>8614.7259328014316</v>
      </c>
      <c r="J175" s="114">
        <f t="shared" si="19"/>
        <v>9364.2505132425376</v>
      </c>
      <c r="K175" s="114">
        <f t="shared" si="19"/>
        <v>9606.7622705437207</v>
      </c>
      <c r="L175" s="114">
        <f t="shared" si="19"/>
        <v>9149.7378197590097</v>
      </c>
      <c r="M175" s="114">
        <f t="shared" si="19"/>
        <v>9138.8542490330765</v>
      </c>
      <c r="N175" s="114">
        <f t="shared" si="19"/>
        <v>10150.113446482714</v>
      </c>
      <c r="O175" s="114">
        <f t="shared" si="19"/>
        <v>10113.837308262428</v>
      </c>
      <c r="P175" s="114">
        <f t="shared" si="19"/>
        <v>9399.101070517203</v>
      </c>
    </row>
    <row r="176" spans="1:17" ht="15" thickBot="1">
      <c r="A176" s="486" t="s">
        <v>186</v>
      </c>
      <c r="B176" s="487"/>
      <c r="C176" s="487"/>
      <c r="D176" s="488"/>
      <c r="E176" s="295">
        <f t="shared" ref="E176:P176" si="20">E174-SUM(E100:E125)</f>
        <v>9507.9516818135908</v>
      </c>
      <c r="F176" s="295">
        <f t="shared" si="20"/>
        <v>8460.9601486270094</v>
      </c>
      <c r="G176" s="295">
        <f t="shared" si="20"/>
        <v>9527.8556578203097</v>
      </c>
      <c r="H176" s="295">
        <f t="shared" si="20"/>
        <v>9638.3890473619995</v>
      </c>
      <c r="I176" s="295">
        <f t="shared" si="20"/>
        <v>8646.8024828014313</v>
      </c>
      <c r="J176" s="295">
        <f t="shared" si="20"/>
        <v>9396.3270632425374</v>
      </c>
      <c r="K176" s="295">
        <f t="shared" si="20"/>
        <v>9638.8388205437204</v>
      </c>
      <c r="L176" s="295">
        <f t="shared" si="20"/>
        <v>9181.8143697590094</v>
      </c>
      <c r="M176" s="295">
        <f t="shared" si="20"/>
        <v>9170.9307990330763</v>
      </c>
      <c r="N176" s="295">
        <f t="shared" si="20"/>
        <v>10182.189996482713</v>
      </c>
      <c r="O176" s="295">
        <f t="shared" si="20"/>
        <v>10145.913858262427</v>
      </c>
      <c r="P176" s="295">
        <f t="shared" si="20"/>
        <v>9431.1776205172027</v>
      </c>
    </row>
    <row r="179" spans="9:9">
      <c r="I179" s="249"/>
    </row>
    <row r="180" spans="9:9">
      <c r="I180" s="249"/>
    </row>
  </sheetData>
  <mergeCells count="36">
    <mergeCell ref="A176:D176"/>
    <mergeCell ref="A175:D175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37:A138"/>
    <mergeCell ref="B137:B138"/>
    <mergeCell ref="C137:C138"/>
    <mergeCell ref="D137:D138"/>
    <mergeCell ref="A128:A129"/>
    <mergeCell ref="B128:B129"/>
    <mergeCell ref="C128:C129"/>
    <mergeCell ref="D128:D129"/>
    <mergeCell ref="A173:D173"/>
    <mergeCell ref="A174:D174"/>
    <mergeCell ref="A141:A142"/>
    <mergeCell ref="B141:B142"/>
    <mergeCell ref="C141:C142"/>
    <mergeCell ref="D141:D142"/>
    <mergeCell ref="A166:D168"/>
    <mergeCell ref="A171:D172"/>
    <mergeCell ref="A160:D162"/>
    <mergeCell ref="A163:D165"/>
    <mergeCell ref="A152:D154"/>
    <mergeCell ref="A155:D157"/>
    <mergeCell ref="A146:D148"/>
    <mergeCell ref="A149:D151"/>
  </mergeCells>
  <conditionalFormatting sqref="E25:P31 E35:P126">
    <cfRule type="cellIs" dxfId="37" priority="7" operator="greaterThan">
      <formula>0</formula>
    </cfRule>
  </conditionalFormatting>
  <conditionalFormatting sqref="E130:P135">
    <cfRule type="cellIs" dxfId="36" priority="4" operator="greaterThan">
      <formula>0</formula>
    </cfRule>
  </conditionalFormatting>
  <conditionalFormatting sqref="E139:P139">
    <cfRule type="cellIs" dxfId="35" priority="3" operator="greaterThan">
      <formula>0</formula>
    </cfRule>
  </conditionalFormatting>
  <conditionalFormatting sqref="E143:P144"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9"/>
  <sheetViews>
    <sheetView topLeftCell="A21" zoomScale="85" zoomScaleNormal="85" workbookViewId="0">
      <selection activeCell="G180" sqref="G180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5" width="7.54296875" style="69" bestFit="1" customWidth="1"/>
    <col min="6" max="6" width="7.81640625" style="69" bestFit="1" customWidth="1"/>
    <col min="7" max="7" width="7.54296875" style="69" bestFit="1" customWidth="1"/>
    <col min="8" max="8" width="8.1796875" style="69" bestFit="1" customWidth="1"/>
    <col min="9" max="9" width="7.81640625" style="69" bestFit="1" customWidth="1"/>
    <col min="10" max="11" width="7.54296875" style="69" bestFit="1" customWidth="1"/>
    <col min="12" max="12" width="7.453125" style="69" bestFit="1" customWidth="1"/>
    <col min="13" max="14" width="7.54296875" style="69" bestFit="1" customWidth="1"/>
    <col min="15" max="15" width="7.81640625" style="69" bestFit="1" customWidth="1"/>
    <col min="16" max="16" width="7.453125" style="69" bestFit="1" customWidth="1"/>
    <col min="17" max="17" width="10.36328125" style="69" bestFit="1" customWidth="1"/>
    <col min="18" max="16384" width="8.6328125" style="69"/>
  </cols>
  <sheetData>
    <row r="1" spans="4:4" hidden="1"/>
    <row r="2" spans="4:4" hidden="1">
      <c r="D2" s="434">
        <v>44531</v>
      </c>
    </row>
    <row r="3" spans="4:4" hidden="1">
      <c r="D3" s="434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41</v>
      </c>
    </row>
    <row r="22" spans="1:16" s="73" customFormat="1" ht="23.5">
      <c r="A22" s="71" t="s">
        <v>0</v>
      </c>
      <c r="B22" s="72"/>
      <c r="D22" s="72"/>
    </row>
    <row r="23" spans="1:16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71"/>
      <c r="C24" s="471"/>
      <c r="D24" s="471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'Margin per unit'!E25*'Volume (KT)'!E25*'Selling Price'!E$20/10^3</f>
        <v>-0.14694779180509152</v>
      </c>
      <c r="F25" s="75">
        <f>'Margin per unit'!F25*'Volume (KT)'!F25*'Selling Price'!F$20/10^3</f>
        <v>-6.761536063651123</v>
      </c>
      <c r="G25" s="75">
        <f>'Margin per unit'!G25*'Volume (KT)'!G25*'Selling Price'!G$20/10^3</f>
        <v>3.7028068489529313</v>
      </c>
      <c r="H25" s="75">
        <f>'Margin per unit'!H25*'Volume (KT)'!H25*'Selling Price'!H$20/10^3</f>
        <v>17.021206391861643</v>
      </c>
      <c r="I25" s="75">
        <f>'Margin per unit'!I25*'Volume (KT)'!I25*'Selling Price'!I$20/10^3</f>
        <v>15.270373268687486</v>
      </c>
      <c r="J25" s="75">
        <f>'Margin per unit'!J25*'Volume (KT)'!J25*'Selling Price'!J$20/10^3</f>
        <v>12.083421935728142</v>
      </c>
      <c r="K25" s="75">
        <f>'Margin per unit'!K25*'Volume (KT)'!K25*'Selling Price'!K$20/10^3</f>
        <v>17.361735214323417</v>
      </c>
      <c r="L25" s="75">
        <f>'Margin per unit'!L25*'Volume (KT)'!L25*'Selling Price'!L$20/10^3</f>
        <v>1.9027591256036291</v>
      </c>
      <c r="M25" s="75">
        <f>'Margin per unit'!M25*'Volume (KT)'!M25*'Selling Price'!M$20/10^3</f>
        <v>1.6526500654474119</v>
      </c>
      <c r="N25" s="75">
        <f>'Margin per unit'!N25*'Volume (KT)'!N25*'Selling Price'!N$20/10^3</f>
        <v>-13.52620789093764</v>
      </c>
      <c r="O25" s="75">
        <f>'Margin per unit'!O25*'Volume (KT)'!O25*'Selling Price'!O$20/10^3</f>
        <v>-9.0336902473332632</v>
      </c>
      <c r="P25" s="75">
        <f>'Margin per unit'!P25*'Volume (KT)'!P25*'Selling Price'!P$20/10^3</f>
        <v>-11.082249532656295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'Margin per unit'!E26*'Volume (KT)'!E26*'Selling Price'!E$20/10^3</f>
        <v>24.656538463531323</v>
      </c>
      <c r="F26" s="75">
        <f>'Margin per unit'!F26*'Volume (KT)'!F26*'Selling Price'!F$20/10^3</f>
        <v>12.869101257190156</v>
      </c>
      <c r="G26" s="75">
        <f>'Margin per unit'!G26*'Volume (KT)'!G26*'Selling Price'!G$20/10^3</f>
        <v>26.458653830730302</v>
      </c>
      <c r="H26" s="75">
        <f>'Margin per unit'!H26*'Volume (KT)'!H26*'Selling Price'!H$20/10^3</f>
        <v>44.171839286766698</v>
      </c>
      <c r="I26" s="75">
        <f>'Margin per unit'!I26*'Volume (KT)'!I26*'Selling Price'!I$20/10^3</f>
        <v>40.924922078035884</v>
      </c>
      <c r="J26" s="75">
        <f>'Margin per unit'!J26*'Volume (KT)'!J26*'Selling Price'!J$20/10^3</f>
        <v>22.047933034160511</v>
      </c>
      <c r="K26" s="75">
        <f>'Margin per unit'!K26*'Volume (KT)'!K26*'Selling Price'!K$20/10^3</f>
        <v>26.293216898293373</v>
      </c>
      <c r="L26" s="75">
        <f>'Margin per unit'!L26*'Volume (KT)'!L26*'Selling Price'!L$20/10^3</f>
        <v>14.723162502991395</v>
      </c>
      <c r="M26" s="75">
        <f>'Margin per unit'!M26*'Volume (KT)'!M26*'Selling Price'!M$20/10^3</f>
        <v>25.420261276875504</v>
      </c>
      <c r="N26" s="75">
        <f>'Margin per unit'!N26*'Volume (KT)'!N26*'Selling Price'!N$20/10^3</f>
        <v>4.8981052930984639</v>
      </c>
      <c r="O26" s="75">
        <f>'Margin per unit'!O26*'Volume (KT)'!O26*'Selling Price'!O$20/10^3</f>
        <v>10.788069045561159</v>
      </c>
      <c r="P26" s="75">
        <f>'Margin per unit'!P26*'Volume (KT)'!P26*'Selling Price'!P$20/10^3</f>
        <v>8.7714384301572306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'Margin per unit'!E27*'Volume (KT)'!E27*'Selling Price'!E$20/10^3</f>
        <v>24.97943875031558</v>
      </c>
      <c r="F27" s="75">
        <f>'Margin per unit'!F27*'Volume (KT)'!F27*'Selling Price'!F$20/10^3</f>
        <v>-1.0752328355412974</v>
      </c>
      <c r="G27" s="75">
        <f>'Margin per unit'!G27*'Volume (KT)'!G27*'Selling Price'!G$20/10^3</f>
        <v>41.221582439237991</v>
      </c>
      <c r="H27" s="75">
        <f>'Margin per unit'!H27*'Volume (KT)'!H27*'Selling Price'!H$20/10^3</f>
        <v>89.966628339779945</v>
      </c>
      <c r="I27" s="75">
        <f>'Margin per unit'!I27*'Volume (KT)'!I27*'Selling Price'!I$20/10^3</f>
        <v>58.773449695612754</v>
      </c>
      <c r="J27" s="75">
        <f>'Margin per unit'!J27*'Volume (KT)'!J27*'Selling Price'!J$20/10^3</f>
        <v>67.028353667551727</v>
      </c>
      <c r="K27" s="75">
        <f>'Margin per unit'!K27*'Volume (KT)'!K27*'Selling Price'!K$20/10^3</f>
        <v>86.362175929458871</v>
      </c>
      <c r="L27" s="75">
        <f>'Margin per unit'!L27*'Volume (KT)'!L27*'Selling Price'!L$20/10^3</f>
        <v>30.699053609097362</v>
      </c>
      <c r="M27" s="75">
        <f>'Margin per unit'!M27*'Volume (KT)'!M27*'Selling Price'!M$20/10^3</f>
        <v>30.320322019160002</v>
      </c>
      <c r="N27" s="75">
        <f>'Margin per unit'!N27*'Volume (KT)'!N27*'Selling Price'!N$20/10^3</f>
        <v>-26.937971649512544</v>
      </c>
      <c r="O27" s="75">
        <f>'Margin per unit'!O27*'Volume (KT)'!O27*'Selling Price'!O$20/10^3</f>
        <v>-10.344334189950471</v>
      </c>
      <c r="P27" s="75">
        <f>'Margin per unit'!P27*'Volume (KT)'!P27*'Selling Price'!P$20/10^3</f>
        <v>-9.5404855526731929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'Margin per unit'!E28*'Volume (KT)'!E28*'Selling Price'!E$20/10^3</f>
        <v>0</v>
      </c>
      <c r="F28" s="75">
        <f>'Margin per unit'!F28*'Volume (KT)'!F28*'Selling Price'!F$20/10^3</f>
        <v>0</v>
      </c>
      <c r="G28" s="75">
        <f>'Margin per unit'!G28*'Volume (KT)'!G28*'Selling Price'!G$20/10^3</f>
        <v>0</v>
      </c>
      <c r="H28" s="75">
        <f>'Margin per unit'!H28*'Volume (KT)'!H28*'Selling Price'!H$20/10^3</f>
        <v>0</v>
      </c>
      <c r="I28" s="75">
        <f>'Margin per unit'!I28*'Volume (KT)'!I28*'Selling Price'!I$20/10^3</f>
        <v>0</v>
      </c>
      <c r="J28" s="75">
        <f>'Margin per unit'!J28*'Volume (KT)'!J28*'Selling Price'!J$20/10^3</f>
        <v>0</v>
      </c>
      <c r="K28" s="75">
        <f>'Margin per unit'!K28*'Volume (KT)'!K28*'Selling Price'!K$20/10^3</f>
        <v>0</v>
      </c>
      <c r="L28" s="75">
        <f>'Margin per unit'!L28*'Volume (KT)'!L28*'Selling Price'!L$20/10^3</f>
        <v>0</v>
      </c>
      <c r="M28" s="75">
        <f>'Margin per unit'!M28*'Volume (KT)'!M28*'Selling Price'!M$20/10^3</f>
        <v>0</v>
      </c>
      <c r="N28" s="75">
        <f>'Margin per unit'!N28*'Volume (KT)'!N28*'Selling Price'!N$20/10^3</f>
        <v>0</v>
      </c>
      <c r="O28" s="75">
        <f>'Margin per unit'!O28*'Volume (KT)'!O28*'Selling Price'!O$20/10^3</f>
        <v>0</v>
      </c>
      <c r="P28" s="75">
        <f>'Margin per unit'!P28*'Volume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'Margin per unit'!E29*'Volume (KT)'!E29*'Selling Price'!E$20/10^3</f>
        <v>0</v>
      </c>
      <c r="F29" s="75">
        <f>'Margin per unit'!F29*'Volume (KT)'!F29*'Selling Price'!F$20/10^3</f>
        <v>0</v>
      </c>
      <c r="G29" s="75">
        <f>'Margin per unit'!G29*'Volume (KT)'!G29*'Selling Price'!G$20/10^3</f>
        <v>0</v>
      </c>
      <c r="H29" s="75">
        <f>'Margin per unit'!H29*'Volume (KT)'!H29*'Selling Price'!H$20/10^3</f>
        <v>0</v>
      </c>
      <c r="I29" s="75">
        <f>'Margin per unit'!I29*'Volume (KT)'!I29*'Selling Price'!I$20/10^3</f>
        <v>0</v>
      </c>
      <c r="J29" s="75">
        <f>'Margin per unit'!J29*'Volume (KT)'!J29*'Selling Price'!J$20/10^3</f>
        <v>0</v>
      </c>
      <c r="K29" s="75">
        <f>'Margin per unit'!K29*'Volume (KT)'!K29*'Selling Price'!K$20/10^3</f>
        <v>0</v>
      </c>
      <c r="L29" s="75">
        <f>'Margin per unit'!L29*'Volume (KT)'!L29*'Selling Price'!L$20/10^3</f>
        <v>0</v>
      </c>
      <c r="M29" s="75">
        <f>'Margin per unit'!M29*'Volume (KT)'!M29*'Selling Price'!M$20/10^3</f>
        <v>0</v>
      </c>
      <c r="N29" s="75">
        <f>'Margin per unit'!N29*'Volume (KT)'!N29*'Selling Price'!N$20/10^3</f>
        <v>0</v>
      </c>
      <c r="O29" s="75">
        <f>'Margin per unit'!O29*'Volume (KT)'!O29*'Selling Price'!O$20/10^3</f>
        <v>0</v>
      </c>
      <c r="P29" s="75">
        <f>'Margin per unit'!P29*'Volume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'Margin per unit'!E30*'Volume (KT)'!E30*'Selling Price'!E$20/10^3</f>
        <v>10.085555767477651</v>
      </c>
      <c r="F30" s="75">
        <f>'Margin per unit'!F30*'Volume (KT)'!F30*'Selling Price'!F$20/10^3</f>
        <v>8.4224290693956991</v>
      </c>
      <c r="G30" s="75">
        <f>'Margin per unit'!G30*'Volume (KT)'!G30*'Selling Price'!G$20/10^3</f>
        <v>10.499208532285502</v>
      </c>
      <c r="H30" s="75">
        <f>'Margin per unit'!H30*'Volume (KT)'!H30*'Selling Price'!H$20/10^3</f>
        <v>11.594500756603297</v>
      </c>
      <c r="I30" s="75">
        <f>'Margin per unit'!I30*'Volume (KT)'!I30*'Selling Price'!I$20/10^3</f>
        <v>12.020347049387729</v>
      </c>
      <c r="J30" s="75">
        <f>'Margin per unit'!J30*'Volume (KT)'!J30*'Selling Price'!J$20/10^3</f>
        <v>11.013298788117355</v>
      </c>
      <c r="K30" s="75">
        <f>'Margin per unit'!K30*'Volume (KT)'!K30*'Selling Price'!K$20/10^3</f>
        <v>11.879265847114096</v>
      </c>
      <c r="L30" s="75">
        <f>'Margin per unit'!L30*'Volume (KT)'!L30*'Selling Price'!L$20/10^3</f>
        <v>10.30355038149875</v>
      </c>
      <c r="M30" s="75">
        <f>'Margin per unit'!M30*'Volume (KT)'!M30*'Selling Price'!M$20/10^3</f>
        <v>9.943242535709544</v>
      </c>
      <c r="N30" s="75">
        <f>'Margin per unit'!N30*'Volume (KT)'!N30*'Selling Price'!N$20/10^3</f>
        <v>8.5731224402876336</v>
      </c>
      <c r="O30" s="75">
        <f>'Margin per unit'!O30*'Volume (KT)'!O30*'Selling Price'!O$20/10^3</f>
        <v>8.7578383271073594</v>
      </c>
      <c r="P30" s="75">
        <f>'Margin per unit'!P30*'Volume (KT)'!P30*'Selling Price'!P$20/10^3</f>
        <v>9.0511265138951167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'Margin per unit'!E31*'Volume (KT)'!E31*'Selling Price'!E$20/10^3</f>
        <v>35.303336231823209</v>
      </c>
      <c r="F31" s="75">
        <f>'Margin per unit'!F31*'Volume (KT)'!F31*'Selling Price'!F$20/10^3</f>
        <v>30.930061617012033</v>
      </c>
      <c r="G31" s="75">
        <f>'Margin per unit'!G31*'Volume (KT)'!G31*'Selling Price'!G$20/10^3</f>
        <v>33.712158838878544</v>
      </c>
      <c r="H31" s="75">
        <f>'Margin per unit'!H31*'Volume (KT)'!H31*'Selling Price'!H$20/10^3</f>
        <v>34.624436103607259</v>
      </c>
      <c r="I31" s="75">
        <f>'Margin per unit'!I31*'Volume (KT)'!I31*'Selling Price'!I$20/10^3</f>
        <v>26.704038827522108</v>
      </c>
      <c r="J31" s="75">
        <f>'Margin per unit'!J31*'Volume (KT)'!J31*'Selling Price'!J$20/10^3</f>
        <v>33.724527503821058</v>
      </c>
      <c r="K31" s="75">
        <f>'Margin per unit'!K31*'Volume (KT)'!K31*'Selling Price'!K$20/10^3</f>
        <v>35.118384892326439</v>
      </c>
      <c r="L31" s="75">
        <f>'Margin per unit'!L31*'Volume (KT)'!L31*'Selling Price'!L$20/10^3</f>
        <v>27.539134020419578</v>
      </c>
      <c r="M31" s="75">
        <f>'Margin per unit'!M31*'Volume (KT)'!M31*'Selling Price'!M$20/10^3</f>
        <v>32.988376723569189</v>
      </c>
      <c r="N31" s="75">
        <f>'Margin per unit'!N31*'Volume (KT)'!N31*'Selling Price'!N$20/10^3</f>
        <v>27.412863100449108</v>
      </c>
      <c r="O31" s="75">
        <f>'Margin per unit'!O31*'Volume (KT)'!O31*'Selling Price'!O$20/10^3</f>
        <v>25.574181850636972</v>
      </c>
      <c r="P31" s="75">
        <f>'Margin per unit'!P31*'Volume (KT)'!P31*'Selling Price'!P$20/10^3</f>
        <v>23.379055109358145</v>
      </c>
    </row>
    <row r="32" spans="1:16" s="73" customFormat="1" ht="23.5">
      <c r="A32" s="71" t="s">
        <v>4</v>
      </c>
      <c r="B32" s="72"/>
      <c r="D32" s="72"/>
    </row>
    <row r="33" spans="1:16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9"/>
      <c r="B34" s="467"/>
      <c r="C34" s="467"/>
      <c r="D34" s="467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'Margin per unit'!E35*'Volume (KT)'!E35*'Selling Price'!E$20/10^3</f>
        <v>0</v>
      </c>
      <c r="F35" s="75">
        <f>'Margin per unit'!F35*'Volume (KT)'!F35*'Selling Price'!F$20/10^3</f>
        <v>0</v>
      </c>
      <c r="G35" s="75">
        <f>'Margin per unit'!G35*'Volume (KT)'!G35*'Selling Price'!G$20/10^3</f>
        <v>0</v>
      </c>
      <c r="H35" s="75">
        <f>'Margin per unit'!H35*'Volume (KT)'!H35*'Selling Price'!H$20/10^3</f>
        <v>0</v>
      </c>
      <c r="I35" s="75">
        <f>'Margin per unit'!I35*'Volume (KT)'!I35*'Selling Price'!I$20/10^3</f>
        <v>0</v>
      </c>
      <c r="J35" s="75">
        <f>'Margin per unit'!J35*'Volume (KT)'!J35*'Selling Price'!J$20/10^3</f>
        <v>0</v>
      </c>
      <c r="K35" s="75">
        <f>'Margin per unit'!K35*'Volume (KT)'!K35*'Selling Price'!K$20/10^3</f>
        <v>0</v>
      </c>
      <c r="L35" s="75">
        <f>'Margin per unit'!L35*'Volume (KT)'!L35*'Selling Price'!L$20/10^3</f>
        <v>0</v>
      </c>
      <c r="M35" s="75">
        <f>'Margin per unit'!M35*'Volume (KT)'!M35*'Selling Price'!M$20/10^3</f>
        <v>0</v>
      </c>
      <c r="N35" s="75">
        <f>'Margin per unit'!N35*'Volume (KT)'!N35*'Selling Price'!N$20/10^3</f>
        <v>0</v>
      </c>
      <c r="O35" s="75">
        <f>'Margin per unit'!O35*'Volume (KT)'!O35*'Selling Price'!O$20/10^3</f>
        <v>0</v>
      </c>
      <c r="P35" s="75">
        <f>'Margin per unit'!P35*'Volume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'Margin per unit'!E36*'Volume (KT)'!E36*'Selling Price'!E$20/10^3</f>
        <v>216.78259449244368</v>
      </c>
      <c r="F36" s="75">
        <f>'Margin per unit'!F36*'Volume (KT)'!F36*'Selling Price'!F$20/10^3</f>
        <v>171.49152033010387</v>
      </c>
      <c r="G36" s="75">
        <f>'Margin per unit'!G36*'Volume (KT)'!G36*'Selling Price'!G$20/10^3</f>
        <v>172.01031455426966</v>
      </c>
      <c r="H36" s="75">
        <f>'Margin per unit'!H36*'Volume (KT)'!H36*'Selling Price'!H$20/10^3</f>
        <v>160.38731871989444</v>
      </c>
      <c r="I36" s="75">
        <f>'Margin per unit'!I36*'Volume (KT)'!I36*'Selling Price'!I$20/10^3</f>
        <v>150.91318139276981</v>
      </c>
      <c r="J36" s="75">
        <f>'Margin per unit'!J36*'Volume (KT)'!J36*'Selling Price'!J$20/10^3</f>
        <v>141.93043953703923</v>
      </c>
      <c r="K36" s="75">
        <f>'Margin per unit'!K36*'Volume (KT)'!K36*'Selling Price'!K$20/10^3</f>
        <v>125.25781023723903</v>
      </c>
      <c r="L36" s="75">
        <f>'Margin per unit'!L36*'Volume (KT)'!L36*'Selling Price'!L$20/10^3</f>
        <v>125.3250807103399</v>
      </c>
      <c r="M36" s="75">
        <f>'Margin per unit'!M36*'Volume (KT)'!M36*'Selling Price'!M$20/10^3</f>
        <v>128.11171607742537</v>
      </c>
      <c r="N36" s="75">
        <f>'Margin per unit'!N36*'Volume (KT)'!N36*'Selling Price'!N$20/10^3</f>
        <v>144.79583821446474</v>
      </c>
      <c r="O36" s="75">
        <f>'Margin per unit'!O36*'Volume (KT)'!O36*'Selling Price'!O$20/10^3</f>
        <v>147.03624559401243</v>
      </c>
      <c r="P36" s="75">
        <f>'Margin per unit'!P36*'Volume (KT)'!P36*'Selling Price'!P$20/10^3</f>
        <v>153.53934320198888</v>
      </c>
    </row>
    <row r="37" spans="1:16">
      <c r="A37" s="74" t="s">
        <v>91</v>
      </c>
      <c r="B37" s="123" t="s">
        <v>288</v>
      </c>
      <c r="C37" s="77" t="s">
        <v>2</v>
      </c>
      <c r="D37" s="76" t="s">
        <v>95</v>
      </c>
      <c r="E37" s="75">
        <f>'Margin per unit'!E37*'Volume (KT)'!E37*'Selling Price'!E$20/10^3</f>
        <v>0</v>
      </c>
      <c r="F37" s="75">
        <f>'Margin per unit'!F37*'Volume (KT)'!F37*'Selling Price'!F$20/10^3</f>
        <v>0</v>
      </c>
      <c r="G37" s="75">
        <f>'Margin per unit'!G37*'Volume (KT)'!G37*'Selling Price'!G$20/10^3</f>
        <v>0</v>
      </c>
      <c r="H37" s="75">
        <f>'Margin per unit'!H37*'Volume (KT)'!H37*'Selling Price'!H$20/10^3</f>
        <v>0</v>
      </c>
      <c r="I37" s="75">
        <f>'Margin per unit'!I37*'Volume (KT)'!I37*'Selling Price'!I$20/10^3</f>
        <v>0</v>
      </c>
      <c r="J37" s="75">
        <f>'Margin per unit'!J37*'Volume (KT)'!J37*'Selling Price'!J$20/10^3</f>
        <v>18.725741710988192</v>
      </c>
      <c r="K37" s="75">
        <f>'Margin per unit'!K37*'Volume (KT)'!K37*'Selling Price'!K$20/10^3</f>
        <v>25.647495437360433</v>
      </c>
      <c r="L37" s="75">
        <f>'Margin per unit'!L37*'Volume (KT)'!L37*'Selling Price'!L$20/10^3</f>
        <v>25.647494765834107</v>
      </c>
      <c r="M37" s="75">
        <f>'Margin per unit'!M37*'Volume (KT)'!M37*'Selling Price'!M$20/10^3</f>
        <v>10.684853180749398</v>
      </c>
      <c r="N37" s="75">
        <f>'Margin per unit'!N37*'Volume (KT)'!N37*'Selling Price'!N$20/10^3</f>
        <v>23.389951171120607</v>
      </c>
      <c r="O37" s="75">
        <f>'Margin per unit'!O37*'Volume (KT)'!O37*'Selling Price'!O$20/10^3</f>
        <v>23.087550782871507</v>
      </c>
      <c r="P37" s="75">
        <f>'Margin per unit'!P37*'Volume (KT)'!P37*'Selling Price'!P$20/10^3</f>
        <v>9.3755046114143212</v>
      </c>
    </row>
    <row r="38" spans="1:16">
      <c r="A38" s="74"/>
      <c r="B38" s="78"/>
      <c r="C38" s="79" t="s">
        <v>63</v>
      </c>
      <c r="D38" s="78"/>
      <c r="E38" s="75">
        <f>'Margin per unit'!E38*'Volume (KT)'!E38*'Selling Price'!E$20/10^3</f>
        <v>0</v>
      </c>
      <c r="F38" s="75">
        <f>'Margin per unit'!F38*'Volume (KT)'!F38*'Selling Price'!F$20/10^3</f>
        <v>0</v>
      </c>
      <c r="G38" s="75">
        <f>'Margin per unit'!G38*'Volume (KT)'!G38*'Selling Price'!G$20/10^3</f>
        <v>0</v>
      </c>
      <c r="H38" s="75">
        <f>'Margin per unit'!H38*'Volume (KT)'!H38*'Selling Price'!H$20/10^3</f>
        <v>0</v>
      </c>
      <c r="I38" s="75">
        <f>'Margin per unit'!I38*'Volume (KT)'!I38*'Selling Price'!I$20/10^3</f>
        <v>0</v>
      </c>
      <c r="J38" s="75">
        <f>'Margin per unit'!J38*'Volume (KT)'!J38*'Selling Price'!J$20/10^3</f>
        <v>0</v>
      </c>
      <c r="K38" s="75">
        <f>'Margin per unit'!K38*'Volume (KT)'!K38*'Selling Price'!K$20/10^3</f>
        <v>0</v>
      </c>
      <c r="L38" s="75">
        <f>'Margin per unit'!L38*'Volume (KT)'!L38*'Selling Price'!L$20/10^3</f>
        <v>0</v>
      </c>
      <c r="M38" s="75">
        <f>'Margin per unit'!M38*'Volume (KT)'!M38*'Selling Price'!M$20/10^3</f>
        <v>0</v>
      </c>
      <c r="N38" s="75">
        <f>'Margin per unit'!N38*'Volume (KT)'!N38*'Selling Price'!N$20/10^3</f>
        <v>0</v>
      </c>
      <c r="O38" s="75">
        <f>'Margin per unit'!O38*'Volume (KT)'!O38*'Selling Price'!O$20/10^3</f>
        <v>0</v>
      </c>
      <c r="P38" s="75">
        <f>'Margin per unit'!P38*'Volume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'Margin per unit'!E39*'Volume (KT)'!E39*'Selling Price'!E$20/10^3</f>
        <v>273.04587769914872</v>
      </c>
      <c r="F39" s="75">
        <f>'Margin per unit'!F39*'Volume (KT)'!F39*'Selling Price'!F$20/10^3</f>
        <v>224.73612997662988</v>
      </c>
      <c r="G39" s="75">
        <f>'Margin per unit'!G39*'Volume (KT)'!G39*'Selling Price'!G$20/10^3</f>
        <v>264.2451927451433</v>
      </c>
      <c r="H39" s="75">
        <f>'Margin per unit'!H39*'Volume (KT)'!H39*'Selling Price'!H$20/10^3</f>
        <v>246.86283508817948</v>
      </c>
      <c r="I39" s="75">
        <f>'Margin per unit'!I39*'Volume (KT)'!I39*'Selling Price'!I$20/10^3</f>
        <v>233.67242538498252</v>
      </c>
      <c r="J39" s="75">
        <f>'Margin per unit'!J39*'Volume (KT)'!J39*'Selling Price'!J$20/10^3</f>
        <v>219.94655294651562</v>
      </c>
      <c r="K39" s="75">
        <f>'Margin per unit'!K39*'Volume (KT)'!K39*'Selling Price'!K$20/10^3</f>
        <v>196.98237782661309</v>
      </c>
      <c r="L39" s="75">
        <f>'Margin per unit'!L39*'Volume (KT)'!L39*'Selling Price'!L$20/10^3</f>
        <v>82.64685988617606</v>
      </c>
      <c r="M39" s="75">
        <f>'Margin per unit'!M39*'Volume (KT)'!M39*'Selling Price'!M$20/10^3</f>
        <v>200.73308258043204</v>
      </c>
      <c r="N39" s="75">
        <f>'Margin per unit'!N39*'Volume (KT)'!N39*'Selling Price'!N$20/10^3</f>
        <v>225.61851484629071</v>
      </c>
      <c r="O39" s="75">
        <f>'Margin per unit'!O39*'Volume (KT)'!O39*'Selling Price'!O$20/10^3</f>
        <v>228.45199823834571</v>
      </c>
      <c r="P39" s="75">
        <f>'Margin per unit'!P39*'Volume (KT)'!P39*'Selling Price'!P$20/10^3</f>
        <v>238.43062937745893</v>
      </c>
    </row>
    <row r="40" spans="1:16">
      <c r="A40" s="74"/>
      <c r="B40" s="67"/>
      <c r="C40" s="81" t="s">
        <v>64</v>
      </c>
      <c r="D40" s="67"/>
      <c r="E40" s="75">
        <f>'Margin per unit'!E40*'Volume (KT)'!E40*'Selling Price'!E$20/10^3</f>
        <v>0</v>
      </c>
      <c r="F40" s="75">
        <f>'Margin per unit'!F40*'Volume (KT)'!F40*'Selling Price'!F$20/10^3</f>
        <v>0</v>
      </c>
      <c r="G40" s="75">
        <f>'Margin per unit'!G40*'Volume (KT)'!G40*'Selling Price'!G$20/10^3</f>
        <v>0</v>
      </c>
      <c r="H40" s="75">
        <f>'Margin per unit'!H40*'Volume (KT)'!H40*'Selling Price'!H$20/10^3</f>
        <v>0</v>
      </c>
      <c r="I40" s="75">
        <f>'Margin per unit'!I40*'Volume (KT)'!I40*'Selling Price'!I$20/10^3</f>
        <v>0</v>
      </c>
      <c r="J40" s="75">
        <f>'Margin per unit'!J40*'Volume (KT)'!J40*'Selling Price'!J$20/10^3</f>
        <v>0</v>
      </c>
      <c r="K40" s="75">
        <f>'Margin per unit'!K40*'Volume (KT)'!K40*'Selling Price'!K$20/10^3</f>
        <v>0</v>
      </c>
      <c r="L40" s="75">
        <f>'Margin per unit'!L40*'Volume (KT)'!L40*'Selling Price'!L$20/10^3</f>
        <v>0</v>
      </c>
      <c r="M40" s="75">
        <f>'Margin per unit'!M40*'Volume (KT)'!M40*'Selling Price'!M$20/10^3</f>
        <v>0</v>
      </c>
      <c r="N40" s="75">
        <f>'Margin per unit'!N40*'Volume (KT)'!N40*'Selling Price'!N$20/10^3</f>
        <v>0</v>
      </c>
      <c r="O40" s="75">
        <f>'Margin per unit'!O40*'Volume (KT)'!O40*'Selling Price'!O$20/10^3</f>
        <v>0</v>
      </c>
      <c r="P40" s="75">
        <f>'Margin per unit'!P40*'Volume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'Margin per unit'!E41*'Volume (KT)'!E41*'Selling Price'!E$20/10^3</f>
        <v>28.784120447856793</v>
      </c>
      <c r="F41" s="75">
        <f>'Margin per unit'!F41*'Volume (KT)'!F41*'Selling Price'!F$20/10^3</f>
        <v>15.914467496740652</v>
      </c>
      <c r="G41" s="75">
        <f>'Margin per unit'!G41*'Volume (KT)'!G41*'Selling Price'!G$20/10^3</f>
        <v>15.897539058508904</v>
      </c>
      <c r="H41" s="75">
        <f>'Margin per unit'!H41*'Volume (KT)'!H41*'Selling Price'!H$20/10^3</f>
        <v>21.205715549378926</v>
      </c>
      <c r="I41" s="75">
        <f>'Margin per unit'!I41*'Volume (KT)'!I41*'Selling Price'!I$20/10^3</f>
        <v>23.738535894548146</v>
      </c>
      <c r="J41" s="75">
        <f>'Margin per unit'!J41*'Volume (KT)'!J41*'Selling Price'!J$20/10^3</f>
        <v>20.077067679408778</v>
      </c>
      <c r="K41" s="75">
        <f>'Margin per unit'!K41*'Volume (KT)'!K41*'Selling Price'!K$20/10^3</f>
        <v>22.578560777781764</v>
      </c>
      <c r="L41" s="75">
        <f>'Margin per unit'!L41*'Volume (KT)'!L41*'Selling Price'!L$20/10^3</f>
        <v>13.983241070241448</v>
      </c>
      <c r="M41" s="75">
        <f>'Margin per unit'!M41*'Volume (KT)'!M41*'Selling Price'!M$20/10^3</f>
        <v>13.807403281396041</v>
      </c>
      <c r="N41" s="75">
        <f>'Margin per unit'!N41*'Volume (KT)'!N41*'Selling Price'!N$20/10^3</f>
        <v>-1.9336228704137299</v>
      </c>
      <c r="O41" s="75">
        <f>'Margin per unit'!O41*'Volume (KT)'!O41*'Selling Price'!O$20/10^3</f>
        <v>-1.0151013637676813</v>
      </c>
      <c r="P41" s="75">
        <f>'Margin per unit'!P41*'Volume (KT)'!P41*'Selling Price'!P$20/10^3</f>
        <v>3.8465765669170184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'Margin per unit'!E42*'Volume (KT)'!E42*'Selling Price'!E$20/10^3</f>
        <v>71.923836926850484</v>
      </c>
      <c r="F42" s="75">
        <f>'Margin per unit'!F42*'Volume (KT)'!F42*'Selling Price'!F$20/10^3</f>
        <v>48.373547518957004</v>
      </c>
      <c r="G42" s="75">
        <f>'Margin per unit'!G42*'Volume (KT)'!G42*'Selling Price'!G$20/10^3</f>
        <v>49.922998389631942</v>
      </c>
      <c r="H42" s="75">
        <f>'Margin per unit'!H42*'Volume (KT)'!H42*'Selling Price'!H$20/10^3</f>
        <v>46.844209296152869</v>
      </c>
      <c r="I42" s="75">
        <f>'Margin per unit'!I42*'Volume (KT)'!I42*'Selling Price'!I$20/10^3</f>
        <v>0</v>
      </c>
      <c r="J42" s="75">
        <f>'Margin per unit'!J42*'Volume (KT)'!J42*'Selling Price'!J$20/10^3</f>
        <v>17.069134205675837</v>
      </c>
      <c r="K42" s="75">
        <f>'Margin per unit'!K42*'Volume (KT)'!K42*'Selling Price'!K$20/10^3</f>
        <v>14.742273461836636</v>
      </c>
      <c r="L42" s="75">
        <f>'Margin per unit'!L42*'Volume (KT)'!L42*'Selling Price'!L$20/10^3</f>
        <v>41.530070784365549</v>
      </c>
      <c r="M42" s="75">
        <f>'Margin per unit'!M42*'Volume (KT)'!M42*'Selling Price'!M$20/10^3</f>
        <v>37.306213452463226</v>
      </c>
      <c r="N42" s="75">
        <f>'Margin per unit'!N42*'Volume (KT)'!N42*'Selling Price'!N$20/10^3</f>
        <v>40.66000691111347</v>
      </c>
      <c r="O42" s="75">
        <f>'Margin per unit'!O42*'Volume (KT)'!O42*'Selling Price'!O$20/10^3</f>
        <v>39.037173001853994</v>
      </c>
      <c r="P42" s="75">
        <f>'Margin per unit'!P42*'Volume (KT)'!P42*'Selling Price'!P$20/10^3</f>
        <v>43.021687009024674</v>
      </c>
    </row>
    <row r="43" spans="1:16">
      <c r="A43" s="74" t="s">
        <v>91</v>
      </c>
      <c r="B43" s="67" t="s">
        <v>95</v>
      </c>
      <c r="C43" s="82" t="s">
        <v>292</v>
      </c>
      <c r="D43" s="67" t="s">
        <v>95</v>
      </c>
      <c r="E43" s="75">
        <f>'Margin per unit'!E43*'Volume (KT)'!E43*'Selling Price'!E$20/10^3</f>
        <v>0</v>
      </c>
      <c r="F43" s="75">
        <f>'Margin per unit'!F43*'Volume (KT)'!F43*'Selling Price'!F$20/10^3</f>
        <v>0</v>
      </c>
      <c r="G43" s="75">
        <f>'Margin per unit'!G43*'Volume (KT)'!G43*'Selling Price'!G$20/10^3</f>
        <v>0</v>
      </c>
      <c r="H43" s="75">
        <f>'Margin per unit'!H43*'Volume (KT)'!H43*'Selling Price'!H$20/10^3</f>
        <v>0</v>
      </c>
      <c r="I43" s="75">
        <f>'Margin per unit'!I43*'Volume (KT)'!I43*'Selling Price'!I$20/10^3</f>
        <v>0</v>
      </c>
      <c r="J43" s="75">
        <f>'Margin per unit'!J43*'Volume (KT)'!J43*'Selling Price'!J$20/10^3</f>
        <v>0</v>
      </c>
      <c r="K43" s="75">
        <f>'Margin per unit'!K43*'Volume (KT)'!K43*'Selling Price'!K$20/10^3</f>
        <v>0</v>
      </c>
      <c r="L43" s="75">
        <f>'Margin per unit'!L43*'Volume (KT)'!L43*'Selling Price'!L$20/10^3</f>
        <v>0</v>
      </c>
      <c r="M43" s="75">
        <f>'Margin per unit'!M43*'Volume (KT)'!M43*'Selling Price'!M$20/10^3</f>
        <v>0</v>
      </c>
      <c r="N43" s="75">
        <f>'Margin per unit'!N43*'Volume (KT)'!N43*'Selling Price'!N$20/10^3</f>
        <v>0</v>
      </c>
      <c r="O43" s="75">
        <f>'Margin per unit'!O43*'Volume (KT)'!O43*'Selling Price'!O$20/10^3</f>
        <v>0</v>
      </c>
      <c r="P43" s="75">
        <f>'Margin per unit'!P43*'Volume (KT)'!P43*'Selling Price'!P$20/10^3</f>
        <v>0</v>
      </c>
    </row>
    <row r="44" spans="1:16" ht="15" thickBot="1">
      <c r="A44" s="402"/>
      <c r="B44" s="405"/>
      <c r="C44" s="406" t="s">
        <v>178</v>
      </c>
      <c r="D44" s="405"/>
      <c r="E44" s="75">
        <f>'Margin per unit'!E44*'Volume (KT)'!E44*'Selling Price'!E$20/10^3</f>
        <v>0</v>
      </c>
      <c r="F44" s="75">
        <f>'Margin per unit'!F44*'Volume (KT)'!F44*'Selling Price'!F$20/10^3</f>
        <v>0</v>
      </c>
      <c r="G44" s="75">
        <f>'Margin per unit'!G44*'Volume (KT)'!G44*'Selling Price'!G$20/10^3</f>
        <v>0</v>
      </c>
      <c r="H44" s="75">
        <f>'Margin per unit'!H44*'Volume (KT)'!H44*'Selling Price'!H$20/10^3</f>
        <v>0</v>
      </c>
      <c r="I44" s="75">
        <f>'Margin per unit'!I44*'Volume (KT)'!I44*'Selling Price'!I$20/10^3</f>
        <v>0</v>
      </c>
      <c r="J44" s="75">
        <f>'Margin per unit'!J44*'Volume (KT)'!J44*'Selling Price'!J$20/10^3</f>
        <v>0</v>
      </c>
      <c r="K44" s="75">
        <f>'Margin per unit'!K44*'Volume (KT)'!K44*'Selling Price'!K$20/10^3</f>
        <v>0</v>
      </c>
      <c r="L44" s="75">
        <f>'Margin per unit'!L44*'Volume (KT)'!L44*'Selling Price'!L$20/10^3</f>
        <v>0</v>
      </c>
      <c r="M44" s="75">
        <f>'Margin per unit'!M44*'Volume (KT)'!M44*'Selling Price'!M$20/10^3</f>
        <v>0</v>
      </c>
      <c r="N44" s="75">
        <f>'Margin per unit'!N44*'Volume (KT)'!N44*'Selling Price'!N$20/10^3</f>
        <v>0</v>
      </c>
      <c r="O44" s="75">
        <f>'Margin per unit'!O44*'Volume (KT)'!O44*'Selling Price'!O$20/10^3</f>
        <v>0</v>
      </c>
      <c r="P44" s="75">
        <f>'Margin per unit'!P44*'Volume (KT)'!P44*'Selling Price'!P$20/10^3</f>
        <v>0</v>
      </c>
    </row>
    <row r="45" spans="1:16">
      <c r="A45" s="89" t="s">
        <v>91</v>
      </c>
      <c r="B45" s="419" t="s">
        <v>95</v>
      </c>
      <c r="C45" s="420" t="s">
        <v>290</v>
      </c>
      <c r="D45" s="421" t="s">
        <v>95</v>
      </c>
      <c r="E45" s="75">
        <f>'Margin per unit'!E45*'Volume (KT)'!E45*'Selling Price'!E$20/10^3</f>
        <v>63.379192905860734</v>
      </c>
      <c r="F45" s="75">
        <f>'Margin per unit'!F45*'Volume (KT)'!F45*'Selling Price'!F$20/10^3</f>
        <v>0</v>
      </c>
      <c r="G45" s="75">
        <f>'Margin per unit'!G45*'Volume (KT)'!G45*'Selling Price'!G$20/10^3</f>
        <v>0</v>
      </c>
      <c r="H45" s="75">
        <f>'Margin per unit'!H45*'Volume (KT)'!H45*'Selling Price'!H$20/10^3</f>
        <v>0</v>
      </c>
      <c r="I45" s="75">
        <f>'Margin per unit'!I45*'Volume (KT)'!I45*'Selling Price'!I$20/10^3</f>
        <v>0</v>
      </c>
      <c r="J45" s="75">
        <f>'Margin per unit'!J45*'Volume (KT)'!J45*'Selling Price'!J$20/10^3</f>
        <v>0</v>
      </c>
      <c r="K45" s="75">
        <f>'Margin per unit'!K45*'Volume (KT)'!K45*'Selling Price'!K$20/10^3</f>
        <v>0</v>
      </c>
      <c r="L45" s="75">
        <f>'Margin per unit'!L45*'Volume (KT)'!L45*'Selling Price'!L$20/10^3</f>
        <v>53.339993899762668</v>
      </c>
      <c r="M45" s="75">
        <f>'Margin per unit'!M45*'Volume (KT)'!M45*'Selling Price'!M$20/10^3</f>
        <v>0</v>
      </c>
      <c r="N45" s="75">
        <f>'Margin per unit'!N45*'Volume (KT)'!N45*'Selling Price'!N$20/10^3</f>
        <v>0</v>
      </c>
      <c r="O45" s="75">
        <f>'Margin per unit'!O45*'Volume (KT)'!O45*'Selling Price'!O$20/10^3</f>
        <v>0</v>
      </c>
      <c r="P45" s="75">
        <f>'Margin per unit'!P45*'Volume (KT)'!P45*'Selling Price'!P$20/10^3</f>
        <v>0</v>
      </c>
    </row>
    <row r="46" spans="1:16">
      <c r="A46" s="93" t="s">
        <v>91</v>
      </c>
      <c r="B46" s="310" t="s">
        <v>289</v>
      </c>
      <c r="C46" s="80" t="s">
        <v>290</v>
      </c>
      <c r="D46" s="422" t="s">
        <v>3</v>
      </c>
      <c r="E46" s="75">
        <f>'Margin per unit'!E46*'Volume (KT)'!E46*'Selling Price'!E$20/10^3</f>
        <v>0</v>
      </c>
      <c r="F46" s="75">
        <f>'Margin per unit'!F46*'Volume (KT)'!F46*'Selling Price'!F$20/10^3</f>
        <v>0</v>
      </c>
      <c r="G46" s="75">
        <f>'Margin per unit'!G46*'Volume (KT)'!G46*'Selling Price'!G$20/10^3</f>
        <v>3.3030899999992584E-2</v>
      </c>
      <c r="H46" s="75">
        <f>'Margin per unit'!H46*'Volume (KT)'!H46*'Selling Price'!H$20/10^3</f>
        <v>0</v>
      </c>
      <c r="I46" s="75">
        <f>'Margin per unit'!I46*'Volume (KT)'!I46*'Selling Price'!I$20/10^3</f>
        <v>0</v>
      </c>
      <c r="J46" s="75">
        <f>'Margin per unit'!J46*'Volume (KT)'!J46*'Selling Price'!J$20/10^3</f>
        <v>0</v>
      </c>
      <c r="K46" s="75">
        <f>'Margin per unit'!K46*'Volume (KT)'!K46*'Selling Price'!K$20/10^3</f>
        <v>0</v>
      </c>
      <c r="L46" s="75">
        <f>'Margin per unit'!L46*'Volume (KT)'!L46*'Selling Price'!L$20/10^3</f>
        <v>0</v>
      </c>
      <c r="M46" s="75">
        <f>'Margin per unit'!M46*'Volume (KT)'!M46*'Selling Price'!M$20/10^3</f>
        <v>0</v>
      </c>
      <c r="N46" s="75">
        <f>'Margin per unit'!N46*'Volume (KT)'!N46*'Selling Price'!N$20/10^3</f>
        <v>0</v>
      </c>
      <c r="O46" s="75">
        <f>'Margin per unit'!O46*'Volume (KT)'!O46*'Selling Price'!O$20/10^3</f>
        <v>0</v>
      </c>
      <c r="P46" s="75">
        <f>'Margin per unit'!P46*'Volume (KT)'!P46*'Selling Price'!P$20/10^3</f>
        <v>0</v>
      </c>
    </row>
    <row r="47" spans="1:16">
      <c r="A47" s="93" t="s">
        <v>91</v>
      </c>
      <c r="B47" s="310" t="s">
        <v>288</v>
      </c>
      <c r="C47" s="80" t="s">
        <v>290</v>
      </c>
      <c r="D47" s="102" t="s">
        <v>95</v>
      </c>
      <c r="E47" s="75">
        <f>'Margin per unit'!E47*'Volume (KT)'!E47*'Selling Price'!E$20/10^3</f>
        <v>0</v>
      </c>
      <c r="F47" s="75">
        <f>'Margin per unit'!F47*'Volume (KT)'!F47*'Selling Price'!F$20/10^3</f>
        <v>0</v>
      </c>
      <c r="G47" s="75">
        <f>'Margin per unit'!G47*'Volume (KT)'!G47*'Selling Price'!G$20/10^3</f>
        <v>0</v>
      </c>
      <c r="H47" s="75">
        <f>'Margin per unit'!H47*'Volume (KT)'!H47*'Selling Price'!H$20/10^3</f>
        <v>2.2800308999999923</v>
      </c>
      <c r="I47" s="75">
        <f>'Margin per unit'!I47*'Volume (KT)'!I47*'Selling Price'!I$20/10^3</f>
        <v>2.2800308999999923</v>
      </c>
      <c r="J47" s="75">
        <f>'Margin per unit'!J47*'Volume (KT)'!J47*'Selling Price'!J$20/10^3</f>
        <v>2.9745283121399901</v>
      </c>
      <c r="K47" s="75">
        <f>'Margin per unit'!K47*'Volume (KT)'!K47*'Selling Price'!K$20/10^3</f>
        <v>3.0737096562899899</v>
      </c>
      <c r="L47" s="75">
        <f>'Margin per unit'!L47*'Volume (KT)'!L47*'Selling Price'!L$20/10^3</f>
        <v>0.79367875628999751</v>
      </c>
      <c r="M47" s="75">
        <f>'Margin per unit'!M47*'Volume (KT)'!M47*'Selling Price'!M$20/10^3</f>
        <v>2.9745283121399901</v>
      </c>
      <c r="N47" s="75">
        <f>'Margin per unit'!N47*'Volume (KT)'!N47*'Selling Price'!N$20/10^3</f>
        <v>2.462433371999992</v>
      </c>
      <c r="O47" s="75">
        <f>'Margin per unit'!O47*'Volume (KT)'!O47*'Selling Price'!O$20/10^3</f>
        <v>2.462433371999992</v>
      </c>
      <c r="P47" s="75">
        <f>'Margin per unit'!P47*'Volume (KT)'!P47*'Selling Price'!P$20/10^3</f>
        <v>2.462433371999992</v>
      </c>
    </row>
    <row r="48" spans="1:16">
      <c r="A48" s="93" t="s">
        <v>91</v>
      </c>
      <c r="B48" s="78" t="s">
        <v>95</v>
      </c>
      <c r="C48" s="80" t="s">
        <v>291</v>
      </c>
      <c r="D48" s="102" t="s">
        <v>95</v>
      </c>
      <c r="E48" s="75">
        <f>'Margin per unit'!E48*'Volume (KT)'!E48*'Selling Price'!E$20/10^3</f>
        <v>0</v>
      </c>
      <c r="F48" s="75">
        <f>'Margin per unit'!F48*'Volume (KT)'!F48*'Selling Price'!F$20/10^3</f>
        <v>0</v>
      </c>
      <c r="G48" s="75">
        <f>'Margin per unit'!G48*'Volume (KT)'!G48*'Selling Price'!G$20/10^3</f>
        <v>0</v>
      </c>
      <c r="H48" s="75">
        <f>'Margin per unit'!H48*'Volume (KT)'!H48*'Selling Price'!H$20/10^3</f>
        <v>0</v>
      </c>
      <c r="I48" s="75">
        <f>'Margin per unit'!I48*'Volume (KT)'!I48*'Selling Price'!I$20/10^3</f>
        <v>0</v>
      </c>
      <c r="J48" s="75">
        <f>'Margin per unit'!J48*'Volume (KT)'!J48*'Selling Price'!J$20/10^3</f>
        <v>0</v>
      </c>
      <c r="K48" s="75">
        <f>'Margin per unit'!K48*'Volume (KT)'!K48*'Selling Price'!K$20/10^3</f>
        <v>0</v>
      </c>
      <c r="L48" s="75">
        <f>'Margin per unit'!L48*'Volume (KT)'!L48*'Selling Price'!L$20/10^3</f>
        <v>0</v>
      </c>
      <c r="M48" s="75">
        <f>'Margin per unit'!M48*'Volume (KT)'!M48*'Selling Price'!M$20/10^3</f>
        <v>0</v>
      </c>
      <c r="N48" s="75">
        <f>'Margin per unit'!N48*'Volume (KT)'!N48*'Selling Price'!N$20/10^3</f>
        <v>0</v>
      </c>
      <c r="O48" s="75">
        <f>'Margin per unit'!O48*'Volume (KT)'!O48*'Selling Price'!O$20/10^3</f>
        <v>0</v>
      </c>
      <c r="P48" s="75">
        <f>'Margin per unit'!P48*'Volume (KT)'!P48*'Selling Price'!P$20/10^3</f>
        <v>0</v>
      </c>
    </row>
    <row r="49" spans="1:17">
      <c r="A49" s="93" t="s">
        <v>91</v>
      </c>
      <c r="B49" s="310" t="s">
        <v>289</v>
      </c>
      <c r="C49" s="80" t="s">
        <v>291</v>
      </c>
      <c r="D49" s="422" t="s">
        <v>3</v>
      </c>
      <c r="E49" s="75">
        <f>'Margin per unit'!E49*'Volume (KT)'!E49*'Selling Price'!E$20/10^3</f>
        <v>0</v>
      </c>
      <c r="F49" s="75">
        <f>'Margin per unit'!F49*'Volume (KT)'!F49*'Selling Price'!F$20/10^3</f>
        <v>0</v>
      </c>
      <c r="G49" s="75">
        <f>'Margin per unit'!G49*'Volume (KT)'!G49*'Selling Price'!G$20/10^3</f>
        <v>0</v>
      </c>
      <c r="H49" s="75">
        <f>'Margin per unit'!H49*'Volume (KT)'!H49*'Selling Price'!H$20/10^3</f>
        <v>0</v>
      </c>
      <c r="I49" s="75">
        <f>'Margin per unit'!I49*'Volume (KT)'!I49*'Selling Price'!I$20/10^3</f>
        <v>0</v>
      </c>
      <c r="J49" s="75">
        <f>'Margin per unit'!J49*'Volume (KT)'!J49*'Selling Price'!J$20/10^3</f>
        <v>0</v>
      </c>
      <c r="K49" s="75">
        <f>'Margin per unit'!K49*'Volume (KT)'!K49*'Selling Price'!K$20/10^3</f>
        <v>0</v>
      </c>
      <c r="L49" s="75">
        <f>'Margin per unit'!L49*'Volume (KT)'!L49*'Selling Price'!L$20/10^3</f>
        <v>0</v>
      </c>
      <c r="M49" s="75">
        <f>'Margin per unit'!M49*'Volume (KT)'!M49*'Selling Price'!M$20/10^3</f>
        <v>0</v>
      </c>
      <c r="N49" s="75">
        <f>'Margin per unit'!N49*'Volume (KT)'!N49*'Selling Price'!N$20/10^3</f>
        <v>0</v>
      </c>
      <c r="O49" s="75">
        <f>'Margin per unit'!O49*'Volume (KT)'!O49*'Selling Price'!O$20/10^3</f>
        <v>0</v>
      </c>
      <c r="P49" s="75">
        <f>'Margin per unit'!P49*'Volume (KT)'!P49*'Selling Price'!P$20/10^3</f>
        <v>0</v>
      </c>
    </row>
    <row r="50" spans="1:17" ht="15" thickBot="1">
      <c r="A50" s="96" t="s">
        <v>91</v>
      </c>
      <c r="B50" s="416" t="s">
        <v>288</v>
      </c>
      <c r="C50" s="423" t="s">
        <v>291</v>
      </c>
      <c r="D50" s="424" t="s">
        <v>95</v>
      </c>
      <c r="E50" s="75">
        <f>'Margin per unit'!E50*'Volume (KT)'!E50*'Selling Price'!E$20/10^3</f>
        <v>0</v>
      </c>
      <c r="F50" s="75">
        <f>'Margin per unit'!F50*'Volume (KT)'!F50*'Selling Price'!F$20/10^3</f>
        <v>0</v>
      </c>
      <c r="G50" s="75">
        <f>'Margin per unit'!G50*'Volume (KT)'!G50*'Selling Price'!G$20/10^3</f>
        <v>0</v>
      </c>
      <c r="H50" s="75">
        <f>'Margin per unit'!H50*'Volume (KT)'!H50*'Selling Price'!H$20/10^3</f>
        <v>0</v>
      </c>
      <c r="I50" s="75">
        <f>'Margin per unit'!I50*'Volume (KT)'!I50*'Selling Price'!I$20/10^3</f>
        <v>0</v>
      </c>
      <c r="J50" s="75">
        <f>'Margin per unit'!J50*'Volume (KT)'!J50*'Selling Price'!J$20/10^3</f>
        <v>0</v>
      </c>
      <c r="K50" s="75">
        <f>'Margin per unit'!K50*'Volume (KT)'!K50*'Selling Price'!K$20/10^3</f>
        <v>0</v>
      </c>
      <c r="L50" s="75">
        <f>'Margin per unit'!L50*'Volume (KT)'!L50*'Selling Price'!L$20/10^3</f>
        <v>0</v>
      </c>
      <c r="M50" s="75">
        <f>'Margin per unit'!M50*'Volume (KT)'!M50*'Selling Price'!M$20/10^3</f>
        <v>0</v>
      </c>
      <c r="N50" s="75">
        <f>'Margin per unit'!N50*'Volume (KT)'!N50*'Selling Price'!N$20/10^3</f>
        <v>0</v>
      </c>
      <c r="O50" s="75">
        <f>'Margin per unit'!O50*'Volume (KT)'!O50*'Selling Price'!O$20/10^3</f>
        <v>0</v>
      </c>
      <c r="P50" s="75">
        <f>'Margin per unit'!P50*'Volume (KT)'!P50*'Selling Price'!P$20/10^3</f>
        <v>0</v>
      </c>
    </row>
    <row r="51" spans="1:17">
      <c r="A51" s="430" t="s">
        <v>91</v>
      </c>
      <c r="B51" s="409" t="s">
        <v>95</v>
      </c>
      <c r="C51" s="410" t="s">
        <v>298</v>
      </c>
      <c r="D51" s="431" t="s">
        <v>95</v>
      </c>
      <c r="E51" s="75">
        <f>'Margin per unit'!E51*'Volume (KT)'!E51*'Selling Price'!E$20/10^3</f>
        <v>0</v>
      </c>
      <c r="F51" s="75">
        <f>'Margin per unit'!F51*'Volume (KT)'!F51*'Selling Price'!F$20/10^3</f>
        <v>0</v>
      </c>
      <c r="G51" s="75">
        <f>'Margin per unit'!G51*'Volume (KT)'!G51*'Selling Price'!G$20/10^3</f>
        <v>0</v>
      </c>
      <c r="H51" s="75">
        <f>'Margin per unit'!H51*'Volume (KT)'!H51*'Selling Price'!H$20/10^3</f>
        <v>0</v>
      </c>
      <c r="I51" s="75">
        <f>'Margin per unit'!I51*'Volume (KT)'!I51*'Selling Price'!I$20/10^3</f>
        <v>0</v>
      </c>
      <c r="J51" s="75">
        <f>'Margin per unit'!J51*'Volume (KT)'!J51*'Selling Price'!J$20/10^3</f>
        <v>0</v>
      </c>
      <c r="K51" s="75">
        <f>'Margin per unit'!K51*'Volume (KT)'!K51*'Selling Price'!K$20/10^3</f>
        <v>0</v>
      </c>
      <c r="L51" s="75">
        <f>'Margin per unit'!L51*'Volume (KT)'!L51*'Selling Price'!L$20/10^3</f>
        <v>0</v>
      </c>
      <c r="M51" s="75">
        <f>'Margin per unit'!M51*'Volume (KT)'!M51*'Selling Price'!M$20/10^3</f>
        <v>0</v>
      </c>
      <c r="N51" s="75">
        <f>'Margin per unit'!N51*'Volume (KT)'!N51*'Selling Price'!N$20/10^3</f>
        <v>0</v>
      </c>
      <c r="O51" s="75">
        <f>'Margin per unit'!O51*'Volume (KT)'!O51*'Selling Price'!O$20/10^3</f>
        <v>0</v>
      </c>
      <c r="P51" s="75">
        <f>'Margin per unit'!P51*'Volume (KT)'!P51*'Selling Price'!P$20/10^3</f>
        <v>0</v>
      </c>
    </row>
    <row r="52" spans="1:17">
      <c r="A52" s="93" t="s">
        <v>91</v>
      </c>
      <c r="B52" s="310" t="s">
        <v>289</v>
      </c>
      <c r="C52" s="80" t="s">
        <v>298</v>
      </c>
      <c r="D52" s="422" t="s">
        <v>3</v>
      </c>
      <c r="E52" s="75">
        <f>'Margin per unit'!E52*'Volume (KT)'!E52*'Selling Price'!E$20/10^3</f>
        <v>4.4974460667199546E-2</v>
      </c>
      <c r="F52" s="75">
        <f>'Margin per unit'!F52*'Volume (KT)'!F52*'Selling Price'!F$20/10^3</f>
        <v>4.5087178499989874E-2</v>
      </c>
      <c r="G52" s="75">
        <f>'Margin per unit'!G52*'Volume (KT)'!G52*'Selling Price'!G$20/10^3</f>
        <v>1.3212359999997033E-2</v>
      </c>
      <c r="H52" s="75">
        <f>'Margin per unit'!H52*'Volume (KT)'!H52*'Selling Price'!H$20/10^3</f>
        <v>0</v>
      </c>
      <c r="I52" s="75">
        <f>'Margin per unit'!I52*'Volume (KT)'!I52*'Selling Price'!I$20/10^3</f>
        <v>0</v>
      </c>
      <c r="J52" s="75">
        <f>'Margin per unit'!J52*'Volume (KT)'!J52*'Selling Price'!J$20/10^3</f>
        <v>0</v>
      </c>
      <c r="K52" s="75">
        <f>'Margin per unit'!K52*'Volume (KT)'!K52*'Selling Price'!K$20/10^3</f>
        <v>0</v>
      </c>
      <c r="L52" s="75">
        <f>'Margin per unit'!L52*'Volume (KT)'!L52*'Selling Price'!L$20/10^3</f>
        <v>0</v>
      </c>
      <c r="M52" s="75">
        <f>'Margin per unit'!M52*'Volume (KT)'!M52*'Selling Price'!M$20/10^3</f>
        <v>0</v>
      </c>
      <c r="N52" s="75">
        <f>'Margin per unit'!N52*'Volume (KT)'!N52*'Selling Price'!N$20/10^3</f>
        <v>0</v>
      </c>
      <c r="O52" s="75">
        <f>'Margin per unit'!O52*'Volume (KT)'!O52*'Selling Price'!O$20/10^3</f>
        <v>0</v>
      </c>
      <c r="P52" s="75">
        <f>'Margin per unit'!P52*'Volume (KT)'!P52*'Selling Price'!P$20/10^3</f>
        <v>0</v>
      </c>
    </row>
    <row r="53" spans="1:17" ht="15" thickBot="1">
      <c r="A53" s="96" t="s">
        <v>91</v>
      </c>
      <c r="B53" s="416" t="s">
        <v>288</v>
      </c>
      <c r="C53" s="423" t="s">
        <v>298</v>
      </c>
      <c r="D53" s="424" t="s">
        <v>95</v>
      </c>
      <c r="E53" s="75">
        <f>'Margin per unit'!E53*'Volume (KT)'!E53*'Selling Price'!E$20/10^3</f>
        <v>0</v>
      </c>
      <c r="F53" s="75">
        <f>'Margin per unit'!F53*'Volume (KT)'!F53*'Selling Price'!F$20/10^3</f>
        <v>0</v>
      </c>
      <c r="G53" s="75">
        <f>'Margin per unit'!G53*'Volume (KT)'!G53*'Selling Price'!G$20/10^3</f>
        <v>0</v>
      </c>
      <c r="H53" s="75">
        <f>'Margin per unit'!H53*'Volume (KT)'!H53*'Selling Price'!H$20/10^3</f>
        <v>0.91201235999999708</v>
      </c>
      <c r="I53" s="75">
        <f>'Margin per unit'!I53*'Volume (KT)'!I53*'Selling Price'!I$20/10^3</f>
        <v>0.91201235999999708</v>
      </c>
      <c r="J53" s="75">
        <f>'Margin per unit'!J53*'Volume (KT)'!J53*'Selling Price'!J$20/10^3</f>
        <v>0</v>
      </c>
      <c r="K53" s="75">
        <f>'Margin per unit'!K53*'Volume (KT)'!K53*'Selling Price'!K$20/10^3</f>
        <v>0</v>
      </c>
      <c r="L53" s="75">
        <f>'Margin per unit'!L53*'Volume (KT)'!L53*'Selling Price'!L$20/10^3</f>
        <v>0</v>
      </c>
      <c r="M53" s="75">
        <f>'Margin per unit'!M53*'Volume (KT)'!M53*'Selling Price'!M$20/10^3</f>
        <v>0</v>
      </c>
      <c r="N53" s="75">
        <f>'Margin per unit'!N53*'Volume (KT)'!N53*'Selling Price'!N$20/10^3</f>
        <v>0</v>
      </c>
      <c r="O53" s="75">
        <f>'Margin per unit'!O53*'Volume (KT)'!O53*'Selling Price'!O$20/10^3</f>
        <v>0</v>
      </c>
      <c r="P53" s="75">
        <f>'Margin per unit'!P53*'Volume (KT)'!P53*'Selling Price'!P$20/10^3</f>
        <v>0</v>
      </c>
    </row>
    <row r="54" spans="1:17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'Margin per unit'!E54*'Volume (KT)'!E54*'Selling Price'!E$20/10^3</f>
        <v>2.1737710585122416</v>
      </c>
      <c r="F54" s="75">
        <f>'Margin per unit'!F54*'Volume (KT)'!F54*'Selling Price'!F$20/10^3</f>
        <v>1.8554369987633819</v>
      </c>
      <c r="G54" s="75">
        <f>'Margin per unit'!G54*'Volume (KT)'!G54*'Selling Price'!G$20/10^3</f>
        <v>1.8567027415999877</v>
      </c>
      <c r="H54" s="75">
        <f>'Margin per unit'!H54*'Volume (KT)'!H54*'Selling Price'!H$20/10^3</f>
        <v>1.9568445006267492</v>
      </c>
      <c r="I54" s="75">
        <f>'Margin per unit'!I54*'Volume (KT)'!I54*'Selling Price'!I$20/10^3</f>
        <v>1.8335253228130359</v>
      </c>
      <c r="J54" s="75">
        <f>'Margin per unit'!J54*'Volume (KT)'!J54*'Selling Price'!J$20/10^3</f>
        <v>1.8743325565727338</v>
      </c>
      <c r="K54" s="75">
        <f>'Margin per unit'!K54*'Volume (KT)'!K54*'Selling Price'!K$20/10^3</f>
        <v>1.970710407804894</v>
      </c>
      <c r="L54" s="75">
        <f>'Margin per unit'!L54*'Volume (KT)'!L54*'Selling Price'!L$20/10^3</f>
        <v>1.9642209918731459</v>
      </c>
      <c r="M54" s="75">
        <f>'Margin per unit'!M54*'Volume (KT)'!M54*'Selling Price'!M$20/10^3</f>
        <v>2.0428528929236154</v>
      </c>
      <c r="N54" s="75">
        <f>'Margin per unit'!N54*'Volume (KT)'!N54*'Selling Price'!N$20/10^3</f>
        <v>1.6803356811444694</v>
      </c>
      <c r="O54" s="75">
        <f>'Margin per unit'!O54*'Volume (KT)'!O54*'Selling Price'!O$20/10^3</f>
        <v>1.8699424165785559</v>
      </c>
      <c r="P54" s="75">
        <f>'Margin per unit'!P54*'Volume (KT)'!P54*'Selling Price'!P$20/10^3</f>
        <v>1.9062490914044905</v>
      </c>
    </row>
    <row r="55" spans="1:17" s="73" customFormat="1" ht="23.5">
      <c r="A55" s="71" t="s">
        <v>5</v>
      </c>
      <c r="B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>
      <c r="A56" s="464" t="s">
        <v>1</v>
      </c>
      <c r="B56" s="466" t="s">
        <v>98</v>
      </c>
      <c r="C56" s="466" t="s">
        <v>99</v>
      </c>
      <c r="D56" s="466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7">
      <c r="A57" s="465"/>
      <c r="B57" s="467"/>
      <c r="C57" s="467"/>
      <c r="D57" s="467"/>
      <c r="E57" s="309">
        <f>E24</f>
        <v>23743</v>
      </c>
      <c r="F57" s="309">
        <f t="shared" ref="F57:P57" si="1">F24</f>
        <v>23774</v>
      </c>
      <c r="G57" s="309">
        <f t="shared" si="1"/>
        <v>23802</v>
      </c>
      <c r="H57" s="309">
        <f t="shared" si="1"/>
        <v>23833</v>
      </c>
      <c r="I57" s="309">
        <f t="shared" si="1"/>
        <v>23863</v>
      </c>
      <c r="J57" s="309">
        <f t="shared" si="1"/>
        <v>23894</v>
      </c>
      <c r="K57" s="309">
        <f t="shared" si="1"/>
        <v>23924</v>
      </c>
      <c r="L57" s="309">
        <f t="shared" si="1"/>
        <v>23955</v>
      </c>
      <c r="M57" s="309">
        <f t="shared" si="1"/>
        <v>23986</v>
      </c>
      <c r="N57" s="309">
        <f t="shared" si="1"/>
        <v>24016</v>
      </c>
      <c r="O57" s="309">
        <f t="shared" si="1"/>
        <v>24047</v>
      </c>
      <c r="P57" s="309">
        <f t="shared" si="1"/>
        <v>24077</v>
      </c>
    </row>
    <row r="58" spans="1:17">
      <c r="A58" s="74"/>
      <c r="B58" s="76"/>
      <c r="C58" s="308" t="s">
        <v>65</v>
      </c>
      <c r="D58" s="308"/>
      <c r="E58" s="75">
        <f>'Margin per unit'!E58*'Volume (KT)'!E58*'Selling Price'!E$20/10^3</f>
        <v>0</v>
      </c>
      <c r="F58" s="75">
        <f>'Margin per unit'!F58*'Volume (KT)'!F58*'Selling Price'!F$20/10^3</f>
        <v>0</v>
      </c>
      <c r="G58" s="75">
        <f>'Margin per unit'!G58*'Volume (KT)'!G58*'Selling Price'!G$20/10^3</f>
        <v>0</v>
      </c>
      <c r="H58" s="75">
        <f>'Margin per unit'!H58*'Volume (KT)'!H58*'Selling Price'!H$20/10^3</f>
        <v>0</v>
      </c>
      <c r="I58" s="75">
        <f>'Margin per unit'!I58*'Volume (KT)'!I58*'Selling Price'!I$20/10^3</f>
        <v>0</v>
      </c>
      <c r="J58" s="75">
        <f>'Margin per unit'!J58*'Volume (KT)'!J58*'Selling Price'!J$20/10^3</f>
        <v>0</v>
      </c>
      <c r="K58" s="75">
        <f>'Margin per unit'!K58*'Volume (KT)'!K58*'Selling Price'!K$20/10^3</f>
        <v>0</v>
      </c>
      <c r="L58" s="75">
        <f>'Margin per unit'!L58*'Volume (KT)'!L58*'Selling Price'!L$20/10^3</f>
        <v>0</v>
      </c>
      <c r="M58" s="75">
        <f>'Margin per unit'!M58*'Volume (KT)'!M58*'Selling Price'!M$20/10^3</f>
        <v>0</v>
      </c>
      <c r="N58" s="75">
        <f>'Margin per unit'!N58*'Volume (KT)'!N58*'Selling Price'!N$20/10^3</f>
        <v>0</v>
      </c>
      <c r="O58" s="75">
        <f>'Margin per unit'!O58*'Volume (KT)'!O58*'Selling Price'!O$20/10^3</f>
        <v>0</v>
      </c>
      <c r="P58" s="75">
        <f>'Margin per unit'!P58*'Volume (KT)'!P58*'Selling Price'!P$20/10^3</f>
        <v>0</v>
      </c>
    </row>
    <row r="59" spans="1:17">
      <c r="A59" s="74" t="s">
        <v>91</v>
      </c>
      <c r="B59" s="76" t="s">
        <v>95</v>
      </c>
      <c r="C59" s="76" t="s">
        <v>2</v>
      </c>
      <c r="D59" s="76" t="s">
        <v>95</v>
      </c>
      <c r="E59" s="75">
        <f>'Margin per unit'!E59*'Volume (KT)'!E59*'Selling Price'!E$20/10^3</f>
        <v>246.65066986446112</v>
      </c>
      <c r="F59" s="75">
        <f>'Margin per unit'!F59*'Volume (KT)'!F59*'Selling Price'!F$20/10^3</f>
        <v>201.03821146521318</v>
      </c>
      <c r="G59" s="75">
        <f>'Margin per unit'!G59*'Volume (KT)'!G59*'Selling Price'!G$20/10^3</f>
        <v>200.52551373059279</v>
      </c>
      <c r="H59" s="75">
        <f>'Margin per unit'!H59*'Volume (KT)'!H59*'Selling Price'!H$20/10^3</f>
        <v>422.54643694196585</v>
      </c>
      <c r="I59" s="75">
        <f>'Margin per unit'!I59*'Volume (KT)'!I59*'Selling Price'!I$20/10^3</f>
        <v>367.95500636515777</v>
      </c>
      <c r="J59" s="75">
        <f>'Margin per unit'!J59*'Volume (KT)'!J59*'Selling Price'!J$20/10^3</f>
        <v>185.31124439546065</v>
      </c>
      <c r="K59" s="75">
        <f>'Margin per unit'!K59*'Volume (KT)'!K59*'Selling Price'!K$20/10^3</f>
        <v>157.78236708289123</v>
      </c>
      <c r="L59" s="75">
        <f>'Margin per unit'!L59*'Volume (KT)'!L59*'Selling Price'!L$20/10^3</f>
        <v>155.90242593134113</v>
      </c>
      <c r="M59" s="75">
        <f>'Margin per unit'!M59*'Volume (KT)'!M59*'Selling Price'!M$20/10^3</f>
        <v>140.86671060084262</v>
      </c>
      <c r="N59" s="75">
        <f>'Margin per unit'!N59*'Volume (KT)'!N59*'Selling Price'!N$20/10^3</f>
        <v>218.67040049903463</v>
      </c>
      <c r="O59" s="75">
        <f>'Margin per unit'!O59*'Volume (KT)'!O59*'Selling Price'!O$20/10^3</f>
        <v>220.62887796859022</v>
      </c>
      <c r="P59" s="75">
        <f>'Margin per unit'!P59*'Volume (KT)'!P59*'Selling Price'!P$20/10^3</f>
        <v>157.26295716022511</v>
      </c>
    </row>
    <row r="60" spans="1:17">
      <c r="A60" s="74" t="s">
        <v>91</v>
      </c>
      <c r="B60" s="123" t="s">
        <v>293</v>
      </c>
      <c r="C60" s="429" t="s">
        <v>2</v>
      </c>
      <c r="D60" s="429" t="s">
        <v>95</v>
      </c>
      <c r="E60" s="75">
        <f>'Margin per unit'!E60*'Volume (KT)'!E60*'Selling Price'!E$20/10^3</f>
        <v>0</v>
      </c>
      <c r="F60" s="75">
        <f>'Margin per unit'!F60*'Volume (KT)'!F60*'Selling Price'!F$20/10^3</f>
        <v>0</v>
      </c>
      <c r="G60" s="75">
        <f>'Margin per unit'!G60*'Volume (KT)'!G60*'Selling Price'!G$20/10^3</f>
        <v>0</v>
      </c>
      <c r="H60" s="75">
        <f>'Margin per unit'!H60*'Volume (KT)'!H60*'Selling Price'!H$20/10^3</f>
        <v>0</v>
      </c>
      <c r="I60" s="75">
        <f>'Margin per unit'!I60*'Volume (KT)'!I60*'Selling Price'!I$20/10^3</f>
        <v>0</v>
      </c>
      <c r="J60" s="75">
        <f>'Margin per unit'!J60*'Volume (KT)'!J60*'Selling Price'!J$20/10^3</f>
        <v>0</v>
      </c>
      <c r="K60" s="75">
        <f>'Margin per unit'!K60*'Volume (KT)'!K60*'Selling Price'!K$20/10^3</f>
        <v>0</v>
      </c>
      <c r="L60" s="75">
        <f>'Margin per unit'!L60*'Volume (KT)'!L60*'Selling Price'!L$20/10^3</f>
        <v>0</v>
      </c>
      <c r="M60" s="75">
        <f>'Margin per unit'!M60*'Volume (KT)'!M60*'Selling Price'!M$20/10^3</f>
        <v>0</v>
      </c>
      <c r="N60" s="75">
        <f>'Margin per unit'!N60*'Volume (KT)'!N60*'Selling Price'!N$20/10^3</f>
        <v>0</v>
      </c>
      <c r="O60" s="75">
        <f>'Margin per unit'!O60*'Volume (KT)'!O60*'Selling Price'!O$20/10^3</f>
        <v>0</v>
      </c>
      <c r="P60" s="75">
        <f>'Margin per unit'!P60*'Volume (KT)'!P60*'Selling Price'!P$20/10^3</f>
        <v>0</v>
      </c>
    </row>
    <row r="61" spans="1:17">
      <c r="A61" s="74"/>
      <c r="B61" s="310"/>
      <c r="C61" s="311" t="s">
        <v>223</v>
      </c>
      <c r="D61" s="312"/>
      <c r="E61" s="75">
        <f>'Margin per unit'!E61*'Volume (KT)'!E61*'Selling Price'!E$20/10^3</f>
        <v>0</v>
      </c>
      <c r="F61" s="75">
        <f>'Margin per unit'!F61*'Volume (KT)'!F61*'Selling Price'!F$20/10^3</f>
        <v>0</v>
      </c>
      <c r="G61" s="75">
        <f>'Margin per unit'!G61*'Volume (KT)'!G61*'Selling Price'!G$20/10^3</f>
        <v>0</v>
      </c>
      <c r="H61" s="75">
        <f>'Margin per unit'!H61*'Volume (KT)'!H61*'Selling Price'!H$20/10^3</f>
        <v>0</v>
      </c>
      <c r="I61" s="75">
        <f>'Margin per unit'!I61*'Volume (KT)'!I61*'Selling Price'!I$20/10^3</f>
        <v>0</v>
      </c>
      <c r="J61" s="75">
        <f>'Margin per unit'!J61*'Volume (KT)'!J61*'Selling Price'!J$20/10^3</f>
        <v>0</v>
      </c>
      <c r="K61" s="75">
        <f>'Margin per unit'!K61*'Volume (KT)'!K61*'Selling Price'!K$20/10^3</f>
        <v>0</v>
      </c>
      <c r="L61" s="75">
        <f>'Margin per unit'!L61*'Volume (KT)'!L61*'Selling Price'!L$20/10^3</f>
        <v>0</v>
      </c>
      <c r="M61" s="75">
        <f>'Margin per unit'!M61*'Volume (KT)'!M61*'Selling Price'!M$20/10^3</f>
        <v>0</v>
      </c>
      <c r="N61" s="75">
        <f>'Margin per unit'!N61*'Volume (KT)'!N61*'Selling Price'!N$20/10^3</f>
        <v>0</v>
      </c>
      <c r="O61" s="75">
        <f>'Margin per unit'!O61*'Volume (KT)'!O61*'Selling Price'!O$20/10^3</f>
        <v>0</v>
      </c>
      <c r="P61" s="75">
        <f>'Margin per unit'!P61*'Volume (KT)'!P61*'Selling Price'!P$20/10^3</f>
        <v>0</v>
      </c>
    </row>
    <row r="62" spans="1:17">
      <c r="A62" s="74" t="s">
        <v>91</v>
      </c>
      <c r="B62" s="312" t="s">
        <v>95</v>
      </c>
      <c r="C62" s="313" t="s">
        <v>295</v>
      </c>
      <c r="D62" s="312" t="s">
        <v>95</v>
      </c>
      <c r="E62" s="75">
        <f>'Margin per unit'!E62*'Volume (KT)'!E62*'Selling Price'!E$20/10^3</f>
        <v>83.396689646886557</v>
      </c>
      <c r="F62" s="75">
        <f>'Margin per unit'!F62*'Volume (KT)'!F62*'Selling Price'!F$20/10^3</f>
        <v>133.15645605670713</v>
      </c>
      <c r="G62" s="75">
        <f>'Margin per unit'!G62*'Volume (KT)'!G62*'Selling Price'!G$20/10^3</f>
        <v>79.823730984474338</v>
      </c>
      <c r="H62" s="75">
        <f>'Margin per unit'!H62*'Volume (KT)'!H62*'Selling Price'!H$20/10^3</f>
        <v>0</v>
      </c>
      <c r="I62" s="75">
        <f>'Margin per unit'!I62*'Volume (KT)'!I62*'Selling Price'!I$20/10^3</f>
        <v>21.791990505550132</v>
      </c>
      <c r="J62" s="75">
        <f>'Margin per unit'!J62*'Volume (KT)'!J62*'Selling Price'!J$20/10^3</f>
        <v>116.39443063386479</v>
      </c>
      <c r="K62" s="75">
        <f>'Margin per unit'!K62*'Volume (KT)'!K62*'Selling Price'!K$20/10^3</f>
        <v>116.26414914910235</v>
      </c>
      <c r="L62" s="75">
        <f>'Margin per unit'!L62*'Volume (KT)'!L62*'Selling Price'!L$20/10^3</f>
        <v>101.21913303624858</v>
      </c>
      <c r="M62" s="75">
        <f>'Margin per unit'!M62*'Volume (KT)'!M62*'Selling Price'!M$20/10^3</f>
        <v>116.04360445831368</v>
      </c>
      <c r="N62" s="75">
        <f>'Margin per unit'!N62*'Volume (KT)'!N62*'Selling Price'!N$20/10^3</f>
        <v>73.854218070086461</v>
      </c>
      <c r="O62" s="75">
        <f>'Margin per unit'!O62*'Volume (KT)'!O62*'Selling Price'!O$20/10^3</f>
        <v>70.997285970086466</v>
      </c>
      <c r="P62" s="75">
        <f>'Margin per unit'!P62*'Volume (KT)'!P62*'Selling Price'!P$20/10^3</f>
        <v>89.524856980512524</v>
      </c>
    </row>
    <row r="63" spans="1:17">
      <c r="A63" s="74" t="s">
        <v>91</v>
      </c>
      <c r="B63" s="312" t="s">
        <v>95</v>
      </c>
      <c r="C63" s="313" t="s">
        <v>294</v>
      </c>
      <c r="D63" s="312" t="s">
        <v>95</v>
      </c>
      <c r="E63" s="75">
        <f>'Margin per unit'!E63*'Volume (KT)'!E63*'Selling Price'!E$20/10^3</f>
        <v>0</v>
      </c>
      <c r="F63" s="75">
        <f>'Margin per unit'!F63*'Volume (KT)'!F63*'Selling Price'!F$20/10^3</f>
        <v>0</v>
      </c>
      <c r="G63" s="75">
        <f>'Margin per unit'!G63*'Volume (KT)'!G63*'Selling Price'!G$20/10^3</f>
        <v>0</v>
      </c>
      <c r="H63" s="75">
        <f>'Margin per unit'!H63*'Volume (KT)'!H63*'Selling Price'!H$20/10^3</f>
        <v>0</v>
      </c>
      <c r="I63" s="75">
        <f>'Margin per unit'!I63*'Volume (KT)'!I63*'Selling Price'!I$20/10^3</f>
        <v>0</v>
      </c>
      <c r="J63" s="75">
        <f>'Margin per unit'!J63*'Volume (KT)'!J63*'Selling Price'!J$20/10^3</f>
        <v>0</v>
      </c>
      <c r="K63" s="75">
        <f>'Margin per unit'!K63*'Volume (KT)'!K63*'Selling Price'!K$20/10^3</f>
        <v>0</v>
      </c>
      <c r="L63" s="75">
        <f>'Margin per unit'!L63*'Volume (KT)'!L63*'Selling Price'!L$20/10^3</f>
        <v>0</v>
      </c>
      <c r="M63" s="75">
        <f>'Margin per unit'!M63*'Volume (KT)'!M63*'Selling Price'!M$20/10^3</f>
        <v>0</v>
      </c>
      <c r="N63" s="75">
        <f>'Margin per unit'!N63*'Volume (KT)'!N63*'Selling Price'!N$20/10^3</f>
        <v>0</v>
      </c>
      <c r="O63" s="75">
        <f>'Margin per unit'!O63*'Volume (KT)'!O63*'Selling Price'!O$20/10^3</f>
        <v>0</v>
      </c>
      <c r="P63" s="75">
        <f>'Margin per unit'!P63*'Volume (KT)'!P63*'Selling Price'!P$20/10^3</f>
        <v>0</v>
      </c>
    </row>
    <row r="64" spans="1:17">
      <c r="A64" s="74" t="s">
        <v>91</v>
      </c>
      <c r="B64" s="312" t="s">
        <v>95</v>
      </c>
      <c r="C64" s="313" t="s">
        <v>296</v>
      </c>
      <c r="D64" s="312" t="s">
        <v>95</v>
      </c>
      <c r="E64" s="75">
        <f>'Margin per unit'!E64*'Volume (KT)'!E64*'Selling Price'!E$20/10^3</f>
        <v>0</v>
      </c>
      <c r="F64" s="75">
        <f>'Margin per unit'!F64*'Volume (KT)'!F64*'Selling Price'!F$20/10^3</f>
        <v>0</v>
      </c>
      <c r="G64" s="75">
        <f>'Margin per unit'!G64*'Volume (KT)'!G64*'Selling Price'!G$20/10^3</f>
        <v>0</v>
      </c>
      <c r="H64" s="75">
        <f>'Margin per unit'!H64*'Volume (KT)'!H64*'Selling Price'!H$20/10^3</f>
        <v>0</v>
      </c>
      <c r="I64" s="75">
        <f>'Margin per unit'!I64*'Volume (KT)'!I64*'Selling Price'!I$20/10^3</f>
        <v>0</v>
      </c>
      <c r="J64" s="75">
        <f>'Margin per unit'!J64*'Volume (KT)'!J64*'Selling Price'!J$20/10^3</f>
        <v>0</v>
      </c>
      <c r="K64" s="75">
        <f>'Margin per unit'!K64*'Volume (KT)'!K64*'Selling Price'!K$20/10^3</f>
        <v>0</v>
      </c>
      <c r="L64" s="75">
        <f>'Margin per unit'!L64*'Volume (KT)'!L64*'Selling Price'!L$20/10^3</f>
        <v>0</v>
      </c>
      <c r="M64" s="75">
        <f>'Margin per unit'!M64*'Volume (KT)'!M64*'Selling Price'!M$20/10^3</f>
        <v>0</v>
      </c>
      <c r="N64" s="75">
        <f>'Margin per unit'!N64*'Volume (KT)'!N64*'Selling Price'!N$20/10^3</f>
        <v>0</v>
      </c>
      <c r="O64" s="75">
        <f>'Margin per unit'!O64*'Volume (KT)'!O64*'Selling Price'!O$20/10^3</f>
        <v>0</v>
      </c>
      <c r="P64" s="75">
        <f>'Margin per unit'!P64*'Volume (KT)'!P64*'Selling Price'!P$20/10^3</f>
        <v>0</v>
      </c>
    </row>
    <row r="65" spans="1:16">
      <c r="A65" s="74" t="s">
        <v>91</v>
      </c>
      <c r="B65" s="310" t="s">
        <v>293</v>
      </c>
      <c r="C65" s="427" t="s">
        <v>295</v>
      </c>
      <c r="D65" s="428" t="s">
        <v>95</v>
      </c>
      <c r="E65" s="75">
        <f>'Margin per unit'!E65*'Volume (KT)'!E65*'Selling Price'!E$20/10^3</f>
        <v>0</v>
      </c>
      <c r="F65" s="75">
        <f>'Margin per unit'!F65*'Volume (KT)'!F65*'Selling Price'!F$20/10^3</f>
        <v>0</v>
      </c>
      <c r="G65" s="75">
        <f>'Margin per unit'!G65*'Volume (KT)'!G65*'Selling Price'!G$20/10^3</f>
        <v>0</v>
      </c>
      <c r="H65" s="75">
        <f>'Margin per unit'!H65*'Volume (KT)'!H65*'Selling Price'!H$20/10^3</f>
        <v>0</v>
      </c>
      <c r="I65" s="75">
        <f>'Margin per unit'!I65*'Volume (KT)'!I65*'Selling Price'!I$20/10^3</f>
        <v>0</v>
      </c>
      <c r="J65" s="75">
        <f>'Margin per unit'!J65*'Volume (KT)'!J65*'Selling Price'!J$20/10^3</f>
        <v>0</v>
      </c>
      <c r="K65" s="75">
        <f>'Margin per unit'!K65*'Volume (KT)'!K65*'Selling Price'!K$20/10^3</f>
        <v>0</v>
      </c>
      <c r="L65" s="75">
        <f>'Margin per unit'!L65*'Volume (KT)'!L65*'Selling Price'!L$20/10^3</f>
        <v>0</v>
      </c>
      <c r="M65" s="75">
        <f>'Margin per unit'!M65*'Volume (KT)'!M65*'Selling Price'!M$20/10^3</f>
        <v>0</v>
      </c>
      <c r="N65" s="75">
        <f>'Margin per unit'!N65*'Volume (KT)'!N65*'Selling Price'!N$20/10^3</f>
        <v>0</v>
      </c>
      <c r="O65" s="75">
        <f>'Margin per unit'!O65*'Volume (KT)'!O65*'Selling Price'!O$20/10^3</f>
        <v>0</v>
      </c>
      <c r="P65" s="75">
        <f>'Margin per unit'!P65*'Volume (KT)'!P65*'Selling Price'!P$20/10^3</f>
        <v>0</v>
      </c>
    </row>
    <row r="66" spans="1:16">
      <c r="A66" s="74" t="s">
        <v>91</v>
      </c>
      <c r="B66" s="310" t="s">
        <v>293</v>
      </c>
      <c r="C66" s="427" t="s">
        <v>294</v>
      </c>
      <c r="D66" s="428" t="s">
        <v>95</v>
      </c>
      <c r="E66" s="75">
        <f>'Margin per unit'!E66*'Volume (KT)'!E66*'Selling Price'!E$20/10^3</f>
        <v>0</v>
      </c>
      <c r="F66" s="75">
        <f>'Margin per unit'!F66*'Volume (KT)'!F66*'Selling Price'!F$20/10^3</f>
        <v>0</v>
      </c>
      <c r="G66" s="75">
        <f>'Margin per unit'!G66*'Volume (KT)'!G66*'Selling Price'!G$20/10^3</f>
        <v>0</v>
      </c>
      <c r="H66" s="75">
        <f>'Margin per unit'!H66*'Volume (KT)'!H66*'Selling Price'!H$20/10^3</f>
        <v>0</v>
      </c>
      <c r="I66" s="75">
        <f>'Margin per unit'!I66*'Volume (KT)'!I66*'Selling Price'!I$20/10^3</f>
        <v>0</v>
      </c>
      <c r="J66" s="75">
        <f>'Margin per unit'!J66*'Volume (KT)'!J66*'Selling Price'!J$20/10^3</f>
        <v>0</v>
      </c>
      <c r="K66" s="75">
        <f>'Margin per unit'!K66*'Volume (KT)'!K66*'Selling Price'!K$20/10^3</f>
        <v>0</v>
      </c>
      <c r="L66" s="75">
        <f>'Margin per unit'!L66*'Volume (KT)'!L66*'Selling Price'!L$20/10^3</f>
        <v>0</v>
      </c>
      <c r="M66" s="75">
        <f>'Margin per unit'!M66*'Volume (KT)'!M66*'Selling Price'!M$20/10^3</f>
        <v>0</v>
      </c>
      <c r="N66" s="75">
        <f>'Margin per unit'!N66*'Volume (KT)'!N66*'Selling Price'!N$20/10^3</f>
        <v>0</v>
      </c>
      <c r="O66" s="75">
        <f>'Margin per unit'!O66*'Volume (KT)'!O66*'Selling Price'!O$20/10^3</f>
        <v>0</v>
      </c>
      <c r="P66" s="75">
        <f>'Margin per unit'!P66*'Volume (KT)'!P66*'Selling Price'!P$20/10^3</f>
        <v>0</v>
      </c>
    </row>
    <row r="67" spans="1:16">
      <c r="A67" s="74" t="s">
        <v>91</v>
      </c>
      <c r="B67" s="310" t="s">
        <v>293</v>
      </c>
      <c r="C67" s="427" t="s">
        <v>296</v>
      </c>
      <c r="D67" s="428" t="s">
        <v>95</v>
      </c>
      <c r="E67" s="75">
        <f>'Margin per unit'!E67*'Volume (KT)'!E67*'Selling Price'!E$20/10^3</f>
        <v>0</v>
      </c>
      <c r="F67" s="75">
        <f>'Margin per unit'!F67*'Volume (KT)'!F67*'Selling Price'!F$20/10^3</f>
        <v>0</v>
      </c>
      <c r="G67" s="75">
        <f>'Margin per unit'!G67*'Volume (KT)'!G67*'Selling Price'!G$20/10^3</f>
        <v>0</v>
      </c>
      <c r="H67" s="75">
        <f>'Margin per unit'!H67*'Volume (KT)'!H67*'Selling Price'!H$20/10^3</f>
        <v>0</v>
      </c>
      <c r="I67" s="75">
        <f>'Margin per unit'!I67*'Volume (KT)'!I67*'Selling Price'!I$20/10^3</f>
        <v>0</v>
      </c>
      <c r="J67" s="75">
        <f>'Margin per unit'!J67*'Volume (KT)'!J67*'Selling Price'!J$20/10^3</f>
        <v>0</v>
      </c>
      <c r="K67" s="75">
        <f>'Margin per unit'!K67*'Volume (KT)'!K67*'Selling Price'!K$20/10^3</f>
        <v>0</v>
      </c>
      <c r="L67" s="75">
        <f>'Margin per unit'!L67*'Volume (KT)'!L67*'Selling Price'!L$20/10^3</f>
        <v>0</v>
      </c>
      <c r="M67" s="75">
        <f>'Margin per unit'!M67*'Volume (KT)'!M67*'Selling Price'!M$20/10^3</f>
        <v>0</v>
      </c>
      <c r="N67" s="75">
        <f>'Margin per unit'!N67*'Volume (KT)'!N67*'Selling Price'!N$20/10^3</f>
        <v>0</v>
      </c>
      <c r="O67" s="75">
        <f>'Margin per unit'!O67*'Volume (KT)'!O67*'Selling Price'!O$20/10^3</f>
        <v>0</v>
      </c>
      <c r="P67" s="75">
        <f>'Margin per unit'!P67*'Volume (KT)'!P67*'Selling Price'!P$20/10^3</f>
        <v>0</v>
      </c>
    </row>
    <row r="68" spans="1:16">
      <c r="A68" s="74" t="s">
        <v>91</v>
      </c>
      <c r="B68" s="310" t="s">
        <v>293</v>
      </c>
      <c r="C68" s="313" t="s">
        <v>297</v>
      </c>
      <c r="D68" s="312" t="s">
        <v>95</v>
      </c>
      <c r="E68" s="75">
        <f>'Margin per unit'!E68*'Volume (KT)'!E68*'Selling Price'!E$20/10^3</f>
        <v>0</v>
      </c>
      <c r="F68" s="75">
        <f>'Margin per unit'!F68*'Volume (KT)'!F68*'Selling Price'!F$20/10^3</f>
        <v>0</v>
      </c>
      <c r="G68" s="75">
        <f>'Margin per unit'!G68*'Volume (KT)'!G68*'Selling Price'!G$20/10^3</f>
        <v>0</v>
      </c>
      <c r="H68" s="75">
        <f>'Margin per unit'!H68*'Volume (KT)'!H68*'Selling Price'!H$20/10^3</f>
        <v>0</v>
      </c>
      <c r="I68" s="75">
        <f>'Margin per unit'!I68*'Volume (KT)'!I68*'Selling Price'!I$20/10^3</f>
        <v>0</v>
      </c>
      <c r="J68" s="75">
        <f>'Margin per unit'!J68*'Volume (KT)'!J68*'Selling Price'!J$20/10^3</f>
        <v>0</v>
      </c>
      <c r="K68" s="75">
        <f>'Margin per unit'!K68*'Volume (KT)'!K68*'Selling Price'!K$20/10^3</f>
        <v>0</v>
      </c>
      <c r="L68" s="75">
        <f>'Margin per unit'!L68*'Volume (KT)'!L68*'Selling Price'!L$20/10^3</f>
        <v>0</v>
      </c>
      <c r="M68" s="75">
        <f>'Margin per unit'!M68*'Volume (KT)'!M68*'Selling Price'!M$20/10^3</f>
        <v>0</v>
      </c>
      <c r="N68" s="75">
        <f>'Margin per unit'!N68*'Volume (KT)'!N68*'Selling Price'!N$20/10^3</f>
        <v>0</v>
      </c>
      <c r="O68" s="75">
        <f>'Margin per unit'!O68*'Volume (KT)'!O68*'Selling Price'!O$20/10^3</f>
        <v>0</v>
      </c>
      <c r="P68" s="75">
        <f>'Margin per unit'!P68*'Volume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'Margin per unit'!E69*'Volume (KT)'!E69*'Selling Price'!E$20/10^3</f>
        <v>0.74306499565129824</v>
      </c>
      <c r="F69" s="75">
        <f>'Margin per unit'!F69*'Volume (KT)'!F69*'Selling Price'!F$20/10^3</f>
        <v>0.83805678978564402</v>
      </c>
      <c r="G69" s="75">
        <f>'Margin per unit'!G69*'Volume (KT)'!G69*'Selling Price'!G$20/10^3</f>
        <v>0.83904828834098655</v>
      </c>
      <c r="H69" s="75">
        <f>'Margin per unit'!H69*'Volume (KT)'!H69*'Selling Price'!H$20/10^3</f>
        <v>1.0321792495259428</v>
      </c>
      <c r="I69" s="75">
        <f>'Margin per unit'!I69*'Volume (KT)'!I69*'Selling Price'!I$20/10^3</f>
        <v>0.91943511088304219</v>
      </c>
      <c r="J69" s="75">
        <f>'Margin per unit'!J69*'Volume (KT)'!J69*'Selling Price'!J$20/10^3</f>
        <v>0.84924132056335744</v>
      </c>
      <c r="K69" s="75">
        <f>'Margin per unit'!K69*'Volume (KT)'!K69*'Selling Price'!K$20/10^3</f>
        <v>1.3871059560428236</v>
      </c>
      <c r="L69" s="75">
        <f>'Margin per unit'!L69*'Volume (KT)'!L69*'Selling Price'!L$20/10^3</f>
        <v>1.3832932937342062</v>
      </c>
      <c r="M69" s="75">
        <f>'Margin per unit'!M69*'Volume (KT)'!M69*'Selling Price'!M$20/10^3</f>
        <v>1.4756857774685064</v>
      </c>
      <c r="N69" s="75">
        <f>'Margin per unit'!N69*'Volume (KT)'!N69*'Selling Price'!N$20/10^3</f>
        <v>1.0497280536280107</v>
      </c>
      <c r="O69" s="75">
        <f>'Margin per unit'!O69*'Volume (KT)'!O69*'Selling Price'!O$20/10^3</f>
        <v>1.2772561361489154</v>
      </c>
      <c r="P69" s="75">
        <f>'Margin per unit'!P69*'Volume (KT)'!P69*'Selling Price'!P$20/10^3</f>
        <v>1.3199164790693865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'Margin per unit'!E70*'Volume (KT)'!E70*'Selling Price'!E$20/10^3</f>
        <v>0</v>
      </c>
      <c r="F70" s="75">
        <f>'Margin per unit'!F70*'Volume (KT)'!F70*'Selling Price'!F$20/10^3</f>
        <v>0</v>
      </c>
      <c r="G70" s="75">
        <f>'Margin per unit'!G70*'Volume (KT)'!G70*'Selling Price'!G$20/10^3</f>
        <v>0</v>
      </c>
      <c r="H70" s="75">
        <f>'Margin per unit'!H70*'Volume (KT)'!H70*'Selling Price'!H$20/10^3</f>
        <v>0</v>
      </c>
      <c r="I70" s="75">
        <f>'Margin per unit'!I70*'Volume (KT)'!I70*'Selling Price'!I$20/10^3</f>
        <v>0</v>
      </c>
      <c r="J70" s="75">
        <f>'Margin per unit'!J70*'Volume (KT)'!J70*'Selling Price'!J$20/10^3</f>
        <v>0</v>
      </c>
      <c r="K70" s="75">
        <f>'Margin per unit'!K70*'Volume (KT)'!K70*'Selling Price'!K$20/10^3</f>
        <v>0</v>
      </c>
      <c r="L70" s="75">
        <f>'Margin per unit'!L70*'Volume (KT)'!L70*'Selling Price'!L$20/10^3</f>
        <v>0</v>
      </c>
      <c r="M70" s="75">
        <f>'Margin per unit'!M70*'Volume (KT)'!M70*'Selling Price'!M$20/10^3</f>
        <v>0</v>
      </c>
      <c r="N70" s="75">
        <f>'Margin per unit'!N70*'Volume (KT)'!N70*'Selling Price'!N$20/10^3</f>
        <v>0</v>
      </c>
      <c r="O70" s="75">
        <f>'Margin per unit'!O70*'Volume (KT)'!O70*'Selling Price'!O$20/10^3</f>
        <v>0</v>
      </c>
      <c r="P70" s="75">
        <f>'Margin per unit'!P70*'Volume (KT)'!P70*'Selling Price'!P$20/10^3</f>
        <v>0</v>
      </c>
    </row>
    <row r="71" spans="1:16">
      <c r="A71" s="74" t="s">
        <v>91</v>
      </c>
      <c r="B71" s="86" t="s">
        <v>293</v>
      </c>
      <c r="C71" s="86" t="s">
        <v>106</v>
      </c>
      <c r="D71" s="86" t="s">
        <v>107</v>
      </c>
      <c r="E71" s="75">
        <f>'Margin per unit'!E71*'Volume (KT)'!E71*'Selling Price'!E$20/10^3</f>
        <v>-50.676933647885221</v>
      </c>
      <c r="F71" s="75">
        <f>'Margin per unit'!F71*'Volume (KT)'!F71*'Selling Price'!F$20/10^3</f>
        <v>-19.106777280000131</v>
      </c>
      <c r="G71" s="75">
        <f>'Margin per unit'!G71*'Volume (KT)'!G71*'Selling Price'!G$20/10^3</f>
        <v>-24.813748060455634</v>
      </c>
      <c r="H71" s="75">
        <f>'Margin per unit'!H71*'Volume (KT)'!H71*'Selling Price'!H$20/10^3</f>
        <v>-24.292810933247207</v>
      </c>
      <c r="I71" s="75">
        <f>'Margin per unit'!I71*'Volume (KT)'!I71*'Selling Price'!I$20/10^3</f>
        <v>-23.304581531478316</v>
      </c>
      <c r="J71" s="75">
        <f>'Margin per unit'!J71*'Volume (KT)'!J71*'Selling Price'!J$20/10^3</f>
        <v>-24.176907606151811</v>
      </c>
      <c r="K71" s="75">
        <f>'Margin per unit'!K71*'Volume (KT)'!K71*'Selling Price'!K$20/10^3</f>
        <v>-25.185842934886313</v>
      </c>
      <c r="L71" s="75">
        <f>'Margin per unit'!L71*'Volume (KT)'!L71*'Selling Price'!L$20/10^3</f>
        <v>-24.409019061207157</v>
      </c>
      <c r="M71" s="75">
        <f>'Margin per unit'!M71*'Volume (KT)'!M71*'Selling Price'!M$20/10^3</f>
        <v>-23.831724078200168</v>
      </c>
      <c r="N71" s="75">
        <f>'Margin per unit'!N71*'Volume (KT)'!N71*'Selling Price'!N$20/10^3</f>
        <v>-24.966188979200172</v>
      </c>
      <c r="O71" s="75">
        <f>'Margin per unit'!O71*'Volume (KT)'!O71*'Selling Price'!O$20/10^3</f>
        <v>-23.874922376001273</v>
      </c>
      <c r="P71" s="75">
        <f>'Margin per unit'!P71*'Volume (KT)'!P71*'Selling Price'!P$20/10^3</f>
        <v>-24.603067630583094</v>
      </c>
    </row>
    <row r="72" spans="1:16">
      <c r="A72" s="74" t="s">
        <v>91</v>
      </c>
      <c r="B72" s="86" t="s">
        <v>293</v>
      </c>
      <c r="C72" s="86" t="s">
        <v>106</v>
      </c>
      <c r="D72" s="86" t="s">
        <v>108</v>
      </c>
      <c r="E72" s="75">
        <f>'Margin per unit'!E72*'Volume (KT)'!E72*'Selling Price'!E$20/10^3</f>
        <v>0</v>
      </c>
      <c r="F72" s="75">
        <f>'Margin per unit'!F72*'Volume (KT)'!F72*'Selling Price'!F$20/10^3</f>
        <v>0</v>
      </c>
      <c r="G72" s="75">
        <f>'Margin per unit'!G72*'Volume (KT)'!G72*'Selling Price'!G$20/10^3</f>
        <v>0</v>
      </c>
      <c r="H72" s="75">
        <f>'Margin per unit'!H72*'Volume (KT)'!H72*'Selling Price'!H$20/10^3</f>
        <v>0</v>
      </c>
      <c r="I72" s="75">
        <f>'Margin per unit'!I72*'Volume (KT)'!I72*'Selling Price'!I$20/10^3</f>
        <v>0</v>
      </c>
      <c r="J72" s="75">
        <f>'Margin per unit'!J72*'Volume (KT)'!J72*'Selling Price'!J$20/10^3</f>
        <v>0</v>
      </c>
      <c r="K72" s="75">
        <f>'Margin per unit'!K72*'Volume (KT)'!K72*'Selling Price'!K$20/10^3</f>
        <v>0</v>
      </c>
      <c r="L72" s="75">
        <f>'Margin per unit'!L72*'Volume (KT)'!L72*'Selling Price'!L$20/10^3</f>
        <v>0</v>
      </c>
      <c r="M72" s="75">
        <f>'Margin per unit'!M72*'Volume (KT)'!M72*'Selling Price'!M$20/10^3</f>
        <v>0</v>
      </c>
      <c r="N72" s="75">
        <f>'Margin per unit'!N72*'Volume (KT)'!N72*'Selling Price'!N$20/10^3</f>
        <v>0</v>
      </c>
      <c r="O72" s="75">
        <f>'Margin per unit'!O72*'Volume (KT)'!O72*'Selling Price'!O$20/10^3</f>
        <v>0</v>
      </c>
      <c r="P72" s="75">
        <f>'Margin per unit'!P72*'Volume (KT)'!P72*'Selling Price'!P$20/10^3</f>
        <v>0</v>
      </c>
    </row>
    <row r="73" spans="1:16">
      <c r="A73" s="74" t="s">
        <v>91</v>
      </c>
      <c r="B73" s="86" t="s">
        <v>293</v>
      </c>
      <c r="C73" s="86" t="s">
        <v>110</v>
      </c>
      <c r="D73" s="86" t="s">
        <v>107</v>
      </c>
      <c r="E73" s="75">
        <f>'Margin per unit'!E73*'Volume (KT)'!E73*'Selling Price'!E$20/10^3</f>
        <v>-1.021221790419172</v>
      </c>
      <c r="F73" s="75">
        <f>'Margin per unit'!F73*'Volume (KT)'!F73*'Selling Price'!F$20/10^3</f>
        <v>0</v>
      </c>
      <c r="G73" s="75">
        <f>'Margin per unit'!G73*'Volume (KT)'!G73*'Selling Price'!G$20/10^3</f>
        <v>-5.0128100400000069</v>
      </c>
      <c r="H73" s="75">
        <f>'Margin per unit'!H73*'Volume (KT)'!H73*'Selling Price'!H$20/10^3</f>
        <v>-5.0128100400000069</v>
      </c>
      <c r="I73" s="75">
        <f>'Margin per unit'!I73*'Volume (KT)'!I73*'Selling Price'!I$20/10^3</f>
        <v>-5.0128100400000069</v>
      </c>
      <c r="J73" s="75">
        <f>'Margin per unit'!J73*'Volume (KT)'!J73*'Selling Price'!J$20/10^3</f>
        <v>-5.0128100400000069</v>
      </c>
      <c r="K73" s="75">
        <f>'Margin per unit'!K73*'Volume (KT)'!K73*'Selling Price'!K$20/10^3</f>
        <v>-5.0128100400000069</v>
      </c>
      <c r="L73" s="75">
        <f>'Margin per unit'!L73*'Volume (KT)'!L73*'Selling Price'!L$20/10^3</f>
        <v>-5.0128100400000069</v>
      </c>
      <c r="M73" s="75">
        <f>'Margin per unit'!M73*'Volume (KT)'!M73*'Selling Price'!M$20/10^3</f>
        <v>-5.0128100400000069</v>
      </c>
      <c r="N73" s="75">
        <f>'Margin per unit'!N73*'Volume (KT)'!N73*'Selling Price'!N$20/10^3</f>
        <v>-5.0128100400000069</v>
      </c>
      <c r="O73" s="75">
        <f>'Margin per unit'!O73*'Volume (KT)'!O73*'Selling Price'!O$20/10^3</f>
        <v>-5.0128100400000069</v>
      </c>
      <c r="P73" s="75">
        <f>'Margin per unit'!P73*'Volume (KT)'!P73*'Selling Price'!P$20/10^3</f>
        <v>-5.0128100400000069</v>
      </c>
    </row>
    <row r="74" spans="1:16">
      <c r="A74" s="74" t="s">
        <v>91</v>
      </c>
      <c r="B74" s="86" t="s">
        <v>293</v>
      </c>
      <c r="C74" s="86" t="s">
        <v>111</v>
      </c>
      <c r="D74" s="86" t="s">
        <v>107</v>
      </c>
      <c r="E74" s="75">
        <f>'Margin per unit'!E74*'Volume (KT)'!E74*'Selling Price'!E$20/10^3</f>
        <v>0</v>
      </c>
      <c r="F74" s="75">
        <f>'Margin per unit'!F74*'Volume (KT)'!F74*'Selling Price'!F$20/10^3</f>
        <v>0</v>
      </c>
      <c r="G74" s="75">
        <f>'Margin per unit'!G74*'Volume (KT)'!G74*'Selling Price'!G$20/10^3</f>
        <v>-0.9534943711445385</v>
      </c>
      <c r="H74" s="75">
        <f>'Margin per unit'!H74*'Volume (KT)'!H74*'Selling Price'!H$20/10^3</f>
        <v>-7.1510093783529705</v>
      </c>
      <c r="I74" s="75">
        <f>'Margin per unit'!I74*'Volume (KT)'!I74*'Selling Price'!I$20/10^3</f>
        <v>-7.3238179589218513</v>
      </c>
      <c r="J74" s="75">
        <f>'Margin per unit'!J74*'Volume (KT)'!J74*'Selling Price'!J$20/10^3</f>
        <v>-6.8972079630483654</v>
      </c>
      <c r="K74" s="75">
        <f>'Margin per unit'!K74*'Volume (KT)'!K74*'Selling Price'!K$20/10^3</f>
        <v>-10.644410610713873</v>
      </c>
      <c r="L74" s="75">
        <f>'Margin per unit'!L74*'Volume (KT)'!L74*'Selling Price'!L$20/10^3</f>
        <v>-10.741735800000015</v>
      </c>
      <c r="M74" s="75">
        <f>'Margin per unit'!M74*'Volume (KT)'!M74*'Selling Price'!M$20/10^3</f>
        <v>-6.8496468618000081</v>
      </c>
      <c r="N74" s="75">
        <f>'Margin per unit'!N74*'Volume (KT)'!N74*'Selling Price'!N$20/10^3</f>
        <v>-6.9033555408000096</v>
      </c>
      <c r="O74" s="75">
        <f>'Margin per unit'!O74*'Volume (KT)'!O74*'Selling Price'!O$20/10^3</f>
        <v>-8.6010787703989013</v>
      </c>
      <c r="P74" s="75">
        <f>'Margin per unit'!P74*'Volume (KT)'!P74*'Selling Price'!P$20/10^3</f>
        <v>-10.741735800000015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'Margin per unit'!E75*'Volume (KT)'!E75*'Selling Price'!E$20/10^3</f>
        <v>0</v>
      </c>
      <c r="F75" s="75">
        <f>'Margin per unit'!F75*'Volume (KT)'!F75*'Selling Price'!F$20/10^3</f>
        <v>5.1374508409755997</v>
      </c>
      <c r="G75" s="75">
        <f>'Margin per unit'!G75*'Volume (KT)'!G75*'Selling Price'!G$20/10^3</f>
        <v>0</v>
      </c>
      <c r="H75" s="75">
        <f>'Margin per unit'!H75*'Volume (KT)'!H75*'Selling Price'!H$20/10^3</f>
        <v>0</v>
      </c>
      <c r="I75" s="75">
        <f>'Margin per unit'!I75*'Volume (KT)'!I75*'Selling Price'!I$20/10^3</f>
        <v>0</v>
      </c>
      <c r="J75" s="75">
        <f>'Margin per unit'!J75*'Volume (KT)'!J75*'Selling Price'!J$20/10^3</f>
        <v>0</v>
      </c>
      <c r="K75" s="75">
        <f>'Margin per unit'!K75*'Volume (KT)'!K75*'Selling Price'!K$20/10^3</f>
        <v>0</v>
      </c>
      <c r="L75" s="75">
        <f>'Margin per unit'!L75*'Volume (KT)'!L75*'Selling Price'!L$20/10^3</f>
        <v>0</v>
      </c>
      <c r="M75" s="75">
        <f>'Margin per unit'!M75*'Volume (KT)'!M75*'Selling Price'!M$20/10^3</f>
        <v>0</v>
      </c>
      <c r="N75" s="75">
        <f>'Margin per unit'!N75*'Volume (KT)'!N75*'Selling Price'!N$20/10^3</f>
        <v>0</v>
      </c>
      <c r="O75" s="75">
        <f>'Margin per unit'!O75*'Volume (KT)'!O75*'Selling Price'!O$20/10^3</f>
        <v>0</v>
      </c>
      <c r="P75" s="75">
        <f>'Margin per unit'!P75*'Volume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'Margin per unit'!E76*'Volume (KT)'!E76*'Selling Price'!E$20/10^3</f>
        <v>15.414565816228743</v>
      </c>
      <c r="F76" s="75">
        <f>'Margin per unit'!F76*'Volume (KT)'!F76*'Selling Price'!F$20/10^3</f>
        <v>33.764226389046044</v>
      </c>
      <c r="G76" s="75">
        <f>'Margin per unit'!G76*'Volume (KT)'!G76*'Selling Price'!G$20/10^3</f>
        <v>37.638740870803382</v>
      </c>
      <c r="H76" s="75">
        <f>'Margin per unit'!H76*'Volume (KT)'!H76*'Selling Price'!H$20/10^3</f>
        <v>47.762114482257275</v>
      </c>
      <c r="I76" s="75">
        <f>'Margin per unit'!I76*'Volume (KT)'!I76*'Selling Price'!I$20/10^3</f>
        <v>32.413442268450538</v>
      </c>
      <c r="J76" s="75">
        <f>'Margin per unit'!J76*'Volume (KT)'!J76*'Selling Price'!J$20/10^3</f>
        <v>36.839626799367764</v>
      </c>
      <c r="K76" s="75">
        <f>'Margin per unit'!K76*'Volume (KT)'!K76*'Selling Price'!K$20/10^3</f>
        <v>49.893504457846987</v>
      </c>
      <c r="L76" s="75">
        <f>'Margin per unit'!L76*'Volume (KT)'!L76*'Selling Price'!L$20/10^3</f>
        <v>45.55312432326248</v>
      </c>
      <c r="M76" s="75">
        <f>'Margin per unit'!M76*'Volume (KT)'!M76*'Selling Price'!M$20/10^3</f>
        <v>56.244968436211408</v>
      </c>
      <c r="N76" s="75">
        <f>'Margin per unit'!N76*'Volume (KT)'!N76*'Selling Price'!N$20/10^3</f>
        <v>15.91479255644767</v>
      </c>
      <c r="O76" s="75">
        <f>'Margin per unit'!O76*'Volume (KT)'!O76*'Selling Price'!O$20/10^3</f>
        <v>37.399135705641861</v>
      </c>
      <c r="P76" s="75">
        <f>'Margin per unit'!P76*'Volume (KT)'!P76*'Selling Price'!P$20/10^3</f>
        <v>40.020609050810592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'Margin per unit'!E77*'Volume (KT)'!E77*'Selling Price'!E$20/10^3</f>
        <v>3.1500314590108687</v>
      </c>
      <c r="F77" s="75">
        <f>'Margin per unit'!F77*'Volume (KT)'!F77*'Selling Price'!F$20/10^3</f>
        <v>7.9931246169616896</v>
      </c>
      <c r="G77" s="75">
        <f>'Margin per unit'!G77*'Volume (KT)'!G77*'Selling Price'!G$20/10^3</f>
        <v>11.33343827044677</v>
      </c>
      <c r="H77" s="75">
        <f>'Margin per unit'!H77*'Volume (KT)'!H77*'Selling Price'!H$20/10^3</f>
        <v>15.141318578193424</v>
      </c>
      <c r="I77" s="75">
        <f>'Margin per unit'!I77*'Volume (KT)'!I77*'Selling Price'!I$20/10^3</f>
        <v>7.2138320294347826</v>
      </c>
      <c r="J77" s="75">
        <f>'Margin per unit'!J77*'Volume (KT)'!J77*'Selling Price'!J$20/10^3</f>
        <v>8.4125445211259464</v>
      </c>
      <c r="K77" s="75">
        <f>'Margin per unit'!K77*'Volume (KT)'!K77*'Selling Price'!K$20/10^3</f>
        <v>18.784381077388669</v>
      </c>
      <c r="L77" s="75">
        <f>'Margin per unit'!L77*'Volume (KT)'!L77*'Selling Price'!L$20/10^3</f>
        <v>17.688679384790209</v>
      </c>
      <c r="M77" s="75">
        <f>'Margin per unit'!M77*'Volume (KT)'!M77*'Selling Price'!M$20/10^3</f>
        <v>25.749906788910245</v>
      </c>
      <c r="N77" s="75">
        <f>'Margin per unit'!N77*'Volume (KT)'!N77*'Selling Price'!N$20/10^3</f>
        <v>5.18203084981179</v>
      </c>
      <c r="O77" s="75">
        <f>'Margin per unit'!O77*'Volume (KT)'!O77*'Selling Price'!O$20/10^3</f>
        <v>15.114039294088467</v>
      </c>
      <c r="P77" s="75">
        <f>'Margin per unit'!P77*'Volume (KT)'!P77*'Selling Price'!P$20/10^3</f>
        <v>18.298942015485675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'Margin per unit'!E78*'Volume (KT)'!E78*'Selling Price'!E$20/10^3</f>
        <v>0.50244650353729947</v>
      </c>
      <c r="F78" s="75">
        <f>'Margin per unit'!F78*'Volume (KT)'!F78*'Selling Price'!F$20/10^3</f>
        <v>0.79611357957128992</v>
      </c>
      <c r="G78" s="75">
        <f>'Margin per unit'!G78*'Volume (KT)'!G78*'Selling Price'!G$20/10^3</f>
        <v>0.74821554063935147</v>
      </c>
      <c r="H78" s="75">
        <f>'Margin per unit'!H78*'Volume (KT)'!H78*'Selling Price'!H$20/10^3</f>
        <v>0.83561216592924614</v>
      </c>
      <c r="I78" s="75">
        <f>'Margin per unit'!I78*'Volume (KT)'!I78*'Selling Price'!I$20/10^3</f>
        <v>0.66023239470695627</v>
      </c>
      <c r="J78" s="75">
        <f>'Margin per unit'!J78*'Volume (KT)'!J78*'Selling Price'!J$20/10^3</f>
        <v>0.7161723109858773</v>
      </c>
      <c r="K78" s="75">
        <f>'Margin per unit'!K78*'Volume (KT)'!K78*'Selling Price'!K$20/10^3</f>
        <v>0.8482902820499626</v>
      </c>
      <c r="L78" s="75">
        <f>'Margin per unit'!L78*'Volume (KT)'!L78*'Selling Price'!L$20/10^3</f>
        <v>0.84384217602324108</v>
      </c>
      <c r="M78" s="75">
        <f>'Margin per unit'!M78*'Volume (KT)'!M78*'Selling Price'!M$20/10^3</f>
        <v>0.95163340704659105</v>
      </c>
      <c r="N78" s="75">
        <f>'Margin per unit'!N78*'Volume (KT)'!N78*'Selling Price'!N$20/10^3</f>
        <v>0.45468272923267972</v>
      </c>
      <c r="O78" s="75">
        <f>'Margin per unit'!O78*'Volume (KT)'!O78*'Selling Price'!O$20/10^3</f>
        <v>0.72013215884040183</v>
      </c>
      <c r="P78" s="75">
        <f>'Margin per unit'!P78*'Volume (KT)'!P78*'Selling Price'!P$20/10^3</f>
        <v>0.76990255891428461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'Margin per unit'!E79*'Volume (KT)'!E79*'Selling Price'!E$20/10^3</f>
        <v>3.7390904003179366</v>
      </c>
      <c r="F79" s="75">
        <f>'Margin per unit'!F79*'Volume (KT)'!F79*'Selling Price'!F$20/10^3</f>
        <v>7.5860604311072555</v>
      </c>
      <c r="G79" s="75">
        <f>'Margin per unit'!G79*'Volume (KT)'!G79*'Selling Price'!G$20/10^3</f>
        <v>0</v>
      </c>
      <c r="H79" s="75">
        <f>'Margin per unit'!H79*'Volume (KT)'!H79*'Selling Price'!H$20/10^3</f>
        <v>0</v>
      </c>
      <c r="I79" s="75">
        <f>'Margin per unit'!I79*'Volume (KT)'!I79*'Selling Price'!I$20/10^3</f>
        <v>0</v>
      </c>
      <c r="J79" s="75">
        <f>'Margin per unit'!J79*'Volume (KT)'!J79*'Selling Price'!J$20/10^3</f>
        <v>0</v>
      </c>
      <c r="K79" s="75">
        <f>'Margin per unit'!K79*'Volume (KT)'!K79*'Selling Price'!K$20/10^3</f>
        <v>0</v>
      </c>
      <c r="L79" s="75">
        <f>'Margin per unit'!L79*'Volume (KT)'!L79*'Selling Price'!L$20/10^3</f>
        <v>0</v>
      </c>
      <c r="M79" s="75">
        <f>'Margin per unit'!M79*'Volume (KT)'!M79*'Selling Price'!M$20/10^3</f>
        <v>0</v>
      </c>
      <c r="N79" s="75">
        <f>'Margin per unit'!N79*'Volume (KT)'!N79*'Selling Price'!N$20/10^3</f>
        <v>0</v>
      </c>
      <c r="O79" s="75">
        <f>'Margin per unit'!O79*'Volume (KT)'!O79*'Selling Price'!O$20/10^3</f>
        <v>0</v>
      </c>
      <c r="P79" s="75">
        <f>'Margin per unit'!P79*'Volume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'Margin per unit'!E80*'Volume (KT)'!E80*'Selling Price'!E$20/10^3</f>
        <v>8.7772075124834199</v>
      </c>
      <c r="F80" s="75">
        <f>'Margin per unit'!F80*'Volume (KT)'!F80*'Selling Price'!F$20/10^3</f>
        <v>16.821264434194351</v>
      </c>
      <c r="G80" s="75">
        <f>'Margin per unit'!G80*'Volume (KT)'!G80*'Selling Price'!G$20/10^3</f>
        <v>18.100841974097783</v>
      </c>
      <c r="H80" s="75">
        <f>'Margin per unit'!H80*'Volume (KT)'!H80*'Selling Price'!H$20/10^3</f>
        <v>8.6067950299282288</v>
      </c>
      <c r="I80" s="75">
        <f>'Margin per unit'!I80*'Volume (KT)'!I80*'Selling Price'!I$20/10^3</f>
        <v>5.800974063183963</v>
      </c>
      <c r="J80" s="75">
        <f>'Margin per unit'!J80*'Volume (KT)'!J80*'Selling Price'!J$20/10^3</f>
        <v>7.3830789460618123</v>
      </c>
      <c r="K80" s="75">
        <f>'Margin per unit'!K80*'Volume (KT)'!K80*'Selling Price'!K$20/10^3</f>
        <v>0.23820669028592675</v>
      </c>
      <c r="L80" s="75">
        <f>'Margin per unit'!L80*'Volume (KT)'!L80*'Selling Price'!L$20/10^3</f>
        <v>0</v>
      </c>
      <c r="M80" s="75">
        <f>'Margin per unit'!M80*'Volume (KT)'!M80*'Selling Price'!M$20/10^3</f>
        <v>11.13079032368122</v>
      </c>
      <c r="N80" s="75">
        <f>'Margin per unit'!N80*'Volume (KT)'!N80*'Selling Price'!N$20/10^3</f>
        <v>3.3667468952147277</v>
      </c>
      <c r="O80" s="75">
        <f>'Margin per unit'!O80*'Volume (KT)'!O80*'Selling Price'!O$20/10^3</f>
        <v>4.1447643699363184</v>
      </c>
      <c r="P80" s="75">
        <f>'Margin per unit'!P80*'Volume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'Margin per unit'!E81*'Volume (KT)'!E81*'Selling Price'!E$20/10^3</f>
        <v>0</v>
      </c>
      <c r="F81" s="75">
        <f>'Margin per unit'!F81*'Volume (KT)'!F81*'Selling Price'!F$20/10^3</f>
        <v>0</v>
      </c>
      <c r="G81" s="75">
        <f>'Margin per unit'!G81*'Volume (KT)'!G81*'Selling Price'!G$20/10^3</f>
        <v>0</v>
      </c>
      <c r="H81" s="75">
        <f>'Margin per unit'!H81*'Volume (KT)'!H81*'Selling Price'!H$20/10^3</f>
        <v>0</v>
      </c>
      <c r="I81" s="75">
        <f>'Margin per unit'!I81*'Volume (KT)'!I81*'Selling Price'!I$20/10^3</f>
        <v>0</v>
      </c>
      <c r="J81" s="75">
        <f>'Margin per unit'!J81*'Volume (KT)'!J81*'Selling Price'!J$20/10^3</f>
        <v>0</v>
      </c>
      <c r="K81" s="75">
        <f>'Margin per unit'!K81*'Volume (KT)'!K81*'Selling Price'!K$20/10^3</f>
        <v>0</v>
      </c>
      <c r="L81" s="75">
        <f>'Margin per unit'!L81*'Volume (KT)'!L81*'Selling Price'!L$20/10^3</f>
        <v>0</v>
      </c>
      <c r="M81" s="75">
        <f>'Margin per unit'!M81*'Volume (KT)'!M81*'Selling Price'!M$20/10^3</f>
        <v>0</v>
      </c>
      <c r="N81" s="75">
        <f>'Margin per unit'!N81*'Volume (KT)'!N81*'Selling Price'!N$20/10^3</f>
        <v>0</v>
      </c>
      <c r="O81" s="75">
        <f>'Margin per unit'!O81*'Volume (KT)'!O81*'Selling Price'!O$20/10^3</f>
        <v>0</v>
      </c>
      <c r="P81" s="75">
        <f>'Margin per unit'!P81*'Volume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'Margin per unit'!E82*'Volume (KT)'!E82*'Selling Price'!E$20/10^3</f>
        <v>0</v>
      </c>
      <c r="F82" s="75">
        <f>'Margin per unit'!F82*'Volume (KT)'!F82*'Selling Price'!F$20/10^3</f>
        <v>0</v>
      </c>
      <c r="G82" s="75">
        <f>'Margin per unit'!G82*'Volume (KT)'!G82*'Selling Price'!G$20/10^3</f>
        <v>0</v>
      </c>
      <c r="H82" s="75">
        <f>'Margin per unit'!H82*'Volume (KT)'!H82*'Selling Price'!H$20/10^3</f>
        <v>0</v>
      </c>
      <c r="I82" s="75">
        <f>'Margin per unit'!I82*'Volume (KT)'!I82*'Selling Price'!I$20/10^3</f>
        <v>0</v>
      </c>
      <c r="J82" s="75">
        <f>'Margin per unit'!J82*'Volume (KT)'!J82*'Selling Price'!J$20/10^3</f>
        <v>0</v>
      </c>
      <c r="K82" s="75">
        <f>'Margin per unit'!K82*'Volume (KT)'!K82*'Selling Price'!K$20/10^3</f>
        <v>0</v>
      </c>
      <c r="L82" s="75">
        <f>'Margin per unit'!L82*'Volume (KT)'!L82*'Selling Price'!L$20/10^3</f>
        <v>0</v>
      </c>
      <c r="M82" s="75">
        <f>'Margin per unit'!M82*'Volume (KT)'!M82*'Selling Price'!M$20/10^3</f>
        <v>0</v>
      </c>
      <c r="N82" s="75">
        <f>'Margin per unit'!N82*'Volume (KT)'!N82*'Selling Price'!N$20/10^3</f>
        <v>0</v>
      </c>
      <c r="O82" s="75">
        <f>'Margin per unit'!O82*'Volume (KT)'!O82*'Selling Price'!O$20/10^3</f>
        <v>0</v>
      </c>
      <c r="P82" s="75">
        <f>'Margin per unit'!P82*'Volume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'Margin per unit'!E83*'Volume (KT)'!E83*'Selling Price'!E$20/10^3</f>
        <v>0</v>
      </c>
      <c r="F83" s="75">
        <f>'Margin per unit'!F83*'Volume (KT)'!F83*'Selling Price'!F$20/10^3</f>
        <v>0</v>
      </c>
      <c r="G83" s="75">
        <f>'Margin per unit'!G83*'Volume (KT)'!G83*'Selling Price'!G$20/10^3</f>
        <v>0</v>
      </c>
      <c r="H83" s="75">
        <f>'Margin per unit'!H83*'Volume (KT)'!H83*'Selling Price'!H$20/10^3</f>
        <v>0</v>
      </c>
      <c r="I83" s="75">
        <f>'Margin per unit'!I83*'Volume (KT)'!I83*'Selling Price'!I$20/10^3</f>
        <v>0</v>
      </c>
      <c r="J83" s="75">
        <f>'Margin per unit'!J83*'Volume (KT)'!J83*'Selling Price'!J$20/10^3</f>
        <v>0</v>
      </c>
      <c r="K83" s="75">
        <f>'Margin per unit'!K83*'Volume (KT)'!K83*'Selling Price'!K$20/10^3</f>
        <v>0</v>
      </c>
      <c r="L83" s="75">
        <f>'Margin per unit'!L83*'Volume (KT)'!L83*'Selling Price'!L$20/10^3</f>
        <v>0</v>
      </c>
      <c r="M83" s="75">
        <f>'Margin per unit'!M83*'Volume (KT)'!M83*'Selling Price'!M$20/10^3</f>
        <v>0</v>
      </c>
      <c r="N83" s="75">
        <f>'Margin per unit'!N83*'Volume (KT)'!N83*'Selling Price'!N$20/10^3</f>
        <v>0</v>
      </c>
      <c r="O83" s="75">
        <f>'Margin per unit'!O83*'Volume (KT)'!O83*'Selling Price'!O$20/10^3</f>
        <v>0</v>
      </c>
      <c r="P83" s="75">
        <f>'Margin per unit'!P83*'Volume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'Margin per unit'!E84*'Volume (KT)'!E84*'Selling Price'!E$20/10^3</f>
        <v>0</v>
      </c>
      <c r="F84" s="75">
        <f>'Margin per unit'!F84*'Volume (KT)'!F84*'Selling Price'!F$20/10^3</f>
        <v>0</v>
      </c>
      <c r="G84" s="75">
        <f>'Margin per unit'!G84*'Volume (KT)'!G84*'Selling Price'!G$20/10^3</f>
        <v>0</v>
      </c>
      <c r="H84" s="75">
        <f>'Margin per unit'!H84*'Volume (KT)'!H84*'Selling Price'!H$20/10^3</f>
        <v>0</v>
      </c>
      <c r="I84" s="75">
        <f>'Margin per unit'!I84*'Volume (KT)'!I84*'Selling Price'!I$20/10^3</f>
        <v>0</v>
      </c>
      <c r="J84" s="75">
        <f>'Margin per unit'!J84*'Volume (KT)'!J84*'Selling Price'!J$20/10^3</f>
        <v>0</v>
      </c>
      <c r="K84" s="75">
        <f>'Margin per unit'!K84*'Volume (KT)'!K84*'Selling Price'!K$20/10^3</f>
        <v>0</v>
      </c>
      <c r="L84" s="75">
        <f>'Margin per unit'!L84*'Volume (KT)'!L84*'Selling Price'!L$20/10^3</f>
        <v>0</v>
      </c>
      <c r="M84" s="75">
        <f>'Margin per unit'!M84*'Volume (KT)'!M84*'Selling Price'!M$20/10^3</f>
        <v>0</v>
      </c>
      <c r="N84" s="75">
        <f>'Margin per unit'!N84*'Volume (KT)'!N84*'Selling Price'!N$20/10^3</f>
        <v>0</v>
      </c>
      <c r="O84" s="75">
        <f>'Margin per unit'!O84*'Volume (KT)'!O84*'Selling Price'!O$20/10^3</f>
        <v>0</v>
      </c>
      <c r="P84" s="75">
        <f>'Margin per unit'!P84*'Volume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'Margin per unit'!E85*'Volume (KT)'!E85*'Selling Price'!E$20/10^3</f>
        <v>0</v>
      </c>
      <c r="F85" s="75">
        <f>'Margin per unit'!F85*'Volume (KT)'!F85*'Selling Price'!F$20/10^3</f>
        <v>0</v>
      </c>
      <c r="G85" s="75">
        <f>'Margin per unit'!G85*'Volume (KT)'!G85*'Selling Price'!G$20/10^3</f>
        <v>0</v>
      </c>
      <c r="H85" s="75">
        <f>'Margin per unit'!H85*'Volume (KT)'!H85*'Selling Price'!H$20/10^3</f>
        <v>0</v>
      </c>
      <c r="I85" s="75">
        <f>'Margin per unit'!I85*'Volume (KT)'!I85*'Selling Price'!I$20/10^3</f>
        <v>0</v>
      </c>
      <c r="J85" s="75">
        <f>'Margin per unit'!J85*'Volume (KT)'!J85*'Selling Price'!J$20/10^3</f>
        <v>0</v>
      </c>
      <c r="K85" s="75">
        <f>'Margin per unit'!K85*'Volume (KT)'!K85*'Selling Price'!K$20/10^3</f>
        <v>0</v>
      </c>
      <c r="L85" s="75">
        <f>'Margin per unit'!L85*'Volume (KT)'!L85*'Selling Price'!L$20/10^3</f>
        <v>0</v>
      </c>
      <c r="M85" s="75">
        <f>'Margin per unit'!M85*'Volume (KT)'!M85*'Selling Price'!M$20/10^3</f>
        <v>0</v>
      </c>
      <c r="N85" s="75">
        <f>'Margin per unit'!N85*'Volume (KT)'!N85*'Selling Price'!N$20/10^3</f>
        <v>0</v>
      </c>
      <c r="O85" s="75">
        <f>'Margin per unit'!O85*'Volume (KT)'!O85*'Selling Price'!O$20/10^3</f>
        <v>0</v>
      </c>
      <c r="P85" s="75">
        <f>'Margin per unit'!P85*'Volume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'Margin per unit'!E86*'Volume (KT)'!E86*'Selling Price'!E$20/10^3</f>
        <v>0.55894935530594769</v>
      </c>
      <c r="F86" s="75">
        <f>'Margin per unit'!F86*'Volume (KT)'!F86*'Selling Price'!F$20/10^3</f>
        <v>0.9994499693569332</v>
      </c>
      <c r="G86" s="75">
        <f>'Margin per unit'!G86*'Volume (KT)'!G86*'Selling Price'!G$20/10^3</f>
        <v>1.002424465022961</v>
      </c>
      <c r="H86" s="75">
        <f>'Margin per unit'!H86*'Volume (KT)'!H86*'Selling Price'!H$20/10^3</f>
        <v>2.4755151974716978</v>
      </c>
      <c r="I86" s="75">
        <f>'Margin per unit'!I86*'Volume (KT)'!I86*'Selling Price'!I$20/10^3</f>
        <v>1.4056598435321712</v>
      </c>
      <c r="J86" s="75">
        <f>'Margin per unit'!J86*'Volume (KT)'!J86*'Selling Price'!J$20/10^3</f>
        <v>1.5495053425351109</v>
      </c>
      <c r="K86" s="75">
        <f>'Margin per unit'!K86*'Volume (KT)'!K86*'Selling Price'!K$20/10^3</f>
        <v>2.5189830241712969</v>
      </c>
      <c r="L86" s="75">
        <f>'Margin per unit'!L86*'Volume (KT)'!L86*'Selling Price'!L$20/10^3</f>
        <v>1.8777992812026181</v>
      </c>
      <c r="M86" s="75">
        <f>'Margin per unit'!M86*'Volume (KT)'!M86*'Selling Price'!M$20/10^3</f>
        <v>2.8733023098740236</v>
      </c>
      <c r="N86" s="75">
        <f>'Margin per unit'!N86*'Volume (KT)'!N86*'Selling Price'!N$20/10^3</f>
        <v>2.0465749753960734</v>
      </c>
      <c r="O86" s="75">
        <f>'Margin per unit'!O86*'Volume (KT)'!O86*'Selling Price'!O$20/10^3</f>
        <v>3.6392715530424065</v>
      </c>
      <c r="P86" s="75">
        <f>'Margin per unit'!P86*'Volume (KT)'!P86*'Selling Price'!P$20/10^3</f>
        <v>1.6876688372081583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'Margin per unit'!E87*'Volume (KT)'!E87*'Selling Price'!E$20/10^3</f>
        <v>1.6705046329589213</v>
      </c>
      <c r="F87" s="75">
        <f>'Margin per unit'!F87*'Volume (KT)'!F87*'Selling Price'!F$20/10^3</f>
        <v>2.3312555540353999</v>
      </c>
      <c r="G87" s="75">
        <f>'Margin per unit'!G87*'Volume (KT)'!G87*'Selling Price'!G$20/10^3</f>
        <v>2.3357172975344409</v>
      </c>
      <c r="H87" s="75">
        <f>'Margin per unit'!H87*'Volume (KT)'!H87*'Selling Price'!H$20/10^3</f>
        <v>2.6887169981037728</v>
      </c>
      <c r="I87" s="75">
        <f>'Margin per unit'!I87*'Volume (KT)'!I87*'Selling Price'!I$20/10^3</f>
        <v>2.2377404435321706</v>
      </c>
      <c r="J87" s="75">
        <f>'Margin per unit'!J87*'Volume (KT)'!J87*'Selling Price'!J$20/10^3</f>
        <v>2.3815859425351102</v>
      </c>
      <c r="K87" s="75">
        <f>'Margin per unit'!K87*'Volume (KT)'!K87*'Selling Price'!K$20/10^3</f>
        <v>2.7213178681284727</v>
      </c>
      <c r="L87" s="75">
        <f>'Margin per unit'!L87*'Volume (KT)'!L87*'Selling Price'!L$20/10^3</f>
        <v>2.7098798812026179</v>
      </c>
      <c r="M87" s="75">
        <f>'Margin per unit'!M87*'Volume (KT)'!M87*'Selling Price'!M$20/10^3</f>
        <v>2.9870573324055174</v>
      </c>
      <c r="N87" s="75">
        <f>'Margin per unit'!N87*'Volume (KT)'!N87*'Selling Price'!N$20/10^3</f>
        <v>1.709184160884031</v>
      </c>
      <c r="O87" s="75">
        <f>'Margin per unit'!O87*'Volume (KT)'!O87*'Selling Price'!O$20/10^3</f>
        <v>2.3917684084467452</v>
      </c>
      <c r="P87" s="75">
        <f>'Margin per unit'!P87*'Volume (KT)'!P87*'Selling Price'!P$20/10^3</f>
        <v>2.5197494372081577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'Margin per unit'!E88*'Volume (KT)'!E88*'Selling Price'!E$20/10^3</f>
        <v>0</v>
      </c>
      <c r="F88" s="75">
        <f>'Margin per unit'!F88*'Volume (KT)'!F88*'Selling Price'!F$20/10^3</f>
        <v>0</v>
      </c>
      <c r="G88" s="75">
        <f>'Margin per unit'!G88*'Volume (KT)'!G88*'Selling Price'!G$20/10^3</f>
        <v>0</v>
      </c>
      <c r="H88" s="75">
        <f>'Margin per unit'!H88*'Volume (KT)'!H88*'Selling Price'!H$20/10^3</f>
        <v>0</v>
      </c>
      <c r="I88" s="75">
        <f>'Margin per unit'!I88*'Volume (KT)'!I88*'Selling Price'!I$20/10^3</f>
        <v>0</v>
      </c>
      <c r="J88" s="75">
        <f>'Margin per unit'!J88*'Volume (KT)'!J88*'Selling Price'!J$20/10^3</f>
        <v>0</v>
      </c>
      <c r="K88" s="75">
        <f>'Margin per unit'!K88*'Volume (KT)'!K88*'Selling Price'!K$20/10^3</f>
        <v>0</v>
      </c>
      <c r="L88" s="75">
        <f>'Margin per unit'!L88*'Volume (KT)'!L88*'Selling Price'!L$20/10^3</f>
        <v>0</v>
      </c>
      <c r="M88" s="75">
        <f>'Margin per unit'!M88*'Volume (KT)'!M88*'Selling Price'!M$20/10^3</f>
        <v>0</v>
      </c>
      <c r="N88" s="75">
        <f>'Margin per unit'!N88*'Volume (KT)'!N88*'Selling Price'!N$20/10^3</f>
        <v>0</v>
      </c>
      <c r="O88" s="75">
        <f>'Margin per unit'!O88*'Volume (KT)'!O88*'Selling Price'!O$20/10^3</f>
        <v>0</v>
      </c>
      <c r="P88" s="75">
        <f>'Margin per unit'!P88*'Volume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'Margin per unit'!E89*'Volume (KT)'!E89*'Selling Price'!E$20/10^3</f>
        <v>2.0793929549069361</v>
      </c>
      <c r="F89" s="75">
        <f>'Margin per unit'!F89*'Volume (KT)'!F89*'Selling Price'!F$20/10^3</f>
        <v>5.2952397793699246</v>
      </c>
      <c r="G89" s="75">
        <f>'Margin per unit'!G89*'Volume (KT)'!G89*'Selling Price'!G$20/10^3</f>
        <v>5.0951288086584343</v>
      </c>
      <c r="H89" s="75">
        <f>'Margin per unit'!H89*'Volume (KT)'!H89*'Selling Price'!H$20/10^3</f>
        <v>6.7189274312773613</v>
      </c>
      <c r="I89" s="75">
        <f>'Margin per unit'!I89*'Volume (KT)'!I89*'Selling Price'!I$20/10^3</f>
        <v>4.6444352802479907</v>
      </c>
      <c r="J89" s="75">
        <f>'Margin per unit'!J89*'Volume (KT)'!J89*'Selling Price'!J$20/10^3</f>
        <v>5.3061245756615136</v>
      </c>
      <c r="K89" s="75">
        <f>'Margin per unit'!K89*'Volume (KT)'!K89*'Selling Price'!K$20/10^3</f>
        <v>6.8688914333909796</v>
      </c>
      <c r="L89" s="75">
        <f>'Margin per unit'!L89*'Volume (KT)'!L89*'Selling Price'!L$20/10^3</f>
        <v>6.8162766935320462</v>
      </c>
      <c r="M89" s="75">
        <f>'Margin per unit'!M89*'Volume (KT)'!M89*'Selling Price'!M$20/10^3</f>
        <v>8.0912929690653872</v>
      </c>
      <c r="N89" s="75">
        <f>'Margin per unit'!N89*'Volume (KT)'!N89*'Selling Price'!N$20/10^3</f>
        <v>2.3734442336945589</v>
      </c>
      <c r="O89" s="75">
        <f>'Margin per unit'!O89*'Volume (KT)'!O89*'Selling Price'!O$20/10^3</f>
        <v>5.7408598550039498</v>
      </c>
      <c r="P89" s="75">
        <f>'Margin per unit'!P89*'Volume (KT)'!P89*'Selling Price'!P$20/10^3</f>
        <v>5.9416766511575316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'Margin per unit'!E90*'Volume (KT)'!E90*'Selling Price'!E$20/10^3</f>
        <v>0</v>
      </c>
      <c r="F90" s="75">
        <f>'Margin per unit'!F90*'Volume (KT)'!F90*'Selling Price'!F$20/10^3</f>
        <v>0</v>
      </c>
      <c r="G90" s="75">
        <f>'Margin per unit'!G90*'Volume (KT)'!G90*'Selling Price'!G$20/10^3</f>
        <v>0</v>
      </c>
      <c r="H90" s="75">
        <f>'Margin per unit'!H90*'Volume (KT)'!H90*'Selling Price'!H$20/10^3</f>
        <v>0</v>
      </c>
      <c r="I90" s="75">
        <f>'Margin per unit'!I90*'Volume (KT)'!I90*'Selling Price'!I$20/10^3</f>
        <v>0</v>
      </c>
      <c r="J90" s="75">
        <f>'Margin per unit'!J90*'Volume (KT)'!J90*'Selling Price'!J$20/10^3</f>
        <v>0</v>
      </c>
      <c r="K90" s="75">
        <f>'Margin per unit'!K90*'Volume (KT)'!K90*'Selling Price'!K$20/10^3</f>
        <v>0</v>
      </c>
      <c r="L90" s="75">
        <f>'Margin per unit'!L90*'Volume (KT)'!L90*'Selling Price'!L$20/10^3</f>
        <v>0</v>
      </c>
      <c r="M90" s="75">
        <f>'Margin per unit'!M90*'Volume (KT)'!M90*'Selling Price'!M$20/10^3</f>
        <v>0</v>
      </c>
      <c r="N90" s="75">
        <f>'Margin per unit'!N90*'Volume (KT)'!N90*'Selling Price'!N$20/10^3</f>
        <v>0</v>
      </c>
      <c r="O90" s="75">
        <f>'Margin per unit'!O90*'Volume (KT)'!O90*'Selling Price'!O$20/10^3</f>
        <v>0</v>
      </c>
      <c r="P90" s="75">
        <f>'Margin per unit'!P90*'Volume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'Margin per unit'!E91*'Volume (KT)'!E91*'Selling Price'!E$20/10^3</f>
        <v>0</v>
      </c>
      <c r="F91" s="75">
        <f>'Margin per unit'!F91*'Volume (KT)'!F91*'Selling Price'!F$20/10^3</f>
        <v>0</v>
      </c>
      <c r="G91" s="75">
        <f>'Margin per unit'!G91*'Volume (KT)'!G91*'Selling Price'!G$20/10^3</f>
        <v>0</v>
      </c>
      <c r="H91" s="75">
        <f>'Margin per unit'!H91*'Volume (KT)'!H91*'Selling Price'!H$20/10^3</f>
        <v>0</v>
      </c>
      <c r="I91" s="75">
        <f>'Margin per unit'!I91*'Volume (KT)'!I91*'Selling Price'!I$20/10^3</f>
        <v>0</v>
      </c>
      <c r="J91" s="75">
        <f>'Margin per unit'!J91*'Volume (KT)'!J91*'Selling Price'!J$20/10^3</f>
        <v>0</v>
      </c>
      <c r="K91" s="75">
        <f>'Margin per unit'!K91*'Volume (KT)'!K91*'Selling Price'!K$20/10^3</f>
        <v>0</v>
      </c>
      <c r="L91" s="75">
        <f>'Margin per unit'!L91*'Volume (KT)'!L91*'Selling Price'!L$20/10^3</f>
        <v>0</v>
      </c>
      <c r="M91" s="75">
        <f>'Margin per unit'!M91*'Volume (KT)'!M91*'Selling Price'!M$20/10^3</f>
        <v>0</v>
      </c>
      <c r="N91" s="75">
        <f>'Margin per unit'!N91*'Volume (KT)'!N91*'Selling Price'!N$20/10^3</f>
        <v>0</v>
      </c>
      <c r="O91" s="75">
        <f>'Margin per unit'!O91*'Volume (KT)'!O91*'Selling Price'!O$20/10^3</f>
        <v>0</v>
      </c>
      <c r="P91" s="75">
        <f>'Margin per unit'!P91*'Volume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'Margin per unit'!E92*'Volume (KT)'!E92*'Selling Price'!E$20/10^3</f>
        <v>0</v>
      </c>
      <c r="F92" s="75">
        <f>'Margin per unit'!F92*'Volume (KT)'!F92*'Selling Price'!F$20/10^3</f>
        <v>0</v>
      </c>
      <c r="G92" s="75">
        <f>'Margin per unit'!G92*'Volume (KT)'!G92*'Selling Price'!G$20/10^3</f>
        <v>0</v>
      </c>
      <c r="H92" s="75">
        <f>'Margin per unit'!H92*'Volume (KT)'!H92*'Selling Price'!H$20/10^3</f>
        <v>0</v>
      </c>
      <c r="I92" s="75">
        <f>'Margin per unit'!I92*'Volume (KT)'!I92*'Selling Price'!I$20/10^3</f>
        <v>0</v>
      </c>
      <c r="J92" s="75">
        <f>'Margin per unit'!J92*'Volume (KT)'!J92*'Selling Price'!J$20/10^3</f>
        <v>0</v>
      </c>
      <c r="K92" s="75">
        <f>'Margin per unit'!K92*'Volume (KT)'!K92*'Selling Price'!K$20/10^3</f>
        <v>0</v>
      </c>
      <c r="L92" s="75">
        <f>'Margin per unit'!L92*'Volume (KT)'!L92*'Selling Price'!L$20/10^3</f>
        <v>0</v>
      </c>
      <c r="M92" s="75">
        <f>'Margin per unit'!M92*'Volume (KT)'!M92*'Selling Price'!M$20/10^3</f>
        <v>0</v>
      </c>
      <c r="N92" s="75">
        <f>'Margin per unit'!N92*'Volume (KT)'!N92*'Selling Price'!N$20/10^3</f>
        <v>0</v>
      </c>
      <c r="O92" s="75">
        <f>'Margin per unit'!O92*'Volume (KT)'!O92*'Selling Price'!O$20/10^3</f>
        <v>0</v>
      </c>
      <c r="P92" s="75">
        <f>'Margin per unit'!P92*'Volume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'Margin per unit'!E93*'Volume (KT)'!E93*'Selling Price'!E$20/10^3</f>
        <v>0</v>
      </c>
      <c r="F93" s="75">
        <f>'Margin per unit'!F93*'Volume (KT)'!F93*'Selling Price'!F$20/10^3</f>
        <v>0</v>
      </c>
      <c r="G93" s="75">
        <f>'Margin per unit'!G93*'Volume (KT)'!G93*'Selling Price'!G$20/10^3</f>
        <v>0</v>
      </c>
      <c r="H93" s="75">
        <f>'Margin per unit'!H93*'Volume (KT)'!H93*'Selling Price'!H$20/10^3</f>
        <v>0</v>
      </c>
      <c r="I93" s="75">
        <f>'Margin per unit'!I93*'Volume (KT)'!I93*'Selling Price'!I$20/10^3</f>
        <v>0</v>
      </c>
      <c r="J93" s="75">
        <f>'Margin per unit'!J93*'Volume (KT)'!J93*'Selling Price'!J$20/10^3</f>
        <v>0</v>
      </c>
      <c r="K93" s="75">
        <f>'Margin per unit'!K93*'Volume (KT)'!K93*'Selling Price'!K$20/10^3</f>
        <v>0</v>
      </c>
      <c r="L93" s="75">
        <f>'Margin per unit'!L93*'Volume (KT)'!L93*'Selling Price'!L$20/10^3</f>
        <v>0</v>
      </c>
      <c r="M93" s="75">
        <f>'Margin per unit'!M93*'Volume (KT)'!M93*'Selling Price'!M$20/10^3</f>
        <v>0</v>
      </c>
      <c r="N93" s="75">
        <f>'Margin per unit'!N93*'Volume (KT)'!N93*'Selling Price'!N$20/10^3</f>
        <v>0</v>
      </c>
      <c r="O93" s="75">
        <f>'Margin per unit'!O93*'Volume (KT)'!O93*'Selling Price'!O$20/10^3</f>
        <v>0</v>
      </c>
      <c r="P93" s="75">
        <f>'Margin per unit'!P93*'Volume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'Margin per unit'!E94*'Volume (KT)'!E94*'Selling Price'!E$20/10^3</f>
        <v>0</v>
      </c>
      <c r="F94" s="75">
        <f>'Margin per unit'!F94*'Volume (KT)'!F94*'Selling Price'!F$20/10^3</f>
        <v>0</v>
      </c>
      <c r="G94" s="75">
        <f>'Margin per unit'!G94*'Volume (KT)'!G94*'Selling Price'!G$20/10^3</f>
        <v>7.0921530900374492</v>
      </c>
      <c r="H94" s="75">
        <f>'Margin per unit'!H94*'Volume (KT)'!H94*'Selling Price'!H$20/10^3</f>
        <v>8.4786395513405655</v>
      </c>
      <c r="I94" s="75">
        <f>'Margin per unit'!I94*'Volume (KT)'!I94*'Selling Price'!I$20/10^3</f>
        <v>6.6300289286600735</v>
      </c>
      <c r="J94" s="75">
        <f>'Margin per unit'!J94*'Volume (KT)'!J94*'Selling Price'!J$20/10^3</f>
        <v>7.0760743975770071</v>
      </c>
      <c r="K94" s="75">
        <f>'Margin per unit'!K94*'Volume (KT)'!K94*'Selling Price'!K$20/10^3</f>
        <v>8.9109024480059649</v>
      </c>
      <c r="L94" s="75">
        <f>'Margin per unit'!L94*'Volume (KT)'!L94*'Selling Price'!L$20/10^3</f>
        <v>8.8569532763390146</v>
      </c>
      <c r="M94" s="75">
        <f>'Margin per unit'!M94*'Volume (KT)'!M94*'Selling Price'!M$20/10^3</f>
        <v>9.8410604113185336</v>
      </c>
      <c r="N94" s="75">
        <f>'Margin per unit'!N94*'Volume (KT)'!N94*'Selling Price'!N$20/10^3</f>
        <v>4.1370051288363472</v>
      </c>
      <c r="O94" s="75">
        <f>'Margin per unit'!O94*'Volume (KT)'!O94*'Selling Price'!O$20/10^3</f>
        <v>7.1225743252401381</v>
      </c>
      <c r="P94" s="75">
        <f>'Margin per unit'!P94*'Volume (KT)'!P94*'Selling Price'!P$20/10^3</f>
        <v>7.70702102325059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'Margin per unit'!E95*'Volume (KT)'!E95*'Selling Price'!E$20/10^3</f>
        <v>0</v>
      </c>
      <c r="F95" s="75">
        <f>'Margin per unit'!F95*'Volume (KT)'!F95*'Selling Price'!F$20/10^3</f>
        <v>0</v>
      </c>
      <c r="G95" s="75">
        <f>'Margin per unit'!G95*'Volume (KT)'!G95*'Selling Price'!G$20/10^3</f>
        <v>0</v>
      </c>
      <c r="H95" s="75">
        <f>'Margin per unit'!H95*'Volume (KT)'!H95*'Selling Price'!H$20/10^3</f>
        <v>0</v>
      </c>
      <c r="I95" s="75">
        <f>'Margin per unit'!I95*'Volume (KT)'!I95*'Selling Price'!I$20/10^3</f>
        <v>0</v>
      </c>
      <c r="J95" s="75">
        <f>'Margin per unit'!J95*'Volume (KT)'!J95*'Selling Price'!J$20/10^3</f>
        <v>0</v>
      </c>
      <c r="K95" s="75">
        <f>'Margin per unit'!K95*'Volume (KT)'!K95*'Selling Price'!K$20/10^3</f>
        <v>0</v>
      </c>
      <c r="L95" s="75">
        <f>'Margin per unit'!L95*'Volume (KT)'!L95*'Selling Price'!L$20/10^3</f>
        <v>0</v>
      </c>
      <c r="M95" s="75">
        <f>'Margin per unit'!M95*'Volume (KT)'!M95*'Selling Price'!M$20/10^3</f>
        <v>0</v>
      </c>
      <c r="N95" s="75">
        <f>'Margin per unit'!N95*'Volume (KT)'!N95*'Selling Price'!N$20/10^3</f>
        <v>0</v>
      </c>
      <c r="O95" s="75">
        <f>'Margin per unit'!O95*'Volume (KT)'!O95*'Selling Price'!O$20/10^3</f>
        <v>0</v>
      </c>
      <c r="P95" s="75">
        <f>'Margin per unit'!P95*'Volume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'Margin per unit'!E96*'Volume (KT)'!E96*'Selling Price'!E$20/10^3</f>
        <v>0</v>
      </c>
      <c r="F96" s="75">
        <f>'Margin per unit'!F96*'Volume (KT)'!F96*'Selling Price'!F$20/10^3</f>
        <v>0</v>
      </c>
      <c r="G96" s="75">
        <f>'Margin per unit'!G96*'Volume (KT)'!G96*'Selling Price'!G$20/10^3</f>
        <v>0</v>
      </c>
      <c r="H96" s="75">
        <f>'Margin per unit'!H96*'Volume (KT)'!H96*'Selling Price'!H$20/10^3</f>
        <v>0</v>
      </c>
      <c r="I96" s="75">
        <f>'Margin per unit'!I96*'Volume (KT)'!I96*'Selling Price'!I$20/10^3</f>
        <v>0</v>
      </c>
      <c r="J96" s="75">
        <f>'Margin per unit'!J96*'Volume (KT)'!J96*'Selling Price'!J$20/10^3</f>
        <v>0</v>
      </c>
      <c r="K96" s="75">
        <f>'Margin per unit'!K96*'Volume (KT)'!K96*'Selling Price'!K$20/10^3</f>
        <v>0</v>
      </c>
      <c r="L96" s="75">
        <f>'Margin per unit'!L96*'Volume (KT)'!L96*'Selling Price'!L$20/10^3</f>
        <v>0</v>
      </c>
      <c r="M96" s="75">
        <f>'Margin per unit'!M96*'Volume (KT)'!M96*'Selling Price'!M$20/10^3</f>
        <v>0</v>
      </c>
      <c r="N96" s="75">
        <f>'Margin per unit'!N96*'Volume (KT)'!N96*'Selling Price'!N$20/10^3</f>
        <v>0</v>
      </c>
      <c r="O96" s="75">
        <f>'Margin per unit'!O96*'Volume (KT)'!O96*'Selling Price'!O$20/10^3</f>
        <v>0</v>
      </c>
      <c r="P96" s="75">
        <f>'Margin per unit'!P96*'Volume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'Margin per unit'!E97*'Volume (KT)'!E97*'Selling Price'!E$20/10^3</f>
        <v>0</v>
      </c>
      <c r="F97" s="75">
        <f>'Margin per unit'!F97*'Volume (KT)'!F97*'Selling Price'!F$20/10^3</f>
        <v>0</v>
      </c>
      <c r="G97" s="75">
        <f>'Margin per unit'!G97*'Volume (KT)'!G97*'Selling Price'!G$20/10^3</f>
        <v>0</v>
      </c>
      <c r="H97" s="75">
        <f>'Margin per unit'!H97*'Volume (KT)'!H97*'Selling Price'!H$20/10^3</f>
        <v>0</v>
      </c>
      <c r="I97" s="75">
        <f>'Margin per unit'!I97*'Volume (KT)'!I97*'Selling Price'!I$20/10^3</f>
        <v>0</v>
      </c>
      <c r="J97" s="75">
        <f>'Margin per unit'!J97*'Volume (KT)'!J97*'Selling Price'!J$20/10^3</f>
        <v>0</v>
      </c>
      <c r="K97" s="75">
        <f>'Margin per unit'!K97*'Volume (KT)'!K97*'Selling Price'!K$20/10^3</f>
        <v>0</v>
      </c>
      <c r="L97" s="75">
        <f>'Margin per unit'!L97*'Volume (KT)'!L97*'Selling Price'!L$20/10^3</f>
        <v>0</v>
      </c>
      <c r="M97" s="75">
        <f>'Margin per unit'!M97*'Volume (KT)'!M97*'Selling Price'!M$20/10^3</f>
        <v>0</v>
      </c>
      <c r="N97" s="75">
        <f>'Margin per unit'!N97*'Volume (KT)'!N97*'Selling Price'!N$20/10^3</f>
        <v>0</v>
      </c>
      <c r="O97" s="75">
        <f>'Margin per unit'!O97*'Volume (KT)'!O97*'Selling Price'!O$20/10^3</f>
        <v>0</v>
      </c>
      <c r="P97" s="75">
        <f>'Margin per unit'!P97*'Volume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'Margin per unit'!E98*'Volume (KT)'!E98*'Selling Price'!E$20/10^3</f>
        <v>0</v>
      </c>
      <c r="F98" s="75">
        <f>'Margin per unit'!F98*'Volume (KT)'!F98*'Selling Price'!F$20/10^3</f>
        <v>0</v>
      </c>
      <c r="G98" s="75">
        <f>'Margin per unit'!G98*'Volume (KT)'!G98*'Selling Price'!G$20/10^3</f>
        <v>0</v>
      </c>
      <c r="H98" s="75">
        <f>'Margin per unit'!H98*'Volume (KT)'!H98*'Selling Price'!H$20/10^3</f>
        <v>0</v>
      </c>
      <c r="I98" s="75">
        <f>'Margin per unit'!I98*'Volume (KT)'!I98*'Selling Price'!I$20/10^3</f>
        <v>0</v>
      </c>
      <c r="J98" s="75">
        <f>'Margin per unit'!J98*'Volume (KT)'!J98*'Selling Price'!J$20/10^3</f>
        <v>0</v>
      </c>
      <c r="K98" s="75">
        <f>'Margin per unit'!K98*'Volume (KT)'!K98*'Selling Price'!K$20/10^3</f>
        <v>0</v>
      </c>
      <c r="L98" s="75">
        <f>'Margin per unit'!L98*'Volume (KT)'!L98*'Selling Price'!L$20/10^3</f>
        <v>0</v>
      </c>
      <c r="M98" s="75">
        <f>'Margin per unit'!M98*'Volume (KT)'!M98*'Selling Price'!M$20/10^3</f>
        <v>0</v>
      </c>
      <c r="N98" s="75">
        <f>'Margin per unit'!N98*'Volume (KT)'!N98*'Selling Price'!N$20/10^3</f>
        <v>0</v>
      </c>
      <c r="O98" s="75">
        <f>'Margin per unit'!O98*'Volume (KT)'!O98*'Selling Price'!O$20/10^3</f>
        <v>0</v>
      </c>
      <c r="P98" s="75">
        <f>'Margin per unit'!P98*'Volume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'Margin per unit'!E99*'Volume (KT)'!E99*'Selling Price'!E$20/10^3</f>
        <v>0</v>
      </c>
      <c r="F99" s="75">
        <f>'Margin per unit'!F99*'Volume (KT)'!F99*'Selling Price'!F$20/10^3</f>
        <v>0</v>
      </c>
      <c r="G99" s="75">
        <f>'Margin per unit'!G99*'Volume (KT)'!G99*'Selling Price'!G$20/10^3</f>
        <v>0</v>
      </c>
      <c r="H99" s="75">
        <f>'Margin per unit'!H99*'Volume (KT)'!H99*'Selling Price'!H$20/10^3</f>
        <v>0</v>
      </c>
      <c r="I99" s="75">
        <f>'Margin per unit'!I99*'Volume (KT)'!I99*'Selling Price'!I$20/10^3</f>
        <v>0</v>
      </c>
      <c r="J99" s="75">
        <f>'Margin per unit'!J99*'Volume (KT)'!J99*'Selling Price'!J$20/10^3</f>
        <v>0</v>
      </c>
      <c r="K99" s="75">
        <f>'Margin per unit'!K99*'Volume (KT)'!K99*'Selling Price'!K$20/10^3</f>
        <v>0</v>
      </c>
      <c r="L99" s="75">
        <f>'Margin per unit'!L99*'Volume (KT)'!L99*'Selling Price'!L$20/10^3</f>
        <v>0</v>
      </c>
      <c r="M99" s="75">
        <f>'Margin per unit'!M99*'Volume (KT)'!M99*'Selling Price'!M$20/10^3</f>
        <v>0</v>
      </c>
      <c r="N99" s="75">
        <f>'Margin per unit'!N99*'Volume (KT)'!N99*'Selling Price'!N$20/10^3</f>
        <v>0</v>
      </c>
      <c r="O99" s="75">
        <f>'Margin per unit'!O99*'Volume (KT)'!O99*'Selling Price'!O$20/10^3</f>
        <v>0</v>
      </c>
      <c r="P99" s="75">
        <f>'Margin per unit'!P99*'Volume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'Margin per unit'!E100*'Volume (KT)'!E100*'Selling Price'!E$20/10^3</f>
        <v>0</v>
      </c>
      <c r="F100" s="75">
        <f>'Margin per unit'!F100*'Volume (KT)'!F100*'Selling Price'!F$20/10^3</f>
        <v>0</v>
      </c>
      <c r="G100" s="75">
        <f>'Margin per unit'!G100*'Volume (KT)'!G100*'Selling Price'!G$20/10^3</f>
        <v>0</v>
      </c>
      <c r="H100" s="75">
        <f>'Margin per unit'!H100*'Volume (KT)'!H100*'Selling Price'!H$20/10^3</f>
        <v>0</v>
      </c>
      <c r="I100" s="75">
        <f>'Margin per unit'!I100*'Volume (KT)'!I100*'Selling Price'!I$20/10^3</f>
        <v>0</v>
      </c>
      <c r="J100" s="75">
        <f>'Margin per unit'!J100*'Volume (KT)'!J100*'Selling Price'!J$20/10^3</f>
        <v>0</v>
      </c>
      <c r="K100" s="75">
        <f>'Margin per unit'!K100*'Volume (KT)'!K100*'Selling Price'!K$20/10^3</f>
        <v>0</v>
      </c>
      <c r="L100" s="75">
        <f>'Margin per unit'!L100*'Volume (KT)'!L100*'Selling Price'!L$20/10^3</f>
        <v>0</v>
      </c>
      <c r="M100" s="75">
        <f>'Margin per unit'!M100*'Volume (KT)'!M100*'Selling Price'!M$20/10^3</f>
        <v>0</v>
      </c>
      <c r="N100" s="75">
        <f>'Margin per unit'!N100*'Volume (KT)'!N100*'Selling Price'!N$20/10^3</f>
        <v>0</v>
      </c>
      <c r="O100" s="75">
        <f>'Margin per unit'!O100*'Volume (KT)'!O100*'Selling Price'!O$20/10^3</f>
        <v>0</v>
      </c>
      <c r="P100" s="75">
        <f>'Margin per unit'!P100*'Volume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'Margin per unit'!E101*'Volume (KT)'!E101*'Selling Price'!E$20/10^3</f>
        <v>6.5999999999999309E-2</v>
      </c>
      <c r="F101" s="75">
        <f>'Margin per unit'!F101*'Volume (KT)'!F101*'Selling Price'!F$20/10^3</f>
        <v>6.5999999999999309E-2</v>
      </c>
      <c r="G101" s="75">
        <f>'Margin per unit'!G101*'Volume (KT)'!G101*'Selling Price'!G$20/10^3</f>
        <v>6.5999999999999309E-2</v>
      </c>
      <c r="H101" s="75">
        <f>'Margin per unit'!H101*'Volume (KT)'!H101*'Selling Price'!H$20/10^3</f>
        <v>6.5999999999999309E-2</v>
      </c>
      <c r="I101" s="75">
        <f>'Margin per unit'!I101*'Volume (KT)'!I101*'Selling Price'!I$20/10^3</f>
        <v>6.5999999999999309E-2</v>
      </c>
      <c r="J101" s="75">
        <f>'Margin per unit'!J101*'Volume (KT)'!J101*'Selling Price'!J$20/10^3</f>
        <v>6.5999999999999309E-2</v>
      </c>
      <c r="K101" s="75">
        <f>'Margin per unit'!K101*'Volume (KT)'!K101*'Selling Price'!K$20/10^3</f>
        <v>6.5999999999999309E-2</v>
      </c>
      <c r="L101" s="75">
        <f>'Margin per unit'!L101*'Volume (KT)'!L101*'Selling Price'!L$20/10^3</f>
        <v>6.5999999999999309E-2</v>
      </c>
      <c r="M101" s="75">
        <f>'Margin per unit'!M101*'Volume (KT)'!M101*'Selling Price'!M$20/10^3</f>
        <v>6.5999999999999309E-2</v>
      </c>
      <c r="N101" s="75">
        <f>'Margin per unit'!N101*'Volume (KT)'!N101*'Selling Price'!N$20/10^3</f>
        <v>0</v>
      </c>
      <c r="O101" s="75">
        <f>'Margin per unit'!O101*'Volume (KT)'!O101*'Selling Price'!O$20/10^3</f>
        <v>0</v>
      </c>
      <c r="P101" s="75">
        <f>'Margin per unit'!P101*'Volume (KT)'!P101*'Selling Price'!P$20/10^3</f>
        <v>6.5999999999999309E-2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'Margin per unit'!E102*'Volume (KT)'!E102*'Selling Price'!E$20/10^3</f>
        <v>0</v>
      </c>
      <c r="F102" s="75">
        <f>'Margin per unit'!F102*'Volume (KT)'!F102*'Selling Price'!F$20/10^3</f>
        <v>0</v>
      </c>
      <c r="G102" s="75">
        <f>'Margin per unit'!G102*'Volume (KT)'!G102*'Selling Price'!G$20/10^3</f>
        <v>0</v>
      </c>
      <c r="H102" s="75">
        <f>'Margin per unit'!H102*'Volume (KT)'!H102*'Selling Price'!H$20/10^3</f>
        <v>0</v>
      </c>
      <c r="I102" s="75">
        <f>'Margin per unit'!I102*'Volume (KT)'!I102*'Selling Price'!I$20/10^3</f>
        <v>0</v>
      </c>
      <c r="J102" s="75">
        <f>'Margin per unit'!J102*'Volume (KT)'!J102*'Selling Price'!J$20/10^3</f>
        <v>0</v>
      </c>
      <c r="K102" s="75">
        <f>'Margin per unit'!K102*'Volume (KT)'!K102*'Selling Price'!K$20/10^3</f>
        <v>0</v>
      </c>
      <c r="L102" s="75">
        <f>'Margin per unit'!L102*'Volume (KT)'!L102*'Selling Price'!L$20/10^3</f>
        <v>0</v>
      </c>
      <c r="M102" s="75">
        <f>'Margin per unit'!M102*'Volume (KT)'!M102*'Selling Price'!M$20/10^3</f>
        <v>0</v>
      </c>
      <c r="N102" s="75">
        <f>'Margin per unit'!N102*'Volume (KT)'!N102*'Selling Price'!N$20/10^3</f>
        <v>0</v>
      </c>
      <c r="O102" s="75">
        <f>'Margin per unit'!O102*'Volume (KT)'!O102*'Selling Price'!O$20/10^3</f>
        <v>0</v>
      </c>
      <c r="P102" s="75">
        <f>'Margin per unit'!P102*'Volume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'Margin per unit'!E103*'Volume (KT)'!E103*'Selling Price'!E$20/10^3</f>
        <v>0</v>
      </c>
      <c r="F103" s="75">
        <f>'Margin per unit'!F103*'Volume (KT)'!F103*'Selling Price'!F$20/10^3</f>
        <v>0</v>
      </c>
      <c r="G103" s="75">
        <f>'Margin per unit'!G103*'Volume (KT)'!G103*'Selling Price'!G$20/10^3</f>
        <v>0</v>
      </c>
      <c r="H103" s="75">
        <f>'Margin per unit'!H103*'Volume (KT)'!H103*'Selling Price'!H$20/10^3</f>
        <v>0</v>
      </c>
      <c r="I103" s="75">
        <f>'Margin per unit'!I103*'Volume (KT)'!I103*'Selling Price'!I$20/10^3</f>
        <v>0</v>
      </c>
      <c r="J103" s="75">
        <f>'Margin per unit'!J103*'Volume (KT)'!J103*'Selling Price'!J$20/10^3</f>
        <v>0</v>
      </c>
      <c r="K103" s="75">
        <f>'Margin per unit'!K103*'Volume (KT)'!K103*'Selling Price'!K$20/10^3</f>
        <v>0</v>
      </c>
      <c r="L103" s="75">
        <f>'Margin per unit'!L103*'Volume (KT)'!L103*'Selling Price'!L$20/10^3</f>
        <v>0</v>
      </c>
      <c r="M103" s="75">
        <f>'Margin per unit'!M103*'Volume (KT)'!M103*'Selling Price'!M$20/10^3</f>
        <v>0</v>
      </c>
      <c r="N103" s="75">
        <f>'Margin per unit'!N103*'Volume (KT)'!N103*'Selling Price'!N$20/10^3</f>
        <v>0</v>
      </c>
      <c r="O103" s="75">
        <f>'Margin per unit'!O103*'Volume (KT)'!O103*'Selling Price'!O$20/10^3</f>
        <v>0</v>
      </c>
      <c r="P103" s="75">
        <f>'Margin per unit'!P103*'Volume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'Margin per unit'!E104*'Volume (KT)'!E104*'Selling Price'!E$20/10^3</f>
        <v>0</v>
      </c>
      <c r="F104" s="75">
        <f>'Margin per unit'!F104*'Volume (KT)'!F104*'Selling Price'!F$20/10^3</f>
        <v>0</v>
      </c>
      <c r="G104" s="75">
        <f>'Margin per unit'!G104*'Volume (KT)'!G104*'Selling Price'!G$20/10^3</f>
        <v>0</v>
      </c>
      <c r="H104" s="75">
        <f>'Margin per unit'!H104*'Volume (KT)'!H104*'Selling Price'!H$20/10^3</f>
        <v>0</v>
      </c>
      <c r="I104" s="75">
        <f>'Margin per unit'!I104*'Volume (KT)'!I104*'Selling Price'!I$20/10^3</f>
        <v>0</v>
      </c>
      <c r="J104" s="75">
        <f>'Margin per unit'!J104*'Volume (KT)'!J104*'Selling Price'!J$20/10^3</f>
        <v>0</v>
      </c>
      <c r="K104" s="75">
        <f>'Margin per unit'!K104*'Volume (KT)'!K104*'Selling Price'!K$20/10^3</f>
        <v>0</v>
      </c>
      <c r="L104" s="75">
        <f>'Margin per unit'!L104*'Volume (KT)'!L104*'Selling Price'!L$20/10^3</f>
        <v>0</v>
      </c>
      <c r="M104" s="75">
        <f>'Margin per unit'!M104*'Volume (KT)'!M104*'Selling Price'!M$20/10^3</f>
        <v>0</v>
      </c>
      <c r="N104" s="75">
        <f>'Margin per unit'!N104*'Volume (KT)'!N104*'Selling Price'!N$20/10^3</f>
        <v>0</v>
      </c>
      <c r="O104" s="75">
        <f>'Margin per unit'!O104*'Volume (KT)'!O104*'Selling Price'!O$20/10^3</f>
        <v>0</v>
      </c>
      <c r="P104" s="75">
        <f>'Margin per unit'!P104*'Volume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'Margin per unit'!E105*'Volume (KT)'!E105*'Selling Price'!E$20/10^3</f>
        <v>0</v>
      </c>
      <c r="F105" s="75">
        <f>'Margin per unit'!F105*'Volume (KT)'!F105*'Selling Price'!F$20/10^3</f>
        <v>0</v>
      </c>
      <c r="G105" s="75">
        <f>'Margin per unit'!G105*'Volume (KT)'!G105*'Selling Price'!G$20/10^3</f>
        <v>0</v>
      </c>
      <c r="H105" s="75">
        <f>'Margin per unit'!H105*'Volume (KT)'!H105*'Selling Price'!H$20/10^3</f>
        <v>0</v>
      </c>
      <c r="I105" s="75">
        <f>'Margin per unit'!I105*'Volume (KT)'!I105*'Selling Price'!I$20/10^3</f>
        <v>0</v>
      </c>
      <c r="J105" s="75">
        <f>'Margin per unit'!J105*'Volume (KT)'!J105*'Selling Price'!J$20/10^3</f>
        <v>0</v>
      </c>
      <c r="K105" s="75">
        <f>'Margin per unit'!K105*'Volume (KT)'!K105*'Selling Price'!K$20/10^3</f>
        <v>0</v>
      </c>
      <c r="L105" s="75">
        <f>'Margin per unit'!L105*'Volume (KT)'!L105*'Selling Price'!L$20/10^3</f>
        <v>0</v>
      </c>
      <c r="M105" s="75">
        <f>'Margin per unit'!M105*'Volume (KT)'!M105*'Selling Price'!M$20/10^3</f>
        <v>0</v>
      </c>
      <c r="N105" s="75">
        <f>'Margin per unit'!N105*'Volume (KT)'!N105*'Selling Price'!N$20/10^3</f>
        <v>0</v>
      </c>
      <c r="O105" s="75">
        <f>'Margin per unit'!O105*'Volume (KT)'!O105*'Selling Price'!O$20/10^3</f>
        <v>0</v>
      </c>
      <c r="P105" s="75">
        <f>'Margin per unit'!P105*'Volume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'Margin per unit'!E106*'Volume (KT)'!E106*'Selling Price'!E$20/10^3</f>
        <v>0</v>
      </c>
      <c r="F106" s="75">
        <f>'Margin per unit'!F106*'Volume (KT)'!F106*'Selling Price'!F$20/10^3</f>
        <v>0</v>
      </c>
      <c r="G106" s="75">
        <f>'Margin per unit'!G106*'Volume (KT)'!G106*'Selling Price'!G$20/10^3</f>
        <v>0</v>
      </c>
      <c r="H106" s="75">
        <f>'Margin per unit'!H106*'Volume (KT)'!H106*'Selling Price'!H$20/10^3</f>
        <v>0</v>
      </c>
      <c r="I106" s="75">
        <f>'Margin per unit'!I106*'Volume (KT)'!I106*'Selling Price'!I$20/10^3</f>
        <v>0</v>
      </c>
      <c r="J106" s="75">
        <f>'Margin per unit'!J106*'Volume (KT)'!J106*'Selling Price'!J$20/10^3</f>
        <v>0</v>
      </c>
      <c r="K106" s="75">
        <f>'Margin per unit'!K106*'Volume (KT)'!K106*'Selling Price'!K$20/10^3</f>
        <v>0</v>
      </c>
      <c r="L106" s="75">
        <f>'Margin per unit'!L106*'Volume (KT)'!L106*'Selling Price'!L$20/10^3</f>
        <v>0</v>
      </c>
      <c r="M106" s="75">
        <f>'Margin per unit'!M106*'Volume (KT)'!M106*'Selling Price'!M$20/10^3</f>
        <v>0</v>
      </c>
      <c r="N106" s="75">
        <f>'Margin per unit'!N106*'Volume (KT)'!N106*'Selling Price'!N$20/10^3</f>
        <v>0</v>
      </c>
      <c r="O106" s="75">
        <f>'Margin per unit'!O106*'Volume (KT)'!O106*'Selling Price'!O$20/10^3</f>
        <v>0</v>
      </c>
      <c r="P106" s="75">
        <f>'Margin per unit'!P106*'Volume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'Margin per unit'!E107*'Volume (KT)'!E107*'Selling Price'!E$20/10^3</f>
        <v>0</v>
      </c>
      <c r="F107" s="75">
        <f>'Margin per unit'!F107*'Volume (KT)'!F107*'Selling Price'!F$20/10^3</f>
        <v>0</v>
      </c>
      <c r="G107" s="75">
        <f>'Margin per unit'!G107*'Volume (KT)'!G107*'Selling Price'!G$20/10^3</f>
        <v>0</v>
      </c>
      <c r="H107" s="75">
        <f>'Margin per unit'!H107*'Volume (KT)'!H107*'Selling Price'!H$20/10^3</f>
        <v>0</v>
      </c>
      <c r="I107" s="75">
        <f>'Margin per unit'!I107*'Volume (KT)'!I107*'Selling Price'!I$20/10^3</f>
        <v>0</v>
      </c>
      <c r="J107" s="75">
        <f>'Margin per unit'!J107*'Volume (KT)'!J107*'Selling Price'!J$20/10^3</f>
        <v>0</v>
      </c>
      <c r="K107" s="75">
        <f>'Margin per unit'!K107*'Volume (KT)'!K107*'Selling Price'!K$20/10^3</f>
        <v>0</v>
      </c>
      <c r="L107" s="75">
        <f>'Margin per unit'!L107*'Volume (KT)'!L107*'Selling Price'!L$20/10^3</f>
        <v>0</v>
      </c>
      <c r="M107" s="75">
        <f>'Margin per unit'!M107*'Volume (KT)'!M107*'Selling Price'!M$20/10^3</f>
        <v>0</v>
      </c>
      <c r="N107" s="75">
        <f>'Margin per unit'!N107*'Volume (KT)'!N107*'Selling Price'!N$20/10^3</f>
        <v>0</v>
      </c>
      <c r="O107" s="75">
        <f>'Margin per unit'!O107*'Volume (KT)'!O107*'Selling Price'!O$20/10^3</f>
        <v>0</v>
      </c>
      <c r="P107" s="75">
        <f>'Margin per unit'!P107*'Volume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'Margin per unit'!E108*'Volume (KT)'!E108*'Selling Price'!E$20/10^3</f>
        <v>0</v>
      </c>
      <c r="F108" s="75">
        <f>'Margin per unit'!F108*'Volume (KT)'!F108*'Selling Price'!F$20/10^3</f>
        <v>0</v>
      </c>
      <c r="G108" s="75">
        <f>'Margin per unit'!G108*'Volume (KT)'!G108*'Selling Price'!G$20/10^3</f>
        <v>0</v>
      </c>
      <c r="H108" s="75">
        <f>'Margin per unit'!H108*'Volume (KT)'!H108*'Selling Price'!H$20/10^3</f>
        <v>0</v>
      </c>
      <c r="I108" s="75">
        <f>'Margin per unit'!I108*'Volume (KT)'!I108*'Selling Price'!I$20/10^3</f>
        <v>0</v>
      </c>
      <c r="J108" s="75">
        <f>'Margin per unit'!J108*'Volume (KT)'!J108*'Selling Price'!J$20/10^3</f>
        <v>0</v>
      </c>
      <c r="K108" s="75">
        <f>'Margin per unit'!K108*'Volume (KT)'!K108*'Selling Price'!K$20/10^3</f>
        <v>0</v>
      </c>
      <c r="L108" s="75">
        <f>'Margin per unit'!L108*'Volume (KT)'!L108*'Selling Price'!L$20/10^3</f>
        <v>0</v>
      </c>
      <c r="M108" s="75">
        <f>'Margin per unit'!M108*'Volume (KT)'!M108*'Selling Price'!M$20/10^3</f>
        <v>0</v>
      </c>
      <c r="N108" s="75">
        <f>'Margin per unit'!N108*'Volume (KT)'!N108*'Selling Price'!N$20/10^3</f>
        <v>0</v>
      </c>
      <c r="O108" s="75">
        <f>'Margin per unit'!O108*'Volume (KT)'!O108*'Selling Price'!O$20/10^3</f>
        <v>0</v>
      </c>
      <c r="P108" s="75">
        <f>'Margin per unit'!P108*'Volume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'Margin per unit'!E109*'Volume (KT)'!E109*'Selling Price'!E$20/10^3</f>
        <v>0</v>
      </c>
      <c r="F109" s="75">
        <f>'Margin per unit'!F109*'Volume (KT)'!F109*'Selling Price'!F$20/10^3</f>
        <v>0</v>
      </c>
      <c r="G109" s="75">
        <f>'Margin per unit'!G109*'Volume (KT)'!G109*'Selling Price'!G$20/10^3</f>
        <v>0</v>
      </c>
      <c r="H109" s="75">
        <f>'Margin per unit'!H109*'Volume (KT)'!H109*'Selling Price'!H$20/10^3</f>
        <v>0</v>
      </c>
      <c r="I109" s="75">
        <f>'Margin per unit'!I109*'Volume (KT)'!I109*'Selling Price'!I$20/10^3</f>
        <v>0</v>
      </c>
      <c r="J109" s="75">
        <f>'Margin per unit'!J109*'Volume (KT)'!J109*'Selling Price'!J$20/10^3</f>
        <v>0</v>
      </c>
      <c r="K109" s="75">
        <f>'Margin per unit'!K109*'Volume (KT)'!K109*'Selling Price'!K$20/10^3</f>
        <v>0</v>
      </c>
      <c r="L109" s="75">
        <f>'Margin per unit'!L109*'Volume (KT)'!L109*'Selling Price'!L$20/10^3</f>
        <v>0</v>
      </c>
      <c r="M109" s="75">
        <f>'Margin per unit'!M109*'Volume (KT)'!M109*'Selling Price'!M$20/10^3</f>
        <v>0</v>
      </c>
      <c r="N109" s="75">
        <f>'Margin per unit'!N109*'Volume (KT)'!N109*'Selling Price'!N$20/10^3</f>
        <v>0</v>
      </c>
      <c r="O109" s="75">
        <f>'Margin per unit'!O109*'Volume (KT)'!O109*'Selling Price'!O$20/10^3</f>
        <v>0</v>
      </c>
      <c r="P109" s="75">
        <f>'Margin per unit'!P109*'Volume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'Margin per unit'!E110*'Volume (KT)'!E110*'Selling Price'!E$20/10^3</f>
        <v>0</v>
      </c>
      <c r="F110" s="75">
        <f>'Margin per unit'!F110*'Volume (KT)'!F110*'Selling Price'!F$20/10^3</f>
        <v>0</v>
      </c>
      <c r="G110" s="75">
        <f>'Margin per unit'!G110*'Volume (KT)'!G110*'Selling Price'!G$20/10^3</f>
        <v>0</v>
      </c>
      <c r="H110" s="75">
        <f>'Margin per unit'!H110*'Volume (KT)'!H110*'Selling Price'!H$20/10^3</f>
        <v>0</v>
      </c>
      <c r="I110" s="75">
        <f>'Margin per unit'!I110*'Volume (KT)'!I110*'Selling Price'!I$20/10^3</f>
        <v>0</v>
      </c>
      <c r="J110" s="75">
        <f>'Margin per unit'!J110*'Volume (KT)'!J110*'Selling Price'!J$20/10^3</f>
        <v>0</v>
      </c>
      <c r="K110" s="75">
        <f>'Margin per unit'!K110*'Volume (KT)'!K110*'Selling Price'!K$20/10^3</f>
        <v>0</v>
      </c>
      <c r="L110" s="75">
        <f>'Margin per unit'!L110*'Volume (KT)'!L110*'Selling Price'!L$20/10^3</f>
        <v>0</v>
      </c>
      <c r="M110" s="75">
        <f>'Margin per unit'!M110*'Volume (KT)'!M110*'Selling Price'!M$20/10^3</f>
        <v>0</v>
      </c>
      <c r="N110" s="75">
        <f>'Margin per unit'!N110*'Volume (KT)'!N110*'Selling Price'!N$20/10^3</f>
        <v>0</v>
      </c>
      <c r="O110" s="75">
        <f>'Margin per unit'!O110*'Volume (KT)'!O110*'Selling Price'!O$20/10^3</f>
        <v>0</v>
      </c>
      <c r="P110" s="75">
        <f>'Margin per unit'!P110*'Volume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'Margin per unit'!E111*'Volume (KT)'!E111*'Selling Price'!E$20/10^3</f>
        <v>0</v>
      </c>
      <c r="F111" s="75">
        <f>'Margin per unit'!F111*'Volume (KT)'!F111*'Selling Price'!F$20/10^3</f>
        <v>0</v>
      </c>
      <c r="G111" s="75">
        <f>'Margin per unit'!G111*'Volume (KT)'!G111*'Selling Price'!G$20/10^3</f>
        <v>0</v>
      </c>
      <c r="H111" s="75">
        <f>'Margin per unit'!H111*'Volume (KT)'!H111*'Selling Price'!H$20/10^3</f>
        <v>0</v>
      </c>
      <c r="I111" s="75">
        <f>'Margin per unit'!I111*'Volume (KT)'!I111*'Selling Price'!I$20/10^3</f>
        <v>0</v>
      </c>
      <c r="J111" s="75">
        <f>'Margin per unit'!J111*'Volume (KT)'!J111*'Selling Price'!J$20/10^3</f>
        <v>0</v>
      </c>
      <c r="K111" s="75">
        <f>'Margin per unit'!K111*'Volume (KT)'!K111*'Selling Price'!K$20/10^3</f>
        <v>0</v>
      </c>
      <c r="L111" s="75">
        <f>'Margin per unit'!L111*'Volume (KT)'!L111*'Selling Price'!L$20/10^3</f>
        <v>0</v>
      </c>
      <c r="M111" s="75">
        <f>'Margin per unit'!M111*'Volume (KT)'!M111*'Selling Price'!M$20/10^3</f>
        <v>0</v>
      </c>
      <c r="N111" s="75">
        <f>'Margin per unit'!N111*'Volume (KT)'!N111*'Selling Price'!N$20/10^3</f>
        <v>0</v>
      </c>
      <c r="O111" s="75">
        <f>'Margin per unit'!O111*'Volume (KT)'!O111*'Selling Price'!O$20/10^3</f>
        <v>0</v>
      </c>
      <c r="P111" s="75">
        <f>'Margin per unit'!P111*'Volume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'Margin per unit'!E112*'Volume (KT)'!E112*'Selling Price'!E$20/10^3</f>
        <v>0</v>
      </c>
      <c r="F112" s="75">
        <f>'Margin per unit'!F112*'Volume (KT)'!F112*'Selling Price'!F$20/10^3</f>
        <v>0</v>
      </c>
      <c r="G112" s="75">
        <f>'Margin per unit'!G112*'Volume (KT)'!G112*'Selling Price'!G$20/10^3</f>
        <v>0</v>
      </c>
      <c r="H112" s="75">
        <f>'Margin per unit'!H112*'Volume (KT)'!H112*'Selling Price'!H$20/10^3</f>
        <v>0</v>
      </c>
      <c r="I112" s="75">
        <f>'Margin per unit'!I112*'Volume (KT)'!I112*'Selling Price'!I$20/10^3</f>
        <v>0</v>
      </c>
      <c r="J112" s="75">
        <f>'Margin per unit'!J112*'Volume (KT)'!J112*'Selling Price'!J$20/10^3</f>
        <v>0</v>
      </c>
      <c r="K112" s="75">
        <f>'Margin per unit'!K112*'Volume (KT)'!K112*'Selling Price'!K$20/10^3</f>
        <v>0</v>
      </c>
      <c r="L112" s="75">
        <f>'Margin per unit'!L112*'Volume (KT)'!L112*'Selling Price'!L$20/10^3</f>
        <v>0</v>
      </c>
      <c r="M112" s="75">
        <f>'Margin per unit'!M112*'Volume (KT)'!M112*'Selling Price'!M$20/10^3</f>
        <v>0</v>
      </c>
      <c r="N112" s="75">
        <f>'Margin per unit'!N112*'Volume (KT)'!N112*'Selling Price'!N$20/10^3</f>
        <v>0</v>
      </c>
      <c r="O112" s="75">
        <f>'Margin per unit'!O112*'Volume (KT)'!O112*'Selling Price'!O$20/10^3</f>
        <v>0</v>
      </c>
      <c r="P112" s="75">
        <f>'Margin per unit'!P112*'Volume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'Margin per unit'!E113*'Volume (KT)'!E113*'Selling Price'!E$20/10^3</f>
        <v>0</v>
      </c>
      <c r="F113" s="75">
        <f>'Margin per unit'!F113*'Volume (KT)'!F113*'Selling Price'!F$20/10^3</f>
        <v>0</v>
      </c>
      <c r="G113" s="75">
        <f>'Margin per unit'!G113*'Volume (KT)'!G113*'Selling Price'!G$20/10^3</f>
        <v>0</v>
      </c>
      <c r="H113" s="75">
        <f>'Margin per unit'!H113*'Volume (KT)'!H113*'Selling Price'!H$20/10^3</f>
        <v>0</v>
      </c>
      <c r="I113" s="75">
        <f>'Margin per unit'!I113*'Volume (KT)'!I113*'Selling Price'!I$20/10^3</f>
        <v>0</v>
      </c>
      <c r="J113" s="75">
        <f>'Margin per unit'!J113*'Volume (KT)'!J113*'Selling Price'!J$20/10^3</f>
        <v>0</v>
      </c>
      <c r="K113" s="75">
        <f>'Margin per unit'!K113*'Volume (KT)'!K113*'Selling Price'!K$20/10^3</f>
        <v>0</v>
      </c>
      <c r="L113" s="75">
        <f>'Margin per unit'!L113*'Volume (KT)'!L113*'Selling Price'!L$20/10^3</f>
        <v>0</v>
      </c>
      <c r="M113" s="75">
        <f>'Margin per unit'!M113*'Volume (KT)'!M113*'Selling Price'!M$20/10^3</f>
        <v>0</v>
      </c>
      <c r="N113" s="75">
        <f>'Margin per unit'!N113*'Volume (KT)'!N113*'Selling Price'!N$20/10^3</f>
        <v>0</v>
      </c>
      <c r="O113" s="75">
        <f>'Margin per unit'!O113*'Volume (KT)'!O113*'Selling Price'!O$20/10^3</f>
        <v>0</v>
      </c>
      <c r="P113" s="75">
        <f>'Margin per unit'!P113*'Volume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'Margin per unit'!E114*'Volume (KT)'!E114*'Selling Price'!E$20/10^3</f>
        <v>0</v>
      </c>
      <c r="F114" s="75">
        <f>'Margin per unit'!F114*'Volume (KT)'!F114*'Selling Price'!F$20/10^3</f>
        <v>0</v>
      </c>
      <c r="G114" s="75">
        <f>'Margin per unit'!G114*'Volume (KT)'!G114*'Selling Price'!G$20/10^3</f>
        <v>0</v>
      </c>
      <c r="H114" s="75">
        <f>'Margin per unit'!H114*'Volume (KT)'!H114*'Selling Price'!H$20/10^3</f>
        <v>0</v>
      </c>
      <c r="I114" s="75">
        <f>'Margin per unit'!I114*'Volume (KT)'!I114*'Selling Price'!I$20/10^3</f>
        <v>0</v>
      </c>
      <c r="J114" s="75">
        <f>'Margin per unit'!J114*'Volume (KT)'!J114*'Selling Price'!J$20/10^3</f>
        <v>0</v>
      </c>
      <c r="K114" s="75">
        <f>'Margin per unit'!K114*'Volume (KT)'!K114*'Selling Price'!K$20/10^3</f>
        <v>0</v>
      </c>
      <c r="L114" s="75">
        <f>'Margin per unit'!L114*'Volume (KT)'!L114*'Selling Price'!L$20/10^3</f>
        <v>0</v>
      </c>
      <c r="M114" s="75">
        <f>'Margin per unit'!M114*'Volume (KT)'!M114*'Selling Price'!M$20/10^3</f>
        <v>0</v>
      </c>
      <c r="N114" s="75">
        <f>'Margin per unit'!N114*'Volume (KT)'!N114*'Selling Price'!N$20/10^3</f>
        <v>0</v>
      </c>
      <c r="O114" s="75">
        <f>'Margin per unit'!O114*'Volume (KT)'!O114*'Selling Price'!O$20/10^3</f>
        <v>0</v>
      </c>
      <c r="P114" s="75">
        <f>'Margin per unit'!P114*'Volume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'Margin per unit'!E115*'Volume (KT)'!E115*'Selling Price'!E$20/10^3</f>
        <v>0</v>
      </c>
      <c r="F115" s="75">
        <f>'Margin per unit'!F115*'Volume (KT)'!F115*'Selling Price'!F$20/10^3</f>
        <v>0</v>
      </c>
      <c r="G115" s="75">
        <f>'Margin per unit'!G115*'Volume (KT)'!G115*'Selling Price'!G$20/10^3</f>
        <v>0</v>
      </c>
      <c r="H115" s="75">
        <f>'Margin per unit'!H115*'Volume (KT)'!H115*'Selling Price'!H$20/10^3</f>
        <v>0</v>
      </c>
      <c r="I115" s="75">
        <f>'Margin per unit'!I115*'Volume (KT)'!I115*'Selling Price'!I$20/10^3</f>
        <v>0</v>
      </c>
      <c r="J115" s="75">
        <f>'Margin per unit'!J115*'Volume (KT)'!J115*'Selling Price'!J$20/10^3</f>
        <v>0</v>
      </c>
      <c r="K115" s="75">
        <f>'Margin per unit'!K115*'Volume (KT)'!K115*'Selling Price'!K$20/10^3</f>
        <v>0</v>
      </c>
      <c r="L115" s="75">
        <f>'Margin per unit'!L115*'Volume (KT)'!L115*'Selling Price'!L$20/10^3</f>
        <v>0</v>
      </c>
      <c r="M115" s="75">
        <f>'Margin per unit'!M115*'Volume (KT)'!M115*'Selling Price'!M$20/10^3</f>
        <v>0</v>
      </c>
      <c r="N115" s="75">
        <f>'Margin per unit'!N115*'Volume (KT)'!N115*'Selling Price'!N$20/10^3</f>
        <v>0</v>
      </c>
      <c r="O115" s="75">
        <f>'Margin per unit'!O115*'Volume (KT)'!O115*'Selling Price'!O$20/10^3</f>
        <v>0</v>
      </c>
      <c r="P115" s="75">
        <f>'Margin per unit'!P115*'Volume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'Margin per unit'!E116*'Volume (KT)'!E116*'Selling Price'!E$20/10^3</f>
        <v>0</v>
      </c>
      <c r="F116" s="75">
        <f>'Margin per unit'!F116*'Volume (KT)'!F116*'Selling Price'!F$20/10^3</f>
        <v>0</v>
      </c>
      <c r="G116" s="75">
        <f>'Margin per unit'!G116*'Volume (KT)'!G116*'Selling Price'!G$20/10^3</f>
        <v>0</v>
      </c>
      <c r="H116" s="75">
        <f>'Margin per unit'!H116*'Volume (KT)'!H116*'Selling Price'!H$20/10^3</f>
        <v>0</v>
      </c>
      <c r="I116" s="75">
        <f>'Margin per unit'!I116*'Volume (KT)'!I116*'Selling Price'!I$20/10^3</f>
        <v>0</v>
      </c>
      <c r="J116" s="75">
        <f>'Margin per unit'!J116*'Volume (KT)'!J116*'Selling Price'!J$20/10^3</f>
        <v>0</v>
      </c>
      <c r="K116" s="75">
        <f>'Margin per unit'!K116*'Volume (KT)'!K116*'Selling Price'!K$20/10^3</f>
        <v>0</v>
      </c>
      <c r="L116" s="75">
        <f>'Margin per unit'!L116*'Volume (KT)'!L116*'Selling Price'!L$20/10^3</f>
        <v>0</v>
      </c>
      <c r="M116" s="75">
        <f>'Margin per unit'!M116*'Volume (KT)'!M116*'Selling Price'!M$20/10^3</f>
        <v>0</v>
      </c>
      <c r="N116" s="75">
        <f>'Margin per unit'!N116*'Volume (KT)'!N116*'Selling Price'!N$20/10^3</f>
        <v>0</v>
      </c>
      <c r="O116" s="75">
        <f>'Margin per unit'!O116*'Volume (KT)'!O116*'Selling Price'!O$20/10^3</f>
        <v>0</v>
      </c>
      <c r="P116" s="75">
        <f>'Margin per unit'!P116*'Volume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'Margin per unit'!E117*'Volume (KT)'!E117*'Selling Price'!E$20/10^3</f>
        <v>0</v>
      </c>
      <c r="F117" s="75">
        <f>'Margin per unit'!F117*'Volume (KT)'!F117*'Selling Price'!F$20/10^3</f>
        <v>0</v>
      </c>
      <c r="G117" s="75">
        <f>'Margin per unit'!G117*'Volume (KT)'!G117*'Selling Price'!G$20/10^3</f>
        <v>0</v>
      </c>
      <c r="H117" s="75">
        <f>'Margin per unit'!H117*'Volume (KT)'!H117*'Selling Price'!H$20/10^3</f>
        <v>0</v>
      </c>
      <c r="I117" s="75">
        <f>'Margin per unit'!I117*'Volume (KT)'!I117*'Selling Price'!I$20/10^3</f>
        <v>0</v>
      </c>
      <c r="J117" s="75">
        <f>'Margin per unit'!J117*'Volume (KT)'!J117*'Selling Price'!J$20/10^3</f>
        <v>0</v>
      </c>
      <c r="K117" s="75">
        <f>'Margin per unit'!K117*'Volume (KT)'!K117*'Selling Price'!K$20/10^3</f>
        <v>0</v>
      </c>
      <c r="L117" s="75">
        <f>'Margin per unit'!L117*'Volume (KT)'!L117*'Selling Price'!L$20/10^3</f>
        <v>0</v>
      </c>
      <c r="M117" s="75">
        <f>'Margin per unit'!M117*'Volume (KT)'!M117*'Selling Price'!M$20/10^3</f>
        <v>0</v>
      </c>
      <c r="N117" s="75">
        <f>'Margin per unit'!N117*'Volume (KT)'!N117*'Selling Price'!N$20/10^3</f>
        <v>0</v>
      </c>
      <c r="O117" s="75">
        <f>'Margin per unit'!O117*'Volume (KT)'!O117*'Selling Price'!O$20/10^3</f>
        <v>0</v>
      </c>
      <c r="P117" s="75">
        <f>'Margin per unit'!P117*'Volume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'Margin per unit'!E118*'Volume (KT)'!E118*'Selling Price'!E$20/10^3</f>
        <v>0</v>
      </c>
      <c r="F118" s="75">
        <f>'Margin per unit'!F118*'Volume (KT)'!F118*'Selling Price'!F$20/10^3</f>
        <v>0</v>
      </c>
      <c r="G118" s="75">
        <f>'Margin per unit'!G118*'Volume (KT)'!G118*'Selling Price'!G$20/10^3</f>
        <v>0</v>
      </c>
      <c r="H118" s="75">
        <f>'Margin per unit'!H118*'Volume (KT)'!H118*'Selling Price'!H$20/10^3</f>
        <v>0</v>
      </c>
      <c r="I118" s="75">
        <f>'Margin per unit'!I118*'Volume (KT)'!I118*'Selling Price'!I$20/10^3</f>
        <v>0</v>
      </c>
      <c r="J118" s="75">
        <f>'Margin per unit'!J118*'Volume (KT)'!J118*'Selling Price'!J$20/10^3</f>
        <v>0</v>
      </c>
      <c r="K118" s="75">
        <f>'Margin per unit'!K118*'Volume (KT)'!K118*'Selling Price'!K$20/10^3</f>
        <v>0</v>
      </c>
      <c r="L118" s="75">
        <f>'Margin per unit'!L118*'Volume (KT)'!L118*'Selling Price'!L$20/10^3</f>
        <v>0</v>
      </c>
      <c r="M118" s="75">
        <f>'Margin per unit'!M118*'Volume (KT)'!M118*'Selling Price'!M$20/10^3</f>
        <v>0</v>
      </c>
      <c r="N118" s="75">
        <f>'Margin per unit'!N118*'Volume (KT)'!N118*'Selling Price'!N$20/10^3</f>
        <v>0</v>
      </c>
      <c r="O118" s="75">
        <f>'Margin per unit'!O118*'Volume (KT)'!O118*'Selling Price'!O$20/10^3</f>
        <v>0</v>
      </c>
      <c r="P118" s="75">
        <f>'Margin per unit'!P118*'Volume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'Margin per unit'!E119*'Volume (KT)'!E119*'Selling Price'!E$20/10^3</f>
        <v>0</v>
      </c>
      <c r="F119" s="75">
        <f>'Margin per unit'!F119*'Volume (KT)'!F119*'Selling Price'!F$20/10^3</f>
        <v>0</v>
      </c>
      <c r="G119" s="75">
        <f>'Margin per unit'!G119*'Volume (KT)'!G119*'Selling Price'!G$20/10^3</f>
        <v>0</v>
      </c>
      <c r="H119" s="75">
        <f>'Margin per unit'!H119*'Volume (KT)'!H119*'Selling Price'!H$20/10^3</f>
        <v>0</v>
      </c>
      <c r="I119" s="75">
        <f>'Margin per unit'!I119*'Volume (KT)'!I119*'Selling Price'!I$20/10^3</f>
        <v>0</v>
      </c>
      <c r="J119" s="75">
        <f>'Margin per unit'!J119*'Volume (KT)'!J119*'Selling Price'!J$20/10^3</f>
        <v>0</v>
      </c>
      <c r="K119" s="75">
        <f>'Margin per unit'!K119*'Volume (KT)'!K119*'Selling Price'!K$20/10^3</f>
        <v>0</v>
      </c>
      <c r="L119" s="75">
        <f>'Margin per unit'!L119*'Volume (KT)'!L119*'Selling Price'!L$20/10^3</f>
        <v>0</v>
      </c>
      <c r="M119" s="75">
        <f>'Margin per unit'!M119*'Volume (KT)'!M119*'Selling Price'!M$20/10^3</f>
        <v>0</v>
      </c>
      <c r="N119" s="75">
        <f>'Margin per unit'!N119*'Volume (KT)'!N119*'Selling Price'!N$20/10^3</f>
        <v>0</v>
      </c>
      <c r="O119" s="75">
        <f>'Margin per unit'!O119*'Volume (KT)'!O119*'Selling Price'!O$20/10^3</f>
        <v>0</v>
      </c>
      <c r="P119" s="75">
        <f>'Margin per unit'!P119*'Volume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'Margin per unit'!E120*'Volume (KT)'!E120*'Selling Price'!E$20/10^3</f>
        <v>0</v>
      </c>
      <c r="F120" s="75">
        <f>'Margin per unit'!F120*'Volume (KT)'!F120*'Selling Price'!F$20/10^3</f>
        <v>0</v>
      </c>
      <c r="G120" s="75">
        <f>'Margin per unit'!G120*'Volume (KT)'!G120*'Selling Price'!G$20/10^3</f>
        <v>0</v>
      </c>
      <c r="H120" s="75">
        <f>'Margin per unit'!H120*'Volume (KT)'!H120*'Selling Price'!H$20/10^3</f>
        <v>0</v>
      </c>
      <c r="I120" s="75">
        <f>'Margin per unit'!I120*'Volume (KT)'!I120*'Selling Price'!I$20/10^3</f>
        <v>0</v>
      </c>
      <c r="J120" s="75">
        <f>'Margin per unit'!J120*'Volume (KT)'!J120*'Selling Price'!J$20/10^3</f>
        <v>0</v>
      </c>
      <c r="K120" s="75">
        <f>'Margin per unit'!K120*'Volume (KT)'!K120*'Selling Price'!K$20/10^3</f>
        <v>0</v>
      </c>
      <c r="L120" s="75">
        <f>'Margin per unit'!L120*'Volume (KT)'!L120*'Selling Price'!L$20/10^3</f>
        <v>0</v>
      </c>
      <c r="M120" s="75">
        <f>'Margin per unit'!M120*'Volume (KT)'!M120*'Selling Price'!M$20/10^3</f>
        <v>0</v>
      </c>
      <c r="N120" s="75">
        <f>'Margin per unit'!N120*'Volume (KT)'!N120*'Selling Price'!N$20/10^3</f>
        <v>0</v>
      </c>
      <c r="O120" s="75">
        <f>'Margin per unit'!O120*'Volume (KT)'!O120*'Selling Price'!O$20/10^3</f>
        <v>0</v>
      </c>
      <c r="P120" s="75">
        <f>'Margin per unit'!P120*'Volume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'Margin per unit'!E121*'Volume (KT)'!E121*'Selling Price'!E$20/10^3</f>
        <v>1.912471999999998</v>
      </c>
      <c r="F121" s="75">
        <f>'Margin per unit'!F121*'Volume (KT)'!F121*'Selling Price'!F$20/10^3</f>
        <v>1.9124719999999975</v>
      </c>
      <c r="G121" s="75">
        <f>'Margin per unit'!G121*'Volume (KT)'!G121*'Selling Price'!G$20/10^3</f>
        <v>1.9124719999999975</v>
      </c>
      <c r="H121" s="75">
        <f>'Margin per unit'!H121*'Volume (KT)'!H121*'Selling Price'!H$20/10^3</f>
        <v>1.9124719999999975</v>
      </c>
      <c r="I121" s="75">
        <f>'Margin per unit'!I121*'Volume (KT)'!I121*'Selling Price'!I$20/10^3</f>
        <v>1.9124719999999975</v>
      </c>
      <c r="J121" s="75">
        <f>'Margin per unit'!J121*'Volume (KT)'!J121*'Selling Price'!J$20/10^3</f>
        <v>1.9124719999999975</v>
      </c>
      <c r="K121" s="75">
        <f>'Margin per unit'!K121*'Volume (KT)'!K121*'Selling Price'!K$20/10^3</f>
        <v>1.9124719999999975</v>
      </c>
      <c r="L121" s="75">
        <f>'Margin per unit'!L121*'Volume (KT)'!L121*'Selling Price'!L$20/10^3</f>
        <v>1.9124719999999975</v>
      </c>
      <c r="M121" s="75">
        <f>'Margin per unit'!M121*'Volume (KT)'!M121*'Selling Price'!M$20/10^3</f>
        <v>1.9124719999999975</v>
      </c>
      <c r="N121" s="75">
        <f>'Margin per unit'!N121*'Volume (KT)'!N121*'Selling Price'!N$20/10^3</f>
        <v>1.9124719999999975</v>
      </c>
      <c r="O121" s="75">
        <f>'Margin per unit'!O121*'Volume (KT)'!O121*'Selling Price'!O$20/10^3</f>
        <v>1.9124719999999975</v>
      </c>
      <c r="P121" s="75">
        <f>'Margin per unit'!P121*'Volume (KT)'!P121*'Selling Price'!P$20/10^3</f>
        <v>1.9124719999999975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'Margin per unit'!E122*'Volume (KT)'!E122*'Selling Price'!E$20/10^3</f>
        <v>0</v>
      </c>
      <c r="F122" s="75">
        <f>'Margin per unit'!F122*'Volume (KT)'!F122*'Selling Price'!F$20/10^3</f>
        <v>0</v>
      </c>
      <c r="G122" s="75">
        <f>'Margin per unit'!G122*'Volume (KT)'!G122*'Selling Price'!G$20/10^3</f>
        <v>0</v>
      </c>
      <c r="H122" s="75">
        <f>'Margin per unit'!H122*'Volume (KT)'!H122*'Selling Price'!H$20/10^3</f>
        <v>0</v>
      </c>
      <c r="I122" s="75">
        <f>'Margin per unit'!I122*'Volume (KT)'!I122*'Selling Price'!I$20/10^3</f>
        <v>0</v>
      </c>
      <c r="J122" s="75">
        <f>'Margin per unit'!J122*'Volume (KT)'!J122*'Selling Price'!J$20/10^3</f>
        <v>0</v>
      </c>
      <c r="K122" s="75">
        <f>'Margin per unit'!K122*'Volume (KT)'!K122*'Selling Price'!K$20/10^3</f>
        <v>0</v>
      </c>
      <c r="L122" s="75">
        <f>'Margin per unit'!L122*'Volume (KT)'!L122*'Selling Price'!L$20/10^3</f>
        <v>0</v>
      </c>
      <c r="M122" s="75">
        <f>'Margin per unit'!M122*'Volume (KT)'!M122*'Selling Price'!M$20/10^3</f>
        <v>0</v>
      </c>
      <c r="N122" s="75">
        <f>'Margin per unit'!N122*'Volume (KT)'!N122*'Selling Price'!N$20/10^3</f>
        <v>0</v>
      </c>
      <c r="O122" s="75">
        <f>'Margin per unit'!O122*'Volume (KT)'!O122*'Selling Price'!O$20/10^3</f>
        <v>0</v>
      </c>
      <c r="P122" s="75">
        <f>'Margin per unit'!P122*'Volume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'Margin per unit'!E123*'Volume (KT)'!E123*'Selling Price'!E$20/10^3</f>
        <v>4.6737698399999879</v>
      </c>
      <c r="F123" s="75">
        <f>'Margin per unit'!F123*'Volume (KT)'!F123*'Selling Price'!F$20/10^3</f>
        <v>4.4602473599999888</v>
      </c>
      <c r="G123" s="75">
        <f>'Margin per unit'!G123*'Volume (KT)'!G123*'Selling Price'!G$20/10^3</f>
        <v>4.8872923199999878</v>
      </c>
      <c r="H123" s="75">
        <f>'Margin per unit'!H123*'Volume (KT)'!H123*'Selling Price'!H$20/10^3</f>
        <v>4.8872923199999878</v>
      </c>
      <c r="I123" s="75">
        <f>'Margin per unit'!I123*'Volume (KT)'!I123*'Selling Price'!I$20/10^3</f>
        <v>4.8872923199999878</v>
      </c>
      <c r="J123" s="75">
        <f>'Margin per unit'!J123*'Volume (KT)'!J123*'Selling Price'!J$20/10^3</f>
        <v>4.8872923199999878</v>
      </c>
      <c r="K123" s="75">
        <f>'Margin per unit'!K123*'Volume (KT)'!K123*'Selling Price'!K$20/10^3</f>
        <v>4.8872923199999878</v>
      </c>
      <c r="L123" s="75">
        <f>'Margin per unit'!L123*'Volume (KT)'!L123*'Selling Price'!L$20/10^3</f>
        <v>4.8872923199999878</v>
      </c>
      <c r="M123" s="75">
        <f>'Margin per unit'!M123*'Volume (KT)'!M123*'Selling Price'!M$20/10^3</f>
        <v>4.8872923199999878</v>
      </c>
      <c r="N123" s="75">
        <f>'Margin per unit'!N123*'Volume (KT)'!N123*'Selling Price'!N$20/10^3</f>
        <v>4.8872923199999878</v>
      </c>
      <c r="O123" s="75">
        <f>'Margin per unit'!O123*'Volume (KT)'!O123*'Selling Price'!O$20/10^3</f>
        <v>4.8872923199999878</v>
      </c>
      <c r="P123" s="75">
        <f>'Margin per unit'!P123*'Volume (KT)'!P123*'Selling Price'!P$20/10^3</f>
        <v>4.8872923199999878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'Margin per unit'!E124*'Volume (KT)'!E124*'Selling Price'!E$20/10^3</f>
        <v>0</v>
      </c>
      <c r="F124" s="75">
        <f>'Margin per unit'!F124*'Volume (KT)'!F124*'Selling Price'!F$20/10^3</f>
        <v>0</v>
      </c>
      <c r="G124" s="75">
        <f>'Margin per unit'!G124*'Volume (KT)'!G124*'Selling Price'!G$20/10^3</f>
        <v>0</v>
      </c>
      <c r="H124" s="75">
        <f>'Margin per unit'!H124*'Volume (KT)'!H124*'Selling Price'!H$20/10^3</f>
        <v>0</v>
      </c>
      <c r="I124" s="75">
        <f>'Margin per unit'!I124*'Volume (KT)'!I124*'Selling Price'!I$20/10^3</f>
        <v>0</v>
      </c>
      <c r="J124" s="75">
        <f>'Margin per unit'!J124*'Volume (KT)'!J124*'Selling Price'!J$20/10^3</f>
        <v>0</v>
      </c>
      <c r="K124" s="75">
        <f>'Margin per unit'!K124*'Volume (KT)'!K124*'Selling Price'!K$20/10^3</f>
        <v>0</v>
      </c>
      <c r="L124" s="75">
        <f>'Margin per unit'!L124*'Volume (KT)'!L124*'Selling Price'!L$20/10^3</f>
        <v>0</v>
      </c>
      <c r="M124" s="75">
        <f>'Margin per unit'!M124*'Volume (KT)'!M124*'Selling Price'!M$20/10^3</f>
        <v>0</v>
      </c>
      <c r="N124" s="75">
        <f>'Margin per unit'!N124*'Volume (KT)'!N124*'Selling Price'!N$20/10^3</f>
        <v>0</v>
      </c>
      <c r="O124" s="75">
        <f>'Margin per unit'!O124*'Volume (KT)'!O124*'Selling Price'!O$20/10^3</f>
        <v>0</v>
      </c>
      <c r="P124" s="75">
        <f>'Margin per unit'!P124*'Volume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'Margin per unit'!E125*'Volume (KT)'!E125*'Selling Price'!E$20/10^3</f>
        <v>0.57349999999999013</v>
      </c>
      <c r="F125" s="75">
        <f>'Margin per unit'!F125*'Volume (KT)'!F125*'Selling Price'!F$20/10^3</f>
        <v>0.51799999999999113</v>
      </c>
      <c r="G125" s="75">
        <f>'Margin per unit'!G125*'Volume (KT)'!G125*'Selling Price'!G$20/10^3</f>
        <v>0.43399999999999256</v>
      </c>
      <c r="H125" s="75">
        <f>'Margin per unit'!H125*'Volume (KT)'!H125*'Selling Price'!H$20/10^3</f>
        <v>0.57349999999999013</v>
      </c>
      <c r="I125" s="75">
        <f>'Margin per unit'!I125*'Volume (KT)'!I125*'Selling Price'!I$20/10^3</f>
        <v>0.57349999999999013</v>
      </c>
      <c r="J125" s="75">
        <f>'Margin per unit'!J125*'Volume (KT)'!J125*'Selling Price'!J$20/10^3</f>
        <v>0.57349999999999013</v>
      </c>
      <c r="K125" s="75">
        <f>'Margin per unit'!K125*'Volume (KT)'!K125*'Selling Price'!K$20/10^3</f>
        <v>0.57349999999999013</v>
      </c>
      <c r="L125" s="75">
        <f>'Margin per unit'!L125*'Volume (KT)'!L125*'Selling Price'!L$20/10^3</f>
        <v>0.57349999999999013</v>
      </c>
      <c r="M125" s="75">
        <f>'Margin per unit'!M125*'Volume (KT)'!M125*'Selling Price'!M$20/10^3</f>
        <v>0.57349999999999013</v>
      </c>
      <c r="N125" s="75">
        <f>'Margin per unit'!N125*'Volume (KT)'!N125*'Selling Price'!N$20/10^3</f>
        <v>0.57349999999999013</v>
      </c>
      <c r="O125" s="75">
        <f>'Margin per unit'!O125*'Volume (KT)'!O125*'Selling Price'!O$20/10^3</f>
        <v>0.57349999999999013</v>
      </c>
      <c r="P125" s="75">
        <f>'Margin per unit'!P125*'Volume (KT)'!P125*'Selling Price'!P$20/10^3</f>
        <v>0.57349999999999013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'Margin per unit'!E126*'Volume (KT)'!E126*'Selling Price'!E$20/10^3</f>
        <v>4.0361258683161614</v>
      </c>
      <c r="F126" s="75">
        <f>'Margin per unit'!F126*'Volume (KT)'!F126*'Selling Price'!F$20/10^3</f>
        <v>9.0531950346501677</v>
      </c>
      <c r="G126" s="75">
        <f>'Margin per unit'!G126*'Volume (KT)'!G126*'Selling Price'!G$20/10^3</f>
        <v>5.4934624268419707</v>
      </c>
      <c r="H126" s="75">
        <f>'Margin per unit'!H126*'Volume (KT)'!H126*'Selling Price'!H$20/10^3</f>
        <v>7.6096982154515906</v>
      </c>
      <c r="I126" s="75">
        <f>'Margin per unit'!I126*'Volume (KT)'!I126*'Selling Price'!I$20/10^3</f>
        <v>9.8553516758635133</v>
      </c>
      <c r="J126" s="75">
        <f>'Margin per unit'!J126*'Volume (KT)'!J126*'Selling Price'!J$20/10^3</f>
        <v>8.8399960157993842</v>
      </c>
      <c r="K126" s="75">
        <f>'Margin per unit'!K126*'Volume (KT)'!K126*'Selling Price'!K$20/10^3</f>
        <v>4.1274302555600411</v>
      </c>
      <c r="L126" s="75">
        <f>'Margin per unit'!L126*'Volume (KT)'!L126*'Selling Price'!L$20/10^3</f>
        <v>5.1460265187526355</v>
      </c>
      <c r="M126" s="75">
        <f>'Margin per unit'!M126*'Volume (KT)'!M126*'Selling Price'!M$20/10^3</f>
        <v>1.2742693163907237</v>
      </c>
      <c r="N126" s="75">
        <f>'Margin per unit'!N126*'Volume (KT)'!N126*'Selling Price'!N$20/10^3</f>
        <v>9.0440529423587573E-2</v>
      </c>
      <c r="O126" s="75">
        <f>'Margin per unit'!O126*'Volume (KT)'!O126*'Selling Price'!O$20/10^3</f>
        <v>2.170784133266296</v>
      </c>
      <c r="P126" s="75">
        <f>'Margin per unit'!P126*'Volume (KT)'!P126*'Selling Price'!P$20/10^3</f>
        <v>0.93806724734595659</v>
      </c>
    </row>
    <row r="127" spans="1:16" s="73" customFormat="1" ht="23.5">
      <c r="A127" s="71" t="s">
        <v>6</v>
      </c>
      <c r="B127" s="72"/>
      <c r="D127" s="72"/>
    </row>
    <row r="128" spans="1:16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 ht="15" thickBot="1">
      <c r="A129" s="465"/>
      <c r="B129" s="467"/>
      <c r="C129" s="467"/>
      <c r="D129" s="467"/>
      <c r="E129" s="302">
        <f>E24</f>
        <v>23743</v>
      </c>
      <c r="F129" s="302">
        <f t="shared" ref="F129:P129" si="2">F24</f>
        <v>23774</v>
      </c>
      <c r="G129" s="302">
        <f t="shared" si="2"/>
        <v>23802</v>
      </c>
      <c r="H129" s="302">
        <f t="shared" si="2"/>
        <v>23833</v>
      </c>
      <c r="I129" s="302">
        <f t="shared" si="2"/>
        <v>23863</v>
      </c>
      <c r="J129" s="302">
        <f t="shared" si="2"/>
        <v>23894</v>
      </c>
      <c r="K129" s="302">
        <f t="shared" si="2"/>
        <v>23924</v>
      </c>
      <c r="L129" s="302">
        <f t="shared" si="2"/>
        <v>23955</v>
      </c>
      <c r="M129" s="302">
        <f t="shared" si="2"/>
        <v>23986</v>
      </c>
      <c r="N129" s="302">
        <f t="shared" si="2"/>
        <v>24016</v>
      </c>
      <c r="O129" s="302">
        <f t="shared" si="2"/>
        <v>24047</v>
      </c>
      <c r="P129" s="302">
        <f t="shared" si="2"/>
        <v>24077</v>
      </c>
    </row>
    <row r="130" spans="1:16">
      <c r="A130" s="74" t="s">
        <v>91</v>
      </c>
      <c r="B130" s="107" t="s">
        <v>95</v>
      </c>
      <c r="C130" s="107" t="s">
        <v>2</v>
      </c>
      <c r="D130" s="108" t="s">
        <v>95</v>
      </c>
      <c r="E130" s="75">
        <f>'Margin per unit'!E130*'Volume (KT)'!E130*'Selling Price'!E$20/10^3</f>
        <v>136.08348814607498</v>
      </c>
      <c r="F130" s="75">
        <f>'Margin per unit'!F130*'Volume (KT)'!F130*'Selling Price'!F$20/10^3</f>
        <v>134.50217513420108</v>
      </c>
      <c r="G130" s="75">
        <f>'Margin per unit'!G130*'Volume (KT)'!G130*'Selling Price'!G$20/10^3</f>
        <v>142.46689102736696</v>
      </c>
      <c r="H130" s="75">
        <f>'Margin per unit'!H130*'Volume (KT)'!H130*'Selling Price'!H$20/10^3</f>
        <v>146.81442318813325</v>
      </c>
      <c r="I130" s="75">
        <f>'Margin per unit'!I130*'Volume (KT)'!I130*'Selling Price'!I$20/10^3</f>
        <v>131.65388199143391</v>
      </c>
      <c r="J130" s="75">
        <f>'Margin per unit'!J130*'Volume (KT)'!J130*'Selling Price'!J$20/10^3</f>
        <v>131.20820207059359</v>
      </c>
      <c r="K130" s="75">
        <f>'Margin per unit'!K130*'Volume (KT)'!K130*'Selling Price'!K$20/10^3</f>
        <v>141.58585866238829</v>
      </c>
      <c r="L130" s="75">
        <f>'Margin per unit'!L130*'Volume (KT)'!L130*'Selling Price'!L$20/10^3</f>
        <v>114.65460823335152</v>
      </c>
      <c r="M130" s="75">
        <f>'Margin per unit'!M130*'Volume (KT)'!M130*'Selling Price'!M$20/10^3</f>
        <v>142.23958437037803</v>
      </c>
      <c r="N130" s="75">
        <f>'Margin per unit'!N130*'Volume (KT)'!N130*'Selling Price'!N$20/10^3</f>
        <v>150.03776749480375</v>
      </c>
      <c r="O130" s="75">
        <f>'Margin per unit'!O130*'Volume (KT)'!O130*'Selling Price'!O$20/10^3</f>
        <v>140.91960359501158</v>
      </c>
      <c r="P130" s="75">
        <f>'Margin per unit'!P130*'Volume (KT)'!P130*'Selling Price'!P$20/10^3</f>
        <v>126.02786383199707</v>
      </c>
    </row>
    <row r="131" spans="1:16" ht="15" thickBot="1">
      <c r="A131" s="74" t="s">
        <v>91</v>
      </c>
      <c r="B131" s="109" t="s">
        <v>95</v>
      </c>
      <c r="C131" s="109" t="s">
        <v>3</v>
      </c>
      <c r="D131" s="110" t="s">
        <v>95</v>
      </c>
      <c r="E131" s="75">
        <f>'Margin per unit'!E131*'Volume (KT)'!E131*'Selling Price'!E$20/10^3</f>
        <v>169.04608215943074</v>
      </c>
      <c r="F131" s="75">
        <f>'Margin per unit'!F131*'Volume (KT)'!F131*'Selling Price'!F$20/10^3</f>
        <v>140.43181921978385</v>
      </c>
      <c r="G131" s="75">
        <f>'Margin per unit'!G131*'Volume (KT)'!G131*'Selling Price'!G$20/10^3</f>
        <v>153.20070625372978</v>
      </c>
      <c r="H131" s="75">
        <f>'Margin per unit'!H131*'Volume (KT)'!H131*'Selling Price'!H$20/10^3</f>
        <v>152.77209300275041</v>
      </c>
      <c r="I131" s="75">
        <f>'Margin per unit'!I131*'Volume (KT)'!I131*'Selling Price'!I$20/10^3</f>
        <v>160.18413163423324</v>
      </c>
      <c r="J131" s="75">
        <f>'Margin per unit'!J131*'Volume (KT)'!J131*'Selling Price'!J$20/10^3</f>
        <v>158.65915871435936</v>
      </c>
      <c r="K131" s="75">
        <f>'Margin per unit'!K131*'Volume (KT)'!K131*'Selling Price'!K$20/10^3</f>
        <v>158.36805426722532</v>
      </c>
      <c r="L131" s="75">
        <f>'Margin per unit'!L131*'Volume (KT)'!L131*'Selling Price'!L$20/10^3</f>
        <v>142.52995020935592</v>
      </c>
      <c r="M131" s="75">
        <f>'Margin per unit'!M131*'Volume (KT)'!M131*'Selling Price'!M$20/10^3</f>
        <v>148.02277196031807</v>
      </c>
      <c r="N131" s="75">
        <f>'Margin per unit'!N131*'Volume (KT)'!N131*'Selling Price'!N$20/10^3</f>
        <v>120.88075933742468</v>
      </c>
      <c r="O131" s="75">
        <f>'Margin per unit'!O131*'Volume (KT)'!O131*'Selling Price'!O$20/10^3</f>
        <v>114.45689091195939</v>
      </c>
      <c r="P131" s="75">
        <f>'Margin per unit'!P131*'Volume (KT)'!P131*'Selling Price'!P$20/10^3</f>
        <v>115.3973091571435</v>
      </c>
    </row>
    <row r="132" spans="1:16">
      <c r="A132" s="74" t="s">
        <v>91</v>
      </c>
      <c r="B132" s="106" t="s">
        <v>95</v>
      </c>
      <c r="C132" s="106" t="s">
        <v>42</v>
      </c>
      <c r="D132" s="106" t="s">
        <v>107</v>
      </c>
      <c r="E132" s="75">
        <f>'Margin per unit'!E132*'Volume (KT)'!E132*'Selling Price'!E$20/10^3</f>
        <v>0</v>
      </c>
      <c r="F132" s="75">
        <f>'Margin per unit'!F132*'Volume (KT)'!F132*'Selling Price'!F$20/10^3</f>
        <v>4.9966005539495972</v>
      </c>
      <c r="G132" s="75">
        <f>'Margin per unit'!G132*'Volume (KT)'!G132*'Selling Price'!G$20/10^3</f>
        <v>0</v>
      </c>
      <c r="H132" s="75">
        <f>'Margin per unit'!H132*'Volume (KT)'!H132*'Selling Price'!H$20/10^3</f>
        <v>0</v>
      </c>
      <c r="I132" s="75">
        <f>'Margin per unit'!I132*'Volume (KT)'!I132*'Selling Price'!I$20/10^3</f>
        <v>0</v>
      </c>
      <c r="J132" s="75">
        <f>'Margin per unit'!J132*'Volume (KT)'!J132*'Selling Price'!J$20/10^3</f>
        <v>0</v>
      </c>
      <c r="K132" s="75">
        <f>'Margin per unit'!K132*'Volume (KT)'!K132*'Selling Price'!K$20/10^3</f>
        <v>0</v>
      </c>
      <c r="L132" s="75">
        <f>'Margin per unit'!L132*'Volume (KT)'!L132*'Selling Price'!L$20/10^3</f>
        <v>0</v>
      </c>
      <c r="M132" s="75">
        <f>'Margin per unit'!M132*'Volume (KT)'!M132*'Selling Price'!M$20/10^3</f>
        <v>0</v>
      </c>
      <c r="N132" s="75">
        <f>'Margin per unit'!N132*'Volume (KT)'!N132*'Selling Price'!N$20/10^3</f>
        <v>0</v>
      </c>
      <c r="O132" s="75">
        <f>'Margin per unit'!O132*'Volume (KT)'!O132*'Selling Price'!O$20/10^3</f>
        <v>0</v>
      </c>
      <c r="P132" s="75">
        <f>'Margin per unit'!P132*'Volume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'Margin per unit'!E133*'Volume (KT)'!E133*'Selling Price'!E$20/10^3</f>
        <v>0</v>
      </c>
      <c r="F133" s="75">
        <f>'Margin per unit'!F133*'Volume (KT)'!F133*'Selling Price'!F$20/10^3</f>
        <v>0</v>
      </c>
      <c r="G133" s="75">
        <f>'Margin per unit'!G133*'Volume (KT)'!G133*'Selling Price'!G$20/10^3</f>
        <v>0</v>
      </c>
      <c r="H133" s="75">
        <f>'Margin per unit'!H133*'Volume (KT)'!H133*'Selling Price'!H$20/10^3</f>
        <v>0</v>
      </c>
      <c r="I133" s="75">
        <f>'Margin per unit'!I133*'Volume (KT)'!I133*'Selling Price'!I$20/10^3</f>
        <v>0</v>
      </c>
      <c r="J133" s="75">
        <f>'Margin per unit'!J133*'Volume (KT)'!J133*'Selling Price'!J$20/10^3</f>
        <v>0</v>
      </c>
      <c r="K133" s="75">
        <f>'Margin per unit'!K133*'Volume (KT)'!K133*'Selling Price'!K$20/10^3</f>
        <v>0</v>
      </c>
      <c r="L133" s="75">
        <f>'Margin per unit'!L133*'Volume (KT)'!L133*'Selling Price'!L$20/10^3</f>
        <v>0</v>
      </c>
      <c r="M133" s="75">
        <f>'Margin per unit'!M133*'Volume (KT)'!M133*'Selling Price'!M$20/10^3</f>
        <v>0</v>
      </c>
      <c r="N133" s="75">
        <f>'Margin per unit'!N133*'Volume (KT)'!N133*'Selling Price'!N$20/10^3</f>
        <v>0</v>
      </c>
      <c r="O133" s="75">
        <f>'Margin per unit'!O133*'Volume (KT)'!O133*'Selling Price'!O$20/10^3</f>
        <v>0</v>
      </c>
      <c r="P133" s="75">
        <f>'Margin per unit'!P133*'Volume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'Margin per unit'!E134*'Volume (KT)'!E134*'Selling Price'!E$20/10^3</f>
        <v>15.173738260544754</v>
      </c>
      <c r="F134" s="75">
        <f>'Margin per unit'!F134*'Volume (KT)'!F134*'Selling Price'!F$20/10^3</f>
        <v>14.979047002522837</v>
      </c>
      <c r="G134" s="75">
        <f>'Margin per unit'!G134*'Volume (KT)'!G134*'Selling Price'!G$20/10^3</f>
        <v>14.735905361199457</v>
      </c>
      <c r="H134" s="75">
        <f>'Margin per unit'!H134*'Volume (KT)'!H134*'Selling Price'!H$20/10^3</f>
        <v>7.6169146153130072</v>
      </c>
      <c r="I134" s="75">
        <f>'Margin per unit'!I134*'Volume (KT)'!I134*'Selling Price'!I$20/10^3</f>
        <v>15.481482306089836</v>
      </c>
      <c r="J134" s="75">
        <f>'Margin per unit'!J134*'Volume (KT)'!J134*'Selling Price'!J$20/10^3</f>
        <v>7.9416527561791783</v>
      </c>
      <c r="K134" s="75">
        <f>'Margin per unit'!K134*'Volume (KT)'!K134*'Selling Price'!K$20/10^3</f>
        <v>7.9255950592566222</v>
      </c>
      <c r="L134" s="75">
        <f>'Margin per unit'!L134*'Volume (KT)'!L134*'Selling Price'!L$20/10^3</f>
        <v>7.0519448031612457</v>
      </c>
      <c r="M134" s="75">
        <f>'Margin per unit'!M134*'Volume (KT)'!M134*'Selling Price'!M$20/10^3</f>
        <v>0</v>
      </c>
      <c r="N134" s="75">
        <f>'Margin per unit'!N134*'Volume (KT)'!N134*'Selling Price'!N$20/10^3</f>
        <v>0</v>
      </c>
      <c r="O134" s="75">
        <f>'Margin per unit'!O134*'Volume (KT)'!O134*'Selling Price'!O$20/10^3</f>
        <v>6.4387452644240941</v>
      </c>
      <c r="P134" s="75">
        <f>'Margin per unit'!P134*'Volume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'Margin per unit'!E135*'Volume (KT)'!E135*'Selling Price'!E$20/10^3</f>
        <v>0</v>
      </c>
      <c r="F135" s="75">
        <f>'Margin per unit'!F135*'Volume (KT)'!F135*'Selling Price'!F$20/10^3</f>
        <v>7.2919159012614179</v>
      </c>
      <c r="G135" s="75">
        <f>'Margin per unit'!G135*'Volume (KT)'!G135*'Selling Price'!G$20/10^3</f>
        <v>7.1703450805997289</v>
      </c>
      <c r="H135" s="75">
        <f>'Margin per unit'!H135*'Volume (KT)'!H135*'Selling Price'!H$20/10^3</f>
        <v>7.4193070153130067</v>
      </c>
      <c r="I135" s="75">
        <f>'Margin per unit'!I135*'Volume (KT)'!I135*'Selling Price'!I$20/10^3</f>
        <v>7.5431335530449184</v>
      </c>
      <c r="J135" s="75">
        <f>'Margin per unit'!J135*'Volume (KT)'!J135*'Selling Price'!J$20/10^3</f>
        <v>7.7440451561791779</v>
      </c>
      <c r="K135" s="75">
        <f>'Margin per unit'!K135*'Volume (KT)'!K135*'Selling Price'!K$20/10^3</f>
        <v>7.7279874592566218</v>
      </c>
      <c r="L135" s="75">
        <f>'Margin per unit'!L135*'Volume (KT)'!L135*'Selling Price'!L$20/10^3</f>
        <v>0</v>
      </c>
      <c r="M135" s="75">
        <f>'Margin per unit'!M135*'Volume (KT)'!M135*'Selling Price'!M$20/10^3</f>
        <v>0</v>
      </c>
      <c r="N135" s="75">
        <f>'Margin per unit'!N135*'Volume (KT)'!N135*'Selling Price'!N$20/10^3</f>
        <v>0</v>
      </c>
      <c r="O135" s="75">
        <f>'Margin per unit'!O135*'Volume (KT)'!O135*'Selling Price'!O$20/10^3</f>
        <v>0</v>
      </c>
      <c r="P135" s="75">
        <f>'Margin per unit'!P135*'Volume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 ht="15" thickBot="1">
      <c r="A138" s="465"/>
      <c r="B138" s="467"/>
      <c r="C138" s="467"/>
      <c r="D138" s="467"/>
      <c r="E138" s="302">
        <f>E24</f>
        <v>23743</v>
      </c>
      <c r="F138" s="302">
        <f t="shared" ref="F138:P138" si="3">F24</f>
        <v>23774</v>
      </c>
      <c r="G138" s="302">
        <f t="shared" si="3"/>
        <v>23802</v>
      </c>
      <c r="H138" s="302">
        <f t="shared" si="3"/>
        <v>23833</v>
      </c>
      <c r="I138" s="302">
        <f t="shared" si="3"/>
        <v>23863</v>
      </c>
      <c r="J138" s="302">
        <f t="shared" si="3"/>
        <v>23894</v>
      </c>
      <c r="K138" s="302">
        <f t="shared" si="3"/>
        <v>23924</v>
      </c>
      <c r="L138" s="302">
        <f t="shared" si="3"/>
        <v>23955</v>
      </c>
      <c r="M138" s="302">
        <f t="shared" si="3"/>
        <v>23986</v>
      </c>
      <c r="N138" s="302">
        <f t="shared" si="3"/>
        <v>24016</v>
      </c>
      <c r="O138" s="302">
        <f t="shared" si="3"/>
        <v>24047</v>
      </c>
      <c r="P138" s="302">
        <f t="shared" si="3"/>
        <v>24077</v>
      </c>
    </row>
    <row r="139" spans="1:16" ht="15" thickBot="1">
      <c r="A139" s="74" t="s">
        <v>91</v>
      </c>
      <c r="B139" s="112" t="s">
        <v>95</v>
      </c>
      <c r="C139" s="112" t="s">
        <v>3</v>
      </c>
      <c r="D139" s="113" t="s">
        <v>95</v>
      </c>
      <c r="E139" s="75">
        <f>'Margin per unit'!E139*'Volume (KT)'!E139*'Selling Price'!E$20/10^3</f>
        <v>17.835574554203941</v>
      </c>
      <c r="F139" s="75">
        <f>'Margin per unit'!F139*'Volume (KT)'!F139*'Selling Price'!F$20/10^3</f>
        <v>15.790758507054937</v>
      </c>
      <c r="G139" s="75">
        <f>'Margin per unit'!G139*'Volume (KT)'!G139*'Selling Price'!G$20/10^3</f>
        <v>17.041842397496094</v>
      </c>
      <c r="H139" s="75">
        <f>'Margin per unit'!H139*'Volume (KT)'!H139*'Selling Price'!H$20/10^3</f>
        <v>17.365656194080724</v>
      </c>
      <c r="I139" s="75">
        <f>'Margin per unit'!I139*'Volume (KT)'!I139*'Selling Price'!I$20/10^3</f>
        <v>18.393473116303213</v>
      </c>
      <c r="J139" s="75">
        <f>'Margin per unit'!J139*'Volume (KT)'!J139*'Selling Price'!J$20/10^3</f>
        <v>18.50508826729536</v>
      </c>
      <c r="K139" s="75">
        <f>'Margin per unit'!K139*'Volume (KT)'!K139*'Selling Price'!K$20/10^3</f>
        <v>19.06370365344506</v>
      </c>
      <c r="L139" s="75">
        <f>'Margin per unit'!L139*'Volume (KT)'!L139*'Selling Price'!L$20/10^3</f>
        <v>15.896082841871181</v>
      </c>
      <c r="M139" s="75">
        <f>'Margin per unit'!M139*'Volume (KT)'!M139*'Selling Price'!M$20/10^3</f>
        <v>16.446432766513173</v>
      </c>
      <c r="N139" s="75">
        <f>'Margin per unit'!N139*'Volume (KT)'!N139*'Selling Price'!N$20/10^3</f>
        <v>14.252483763872155</v>
      </c>
      <c r="O139" s="75">
        <f>'Margin per unit'!O139*'Volume (KT)'!O139*'Selling Price'!O$20/10^3</f>
        <v>13.231728647102086</v>
      </c>
      <c r="P139" s="75">
        <f>'Margin per unit'!P139*'Volume (KT)'!P139*'Selling Price'!P$20/10^3</f>
        <v>13.033939279365224</v>
      </c>
    </row>
    <row r="140" spans="1:16" s="73" customFormat="1" ht="23.5">
      <c r="A140" s="71" t="s">
        <v>155</v>
      </c>
      <c r="B140" s="72"/>
      <c r="D140" s="72"/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 ht="15" thickBot="1">
      <c r="A142" s="465"/>
      <c r="B142" s="467"/>
      <c r="C142" s="467"/>
      <c r="D142" s="467"/>
      <c r="E142" s="302">
        <f>E24</f>
        <v>23743</v>
      </c>
      <c r="F142" s="302">
        <f t="shared" ref="F142:P142" si="4">F24</f>
        <v>23774</v>
      </c>
      <c r="G142" s="302">
        <f t="shared" si="4"/>
        <v>23802</v>
      </c>
      <c r="H142" s="302">
        <f t="shared" si="4"/>
        <v>23833</v>
      </c>
      <c r="I142" s="302">
        <f t="shared" si="4"/>
        <v>23863</v>
      </c>
      <c r="J142" s="302">
        <f t="shared" si="4"/>
        <v>23894</v>
      </c>
      <c r="K142" s="302">
        <f t="shared" si="4"/>
        <v>23924</v>
      </c>
      <c r="L142" s="302">
        <f t="shared" si="4"/>
        <v>23955</v>
      </c>
      <c r="M142" s="302">
        <f t="shared" si="4"/>
        <v>23986</v>
      </c>
      <c r="N142" s="302">
        <f t="shared" si="4"/>
        <v>24016</v>
      </c>
      <c r="O142" s="302">
        <f t="shared" si="4"/>
        <v>24047</v>
      </c>
      <c r="P142" s="302">
        <f t="shared" si="4"/>
        <v>24077</v>
      </c>
    </row>
    <row r="143" spans="1:16" ht="15" thickBot="1">
      <c r="A143" s="74" t="s">
        <v>91</v>
      </c>
      <c r="B143" s="112" t="s">
        <v>95</v>
      </c>
      <c r="C143" s="112" t="s">
        <v>156</v>
      </c>
      <c r="D143" s="113" t="s">
        <v>95</v>
      </c>
      <c r="E143" s="75">
        <f>'Margin per unit'!E143*'Volume (KT)'!E143/10^3</f>
        <v>20.412350000000004</v>
      </c>
      <c r="F143" s="75">
        <f>'Margin per unit'!F143*'Volume (KT)'!F143/10^3</f>
        <v>20.412350000000004</v>
      </c>
      <c r="G143" s="75">
        <f>'Margin per unit'!G143*'Volume (KT)'!G143/10^3</f>
        <v>20.412350000000004</v>
      </c>
      <c r="H143" s="75">
        <f>'Margin per unit'!H143*'Volume (KT)'!H143/10^3</f>
        <v>20.412350000000004</v>
      </c>
      <c r="I143" s="75">
        <f>'Margin per unit'!I143*'Volume (KT)'!I143/10^3</f>
        <v>20.412350000000004</v>
      </c>
      <c r="J143" s="75">
        <f>'Margin per unit'!J143*'Volume (KT)'!J143/10^3</f>
        <v>20.412350000000004</v>
      </c>
      <c r="K143" s="75">
        <f>'Margin per unit'!K143*'Volume (KT)'!K143/10^3</f>
        <v>20.412350000000004</v>
      </c>
      <c r="L143" s="75">
        <f>'Margin per unit'!L143*'Volume (KT)'!L143/10^3</f>
        <v>20.412350000000004</v>
      </c>
      <c r="M143" s="75">
        <f>'Margin per unit'!M143*'Volume (KT)'!M143/10^3</f>
        <v>20.412350000000004</v>
      </c>
      <c r="N143" s="75">
        <f>'Margin per unit'!N143*'Volume (KT)'!N143/10^3</f>
        <v>20.412350000000004</v>
      </c>
      <c r="O143" s="75">
        <f>'Margin per unit'!O143*'Volume (KT)'!O143/10^3</f>
        <v>20.412350000000004</v>
      </c>
      <c r="P143" s="75">
        <f>'Margin per unit'!P143*'Volume (KT)'!P143/10^3</f>
        <v>20.412350000000004</v>
      </c>
    </row>
    <row r="144" spans="1:16" ht="15" thickBot="1">
      <c r="A144" s="74" t="s">
        <v>91</v>
      </c>
      <c r="B144" s="112" t="s">
        <v>95</v>
      </c>
      <c r="C144" s="112" t="s">
        <v>157</v>
      </c>
      <c r="D144" s="113" t="s">
        <v>95</v>
      </c>
      <c r="E144" s="75">
        <f>'Margin per unit'!E144*'Volume (KT)'!E144/10^3</f>
        <v>11.664200000000001</v>
      </c>
      <c r="F144" s="75">
        <f>'Margin per unit'!F144*'Volume (KT)'!F144/10^3</f>
        <v>11.664200000000001</v>
      </c>
      <c r="G144" s="75">
        <f>'Margin per unit'!G144*'Volume (KT)'!G144/10^3</f>
        <v>11.664200000000001</v>
      </c>
      <c r="H144" s="75">
        <f>'Margin per unit'!H144*'Volume (KT)'!H144/10^3</f>
        <v>11.664200000000001</v>
      </c>
      <c r="I144" s="75">
        <f>'Margin per unit'!I144*'Volume (KT)'!I144/10^3</f>
        <v>11.664200000000001</v>
      </c>
      <c r="J144" s="75">
        <f>'Margin per unit'!J144*'Volume (KT)'!J144/10^3</f>
        <v>11.664200000000001</v>
      </c>
      <c r="K144" s="75">
        <f>'Margin per unit'!K144*'Volume (KT)'!K144/10^3</f>
        <v>11.664200000000001</v>
      </c>
      <c r="L144" s="75">
        <f>'Margin per unit'!L144*'Volume (KT)'!L144/10^3</f>
        <v>11.664200000000001</v>
      </c>
      <c r="M144" s="75">
        <f>'Margin per unit'!M144*'Volume (KT)'!M144/10^3</f>
        <v>11.664200000000001</v>
      </c>
      <c r="N144" s="75">
        <f>'Margin per unit'!N144*'Volume (KT)'!N144/10^3</f>
        <v>11.664200000000001</v>
      </c>
      <c r="O144" s="75">
        <f>'Margin per unit'!O144*'Volume (KT)'!O144/10^3</f>
        <v>11.664200000000001</v>
      </c>
      <c r="P144" s="75">
        <f>'Margin per unit'!P144*'Volume (KT)'!P144/10^3</f>
        <v>11.664200000000001</v>
      </c>
    </row>
    <row r="145" spans="1:16" ht="15" thickBot="1"/>
    <row r="146" spans="1:16">
      <c r="A146" s="475" t="s">
        <v>127</v>
      </c>
      <c r="B146" s="476"/>
      <c r="C146" s="476"/>
      <c r="D146" s="476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77"/>
      <c r="B147" s="464"/>
      <c r="C147" s="464"/>
      <c r="D147" s="464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16" ht="15" thickBot="1">
      <c r="A148" s="478"/>
      <c r="B148" s="479"/>
      <c r="C148" s="479"/>
      <c r="D148" s="479"/>
      <c r="E148" s="295">
        <f t="shared" ref="E148:P148" si="5">SUM(E25:E31)</f>
        <v>94.877921421342677</v>
      </c>
      <c r="F148" s="295">
        <f t="shared" si="5"/>
        <v>44.384823044405465</v>
      </c>
      <c r="G148" s="295">
        <f t="shared" si="5"/>
        <v>115.59441049008527</v>
      </c>
      <c r="H148" s="295">
        <f t="shared" si="5"/>
        <v>197.37861087861884</v>
      </c>
      <c r="I148" s="295">
        <f t="shared" si="5"/>
        <v>153.69313091924596</v>
      </c>
      <c r="J148" s="295">
        <f t="shared" si="5"/>
        <v>145.89753492937879</v>
      </c>
      <c r="K148" s="295">
        <f t="shared" si="5"/>
        <v>177.01477878151618</v>
      </c>
      <c r="L148" s="295">
        <f t="shared" si="5"/>
        <v>85.167659639610719</v>
      </c>
      <c r="M148" s="295">
        <f t="shared" si="5"/>
        <v>100.32485262076165</v>
      </c>
      <c r="N148" s="295">
        <f t="shared" si="5"/>
        <v>0.4199112933850202</v>
      </c>
      <c r="O148" s="295">
        <f t="shared" si="5"/>
        <v>25.742064786021757</v>
      </c>
      <c r="P148" s="295">
        <f t="shared" si="5"/>
        <v>20.578884968081006</v>
      </c>
    </row>
    <row r="149" spans="1:16">
      <c r="A149" s="475" t="s">
        <v>128</v>
      </c>
      <c r="B149" s="476"/>
      <c r="C149" s="476"/>
      <c r="D149" s="476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77"/>
      <c r="B150" s="464"/>
      <c r="C150" s="464"/>
      <c r="D150" s="464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</row>
    <row r="151" spans="1:16" ht="15" thickBot="1">
      <c r="A151" s="478"/>
      <c r="B151" s="479"/>
      <c r="C151" s="479"/>
      <c r="D151" s="479"/>
      <c r="E151" s="295">
        <f t="shared" ref="E151:P151" si="6">SUM(E35:E54)</f>
        <v>656.13436799133979</v>
      </c>
      <c r="F151" s="295">
        <f t="shared" si="6"/>
        <v>462.41618949969478</v>
      </c>
      <c r="G151" s="295">
        <f t="shared" si="6"/>
        <v>503.97899074915381</v>
      </c>
      <c r="H151" s="295">
        <f t="shared" si="6"/>
        <v>480.44896641423247</v>
      </c>
      <c r="I151" s="295">
        <f t="shared" si="6"/>
        <v>413.3497112551135</v>
      </c>
      <c r="J151" s="295">
        <f t="shared" si="6"/>
        <v>422.59779694834032</v>
      </c>
      <c r="K151" s="295">
        <f t="shared" si="6"/>
        <v>390.25293780492586</v>
      </c>
      <c r="L151" s="295">
        <f t="shared" si="6"/>
        <v>345.23064086488284</v>
      </c>
      <c r="M151" s="295">
        <f t="shared" si="6"/>
        <v>395.66064977752967</v>
      </c>
      <c r="N151" s="295">
        <f t="shared" si="6"/>
        <v>436.67345732572016</v>
      </c>
      <c r="O151" s="295">
        <f t="shared" si="6"/>
        <v>440.93024204189453</v>
      </c>
      <c r="P151" s="295">
        <f t="shared" si="6"/>
        <v>452.58242323020829</v>
      </c>
    </row>
    <row r="152" spans="1:16">
      <c r="A152" s="475" t="s">
        <v>152</v>
      </c>
      <c r="B152" s="476"/>
      <c r="C152" s="476"/>
      <c r="D152" s="476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77"/>
      <c r="B153" s="464"/>
      <c r="C153" s="464"/>
      <c r="D153" s="464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16" ht="15" thickBot="1">
      <c r="A154" s="478"/>
      <c r="B154" s="479"/>
      <c r="C154" s="479"/>
      <c r="D154" s="479"/>
      <c r="E154" s="295">
        <f t="shared" ref="E154:P154" si="7">SUM(E58:E126)</f>
        <v>326.24632541176067</v>
      </c>
      <c r="F154" s="295">
        <f t="shared" si="7"/>
        <v>412.66004702097433</v>
      </c>
      <c r="G154" s="295">
        <f t="shared" si="7"/>
        <v>346.54812759589038</v>
      </c>
      <c r="H154" s="295">
        <f t="shared" si="7"/>
        <v>494.87858780984459</v>
      </c>
      <c r="I154" s="295">
        <f t="shared" si="7"/>
        <v>433.32618369880282</v>
      </c>
      <c r="J154" s="295">
        <f t="shared" si="7"/>
        <v>352.41196391233797</v>
      </c>
      <c r="K154" s="295">
        <f t="shared" si="7"/>
        <v>336.94173045926442</v>
      </c>
      <c r="L154" s="295">
        <f t="shared" si="7"/>
        <v>315.27313321522143</v>
      </c>
      <c r="M154" s="295">
        <f t="shared" si="7"/>
        <v>349.27536547152812</v>
      </c>
      <c r="N154" s="295">
        <f t="shared" si="7"/>
        <v>299.34015844169022</v>
      </c>
      <c r="O154" s="295">
        <f t="shared" si="7"/>
        <v>341.23120301193183</v>
      </c>
      <c r="P154" s="295">
        <f t="shared" si="7"/>
        <v>293.07301829060469</v>
      </c>
    </row>
    <row r="155" spans="1:16">
      <c r="A155" s="475" t="s">
        <v>129</v>
      </c>
      <c r="B155" s="476"/>
      <c r="C155" s="476"/>
      <c r="D155" s="476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77"/>
      <c r="B156" s="464"/>
      <c r="C156" s="464"/>
      <c r="D156" s="464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16" ht="15" thickBot="1">
      <c r="A157" s="478"/>
      <c r="B157" s="479"/>
      <c r="C157" s="479"/>
      <c r="D157" s="479"/>
      <c r="E157" s="295">
        <f>SUM(E130:E134)</f>
        <v>320.30330856605048</v>
      </c>
      <c r="F157" s="295">
        <f t="shared" ref="F157:G157" si="8">SUM(F130:F134)</f>
        <v>294.90964191045737</v>
      </c>
      <c r="G157" s="295">
        <f t="shared" si="8"/>
        <v>310.40350264229619</v>
      </c>
      <c r="H157" s="295">
        <f t="shared" ref="H157:P157" si="9">SUM(H130:H134)</f>
        <v>307.20343080619671</v>
      </c>
      <c r="I157" s="295">
        <f t="shared" si="9"/>
        <v>307.31949593175699</v>
      </c>
      <c r="J157" s="295">
        <f t="shared" si="9"/>
        <v>297.80901354113212</v>
      </c>
      <c r="K157" s="295">
        <f t="shared" si="9"/>
        <v>307.87950798887022</v>
      </c>
      <c r="L157" s="295">
        <f t="shared" si="9"/>
        <v>264.23650324586868</v>
      </c>
      <c r="M157" s="295">
        <f t="shared" si="9"/>
        <v>290.26235633069609</v>
      </c>
      <c r="N157" s="295">
        <f t="shared" si="9"/>
        <v>270.91852683222839</v>
      </c>
      <c r="O157" s="295">
        <f t="shared" si="9"/>
        <v>261.81523977139506</v>
      </c>
      <c r="P157" s="295">
        <f t="shared" si="9"/>
        <v>241.42517298914055</v>
      </c>
    </row>
    <row r="158" spans="1:16">
      <c r="E158" s="214">
        <f>E154-E168</f>
        <v>319.02058357176071</v>
      </c>
      <c r="F158" s="214">
        <f t="shared" ref="F158:G158" si="10">F154-F168</f>
        <v>405.70332766097437</v>
      </c>
      <c r="G158" s="214">
        <f t="shared" si="10"/>
        <v>339.24836327589043</v>
      </c>
      <c r="H158" s="214">
        <f t="shared" ref="H158:P158" si="11">H154-H168</f>
        <v>487.43932348984464</v>
      </c>
      <c r="I158" s="214">
        <f t="shared" si="11"/>
        <v>425.88691937880287</v>
      </c>
      <c r="J158" s="214">
        <f t="shared" si="11"/>
        <v>344.97269959233802</v>
      </c>
      <c r="K158" s="214">
        <f t="shared" si="11"/>
        <v>329.50246613926447</v>
      </c>
      <c r="L158" s="214">
        <f t="shared" si="11"/>
        <v>307.83386889522149</v>
      </c>
      <c r="M158" s="214">
        <f t="shared" si="11"/>
        <v>341.83610115152817</v>
      </c>
      <c r="N158" s="214">
        <f t="shared" si="11"/>
        <v>291.96689412169025</v>
      </c>
      <c r="O158" s="214">
        <f t="shared" si="11"/>
        <v>333.85793869193185</v>
      </c>
      <c r="P158" s="214">
        <f t="shared" si="11"/>
        <v>285.63375397060474</v>
      </c>
    </row>
    <row r="159" spans="1:16" ht="15" thickBot="1">
      <c r="E159" s="214">
        <f>E162+E165</f>
        <v>1372.8684198728747</v>
      </c>
      <c r="F159" s="214">
        <f t="shared" ref="F159:G159" si="12">F162+F165</f>
        <v>1192.2746790055749</v>
      </c>
      <c r="G159" s="214">
        <f t="shared" si="12"/>
        <v>1252.5549507160433</v>
      </c>
      <c r="H159" s="214">
        <f t="shared" ref="H159:P159" si="13">H162+H165</f>
        <v>1455.2115516793665</v>
      </c>
      <c r="I159" s="214">
        <f t="shared" si="13"/>
        <v>1291.9386917737011</v>
      </c>
      <c r="J159" s="214">
        <f t="shared" si="13"/>
        <v>1196.0576057746639</v>
      </c>
      <c r="K159" s="214">
        <f t="shared" si="13"/>
        <v>1188.5950094756959</v>
      </c>
      <c r="L159" s="214">
        <f t="shared" si="13"/>
        <v>990.82562146703572</v>
      </c>
      <c r="M159" s="214">
        <f t="shared" si="13"/>
        <v>1111.5420159234595</v>
      </c>
      <c r="N159" s="214">
        <f t="shared" si="13"/>
        <v>986.81841023644711</v>
      </c>
      <c r="O159" s="214">
        <f t="shared" si="13"/>
        <v>1050.0030320877086</v>
      </c>
      <c r="P159" s="214">
        <f t="shared" si="13"/>
        <v>989.87511932804182</v>
      </c>
    </row>
    <row r="160" spans="1:16">
      <c r="A160" s="475" t="s">
        <v>132</v>
      </c>
      <c r="B160" s="476"/>
      <c r="C160" s="476"/>
      <c r="D160" s="476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77"/>
      <c r="B161" s="464"/>
      <c r="C161" s="464"/>
      <c r="D161" s="464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78"/>
      <c r="B162" s="479"/>
      <c r="C162" s="479"/>
      <c r="D162" s="479"/>
      <c r="E162" s="295">
        <f t="shared" ref="E162:P162" si="14">SUM(E139,E130:E134,E58:E126,E35:E54,E25:E30)-E165-E168</f>
        <v>1353.6585557440137</v>
      </c>
      <c r="F162" s="295">
        <f t="shared" si="14"/>
        <v>1168.2424369684018</v>
      </c>
      <c r="G162" s="295">
        <f t="shared" si="14"/>
        <v>1232.3255829280019</v>
      </c>
      <c r="H162" s="295">
        <f t="shared" si="14"/>
        <v>1439.9849388486018</v>
      </c>
      <c r="I162" s="295">
        <f t="shared" si="14"/>
        <v>1266.6018577917478</v>
      </c>
      <c r="J162" s="295">
        <f t="shared" si="14"/>
        <v>1179.2759570026853</v>
      </c>
      <c r="K162" s="295">
        <f t="shared" si="14"/>
        <v>1176.5419841608791</v>
      </c>
      <c r="L162" s="295">
        <f t="shared" si="14"/>
        <v>978.62765014512183</v>
      </c>
      <c r="M162" s="295">
        <f t="shared" si="14"/>
        <v>1110.2677466070688</v>
      </c>
      <c r="N162" s="295">
        <f t="shared" si="14"/>
        <v>986.72796970702348</v>
      </c>
      <c r="O162" s="295">
        <f t="shared" si="14"/>
        <v>1041.3935026900181</v>
      </c>
      <c r="P162" s="295">
        <f t="shared" si="14"/>
        <v>988.93705208069582</v>
      </c>
    </row>
    <row r="163" spans="1:17">
      <c r="A163" s="475" t="s">
        <v>131</v>
      </c>
      <c r="B163" s="476"/>
      <c r="C163" s="476"/>
      <c r="D163" s="476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77"/>
      <c r="B164" s="464"/>
      <c r="C164" s="464"/>
      <c r="D164" s="464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78"/>
      <c r="B165" s="479"/>
      <c r="C165" s="479"/>
      <c r="D165" s="479"/>
      <c r="E165" s="295">
        <f>SUM(E134,E133,E126)</f>
        <v>19.209864128860914</v>
      </c>
      <c r="F165" s="295">
        <f t="shared" ref="F165:G165" si="15">SUM(F134,F133,F126)</f>
        <v>24.032242037173006</v>
      </c>
      <c r="G165" s="295">
        <f t="shared" si="15"/>
        <v>20.229367788041429</v>
      </c>
      <c r="H165" s="295">
        <f t="shared" ref="H165:P165" si="16">SUM(H134,H133,H126)</f>
        <v>15.226612830764598</v>
      </c>
      <c r="I165" s="295">
        <f t="shared" si="16"/>
        <v>25.336833981953347</v>
      </c>
      <c r="J165" s="295">
        <f t="shared" si="16"/>
        <v>16.781648771978563</v>
      </c>
      <c r="K165" s="295">
        <f t="shared" si="16"/>
        <v>12.053025314816663</v>
      </c>
      <c r="L165" s="295">
        <f t="shared" si="16"/>
        <v>12.197971321913881</v>
      </c>
      <c r="M165" s="295">
        <f t="shared" si="16"/>
        <v>1.2742693163907237</v>
      </c>
      <c r="N165" s="295">
        <f t="shared" si="16"/>
        <v>9.0440529423587573E-2</v>
      </c>
      <c r="O165" s="295">
        <f t="shared" si="16"/>
        <v>8.6095293976903911</v>
      </c>
      <c r="P165" s="295">
        <f t="shared" si="16"/>
        <v>0.93806724734595659</v>
      </c>
    </row>
    <row r="166" spans="1:17">
      <c r="A166" s="475" t="s">
        <v>130</v>
      </c>
      <c r="B166" s="476"/>
      <c r="C166" s="476"/>
      <c r="D166" s="476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77"/>
      <c r="B167" s="464"/>
      <c r="C167" s="464"/>
      <c r="D167" s="464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78"/>
      <c r="B168" s="479"/>
      <c r="C168" s="479"/>
      <c r="D168" s="479"/>
      <c r="E168" s="295">
        <f t="shared" ref="E168:P168" si="17">SUM(E100:E125)</f>
        <v>7.2257418399999755</v>
      </c>
      <c r="F168" s="295">
        <f t="shared" si="17"/>
        <v>6.956719359999977</v>
      </c>
      <c r="G168" s="295">
        <f t="shared" si="17"/>
        <v>7.2997643199999764</v>
      </c>
      <c r="H168" s="295">
        <f t="shared" si="17"/>
        <v>7.4392643199999746</v>
      </c>
      <c r="I168" s="295">
        <f t="shared" si="17"/>
        <v>7.4392643199999746</v>
      </c>
      <c r="J168" s="295">
        <f t="shared" si="17"/>
        <v>7.4392643199999746</v>
      </c>
      <c r="K168" s="295">
        <f t="shared" si="17"/>
        <v>7.4392643199999746</v>
      </c>
      <c r="L168" s="295">
        <f t="shared" si="17"/>
        <v>7.4392643199999746</v>
      </c>
      <c r="M168" s="295">
        <f t="shared" si="17"/>
        <v>7.4392643199999746</v>
      </c>
      <c r="N168" s="295">
        <f t="shared" si="17"/>
        <v>7.3732643199999757</v>
      </c>
      <c r="O168" s="295">
        <f t="shared" si="17"/>
        <v>7.3732643199999757</v>
      </c>
      <c r="P168" s="295">
        <f t="shared" si="17"/>
        <v>7.4392643199999746</v>
      </c>
    </row>
    <row r="170" spans="1:17" ht="15" thickBot="1"/>
    <row r="171" spans="1:17">
      <c r="A171" s="480" t="s">
        <v>204</v>
      </c>
      <c r="B171" s="481"/>
      <c r="C171" s="481"/>
      <c r="D171" s="482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483"/>
      <c r="B172" s="484"/>
      <c r="C172" s="484"/>
      <c r="D172" s="485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</row>
    <row r="173" spans="1:17">
      <c r="A173" s="472" t="s">
        <v>187</v>
      </c>
      <c r="B173" s="473"/>
      <c r="C173" s="473"/>
      <c r="D173" s="474"/>
      <c r="E173" s="114">
        <f t="shared" ref="E173:P173" si="18">SUM(E25:E30,E35:E54,E58:E126,E130:E134,E139)</f>
        <v>1380.0941617128747</v>
      </c>
      <c r="F173" s="114">
        <f t="shared" si="18"/>
        <v>1199.2313983655749</v>
      </c>
      <c r="G173" s="114">
        <f t="shared" si="18"/>
        <v>1259.854715036043</v>
      </c>
      <c r="H173" s="114">
        <f t="shared" si="18"/>
        <v>1462.6508159993659</v>
      </c>
      <c r="I173" s="114">
        <f t="shared" si="18"/>
        <v>1299.3779560937005</v>
      </c>
      <c r="J173" s="114">
        <f t="shared" si="18"/>
        <v>1203.4968700946638</v>
      </c>
      <c r="K173" s="114">
        <f t="shared" si="18"/>
        <v>1196.0342737956955</v>
      </c>
      <c r="L173" s="114">
        <f t="shared" si="18"/>
        <v>998.2648857870355</v>
      </c>
      <c r="M173" s="114">
        <f t="shared" si="18"/>
        <v>1118.9812802434597</v>
      </c>
      <c r="N173" s="114">
        <f t="shared" si="18"/>
        <v>994.19167455644708</v>
      </c>
      <c r="O173" s="114">
        <f t="shared" si="18"/>
        <v>1057.3762964077087</v>
      </c>
      <c r="P173" s="114">
        <f t="shared" si="18"/>
        <v>997.31438364804183</v>
      </c>
    </row>
    <row r="174" spans="1:17">
      <c r="A174" s="472" t="s">
        <v>153</v>
      </c>
      <c r="B174" s="473"/>
      <c r="C174" s="473"/>
      <c r="D174" s="474"/>
      <c r="E174" s="114">
        <f t="shared" ref="E174:P174" si="19">SUM(E25:E30,E35:E54,E58:E126,E130:E134,E139)+E143+E144</f>
        <v>1412.1707117128747</v>
      </c>
      <c r="F174" s="114">
        <f t="shared" si="19"/>
        <v>1231.3079483655749</v>
      </c>
      <c r="G174" s="114">
        <f t="shared" si="19"/>
        <v>1291.931265036043</v>
      </c>
      <c r="H174" s="114">
        <f t="shared" si="19"/>
        <v>1494.7273659993659</v>
      </c>
      <c r="I174" s="114">
        <f t="shared" si="19"/>
        <v>1331.4545060937005</v>
      </c>
      <c r="J174" s="114">
        <f t="shared" si="19"/>
        <v>1235.5734200946638</v>
      </c>
      <c r="K174" s="114">
        <f t="shared" si="19"/>
        <v>1228.1108237956955</v>
      </c>
      <c r="L174" s="114">
        <f t="shared" si="19"/>
        <v>1030.3414357870354</v>
      </c>
      <c r="M174" s="114">
        <f t="shared" si="19"/>
        <v>1151.0578302434596</v>
      </c>
      <c r="N174" s="114">
        <f t="shared" si="19"/>
        <v>1026.268224556447</v>
      </c>
      <c r="O174" s="114">
        <f t="shared" si="19"/>
        <v>1089.4528464077086</v>
      </c>
      <c r="P174" s="114">
        <f t="shared" si="19"/>
        <v>1029.3909336480417</v>
      </c>
      <c r="Q174" s="214">
        <f>SUM(E174:P174)</f>
        <v>14551.787311740611</v>
      </c>
    </row>
    <row r="175" spans="1:17">
      <c r="A175" s="472" t="s">
        <v>182</v>
      </c>
      <c r="B175" s="473"/>
      <c r="C175" s="473"/>
      <c r="D175" s="474"/>
      <c r="E175" s="114">
        <f t="shared" ref="E175:P175" si="20">E173-SUM(E100:E125)</f>
        <v>1372.8684198728747</v>
      </c>
      <c r="F175" s="114">
        <f t="shared" si="20"/>
        <v>1192.2746790055749</v>
      </c>
      <c r="G175" s="114">
        <f t="shared" si="20"/>
        <v>1252.5549507160431</v>
      </c>
      <c r="H175" s="114">
        <f t="shared" si="20"/>
        <v>1455.211551679366</v>
      </c>
      <c r="I175" s="114">
        <f t="shared" si="20"/>
        <v>1291.9386917737006</v>
      </c>
      <c r="J175" s="114">
        <f t="shared" si="20"/>
        <v>1196.0576057746639</v>
      </c>
      <c r="K175" s="114">
        <f t="shared" si="20"/>
        <v>1188.5950094756956</v>
      </c>
      <c r="L175" s="114">
        <f t="shared" si="20"/>
        <v>990.82562146703549</v>
      </c>
      <c r="M175" s="114">
        <f t="shared" si="20"/>
        <v>1111.5420159234598</v>
      </c>
      <c r="N175" s="114">
        <f t="shared" si="20"/>
        <v>986.81841023644711</v>
      </c>
      <c r="O175" s="114">
        <f t="shared" si="20"/>
        <v>1050.0030320877086</v>
      </c>
      <c r="P175" s="114">
        <f t="shared" si="20"/>
        <v>989.87511932804182</v>
      </c>
    </row>
    <row r="176" spans="1:17" ht="15" thickBot="1">
      <c r="A176" s="486" t="s">
        <v>181</v>
      </c>
      <c r="B176" s="487"/>
      <c r="C176" s="487"/>
      <c r="D176" s="488"/>
      <c r="E176" s="295">
        <f t="shared" ref="E176:P176" si="21">E174-SUM(E100:E125)</f>
        <v>1404.9449698728747</v>
      </c>
      <c r="F176" s="295">
        <f t="shared" si="21"/>
        <v>1224.3512290055749</v>
      </c>
      <c r="G176" s="295">
        <f t="shared" si="21"/>
        <v>1284.6315007160431</v>
      </c>
      <c r="H176" s="295">
        <f t="shared" si="21"/>
        <v>1487.288101679366</v>
      </c>
      <c r="I176" s="295">
        <f t="shared" si="21"/>
        <v>1324.0152417737006</v>
      </c>
      <c r="J176" s="295">
        <f t="shared" si="21"/>
        <v>1228.1341557746639</v>
      </c>
      <c r="K176" s="295">
        <f t="shared" si="21"/>
        <v>1220.6715594756956</v>
      </c>
      <c r="L176" s="295">
        <f t="shared" si="21"/>
        <v>1022.9021714670354</v>
      </c>
      <c r="M176" s="295">
        <f t="shared" si="21"/>
        <v>1143.6185659234598</v>
      </c>
      <c r="N176" s="295">
        <f t="shared" si="21"/>
        <v>1018.894960236447</v>
      </c>
      <c r="O176" s="295">
        <f t="shared" si="21"/>
        <v>1082.0795820877088</v>
      </c>
      <c r="P176" s="295">
        <f t="shared" si="21"/>
        <v>1021.9516693280417</v>
      </c>
    </row>
    <row r="177" spans="5:14">
      <c r="N177" s="214"/>
    </row>
    <row r="178" spans="5:14">
      <c r="E178" s="222"/>
      <c r="F178" s="222"/>
      <c r="G178" s="222"/>
    </row>
    <row r="179" spans="5:14">
      <c r="E179" s="221"/>
      <c r="F179" s="221"/>
      <c r="G179" s="221"/>
    </row>
  </sheetData>
  <mergeCells count="36">
    <mergeCell ref="A166:D168"/>
    <mergeCell ref="A175:D175"/>
    <mergeCell ref="A176:D176"/>
    <mergeCell ref="A174:D174"/>
    <mergeCell ref="A171:D172"/>
    <mergeCell ref="A173:D173"/>
    <mergeCell ref="A149:D151"/>
    <mergeCell ref="A152:D154"/>
    <mergeCell ref="A155:D157"/>
    <mergeCell ref="A160:D162"/>
    <mergeCell ref="A163:D165"/>
    <mergeCell ref="A146:D148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35:P54 E25:P31 E58:P126">
    <cfRule type="cellIs" dxfId="33" priority="8" operator="greaterThan">
      <formula>0</formula>
    </cfRule>
  </conditionalFormatting>
  <conditionalFormatting sqref="E130:P135">
    <cfRule type="cellIs" dxfId="32" priority="4" operator="greaterThan">
      <formula>0</formula>
    </cfRule>
  </conditionalFormatting>
  <conditionalFormatting sqref="E139:P139">
    <cfRule type="cellIs" dxfId="31" priority="3" operator="greaterThan">
      <formula>0</formula>
    </cfRule>
  </conditionalFormatting>
  <conditionalFormatting sqref="E143:P144"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G164"/>
  <sheetViews>
    <sheetView topLeftCell="A36" zoomScale="85" zoomScaleNormal="85" workbookViewId="0">
      <selection activeCell="B51" sqref="B51:F53"/>
    </sheetView>
  </sheetViews>
  <sheetFormatPr defaultColWidth="8.6328125" defaultRowHeight="14.5"/>
  <cols>
    <col min="1" max="1" width="8.6328125" style="68"/>
    <col min="2" max="2" width="29" style="68" customWidth="1"/>
    <col min="3" max="3" width="63.542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7" width="8.6328125" style="69"/>
    <col min="18" max="18" width="32.1796875" style="69" bestFit="1" customWidth="1"/>
    <col min="19" max="19" width="14.453125" style="69" customWidth="1"/>
    <col min="20" max="20" width="10.08984375" style="69" bestFit="1" customWidth="1"/>
    <col min="21" max="21" width="8.90625" style="69" bestFit="1" customWidth="1"/>
    <col min="22" max="22" width="10.36328125" style="69" bestFit="1" customWidth="1"/>
    <col min="23" max="25" width="8.6328125" style="69"/>
    <col min="26" max="26" width="9.1796875" style="69" bestFit="1" customWidth="1"/>
    <col min="27" max="16384" width="8.6328125" style="69"/>
  </cols>
  <sheetData>
    <row r="1" spans="4:4" hidden="1"/>
    <row r="2" spans="4:4" hidden="1">
      <c r="D2" s="434">
        <v>44531</v>
      </c>
    </row>
    <row r="3" spans="4:4" hidden="1">
      <c r="D3" s="434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97</v>
      </c>
    </row>
    <row r="22" spans="1:16" s="73" customFormat="1" ht="23.5">
      <c r="A22" s="71" t="s">
        <v>0</v>
      </c>
      <c r="B22" s="72"/>
      <c r="D22" s="72"/>
    </row>
    <row r="23" spans="1:16" ht="14" customHeight="1">
      <c r="A23" s="466" t="s">
        <v>1</v>
      </c>
      <c r="B23" s="466" t="s">
        <v>98</v>
      </c>
      <c r="C23" s="466" t="s">
        <v>99</v>
      </c>
      <c r="D23" s="466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71"/>
      <c r="C24" s="471"/>
      <c r="D24" s="471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'Selling Price'!E25-'Full Cost'!E25</f>
        <v>-0.15887858613996286</v>
      </c>
      <c r="F25" s="75">
        <f>'Selling Price'!F25-'Full Cost'!F25</f>
        <v>-8.0221255775495024</v>
      </c>
      <c r="G25" s="75">
        <f>'Selling Price'!G25-'Full Cost'!G25</f>
        <v>4.1025798728576319</v>
      </c>
      <c r="H25" s="75">
        <f>'Selling Price'!H25-'Full Cost'!H25</f>
        <v>19.487528512929487</v>
      </c>
      <c r="I25" s="75">
        <f>'Selling Price'!I25-'Full Cost'!I25</f>
        <v>19.976172120914612</v>
      </c>
      <c r="J25" s="75">
        <f>'Selling Price'!J25-'Full Cost'!J25</f>
        <v>13.405647788392912</v>
      </c>
      <c r="K25" s="75">
        <f>'Selling Price'!K25-'Full Cost'!K25</f>
        <v>18.640199385453911</v>
      </c>
      <c r="L25" s="75">
        <f>'Selling Price'!L25-'Full Cost'!L25</f>
        <v>2.2337950415019918</v>
      </c>
      <c r="M25" s="75">
        <f>'Selling Price'!M25-'Full Cost'!M25</f>
        <v>2.0048452381180937</v>
      </c>
      <c r="N25" s="75">
        <f>'Selling Price'!N25-'Full Cost'!N25</f>
        <v>-15.879454057284477</v>
      </c>
      <c r="O25" s="75">
        <f>'Selling Price'!O25-'Full Cost'!O25</f>
        <v>-10.958854057284555</v>
      </c>
      <c r="P25" s="75">
        <f>'Selling Price'!P25-'Full Cost'!P25</f>
        <v>-10.912928893122171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'Selling Price'!E26-'Full Cost'!E26</f>
        <v>20.156110853860071</v>
      </c>
      <c r="F26" s="75">
        <f>'Selling Price'!F26-'Full Cost'!F26</f>
        <v>11.938660342450532</v>
      </c>
      <c r="G26" s="75">
        <f>'Selling Price'!G26-'Full Cost'!G26</f>
        <v>24.66075811285765</v>
      </c>
      <c r="H26" s="75">
        <f>'Selling Price'!H26-'Full Cost'!H26</f>
        <v>40.492880512929503</v>
      </c>
      <c r="I26" s="75">
        <f>'Selling Price'!I26-'Full Cost'!I26</f>
        <v>40.71016252091465</v>
      </c>
      <c r="J26" s="75">
        <f>'Selling Price'!J26-'Full Cost'!J26</f>
        <v>33.685004588392928</v>
      </c>
      <c r="K26" s="75">
        <f>'Selling Price'!K26-'Full Cost'!K26</f>
        <v>38.875144345453975</v>
      </c>
      <c r="L26" s="75">
        <f>'Selling Price'!L26-'Full Cost'!L26</f>
        <v>22.156537761502022</v>
      </c>
      <c r="M26" s="75">
        <f>'Selling Price'!M26-'Full Cost'!M26</f>
        <v>21.668170038118149</v>
      </c>
      <c r="N26" s="75">
        <f>'Selling Price'!N26-'Full Cost'!N26</f>
        <v>4.0404515427155729</v>
      </c>
      <c r="O26" s="75">
        <f>'Selling Price'!O26-'Full Cost'!O26</f>
        <v>9.2051133027154606</v>
      </c>
      <c r="P26" s="75">
        <f>'Selling Price'!P26-'Full Cost'!P26</f>
        <v>9.1387787868778787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'Selling Price'!E27-'Full Cost'!E27</f>
        <v>7.5975910138600398</v>
      </c>
      <c r="F27" s="75">
        <f>'Selling Price'!F27-'Full Cost'!F27</f>
        <v>-0.36563277754947876</v>
      </c>
      <c r="G27" s="75">
        <f>'Selling Price'!G27-'Full Cost'!G27</f>
        <v>11.927691472857646</v>
      </c>
      <c r="H27" s="75">
        <f>'Selling Price'!H27-'Full Cost'!H27</f>
        <v>27.438858512929471</v>
      </c>
      <c r="I27" s="75">
        <f>'Selling Price'!I27-'Full Cost'!I27</f>
        <v>27.850908120914596</v>
      </c>
      <c r="J27" s="75">
        <f>'Selling Price'!J27-'Full Cost'!J27</f>
        <v>21.152059788392933</v>
      </c>
      <c r="K27" s="75">
        <f>'Selling Price'!K27-'Full Cost'!K27</f>
        <v>26.374075785453897</v>
      </c>
      <c r="L27" s="75">
        <f>'Selling Price'!L27-'Full Cost'!L27</f>
        <v>9.879549841502012</v>
      </c>
      <c r="M27" s="75">
        <f>'Selling Price'!M27-'Full Cost'!M27</f>
        <v>9.5773772381181175</v>
      </c>
      <c r="N27" s="75">
        <f>'Selling Price'!N27-'Full Cost'!N27</f>
        <v>-8.2345000572844924</v>
      </c>
      <c r="O27" s="75">
        <f>'Selling Price'!O27-'Full Cost'!O27</f>
        <v>-3.2450116572845218</v>
      </c>
      <c r="P27" s="75">
        <f>'Selling Price'!P27-'Full Cost'!P27</f>
        <v>-3.2307726931221623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'Selling Price'!E28-'Full Cost'!E28</f>
        <v>33.575191013860035</v>
      </c>
      <c r="F28" s="75">
        <f>'Selling Price'!F28-'Full Cost'!F28</f>
        <v>25.611967222450517</v>
      </c>
      <c r="G28" s="75">
        <f>'Selling Price'!G28-'Full Cost'!G28</f>
        <v>37.905291472857641</v>
      </c>
      <c r="H28" s="75">
        <f>'Selling Price'!H28-'Full Cost'!H28</f>
        <v>53.416458512929466</v>
      </c>
      <c r="I28" s="75">
        <f>'Selling Price'!I28-'Full Cost'!I28</f>
        <v>53.828508120914591</v>
      </c>
      <c r="J28" s="75">
        <f>'Selling Price'!J28-'Full Cost'!J28</f>
        <v>47.129659788392928</v>
      </c>
      <c r="K28" s="75">
        <f>'Selling Price'!K28-'Full Cost'!K28</f>
        <v>52.351675785453892</v>
      </c>
      <c r="L28" s="75">
        <f>'Selling Price'!L28-'Full Cost'!L28</f>
        <v>35.857149841502007</v>
      </c>
      <c r="M28" s="75">
        <f>'Selling Price'!M28-'Full Cost'!M28</f>
        <v>35.554977238118113</v>
      </c>
      <c r="N28" s="75">
        <f>'Selling Price'!N28-'Full Cost'!N28</f>
        <v>17.743099942715503</v>
      </c>
      <c r="O28" s="75">
        <f>'Selling Price'!O28-'Full Cost'!O28</f>
        <v>22.732588342715474</v>
      </c>
      <c r="P28" s="75">
        <f>'Selling Price'!P28-'Full Cost'!P28</f>
        <v>22.746827306877833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'Selling Price'!E29-'Full Cost'!E29</f>
        <v>20.156110853860071</v>
      </c>
      <c r="F29" s="75">
        <f>'Selling Price'!F29-'Full Cost'!F29</f>
        <v>11.938660342450532</v>
      </c>
      <c r="G29" s="75">
        <f>'Selling Price'!G29-'Full Cost'!G29</f>
        <v>24.66075811285765</v>
      </c>
      <c r="H29" s="75">
        <f>'Selling Price'!H29-'Full Cost'!H29</f>
        <v>40.492880512929503</v>
      </c>
      <c r="I29" s="75">
        <f>'Selling Price'!I29-'Full Cost'!I29</f>
        <v>40.71016252091465</v>
      </c>
      <c r="J29" s="75">
        <f>'Selling Price'!J29-'Full Cost'!J29</f>
        <v>33.685004588392928</v>
      </c>
      <c r="K29" s="75">
        <f>'Selling Price'!K29-'Full Cost'!K29</f>
        <v>38.875144345453975</v>
      </c>
      <c r="L29" s="75">
        <f>'Selling Price'!L29-'Full Cost'!L29</f>
        <v>22.156537761502022</v>
      </c>
      <c r="M29" s="75">
        <f>'Selling Price'!M29-'Full Cost'!M29</f>
        <v>21.668170038118149</v>
      </c>
      <c r="N29" s="75">
        <f>'Selling Price'!N29-'Full Cost'!N29</f>
        <v>4.0404515427155729</v>
      </c>
      <c r="O29" s="75">
        <f>'Selling Price'!O29-'Full Cost'!O29</f>
        <v>9.2051133027154606</v>
      </c>
      <c r="P29" s="75">
        <f>'Selling Price'!P29-'Full Cost'!P29</f>
        <v>9.1387787868778787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Price'!E30-'Full Cost'!E30</f>
        <v>105.57519101386009</v>
      </c>
      <c r="F30" s="75">
        <f>'Selling Price'!F30-'Full Cost'!F30</f>
        <v>97.611967222450517</v>
      </c>
      <c r="G30" s="75">
        <f>'Selling Price'!G30-'Full Cost'!G30</f>
        <v>109.90529147285764</v>
      </c>
      <c r="H30" s="75">
        <f>'Selling Price'!H30-'Full Cost'!H30</f>
        <v>125.41645851292941</v>
      </c>
      <c r="I30" s="75">
        <f>'Selling Price'!I30-'Full Cost'!I30</f>
        <v>125.82850812091465</v>
      </c>
      <c r="J30" s="75">
        <f>'Selling Price'!J30-'Full Cost'!J30</f>
        <v>119.12965978839298</v>
      </c>
      <c r="K30" s="75">
        <f>'Selling Price'!K30-'Full Cost'!K30</f>
        <v>124.35167578545389</v>
      </c>
      <c r="L30" s="75">
        <f>'Selling Price'!L30-'Full Cost'!L30</f>
        <v>107.85714984150201</v>
      </c>
      <c r="M30" s="75">
        <f>'Selling Price'!M30-'Full Cost'!M30</f>
        <v>107.55497723811811</v>
      </c>
      <c r="N30" s="75">
        <f>'Selling Price'!N30-'Full Cost'!N30</f>
        <v>89.743099942715503</v>
      </c>
      <c r="O30" s="75">
        <f>'Selling Price'!O30-'Full Cost'!O30</f>
        <v>94.732588342715474</v>
      </c>
      <c r="P30" s="75">
        <f>'Selling Price'!P30-'Full Cost'!P30</f>
        <v>94.746827306877833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Price'!E31-'Full Cost'!E31</f>
        <v>110.62492141386002</v>
      </c>
      <c r="F31" s="75">
        <f>'Selling Price'!F31-'Full Cost'!F31</f>
        <v>108.35487442245045</v>
      </c>
      <c r="G31" s="75">
        <f>'Selling Price'!G31-'Full Cost'!G31</f>
        <v>105.72637987285765</v>
      </c>
      <c r="H31" s="75">
        <f>'Selling Price'!H31-'Full Cost'!H31</f>
        <v>112.48272851292944</v>
      </c>
      <c r="I31" s="75">
        <f>'Selling Price'!I31-'Full Cost'!I31</f>
        <v>116.42997212091461</v>
      </c>
      <c r="J31" s="75">
        <f>'Selling Price'!J31-'Full Cost'!J31</f>
        <v>121.34744778839291</v>
      </c>
      <c r="K31" s="75">
        <f>'Selling Price'!K31-'Full Cost'!K31</f>
        <v>122.28659938545388</v>
      </c>
      <c r="L31" s="75">
        <f>'Selling Price'!L31-'Full Cost'!L31</f>
        <v>101.15009504150197</v>
      </c>
      <c r="M31" s="75">
        <f>'Selling Price'!M31-'Full Cost'!M31</f>
        <v>108.79454523811813</v>
      </c>
      <c r="N31" s="75">
        <f>'Selling Price'!N31-'Full Cost'!N31</f>
        <v>87.490345942715521</v>
      </c>
      <c r="O31" s="75">
        <f>'Selling Price'!O31-'Full Cost'!O31</f>
        <v>84.011245942715448</v>
      </c>
      <c r="P31" s="75">
        <f>'Selling Price'!P31-'Full Cost'!P31</f>
        <v>80.662571106877806</v>
      </c>
    </row>
    <row r="32" spans="1:16" s="73" customFormat="1" ht="23.5">
      <c r="A32" s="71" t="s">
        <v>4</v>
      </c>
      <c r="B32" s="72"/>
      <c r="D32" s="72"/>
      <c r="E32" s="388">
        <f>'Selling Price'!E32-'Full Cost'!E32</f>
        <v>0</v>
      </c>
      <c r="F32" s="388">
        <f>'Selling Price'!F32-'Full Cost'!F32</f>
        <v>0</v>
      </c>
      <c r="G32" s="388">
        <f>'Selling Price'!G32-'Full Cost'!G32</f>
        <v>0</v>
      </c>
      <c r="H32" s="388">
        <f>'Selling Price'!H32-'Full Cost'!H32</f>
        <v>0</v>
      </c>
      <c r="I32" s="388">
        <f>'Selling Price'!I32-'Full Cost'!I32</f>
        <v>0</v>
      </c>
      <c r="J32" s="388">
        <f>'Selling Price'!J32-'Full Cost'!J32</f>
        <v>0</v>
      </c>
      <c r="K32" s="388">
        <f>'Selling Price'!K32-'Full Cost'!K32</f>
        <v>0</v>
      </c>
      <c r="L32" s="388">
        <f>'Selling Price'!L32-'Full Cost'!L32</f>
        <v>0</v>
      </c>
      <c r="M32" s="388">
        <f>'Selling Price'!M32-'Full Cost'!M32</f>
        <v>0</v>
      </c>
      <c r="N32" s="388">
        <f>'Selling Price'!N32-'Full Cost'!N32</f>
        <v>0</v>
      </c>
      <c r="O32" s="388">
        <f>'Selling Price'!O32-'Full Cost'!O32</f>
        <v>0</v>
      </c>
      <c r="P32" s="388">
        <f>'Selling Price'!P32-'Full Cost'!P32</f>
        <v>0</v>
      </c>
    </row>
    <row r="33" spans="1:33" ht="14" customHeight="1">
      <c r="A33" s="466" t="s">
        <v>1</v>
      </c>
      <c r="B33" s="466" t="s">
        <v>98</v>
      </c>
      <c r="C33" s="466" t="s">
        <v>99</v>
      </c>
      <c r="D33" s="46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U33" s="309">
        <v>23621</v>
      </c>
      <c r="V33" s="309">
        <v>23651</v>
      </c>
      <c r="W33" s="309">
        <v>23682</v>
      </c>
      <c r="X33" s="309">
        <v>23712</v>
      </c>
      <c r="Z33" s="59" t="s">
        <v>202</v>
      </c>
    </row>
    <row r="34" spans="1:33">
      <c r="A34" s="469"/>
      <c r="B34" s="467"/>
      <c r="C34" s="467"/>
      <c r="D34" s="467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  <c r="S34" s="380" t="s">
        <v>275</v>
      </c>
      <c r="T34" s="325">
        <f>'Reference Price จจ'!K8</f>
        <v>517.5</v>
      </c>
      <c r="U34" s="325">
        <f>'Reference Price จจ'!L8</f>
        <v>525</v>
      </c>
      <c r="V34" s="325">
        <f>'Reference Price จจ'!M8</f>
        <v>565</v>
      </c>
      <c r="W34" s="325">
        <f>'Reference Price จจ'!N8</f>
        <v>575</v>
      </c>
      <c r="X34" s="325">
        <f>'Reference Price จจ'!O8</f>
        <v>572.5</v>
      </c>
      <c r="Z34" s="278" t="s">
        <v>200</v>
      </c>
    </row>
    <row r="35" spans="1:33">
      <c r="A35" s="74"/>
      <c r="B35" s="76"/>
      <c r="C35" s="308" t="s">
        <v>62</v>
      </c>
      <c r="D35" s="76"/>
      <c r="E35" s="75">
        <f>'Selling Price'!E35-'Full Cost'!E35</f>
        <v>0</v>
      </c>
      <c r="F35" s="75">
        <f>'Selling Price'!F35-'Full Cost'!F35</f>
        <v>0</v>
      </c>
      <c r="G35" s="75">
        <f>'Selling Price'!G35-'Full Cost'!G35</f>
        <v>0</v>
      </c>
      <c r="H35" s="75">
        <f>'Selling Price'!H35-'Full Cost'!H35</f>
        <v>0</v>
      </c>
      <c r="I35" s="75">
        <f>'Selling Price'!I35-'Full Cost'!I35</f>
        <v>0</v>
      </c>
      <c r="J35" s="75">
        <f>'Selling Price'!J35-'Full Cost'!J35</f>
        <v>0</v>
      </c>
      <c r="K35" s="75">
        <f>'Selling Price'!K35-'Full Cost'!K35</f>
        <v>0</v>
      </c>
      <c r="L35" s="75">
        <f>'Selling Price'!L35-'Full Cost'!L35</f>
        <v>0</v>
      </c>
      <c r="M35" s="75">
        <f>'Selling Price'!M35-'Full Cost'!M35</f>
        <v>0</v>
      </c>
      <c r="N35" s="75">
        <f>'Selling Price'!N35-'Full Cost'!N35</f>
        <v>0</v>
      </c>
      <c r="O35" s="75">
        <f>'Selling Price'!O35-'Full Cost'!O35</f>
        <v>0</v>
      </c>
      <c r="P35" s="75">
        <f>'Selling Price'!P35-'Full Cost'!P35</f>
        <v>0</v>
      </c>
      <c r="U35" s="222">
        <f>U34-T34</f>
        <v>7.5</v>
      </c>
      <c r="V35" s="222">
        <f t="shared" ref="V35:W35" si="1">V34-U34</f>
        <v>40</v>
      </c>
      <c r="W35" s="222">
        <f t="shared" si="1"/>
        <v>10</v>
      </c>
      <c r="X35" s="222">
        <f>X34-W34</f>
        <v>-2.5</v>
      </c>
    </row>
    <row r="36" spans="1:33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Price'!E36-'Full Cost'!E36</f>
        <v>302.56952747971127</v>
      </c>
      <c r="F36" s="75">
        <f>'Selling Price'!F36-'Full Cost'!F36</f>
        <v>265.00074223981335</v>
      </c>
      <c r="G36" s="75">
        <f>'Selling Price'!G36-'Full Cost'!G36</f>
        <v>240.07960472184487</v>
      </c>
      <c r="H36" s="75">
        <f>'Selling Price'!H36-'Full Cost'!H36</f>
        <v>231.31896665497641</v>
      </c>
      <c r="I36" s="75">
        <f>'Selling Price'!I36-'Full Cost'!I36</f>
        <v>227.1569848832068</v>
      </c>
      <c r="J36" s="75">
        <f>'Selling Price'!J36-'Full Cost'!J36</f>
        <v>204.69949165951198</v>
      </c>
      <c r="K36" s="75">
        <f>'Selling Price'!K36-'Full Cost'!K36</f>
        <v>175.7043422035718</v>
      </c>
      <c r="L36" s="75">
        <f>'Selling Price'!L36-'Full Cost'!L36</f>
        <v>175.79870529521077</v>
      </c>
      <c r="M36" s="75">
        <f>'Selling Price'!M36-'Full Cost'!M36</f>
        <v>185.69788916128363</v>
      </c>
      <c r="N36" s="75">
        <f>'Selling Price'!N36-'Full Cost'!N36</f>
        <v>203.11114699435865</v>
      </c>
      <c r="O36" s="75">
        <f>'Selling Price'!O36-'Full Cost'!O36</f>
        <v>213.11114699435853</v>
      </c>
      <c r="P36" s="75">
        <f>'Selling Price'!P36-'Full Cost'!P36</f>
        <v>215.37324511435446</v>
      </c>
      <c r="R36" s="69" t="s">
        <v>270</v>
      </c>
      <c r="T36" s="68" t="s">
        <v>61</v>
      </c>
      <c r="U36" s="325"/>
      <c r="V36" s="325"/>
      <c r="W36" s="325">
        <v>0</v>
      </c>
      <c r="X36" s="325">
        <v>12</v>
      </c>
    </row>
    <row r="37" spans="1:33">
      <c r="A37" s="74" t="s">
        <v>7</v>
      </c>
      <c r="B37" s="123" t="s">
        <v>288</v>
      </c>
      <c r="C37" s="77" t="s">
        <v>2</v>
      </c>
      <c r="D37" s="76" t="s">
        <v>95</v>
      </c>
      <c r="E37" s="75">
        <f>'Selling Price'!E37-'Full Cost'!E37</f>
        <v>18.672469498658074</v>
      </c>
      <c r="F37" s="75">
        <f>'Selling Price'!F37-'Full Cost'!F37</f>
        <v>16.733399999999961</v>
      </c>
      <c r="G37" s="75">
        <f>'Selling Price'!G37-'Full Cost'!G37</f>
        <v>16.733399999999961</v>
      </c>
      <c r="H37" s="75">
        <f>'Selling Price'!H37-'Full Cost'!H37</f>
        <v>16.733399999999961</v>
      </c>
      <c r="I37" s="75">
        <f>'Selling Price'!I37-'Full Cost'!I37</f>
        <v>16.733399999999961</v>
      </c>
      <c r="J37" s="75">
        <f>'Selling Price'!J37-'Full Cost'!J37</f>
        <v>16.733399999999961</v>
      </c>
      <c r="K37" s="75">
        <f>'Selling Price'!K37-'Full Cost'!K37</f>
        <v>16.733399999999961</v>
      </c>
      <c r="L37" s="75">
        <f>'Selling Price'!L37-'Full Cost'!L37</f>
        <v>16.733399999999961</v>
      </c>
      <c r="M37" s="75">
        <f>'Selling Price'!M37-'Full Cost'!M37</f>
        <v>16.733399999999961</v>
      </c>
      <c r="N37" s="75">
        <f>'Selling Price'!N37-'Full Cost'!N37</f>
        <v>16.733399999999961</v>
      </c>
      <c r="O37" s="75">
        <f>'Selling Price'!O37-'Full Cost'!O37</f>
        <v>16.733399999999961</v>
      </c>
      <c r="P37" s="75">
        <f>'Selling Price'!P37-'Full Cost'!P37</f>
        <v>16.733399999999961</v>
      </c>
      <c r="R37" s="260" t="s">
        <v>271</v>
      </c>
      <c r="T37" s="68"/>
      <c r="U37" s="309">
        <v>23621</v>
      </c>
      <c r="V37" s="309">
        <v>23651</v>
      </c>
      <c r="W37" s="309">
        <v>23682</v>
      </c>
      <c r="X37" s="309">
        <v>23712</v>
      </c>
    </row>
    <row r="38" spans="1:33">
      <c r="A38" s="74"/>
      <c r="B38" s="78"/>
      <c r="C38" s="79" t="s">
        <v>63</v>
      </c>
      <c r="D38" s="78"/>
      <c r="E38" s="75">
        <f>'Selling Price'!E38-'Full Cost'!E38</f>
        <v>0</v>
      </c>
      <c r="F38" s="75">
        <f>'Selling Price'!F38-'Full Cost'!F38</f>
        <v>0</v>
      </c>
      <c r="G38" s="75">
        <f>'Selling Price'!G38-'Full Cost'!G38</f>
        <v>0</v>
      </c>
      <c r="H38" s="75">
        <f>'Selling Price'!H38-'Full Cost'!H38</f>
        <v>0</v>
      </c>
      <c r="I38" s="75">
        <f>'Selling Price'!I38-'Full Cost'!I38</f>
        <v>0</v>
      </c>
      <c r="J38" s="75">
        <f>'Selling Price'!J38-'Full Cost'!J38</f>
        <v>0</v>
      </c>
      <c r="K38" s="75">
        <f>'Selling Price'!K38-'Full Cost'!K38</f>
        <v>0</v>
      </c>
      <c r="L38" s="75">
        <f>'Selling Price'!L38-'Full Cost'!L38</f>
        <v>0</v>
      </c>
      <c r="M38" s="75">
        <f>'Selling Price'!M38-'Full Cost'!M38</f>
        <v>0</v>
      </c>
      <c r="N38" s="75">
        <f>'Selling Price'!N38-'Full Cost'!N38</f>
        <v>0</v>
      </c>
      <c r="O38" s="75">
        <f>'Selling Price'!O38-'Full Cost'!O38</f>
        <v>0</v>
      </c>
      <c r="P38" s="75">
        <f>'Selling Price'!P38-'Full Cost'!P38</f>
        <v>0</v>
      </c>
      <c r="R38" s="69" t="s">
        <v>267</v>
      </c>
      <c r="S38" s="69" t="s">
        <v>3</v>
      </c>
      <c r="T38" s="68" t="s">
        <v>27</v>
      </c>
      <c r="U38" s="379">
        <f>M47</f>
        <v>7.1028999999999769</v>
      </c>
      <c r="V38" s="379">
        <f>N47</f>
        <v>7.1028999999999769</v>
      </c>
      <c r="W38" s="379">
        <f>O47</f>
        <v>7.1028999999999769</v>
      </c>
      <c r="X38" s="379">
        <f>P47</f>
        <v>7.1028999999999769</v>
      </c>
    </row>
    <row r="39" spans="1:33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Price'!E39-'Full Cost'!E39</f>
        <v>315.391253578337</v>
      </c>
      <c r="F39" s="75">
        <f>'Selling Price'!F39-'Full Cost'!F39</f>
        <v>277.82244223981343</v>
      </c>
      <c r="G39" s="75">
        <f>'Selling Price'!G39-'Full Cost'!G39</f>
        <v>252.90130472184495</v>
      </c>
      <c r="H39" s="75">
        <f>'Selling Price'!H39-'Full Cost'!H39</f>
        <v>244.14066665497649</v>
      </c>
      <c r="I39" s="75">
        <f>'Selling Price'!I39-'Full Cost'!I39</f>
        <v>239.97868488320688</v>
      </c>
      <c r="J39" s="75">
        <f>'Selling Price'!J39-'Full Cost'!J39</f>
        <v>217.52119165951206</v>
      </c>
      <c r="K39" s="75">
        <f>'Selling Price'!K39-'Full Cost'!K39</f>
        <v>188.52604220357188</v>
      </c>
      <c r="L39" s="75">
        <f>'Selling Price'!L39-'Full Cost'!L39</f>
        <v>188.62040529521084</v>
      </c>
      <c r="M39" s="75">
        <f>'Selling Price'!M39-'Full Cost'!M39</f>
        <v>198.5195891612837</v>
      </c>
      <c r="N39" s="75">
        <f>'Selling Price'!N39-'Full Cost'!N39</f>
        <v>215.93284699435873</v>
      </c>
      <c r="O39" s="75">
        <f>'Selling Price'!O39-'Full Cost'!O39</f>
        <v>225.93284699435861</v>
      </c>
      <c r="P39" s="75">
        <f>'Selling Price'!P39-'Full Cost'!P39</f>
        <v>228.19494511435454</v>
      </c>
      <c r="R39" s="69" t="s">
        <v>269</v>
      </c>
      <c r="S39" s="69" t="s">
        <v>3</v>
      </c>
      <c r="T39" s="68" t="s">
        <v>27</v>
      </c>
      <c r="U39" s="222" t="e">
        <f>-83000/(U$36*1000)</f>
        <v>#DIV/0!</v>
      </c>
      <c r="V39" s="222" t="e">
        <f t="shared" ref="V39:X39" si="2">-83000/(V$36*1000)</f>
        <v>#DIV/0!</v>
      </c>
      <c r="W39" s="222" t="e">
        <f t="shared" si="2"/>
        <v>#DIV/0!</v>
      </c>
      <c r="X39" s="222">
        <f t="shared" si="2"/>
        <v>-6.916666666666667</v>
      </c>
      <c r="Z39" s="69" t="s">
        <v>278</v>
      </c>
    </row>
    <row r="40" spans="1:33">
      <c r="A40" s="74"/>
      <c r="B40" s="67"/>
      <c r="C40" s="81" t="s">
        <v>64</v>
      </c>
      <c r="D40" s="67"/>
      <c r="E40" s="75">
        <f>'Selling Price'!E40-'Full Cost'!E40</f>
        <v>0</v>
      </c>
      <c r="F40" s="75">
        <f>'Selling Price'!F40-'Full Cost'!F40</f>
        <v>0</v>
      </c>
      <c r="G40" s="75">
        <f>'Selling Price'!G40-'Full Cost'!G40</f>
        <v>0</v>
      </c>
      <c r="H40" s="75">
        <f>'Selling Price'!H40-'Full Cost'!H40</f>
        <v>0</v>
      </c>
      <c r="I40" s="75">
        <f>'Selling Price'!I40-'Full Cost'!I40</f>
        <v>0</v>
      </c>
      <c r="J40" s="75">
        <f>'Selling Price'!J40-'Full Cost'!J40</f>
        <v>0</v>
      </c>
      <c r="K40" s="75">
        <f>'Selling Price'!K40-'Full Cost'!K40</f>
        <v>0</v>
      </c>
      <c r="L40" s="75">
        <f>'Selling Price'!L40-'Full Cost'!L40</f>
        <v>0</v>
      </c>
      <c r="M40" s="75">
        <f>'Selling Price'!M40-'Full Cost'!M40</f>
        <v>0</v>
      </c>
      <c r="N40" s="75">
        <f>'Selling Price'!N40-'Full Cost'!N40</f>
        <v>0</v>
      </c>
      <c r="O40" s="75">
        <f>'Selling Price'!O40-'Full Cost'!O40</f>
        <v>0</v>
      </c>
      <c r="P40" s="75">
        <f>'Selling Price'!P40-'Full Cost'!P40</f>
        <v>0</v>
      </c>
      <c r="R40" s="69" t="s">
        <v>268</v>
      </c>
      <c r="S40" s="69" t="s">
        <v>3</v>
      </c>
      <c r="T40" s="68" t="s">
        <v>27</v>
      </c>
      <c r="U40" s="222" t="e">
        <f>-7500/(U$36*1000)</f>
        <v>#DIV/0!</v>
      </c>
      <c r="V40" s="222" t="e">
        <f>-7500/(V$36*1000)</f>
        <v>#DIV/0!</v>
      </c>
      <c r="W40" s="222" t="e">
        <f>-7500/(W$36*1000)</f>
        <v>#DIV/0!</v>
      </c>
      <c r="X40" s="222">
        <f>-7500/(X$36*1000)</f>
        <v>-0.625</v>
      </c>
    </row>
    <row r="41" spans="1:33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Price'!E41-'Full Cost'!E41</f>
        <v>39.773053578336942</v>
      </c>
      <c r="F41" s="75">
        <f>'Selling Price'!F41-'Full Cost'!F41</f>
        <v>28.740742239813358</v>
      </c>
      <c r="G41" s="75">
        <f>'Selling Price'!G41-'Full Cost'!G41</f>
        <v>25.279604721844862</v>
      </c>
      <c r="H41" s="75">
        <f>'Selling Price'!H41-'Full Cost'!H41</f>
        <v>36.533966654976439</v>
      </c>
      <c r="I41" s="75">
        <f>'Selling Price'!I41-'Full Cost'!I41</f>
        <v>42.371984883206835</v>
      </c>
      <c r="J41" s="75">
        <f>'Selling Price'!J41-'Full Cost'!J41</f>
        <v>34.589491659511964</v>
      </c>
      <c r="K41" s="75">
        <f>'Selling Price'!K41-'Full Cost'!K41</f>
        <v>37.644342203571796</v>
      </c>
      <c r="L41" s="75">
        <f>'Selling Price'!L41-'Full Cost'!L41</f>
        <v>23.313705295210752</v>
      </c>
      <c r="M41" s="75">
        <f>'Selling Price'!M41-'Full Cost'!M41</f>
        <v>23.787889161283658</v>
      </c>
      <c r="N41" s="75">
        <f>'Selling Price'!N41-'Full Cost'!N41</f>
        <v>-3.223853005641331</v>
      </c>
      <c r="O41" s="75">
        <f>'Selling Price'!O41-'Full Cost'!O41</f>
        <v>-1.7488530056414788</v>
      </c>
      <c r="P41" s="75">
        <f>'Selling Price'!P41-'Full Cost'!P41</f>
        <v>6.4132451143544813</v>
      </c>
      <c r="R41" s="69" t="s">
        <v>274</v>
      </c>
      <c r="S41" s="69" t="s">
        <v>3</v>
      </c>
      <c r="T41" s="68" t="s">
        <v>27</v>
      </c>
      <c r="U41" s="381">
        <f>U35</f>
        <v>7.5</v>
      </c>
      <c r="V41" s="381">
        <f>V35</f>
        <v>40</v>
      </c>
      <c r="W41" s="381">
        <f>W35</f>
        <v>10</v>
      </c>
      <c r="X41" s="381">
        <f>X35</f>
        <v>-2.5</v>
      </c>
    </row>
    <row r="42" spans="1:33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Price'!E42-'Full Cost'!E42</f>
        <v>310.56952747971127</v>
      </c>
      <c r="F42" s="75">
        <f>'Selling Price'!F42-'Full Cost'!F42</f>
        <v>273.00074223981335</v>
      </c>
      <c r="G42" s="75">
        <f>'Selling Price'!G42-'Full Cost'!G42</f>
        <v>248.07960472184487</v>
      </c>
      <c r="H42" s="75">
        <f>'Selling Price'!H42-'Full Cost'!H42</f>
        <v>239.31896665497641</v>
      </c>
      <c r="I42" s="75">
        <f>'Selling Price'!I42-'Full Cost'!I42</f>
        <v>235.1569848832068</v>
      </c>
      <c r="J42" s="75">
        <f>'Selling Price'!J42-'Full Cost'!J42</f>
        <v>212.69949165951198</v>
      </c>
      <c r="K42" s="75">
        <f>'Selling Price'!K42-'Full Cost'!K42</f>
        <v>183.7043422035718</v>
      </c>
      <c r="L42" s="75">
        <f>'Selling Price'!L42-'Full Cost'!L42</f>
        <v>183.79870529521077</v>
      </c>
      <c r="M42" s="75">
        <f>'Selling Price'!M42-'Full Cost'!M42</f>
        <v>193.69788916128363</v>
      </c>
      <c r="N42" s="75">
        <f>'Selling Price'!N42-'Full Cost'!N42</f>
        <v>211.11114699435865</v>
      </c>
      <c r="O42" s="75">
        <f>'Selling Price'!O42-'Full Cost'!O42</f>
        <v>221.11114699435853</v>
      </c>
      <c r="P42" s="75">
        <f>'Selling Price'!P42-'Full Cost'!P42</f>
        <v>223.37324511435446</v>
      </c>
      <c r="Z42" s="68"/>
    </row>
    <row r="43" spans="1:33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'Selling Price'!E43-'Full Cost'!E43</f>
        <v>105.42068361503379</v>
      </c>
      <c r="F43" s="75">
        <f>'Selling Price'!F43-'Full Cost'!F43</f>
        <v>87.955287694358844</v>
      </c>
      <c r="G43" s="75">
        <f>'Selling Price'!G43-'Full Cost'!G43</f>
        <v>79.29172593396612</v>
      </c>
      <c r="H43" s="75">
        <f>'Selling Price'!H43-'Full Cost'!H43</f>
        <v>85.693966654976407</v>
      </c>
      <c r="I43" s="75">
        <f>'Selling Price'!I43-'Full Cost'!I43</f>
        <v>89.107742458964424</v>
      </c>
      <c r="J43" s="75">
        <f>'Selling Price'!J43-'Full Cost'!J43</f>
        <v>77.767673477693734</v>
      </c>
      <c r="K43" s="75">
        <f>'Selling Price'!K43-'Full Cost'!K43</f>
        <v>73.052827052056671</v>
      </c>
      <c r="L43" s="75">
        <f>'Selling Price'!L43-'Full Cost'!L43</f>
        <v>62.21915984066527</v>
      </c>
      <c r="M43" s="75">
        <f>'Selling Price'!M43-'Full Cost'!M43</f>
        <v>64.978192191586686</v>
      </c>
      <c r="N43" s="75">
        <f>'Selling Price'!N43-'Full Cost'!N43</f>
        <v>48.736146994358648</v>
      </c>
      <c r="O43" s="75">
        <f>'Selling Price'!O43-'Full Cost'!O43</f>
        <v>52.277813661025164</v>
      </c>
      <c r="P43" s="75">
        <f>'Selling Price'!P43-'Full Cost'!P43</f>
        <v>59.009608750718087</v>
      </c>
      <c r="Z43" s="68"/>
    </row>
    <row r="44" spans="1:33" ht="15" thickBot="1">
      <c r="A44" s="402"/>
      <c r="B44" s="405"/>
      <c r="C44" s="406" t="s">
        <v>178</v>
      </c>
      <c r="D44" s="405"/>
      <c r="E44" s="75">
        <f>'Selling Price'!E44-'Full Cost'!E44</f>
        <v>0</v>
      </c>
      <c r="F44" s="75">
        <f>'Selling Price'!F44-'Full Cost'!F44</f>
        <v>0</v>
      </c>
      <c r="G44" s="75">
        <f>'Selling Price'!G44-'Full Cost'!G44</f>
        <v>0</v>
      </c>
      <c r="H44" s="75">
        <f>'Selling Price'!H44-'Full Cost'!H44</f>
        <v>0</v>
      </c>
      <c r="I44" s="75">
        <f>'Selling Price'!I44-'Full Cost'!I44</f>
        <v>0</v>
      </c>
      <c r="J44" s="75">
        <f>'Selling Price'!J44-'Full Cost'!J44</f>
        <v>0</v>
      </c>
      <c r="K44" s="75">
        <f>'Selling Price'!K44-'Full Cost'!K44</f>
        <v>0</v>
      </c>
      <c r="L44" s="75">
        <f>'Selling Price'!L44-'Full Cost'!L44</f>
        <v>0</v>
      </c>
      <c r="M44" s="75">
        <f>'Selling Price'!M44-'Full Cost'!M44</f>
        <v>0</v>
      </c>
      <c r="N44" s="75">
        <f>'Selling Price'!N44-'Full Cost'!N44</f>
        <v>0</v>
      </c>
      <c r="O44" s="75">
        <f>'Selling Price'!O44-'Full Cost'!O44</f>
        <v>0</v>
      </c>
      <c r="P44" s="75">
        <f>'Selling Price'!P44-'Full Cost'!P44</f>
        <v>0</v>
      </c>
      <c r="R44" s="370" t="s">
        <v>263</v>
      </c>
      <c r="S44" s="370" t="s">
        <v>264</v>
      </c>
      <c r="T44" s="371" t="s">
        <v>27</v>
      </c>
      <c r="U44" s="372">
        <f>M42</f>
        <v>193.69788916128363</v>
      </c>
      <c r="V44" s="372">
        <f>N42</f>
        <v>211.11114699435865</v>
      </c>
      <c r="W44" s="372">
        <f>O42</f>
        <v>221.11114699435853</v>
      </c>
      <c r="X44" s="372">
        <f>P42</f>
        <v>223.37324511435446</v>
      </c>
      <c r="Z44" s="68">
        <v>1.2</v>
      </c>
    </row>
    <row r="45" spans="1:33">
      <c r="A45" s="89" t="s">
        <v>7</v>
      </c>
      <c r="B45" s="419" t="s">
        <v>95</v>
      </c>
      <c r="C45" s="420" t="s">
        <v>290</v>
      </c>
      <c r="D45" s="421" t="s">
        <v>95</v>
      </c>
      <c r="E45" s="75">
        <f>'Selling Price'!E45-'Full Cost'!E45</f>
        <v>291.04211166580671</v>
      </c>
      <c r="F45" s="75">
        <f>'Selling Price'!F45-'Full Cost'!F45</f>
        <v>255.37024223981336</v>
      </c>
      <c r="G45" s="75">
        <f>'Selling Price'!G45-'Full Cost'!G45</f>
        <v>230.44910472184489</v>
      </c>
      <c r="H45" s="75">
        <f>'Selling Price'!H45-'Full Cost'!H45</f>
        <v>221.68846665497642</v>
      </c>
      <c r="I45" s="75">
        <f>'Selling Price'!I45-'Full Cost'!I45</f>
        <v>217.52648488320682</v>
      </c>
      <c r="J45" s="75">
        <f>'Selling Price'!J45-'Full Cost'!J45</f>
        <v>195.06899165951199</v>
      </c>
      <c r="K45" s="75">
        <f>'Selling Price'!K45-'Full Cost'!K45</f>
        <v>166.07384220357181</v>
      </c>
      <c r="L45" s="75">
        <f>'Selling Price'!L45-'Full Cost'!L45</f>
        <v>166.16820529521078</v>
      </c>
      <c r="M45" s="75">
        <f>'Selling Price'!M45-'Full Cost'!M45</f>
        <v>176.06738916128364</v>
      </c>
      <c r="N45" s="75">
        <f>'Selling Price'!N45-'Full Cost'!N45</f>
        <v>193.48064699435866</v>
      </c>
      <c r="O45" s="75">
        <f>'Selling Price'!O45-'Full Cost'!O45</f>
        <v>203.48064699435855</v>
      </c>
      <c r="P45" s="75">
        <f>'Selling Price'!P45-'Full Cost'!P45</f>
        <v>205.74274511435448</v>
      </c>
      <c r="Z45" s="264"/>
      <c r="AD45" s="69">
        <v>21.884</v>
      </c>
      <c r="AE45" s="69">
        <v>20.257999999999999</v>
      </c>
      <c r="AF45" s="69">
        <v>22.658999999999999</v>
      </c>
      <c r="AG45" s="69">
        <v>23.556000000000001</v>
      </c>
    </row>
    <row r="46" spans="1:33">
      <c r="A46" s="93" t="s">
        <v>7</v>
      </c>
      <c r="B46" s="310" t="s">
        <v>289</v>
      </c>
      <c r="C46" s="80" t="s">
        <v>290</v>
      </c>
      <c r="D46" s="422" t="s">
        <v>3</v>
      </c>
      <c r="E46" s="75">
        <f>'Selling Price'!E46-'Full Cost'!E46</f>
        <v>0.14505368475352043</v>
      </c>
      <c r="F46" s="75">
        <f>'Selling Price'!F46-'Full Cost'!F46</f>
        <v>0.1028999999999769</v>
      </c>
      <c r="G46" s="75">
        <f>'Selling Price'!G46-'Full Cost'!G46</f>
        <v>0.1028999999999769</v>
      </c>
      <c r="H46" s="75">
        <f>'Selling Price'!H46-'Full Cost'!H46</f>
        <v>0.1028999999999769</v>
      </c>
      <c r="I46" s="75">
        <f>'Selling Price'!I46-'Full Cost'!I46</f>
        <v>0.1028999999999769</v>
      </c>
      <c r="J46" s="75">
        <f>'Selling Price'!J46-'Full Cost'!J46</f>
        <v>0.1028999999999769</v>
      </c>
      <c r="K46" s="75">
        <f>'Selling Price'!K46-'Full Cost'!K46</f>
        <v>0.1028999999999769</v>
      </c>
      <c r="L46" s="75">
        <f>'Selling Price'!L46-'Full Cost'!L46</f>
        <v>0.1028999999999769</v>
      </c>
      <c r="M46" s="75">
        <f>'Selling Price'!M46-'Full Cost'!M46</f>
        <v>0.1028999999999769</v>
      </c>
      <c r="N46" s="75">
        <f>'Selling Price'!N46-'Full Cost'!N46</f>
        <v>0.1028999999999769</v>
      </c>
      <c r="O46" s="75">
        <f>'Selling Price'!O46-'Full Cost'!O46</f>
        <v>0.1028999999999769</v>
      </c>
      <c r="P46" s="75">
        <f>'Selling Price'!P46-'Full Cost'!P46</f>
        <v>0.1028999999999769</v>
      </c>
      <c r="Z46" s="264"/>
    </row>
    <row r="47" spans="1:33" ht="16">
      <c r="A47" s="93" t="s">
        <v>7</v>
      </c>
      <c r="B47" s="310" t="s">
        <v>288</v>
      </c>
      <c r="C47" s="80" t="s">
        <v>290</v>
      </c>
      <c r="D47" s="102" t="s">
        <v>95</v>
      </c>
      <c r="E47" s="75">
        <f>'Selling Price'!E47-'Full Cost'!E47</f>
        <v>7.1450536847535204</v>
      </c>
      <c r="F47" s="75">
        <f>'Selling Price'!F47-'Full Cost'!F47</f>
        <v>7.1028999999999769</v>
      </c>
      <c r="G47" s="75">
        <f>'Selling Price'!G47-'Full Cost'!G47</f>
        <v>7.1028999999999769</v>
      </c>
      <c r="H47" s="75">
        <f>'Selling Price'!H47-'Full Cost'!H47</f>
        <v>7.1028999999999769</v>
      </c>
      <c r="I47" s="75">
        <f>'Selling Price'!I47-'Full Cost'!I47</f>
        <v>7.1028999999999769</v>
      </c>
      <c r="J47" s="75">
        <f>'Selling Price'!J47-'Full Cost'!J47</f>
        <v>7.1028999999999769</v>
      </c>
      <c r="K47" s="75">
        <f>'Selling Price'!K47-'Full Cost'!K47</f>
        <v>7.1028999999999769</v>
      </c>
      <c r="L47" s="75">
        <f>'Selling Price'!L47-'Full Cost'!L47</f>
        <v>7.1028999999999769</v>
      </c>
      <c r="M47" s="75">
        <f>'Selling Price'!M47-'Full Cost'!M47</f>
        <v>7.1028999999999769</v>
      </c>
      <c r="N47" s="75">
        <f>'Selling Price'!N47-'Full Cost'!N47</f>
        <v>7.1028999999999769</v>
      </c>
      <c r="O47" s="75">
        <f>'Selling Price'!O47-'Full Cost'!O47</f>
        <v>7.1028999999999769</v>
      </c>
      <c r="P47" s="75">
        <f>'Selling Price'!P47-'Full Cost'!P47</f>
        <v>7.1028999999999769</v>
      </c>
      <c r="R47" s="374" t="s">
        <v>272</v>
      </c>
      <c r="S47" s="374"/>
      <c r="T47" s="376" t="s">
        <v>27</v>
      </c>
      <c r="U47" s="377" t="e">
        <f>U44+#REF!</f>
        <v>#REF!</v>
      </c>
      <c r="V47" s="377" t="e">
        <f>V44+#REF!</f>
        <v>#REF!</v>
      </c>
      <c r="W47" s="377" t="e">
        <f>W44+#REF!</f>
        <v>#REF!</v>
      </c>
      <c r="X47" s="377" t="e">
        <f>X44+#REF!</f>
        <v>#REF!</v>
      </c>
      <c r="Z47" s="264" t="s">
        <v>276</v>
      </c>
      <c r="AD47" s="69">
        <v>4</v>
      </c>
      <c r="AE47" s="69">
        <v>4</v>
      </c>
      <c r="AF47" s="69">
        <v>4</v>
      </c>
      <c r="AG47" s="69">
        <v>4</v>
      </c>
    </row>
    <row r="48" spans="1:33">
      <c r="A48" s="93" t="s">
        <v>7</v>
      </c>
      <c r="B48" s="78" t="s">
        <v>95</v>
      </c>
      <c r="C48" s="80" t="s">
        <v>291</v>
      </c>
      <c r="D48" s="102" t="s">
        <v>95</v>
      </c>
      <c r="E48" s="75">
        <f>'Selling Price'!E48-'Full Cost'!E48</f>
        <v>292.49264851334101</v>
      </c>
      <c r="F48" s="75">
        <f>'Selling Price'!F48-'Full Cost'!F48</f>
        <v>256.39924223981336</v>
      </c>
      <c r="G48" s="75">
        <f>'Selling Price'!G48-'Full Cost'!G48</f>
        <v>231.47810472184489</v>
      </c>
      <c r="H48" s="75">
        <f>'Selling Price'!H48-'Full Cost'!H48</f>
        <v>222.71746665497642</v>
      </c>
      <c r="I48" s="75">
        <f>'Selling Price'!I48-'Full Cost'!I48</f>
        <v>218.55548488320682</v>
      </c>
      <c r="J48" s="75">
        <f>'Selling Price'!J48-'Full Cost'!J48</f>
        <v>196.09799165951199</v>
      </c>
      <c r="K48" s="75">
        <f>'Selling Price'!K48-'Full Cost'!K48</f>
        <v>167.10284220357181</v>
      </c>
      <c r="L48" s="75">
        <f>'Selling Price'!L48-'Full Cost'!L48</f>
        <v>167.19720529521078</v>
      </c>
      <c r="M48" s="75">
        <f>'Selling Price'!M48-'Full Cost'!M48</f>
        <v>177.09638916128364</v>
      </c>
      <c r="N48" s="75">
        <f>'Selling Price'!N48-'Full Cost'!N48</f>
        <v>194.50964699435866</v>
      </c>
      <c r="O48" s="75">
        <f>'Selling Price'!O48-'Full Cost'!O48</f>
        <v>204.50964699435855</v>
      </c>
      <c r="P48" s="75">
        <f>'Selling Price'!P48-'Full Cost'!P48</f>
        <v>206.77174511435447</v>
      </c>
      <c r="Z48" s="264"/>
      <c r="AD48" s="69">
        <v>31</v>
      </c>
      <c r="AE48" s="69">
        <v>31</v>
      </c>
      <c r="AF48" s="69">
        <v>31</v>
      </c>
      <c r="AG48" s="69">
        <v>31</v>
      </c>
    </row>
    <row r="49" spans="1:33">
      <c r="A49" s="93" t="s">
        <v>7</v>
      </c>
      <c r="B49" s="310" t="s">
        <v>289</v>
      </c>
      <c r="C49" s="80" t="s">
        <v>291</v>
      </c>
      <c r="D49" s="422" t="s">
        <v>3</v>
      </c>
      <c r="E49" s="75">
        <f>'Selling Price'!E49-'Full Cost'!E49</f>
        <v>1.5955905322878152</v>
      </c>
      <c r="F49" s="75">
        <f>'Selling Price'!F49-'Full Cost'!F49</f>
        <v>1.1318999999999733</v>
      </c>
      <c r="G49" s="75">
        <f>'Selling Price'!G49-'Full Cost'!G49</f>
        <v>1.1318999999999733</v>
      </c>
      <c r="H49" s="75">
        <f>'Selling Price'!H49-'Full Cost'!H49</f>
        <v>1.1318999999999733</v>
      </c>
      <c r="I49" s="75">
        <f>'Selling Price'!I49-'Full Cost'!I49</f>
        <v>1.1318999999999733</v>
      </c>
      <c r="J49" s="75">
        <f>'Selling Price'!J49-'Full Cost'!J49</f>
        <v>1.1318999999999733</v>
      </c>
      <c r="K49" s="75">
        <f>'Selling Price'!K49-'Full Cost'!K49</f>
        <v>1.1318999999999733</v>
      </c>
      <c r="L49" s="75">
        <f>'Selling Price'!L49-'Full Cost'!L49</f>
        <v>1.1318999999999733</v>
      </c>
      <c r="M49" s="75">
        <f>'Selling Price'!M49-'Full Cost'!M49</f>
        <v>1.1318999999999733</v>
      </c>
      <c r="N49" s="75">
        <f>'Selling Price'!N49-'Full Cost'!N49</f>
        <v>1.1318999999999733</v>
      </c>
      <c r="O49" s="75">
        <f>'Selling Price'!O49-'Full Cost'!O49</f>
        <v>1.1318999999999733</v>
      </c>
      <c r="P49" s="75">
        <f>'Selling Price'!P49-'Full Cost'!P49</f>
        <v>1.1318999999999733</v>
      </c>
      <c r="Z49" s="264"/>
    </row>
    <row r="50" spans="1:33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75">
        <f>'Selling Price'!E50-'Full Cost'!E50</f>
        <v>8.5955905322878152</v>
      </c>
      <c r="F50" s="75">
        <f>'Selling Price'!F50-'Full Cost'!F50</f>
        <v>8.1318999999999733</v>
      </c>
      <c r="G50" s="75">
        <f>'Selling Price'!G50-'Full Cost'!G50</f>
        <v>8.1318999999999733</v>
      </c>
      <c r="H50" s="75">
        <f>'Selling Price'!H50-'Full Cost'!H50</f>
        <v>8.1318999999999733</v>
      </c>
      <c r="I50" s="75">
        <f>'Selling Price'!I50-'Full Cost'!I50</f>
        <v>8.1318999999999733</v>
      </c>
      <c r="J50" s="75">
        <f>'Selling Price'!J50-'Full Cost'!J50</f>
        <v>8.1318999999999733</v>
      </c>
      <c r="K50" s="75">
        <f>'Selling Price'!K50-'Full Cost'!K50</f>
        <v>8.1318999999999733</v>
      </c>
      <c r="L50" s="75">
        <f>'Selling Price'!L50-'Full Cost'!L50</f>
        <v>8.1318999999999733</v>
      </c>
      <c r="M50" s="75">
        <f>'Selling Price'!M50-'Full Cost'!M50</f>
        <v>8.1318999999999733</v>
      </c>
      <c r="N50" s="75">
        <f>'Selling Price'!N50-'Full Cost'!N50</f>
        <v>8.1318999999999733</v>
      </c>
      <c r="O50" s="75">
        <f>'Selling Price'!O50-'Full Cost'!O50</f>
        <v>8.1318999999999733</v>
      </c>
      <c r="P50" s="75">
        <f>'Selling Price'!P50-'Full Cost'!P50</f>
        <v>8.1318999999999733</v>
      </c>
      <c r="R50" s="374" t="s">
        <v>263</v>
      </c>
      <c r="S50" s="374" t="s">
        <v>3</v>
      </c>
      <c r="T50" s="376" t="s">
        <v>27</v>
      </c>
      <c r="U50" s="378">
        <f>M45</f>
        <v>176.06738916128364</v>
      </c>
      <c r="V50" s="378">
        <f>N45</f>
        <v>193.48064699435866</v>
      </c>
      <c r="W50" s="378">
        <f>O45</f>
        <v>203.48064699435855</v>
      </c>
      <c r="X50" s="378">
        <f>P45</f>
        <v>205.74274511435448</v>
      </c>
      <c r="Z50" s="264">
        <v>2</v>
      </c>
      <c r="AD50" s="69">
        <f>AD48-AD45-AD47</f>
        <v>5.1159999999999997</v>
      </c>
      <c r="AE50" s="69">
        <f>AE48-AE45-AE47</f>
        <v>6.7420000000000009</v>
      </c>
      <c r="AF50" s="69">
        <f>AF48-AF45-AF47</f>
        <v>4.3410000000000011</v>
      </c>
      <c r="AG50" s="69">
        <f>AG48-AG45-AG47</f>
        <v>3.4439999999999991</v>
      </c>
    </row>
    <row r="51" spans="1:33">
      <c r="A51" s="430" t="s">
        <v>7</v>
      </c>
      <c r="B51" s="409" t="s">
        <v>95</v>
      </c>
      <c r="C51" s="410" t="s">
        <v>298</v>
      </c>
      <c r="D51" s="431" t="s">
        <v>95</v>
      </c>
      <c r="E51" s="75">
        <f>'Selling Price'!E51-'Full Cost'!E51</f>
        <v>291.04211166580671</v>
      </c>
      <c r="F51" s="75">
        <f>'Selling Price'!F51-'Full Cost'!F51</f>
        <v>255.37024223981336</v>
      </c>
      <c r="G51" s="75">
        <f>'Selling Price'!G51-'Full Cost'!G51</f>
        <v>230.44910472184489</v>
      </c>
      <c r="H51" s="75">
        <f>'Selling Price'!H51-'Full Cost'!H51</f>
        <v>221.68846665497642</v>
      </c>
      <c r="I51" s="75">
        <f>'Selling Price'!I51-'Full Cost'!I51</f>
        <v>217.52648488320682</v>
      </c>
      <c r="J51" s="75">
        <f>'Selling Price'!J51-'Full Cost'!J51</f>
        <v>195.06899165951199</v>
      </c>
      <c r="K51" s="75">
        <f>'Selling Price'!K51-'Full Cost'!K51</f>
        <v>166.07384220357181</v>
      </c>
      <c r="L51" s="75">
        <f>'Selling Price'!L51-'Full Cost'!L51</f>
        <v>166.16820529521078</v>
      </c>
      <c r="M51" s="75">
        <f>'Selling Price'!M51-'Full Cost'!M51</f>
        <v>176.06738916128364</v>
      </c>
      <c r="N51" s="75">
        <f>'Selling Price'!N51-'Full Cost'!N51</f>
        <v>193.48064699435866</v>
      </c>
      <c r="O51" s="75">
        <f>'Selling Price'!O51-'Full Cost'!O51</f>
        <v>203.48064699435855</v>
      </c>
      <c r="P51" s="75">
        <f>'Selling Price'!P51-'Full Cost'!P51</f>
        <v>205.74274511435448</v>
      </c>
      <c r="Z51" s="264"/>
    </row>
    <row r="52" spans="1:33">
      <c r="A52" s="93" t="s">
        <v>7</v>
      </c>
      <c r="B52" s="310" t="s">
        <v>289</v>
      </c>
      <c r="C52" s="80" t="s">
        <v>298</v>
      </c>
      <c r="D52" s="422" t="s">
        <v>3</v>
      </c>
      <c r="E52" s="75">
        <f>'Selling Price'!E52-'Full Cost'!E52</f>
        <v>0.14505368475352043</v>
      </c>
      <c r="F52" s="75">
        <f>'Selling Price'!F52-'Full Cost'!F52</f>
        <v>0.1028999999999769</v>
      </c>
      <c r="G52" s="75">
        <f>'Selling Price'!G52-'Full Cost'!G52</f>
        <v>0.1028999999999769</v>
      </c>
      <c r="H52" s="75">
        <f>'Selling Price'!H52-'Full Cost'!H52</f>
        <v>0.1028999999999769</v>
      </c>
      <c r="I52" s="75">
        <f>'Selling Price'!I52-'Full Cost'!I52</f>
        <v>0.1028999999999769</v>
      </c>
      <c r="J52" s="75">
        <f>'Selling Price'!J52-'Full Cost'!J52</f>
        <v>0.1028999999999769</v>
      </c>
      <c r="K52" s="75">
        <f>'Selling Price'!K52-'Full Cost'!K52</f>
        <v>0.1028999999999769</v>
      </c>
      <c r="L52" s="75">
        <f>'Selling Price'!L52-'Full Cost'!L52</f>
        <v>0.1028999999999769</v>
      </c>
      <c r="M52" s="75">
        <f>'Selling Price'!M52-'Full Cost'!M52</f>
        <v>0.1028999999999769</v>
      </c>
      <c r="N52" s="75">
        <f>'Selling Price'!N52-'Full Cost'!N52</f>
        <v>0.1028999999999769</v>
      </c>
      <c r="O52" s="75">
        <f>'Selling Price'!O52-'Full Cost'!O52</f>
        <v>0.1028999999999769</v>
      </c>
      <c r="P52" s="75">
        <f>'Selling Price'!P52-'Full Cost'!P52</f>
        <v>0.1028999999999769</v>
      </c>
      <c r="Z52" s="264"/>
    </row>
    <row r="53" spans="1:33" ht="16.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75">
        <f>'Selling Price'!E53-'Full Cost'!E53</f>
        <v>7.1450536847535204</v>
      </c>
      <c r="F53" s="75">
        <f>'Selling Price'!F53-'Full Cost'!F53</f>
        <v>7.1028999999999769</v>
      </c>
      <c r="G53" s="75">
        <f>'Selling Price'!G53-'Full Cost'!G53</f>
        <v>7.1028999999999769</v>
      </c>
      <c r="H53" s="75">
        <f>'Selling Price'!H53-'Full Cost'!H53</f>
        <v>7.1028999999999769</v>
      </c>
      <c r="I53" s="75">
        <f>'Selling Price'!I53-'Full Cost'!I53</f>
        <v>7.1028999999999769</v>
      </c>
      <c r="J53" s="75">
        <f>'Selling Price'!J53-'Full Cost'!J53</f>
        <v>7.1028999999999769</v>
      </c>
      <c r="K53" s="75">
        <f>'Selling Price'!K53-'Full Cost'!K53</f>
        <v>7.1028999999999769</v>
      </c>
      <c r="L53" s="75">
        <f>'Selling Price'!L53-'Full Cost'!L53</f>
        <v>7.1028999999999769</v>
      </c>
      <c r="M53" s="75">
        <f>'Selling Price'!M53-'Full Cost'!M53</f>
        <v>7.1028999999999769</v>
      </c>
      <c r="N53" s="75">
        <f>'Selling Price'!N53-'Full Cost'!N53</f>
        <v>7.1028999999999769</v>
      </c>
      <c r="O53" s="75">
        <f>'Selling Price'!O53-'Full Cost'!O53</f>
        <v>7.1028999999999769</v>
      </c>
      <c r="P53" s="75">
        <f>'Selling Price'!P53-'Full Cost'!P53</f>
        <v>7.1028999999999769</v>
      </c>
      <c r="R53" s="373" t="s">
        <v>273</v>
      </c>
      <c r="S53" s="373"/>
      <c r="T53" s="373"/>
      <c r="U53" s="375">
        <f>U50-U56</f>
        <v>176.06738916128364</v>
      </c>
      <c r="V53" s="375">
        <f>V50-V56</f>
        <v>193.48064699435866</v>
      </c>
      <c r="W53" s="375">
        <f>W50-W56</f>
        <v>203.48064699435855</v>
      </c>
      <c r="X53" s="375">
        <f>X50-X56</f>
        <v>205.74274511435448</v>
      </c>
      <c r="Z53" s="382" t="s">
        <v>277</v>
      </c>
    </row>
    <row r="54" spans="1:33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Price'!E54-'Full Cost'!E54</f>
        <v>104.18265317576044</v>
      </c>
      <c r="F54" s="75">
        <f>'Selling Price'!F54-'Full Cost'!F54</f>
        <v>115.6035513248213</v>
      </c>
      <c r="G54" s="75">
        <f>'Selling Price'!G54-'Full Cost'!G54</f>
        <v>115.68241380685282</v>
      </c>
      <c r="H54" s="75">
        <f>'Selling Price'!H54-'Full Cost'!H54</f>
        <v>121.92177573998435</v>
      </c>
      <c r="I54" s="75">
        <f>'Selling Price'!I54-'Full Cost'!I54</f>
        <v>114.23833786997108</v>
      </c>
      <c r="J54" s="75">
        <f>'Selling Price'!J54-'Full Cost'!J54</f>
        <v>116.78084464627625</v>
      </c>
      <c r="K54" s="75">
        <f>'Selling Price'!K54-'Full Cost'!K54</f>
        <v>122.78569519033607</v>
      </c>
      <c r="L54" s="75">
        <f>'Selling Price'!L54-'Full Cost'!L54</f>
        <v>122.38137021016485</v>
      </c>
      <c r="M54" s="75">
        <f>'Selling Price'!M54-'Full Cost'!M54</f>
        <v>127.28055407623771</v>
      </c>
      <c r="N54" s="75">
        <f>'Selling Price'!N54-'Full Cost'!N54</f>
        <v>104.69381190931273</v>
      </c>
      <c r="O54" s="75">
        <f>'Selling Price'!O54-'Full Cost'!O54</f>
        <v>116.50731567467636</v>
      </c>
      <c r="P54" s="75">
        <f>'Selling Price'!P54-'Full Cost'!P54</f>
        <v>118.76941379467229</v>
      </c>
    </row>
    <row r="55" spans="1:33" s="73" customFormat="1" ht="23.5">
      <c r="A55" s="71" t="s">
        <v>5</v>
      </c>
      <c r="B55" s="72"/>
      <c r="D55" s="72"/>
    </row>
    <row r="56" spans="1:33" ht="14" customHeight="1">
      <c r="A56" s="464" t="s">
        <v>1</v>
      </c>
      <c r="B56" s="466" t="s">
        <v>98</v>
      </c>
      <c r="C56" s="466" t="s">
        <v>99</v>
      </c>
      <c r="D56" s="466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33">
      <c r="A57" s="465"/>
      <c r="B57" s="467"/>
      <c r="C57" s="467"/>
      <c r="D57" s="467"/>
      <c r="E57" s="309">
        <f>E24</f>
        <v>23743</v>
      </c>
      <c r="F57" s="309">
        <f t="shared" ref="F57:P57" si="3">F24</f>
        <v>23774</v>
      </c>
      <c r="G57" s="309">
        <f t="shared" si="3"/>
        <v>23802</v>
      </c>
      <c r="H57" s="309">
        <f t="shared" si="3"/>
        <v>23833</v>
      </c>
      <c r="I57" s="309">
        <f t="shared" si="3"/>
        <v>23863</v>
      </c>
      <c r="J57" s="309">
        <f t="shared" si="3"/>
        <v>23894</v>
      </c>
      <c r="K57" s="309">
        <f t="shared" si="3"/>
        <v>23924</v>
      </c>
      <c r="L57" s="309">
        <f t="shared" si="3"/>
        <v>23955</v>
      </c>
      <c r="M57" s="309">
        <f t="shared" si="3"/>
        <v>23986</v>
      </c>
      <c r="N57" s="309">
        <f t="shared" si="3"/>
        <v>24016</v>
      </c>
      <c r="O57" s="309">
        <f t="shared" si="3"/>
        <v>24047</v>
      </c>
      <c r="P57" s="309">
        <f t="shared" si="3"/>
        <v>24077</v>
      </c>
    </row>
    <row r="58" spans="1:33">
      <c r="A58" s="74"/>
      <c r="B58" s="76"/>
      <c r="C58" s="308" t="s">
        <v>65</v>
      </c>
      <c r="D58" s="308"/>
      <c r="E58" s="75">
        <f>'Selling Price'!E58-'Full Cost'!E58</f>
        <v>0</v>
      </c>
      <c r="F58" s="75">
        <f>'Selling Price'!F58-'Full Cost'!F58</f>
        <v>0</v>
      </c>
      <c r="G58" s="75">
        <f>'Selling Price'!G58-'Full Cost'!G58</f>
        <v>0</v>
      </c>
      <c r="H58" s="75">
        <f>'Selling Price'!H58-'Full Cost'!H58</f>
        <v>0</v>
      </c>
      <c r="I58" s="75">
        <f>'Selling Price'!I58-'Full Cost'!I58</f>
        <v>0</v>
      </c>
      <c r="J58" s="75">
        <f>'Selling Price'!J58-'Full Cost'!J58</f>
        <v>0</v>
      </c>
      <c r="K58" s="75">
        <f>'Selling Price'!K58-'Full Cost'!K58</f>
        <v>0</v>
      </c>
      <c r="L58" s="75">
        <f>'Selling Price'!L58-'Full Cost'!L58</f>
        <v>0</v>
      </c>
      <c r="M58" s="75">
        <f>'Selling Price'!M58-'Full Cost'!M58</f>
        <v>0</v>
      </c>
      <c r="N58" s="75">
        <f>'Selling Price'!N58-'Full Cost'!N58</f>
        <v>0</v>
      </c>
      <c r="O58" s="75">
        <f>'Selling Price'!O58-'Full Cost'!O58</f>
        <v>0</v>
      </c>
      <c r="P58" s="75">
        <f>'Selling Price'!P58-'Full Cost'!P58</f>
        <v>0</v>
      </c>
    </row>
    <row r="59" spans="1:33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Price'!E59-'Full Cost'!E59</f>
        <v>307.3528596441883</v>
      </c>
      <c r="F59" s="75">
        <f>'Selling Price'!F59-'Full Cost'!F59</f>
        <v>272.29881005717618</v>
      </c>
      <c r="G59" s="75">
        <f>'Selling Price'!G59-'Full Cost'!G59</f>
        <v>249.87602957083215</v>
      </c>
      <c r="H59" s="75">
        <f>'Selling Price'!H59-'Full Cost'!H59</f>
        <v>238.48540479702342</v>
      </c>
      <c r="I59" s="75">
        <f>'Selling Price'!I59-'Full Cost'!I59</f>
        <v>234.20179764549897</v>
      </c>
      <c r="J59" s="75">
        <f>'Selling Price'!J59-'Full Cost'!J59</f>
        <v>211.69133553063119</v>
      </c>
      <c r="K59" s="75">
        <f>'Selling Price'!K59-'Full Cost'!K59</f>
        <v>180.07108502168973</v>
      </c>
      <c r="L59" s="75">
        <f>'Selling Price'!L59-'Full Cost'!L59</f>
        <v>180.37181554891959</v>
      </c>
      <c r="M59" s="75">
        <f>'Selling Price'!M59-'Full Cost'!M59</f>
        <v>192.66893308444918</v>
      </c>
      <c r="N59" s="75">
        <f>'Selling Price'!N59-'Full Cost'!N59</f>
        <v>210.55274804600185</v>
      </c>
      <c r="O59" s="75">
        <f>'Selling Price'!O59-'Full Cost'!O59</f>
        <v>220.5527480460018</v>
      </c>
      <c r="P59" s="75">
        <f>'Selling Price'!P59-'Full Cost'!P59</f>
        <v>220.26771912183102</v>
      </c>
    </row>
    <row r="60" spans="1:33">
      <c r="A60" s="74" t="s">
        <v>7</v>
      </c>
      <c r="B60" s="123" t="s">
        <v>293</v>
      </c>
      <c r="C60" s="429" t="s">
        <v>2</v>
      </c>
      <c r="D60" s="429" t="s">
        <v>95</v>
      </c>
      <c r="E60" s="75">
        <f>'Selling Price'!E60-'Full Cost'!E60</f>
        <v>13.672469498658074</v>
      </c>
      <c r="F60" s="75">
        <f>'Selling Price'!F60-'Full Cost'!F60</f>
        <v>11.733399999999961</v>
      </c>
      <c r="G60" s="75">
        <f>'Selling Price'!G60-'Full Cost'!G60</f>
        <v>11.733399999999961</v>
      </c>
      <c r="H60" s="75">
        <f>'Selling Price'!H60-'Full Cost'!H60</f>
        <v>11.733399999999961</v>
      </c>
      <c r="I60" s="75">
        <f>'Selling Price'!I60-'Full Cost'!I60</f>
        <v>11.733399999999961</v>
      </c>
      <c r="J60" s="75">
        <f>'Selling Price'!J60-'Full Cost'!J60</f>
        <v>11.733399999999961</v>
      </c>
      <c r="K60" s="75">
        <f>'Selling Price'!K60-'Full Cost'!K60</f>
        <v>11.733399999999961</v>
      </c>
      <c r="L60" s="75">
        <f>'Selling Price'!L60-'Full Cost'!L60</f>
        <v>11.733399999999961</v>
      </c>
      <c r="M60" s="75">
        <f>'Selling Price'!M60-'Full Cost'!M60</f>
        <v>11.733399999999961</v>
      </c>
      <c r="N60" s="75">
        <f>'Selling Price'!N60-'Full Cost'!N60</f>
        <v>11.733399999999961</v>
      </c>
      <c r="O60" s="75">
        <f>'Selling Price'!O60-'Full Cost'!O60</f>
        <v>11.733399999999961</v>
      </c>
      <c r="P60" s="75">
        <f>'Selling Price'!P60-'Full Cost'!P60</f>
        <v>11.733399999999961</v>
      </c>
    </row>
    <row r="61" spans="1:33">
      <c r="A61" s="74"/>
      <c r="B61" s="310"/>
      <c r="C61" s="311" t="s">
        <v>223</v>
      </c>
      <c r="D61" s="312"/>
      <c r="E61" s="75">
        <f>'Selling Price'!E61-'Full Cost'!E61</f>
        <v>0</v>
      </c>
      <c r="F61" s="75">
        <f>'Selling Price'!F61-'Full Cost'!F61</f>
        <v>0</v>
      </c>
      <c r="G61" s="75">
        <f>'Selling Price'!G61-'Full Cost'!G61</f>
        <v>0</v>
      </c>
      <c r="H61" s="75">
        <f>'Selling Price'!H61-'Full Cost'!H61</f>
        <v>0</v>
      </c>
      <c r="I61" s="75">
        <f>'Selling Price'!I61-'Full Cost'!I61</f>
        <v>0</v>
      </c>
      <c r="J61" s="75">
        <f>'Selling Price'!J61-'Full Cost'!J61</f>
        <v>0</v>
      </c>
      <c r="K61" s="75">
        <f>'Selling Price'!K61-'Full Cost'!K61</f>
        <v>0</v>
      </c>
      <c r="L61" s="75">
        <f>'Selling Price'!L61-'Full Cost'!L61</f>
        <v>0</v>
      </c>
      <c r="M61" s="75">
        <f>'Selling Price'!M61-'Full Cost'!M61</f>
        <v>0</v>
      </c>
      <c r="N61" s="75">
        <f>'Selling Price'!N61-'Full Cost'!N61</f>
        <v>0</v>
      </c>
      <c r="O61" s="75">
        <f>'Selling Price'!O61-'Full Cost'!O61</f>
        <v>0</v>
      </c>
      <c r="P61" s="75">
        <f>'Selling Price'!P61-'Full Cost'!P61</f>
        <v>0</v>
      </c>
    </row>
    <row r="62" spans="1:33">
      <c r="A62" s="74" t="s">
        <v>7</v>
      </c>
      <c r="B62" s="312" t="s">
        <v>95</v>
      </c>
      <c r="C62" s="313" t="s">
        <v>295</v>
      </c>
      <c r="D62" s="312" t="s">
        <v>95</v>
      </c>
      <c r="E62" s="75">
        <f>'Selling Price'!E62-'Full Cost'!E62</f>
        <v>129.90138574281394</v>
      </c>
      <c r="F62" s="75">
        <f>'Selling Price'!F62-'Full Cost'!F62</f>
        <v>207.4088100571762</v>
      </c>
      <c r="G62" s="75">
        <f>'Selling Price'!G62-'Full Cost'!G62</f>
        <v>124.3360295708323</v>
      </c>
      <c r="H62" s="75">
        <f>'Selling Price'!H62-'Full Cost'!H62</f>
        <v>130.8954047970235</v>
      </c>
      <c r="I62" s="75">
        <f>'Selling Price'!I62-'Full Cost'!I62</f>
        <v>134.27179764549902</v>
      </c>
      <c r="J62" s="75">
        <f>'Selling Price'!J62-'Full Cost'!J62</f>
        <v>139.46133553063117</v>
      </c>
      <c r="K62" s="75">
        <f>'Selling Price'!K62-'Full Cost'!K62</f>
        <v>139.30523502168984</v>
      </c>
      <c r="L62" s="75">
        <f>'Selling Price'!L62-'Full Cost'!L62</f>
        <v>116.78681554891955</v>
      </c>
      <c r="M62" s="75">
        <f>'Selling Price'!M62-'Full Cost'!M62</f>
        <v>124.65743308444911</v>
      </c>
      <c r="N62" s="75">
        <f>'Selling Price'!N62-'Full Cost'!N62</f>
        <v>104.57974804600178</v>
      </c>
      <c r="O62" s="75">
        <f>'Selling Price'!O62-'Full Cost'!O62</f>
        <v>100.53424804600178</v>
      </c>
      <c r="P62" s="75">
        <f>'Selling Price'!P62-'Full Cost'!P62</f>
        <v>96.170219121831053</v>
      </c>
    </row>
    <row r="63" spans="1:33">
      <c r="A63" s="74" t="s">
        <v>7</v>
      </c>
      <c r="B63" s="312" t="s">
        <v>95</v>
      </c>
      <c r="C63" s="313" t="s">
        <v>294</v>
      </c>
      <c r="D63" s="312" t="s">
        <v>95</v>
      </c>
      <c r="E63" s="75">
        <f>'Selling Price'!E63-'Full Cost'!E63</f>
        <v>300.82544383028375</v>
      </c>
      <c r="F63" s="75">
        <f>'Selling Price'!F63-'Full Cost'!F63</f>
        <v>267.6683100571762</v>
      </c>
      <c r="G63" s="75">
        <f>'Selling Price'!G63-'Full Cost'!G63</f>
        <v>245.24552957083216</v>
      </c>
      <c r="H63" s="75">
        <f>'Selling Price'!H63-'Full Cost'!H63</f>
        <v>233.85490479702344</v>
      </c>
      <c r="I63" s="75">
        <f>'Selling Price'!I63-'Full Cost'!I63</f>
        <v>229.57129764549899</v>
      </c>
      <c r="J63" s="75">
        <f>'Selling Price'!J63-'Full Cost'!J63</f>
        <v>207.06083553063121</v>
      </c>
      <c r="K63" s="75">
        <f>'Selling Price'!K63-'Full Cost'!K63</f>
        <v>175.44058502168974</v>
      </c>
      <c r="L63" s="75">
        <f>'Selling Price'!L63-'Full Cost'!L63</f>
        <v>175.7413155489196</v>
      </c>
      <c r="M63" s="75">
        <f>'Selling Price'!M63-'Full Cost'!M63</f>
        <v>188.0384330844492</v>
      </c>
      <c r="N63" s="75">
        <f>'Selling Price'!N63-'Full Cost'!N63</f>
        <v>205.92224804600187</v>
      </c>
      <c r="O63" s="75">
        <f>'Selling Price'!O63-'Full Cost'!O63</f>
        <v>215.92224804600181</v>
      </c>
      <c r="P63" s="75">
        <f>'Selling Price'!P63-'Full Cost'!P63</f>
        <v>215.63721912183104</v>
      </c>
    </row>
    <row r="64" spans="1:33">
      <c r="A64" s="74" t="s">
        <v>7</v>
      </c>
      <c r="B64" s="312" t="s">
        <v>95</v>
      </c>
      <c r="C64" s="313" t="s">
        <v>296</v>
      </c>
      <c r="D64" s="312" t="s">
        <v>95</v>
      </c>
      <c r="E64" s="75">
        <f>'Selling Price'!E64-'Full Cost'!E64</f>
        <v>302.27598067781804</v>
      </c>
      <c r="F64" s="75">
        <f>'Selling Price'!F64-'Full Cost'!F64</f>
        <v>268.6973100571762</v>
      </c>
      <c r="G64" s="75">
        <f>'Selling Price'!G64-'Full Cost'!G64</f>
        <v>246.27452957083216</v>
      </c>
      <c r="H64" s="75">
        <f>'Selling Price'!H64-'Full Cost'!H64</f>
        <v>234.88390479702343</v>
      </c>
      <c r="I64" s="75">
        <f>'Selling Price'!I64-'Full Cost'!I64</f>
        <v>230.60029764549898</v>
      </c>
      <c r="J64" s="75">
        <f>'Selling Price'!J64-'Full Cost'!J64</f>
        <v>208.08983553063121</v>
      </c>
      <c r="K64" s="75">
        <f>'Selling Price'!K64-'Full Cost'!K64</f>
        <v>176.46958502168974</v>
      </c>
      <c r="L64" s="75">
        <f>'Selling Price'!L64-'Full Cost'!L64</f>
        <v>176.7703155489196</v>
      </c>
      <c r="M64" s="75">
        <f>'Selling Price'!M64-'Full Cost'!M64</f>
        <v>189.06743308444919</v>
      </c>
      <c r="N64" s="75">
        <f>'Selling Price'!N64-'Full Cost'!N64</f>
        <v>206.95124804600187</v>
      </c>
      <c r="O64" s="75">
        <f>'Selling Price'!O64-'Full Cost'!O64</f>
        <v>216.95124804600181</v>
      </c>
      <c r="P64" s="75">
        <f>'Selling Price'!P64-'Full Cost'!P64</f>
        <v>216.66621912183103</v>
      </c>
    </row>
    <row r="65" spans="1:16">
      <c r="A65" s="74" t="s">
        <v>7</v>
      </c>
      <c r="B65" s="310" t="s">
        <v>293</v>
      </c>
      <c r="C65" s="427" t="s">
        <v>295</v>
      </c>
      <c r="D65" s="428" t="s">
        <v>95</v>
      </c>
      <c r="E65" s="75">
        <f>'Selling Price'!E65-'Full Cost'!E65</f>
        <v>-163.77900440271628</v>
      </c>
      <c r="F65" s="75">
        <f>'Selling Price'!F65-'Full Cost'!F65</f>
        <v>-53.156600000000026</v>
      </c>
      <c r="G65" s="75">
        <f>'Selling Price'!G65-'Full Cost'!G65</f>
        <v>-113.80659999999989</v>
      </c>
      <c r="H65" s="75">
        <f>'Selling Price'!H65-'Full Cost'!H65</f>
        <v>-95.856599999999958</v>
      </c>
      <c r="I65" s="75">
        <f>'Selling Price'!I65-'Full Cost'!I65</f>
        <v>-88.196599999999989</v>
      </c>
      <c r="J65" s="75">
        <f>'Selling Price'!J65-'Full Cost'!J65</f>
        <v>-60.496600000000058</v>
      </c>
      <c r="K65" s="75">
        <f>'Selling Price'!K65-'Full Cost'!K65</f>
        <v>-29.032449999999926</v>
      </c>
      <c r="L65" s="75">
        <f>'Selling Price'!L65-'Full Cost'!L65</f>
        <v>-51.851600000000076</v>
      </c>
      <c r="M65" s="75">
        <f>'Selling Price'!M65-'Full Cost'!M65</f>
        <v>-56.278100000000109</v>
      </c>
      <c r="N65" s="75">
        <f>'Selling Price'!N65-'Full Cost'!N65</f>
        <v>-94.23960000000011</v>
      </c>
      <c r="O65" s="75">
        <f>'Selling Price'!O65-'Full Cost'!O65</f>
        <v>-108.28510000000006</v>
      </c>
      <c r="P65" s="75">
        <f>'Selling Price'!P65-'Full Cost'!P65</f>
        <v>-112.36410000000001</v>
      </c>
    </row>
    <row r="66" spans="1:16">
      <c r="A66" s="74" t="s">
        <v>7</v>
      </c>
      <c r="B66" s="310" t="s">
        <v>293</v>
      </c>
      <c r="C66" s="427" t="s">
        <v>294</v>
      </c>
      <c r="D66" s="428" t="s">
        <v>95</v>
      </c>
      <c r="E66" s="75">
        <f>'Selling Price'!E66-'Full Cost'!E66</f>
        <v>7.1450536847535204</v>
      </c>
      <c r="F66" s="75">
        <f>'Selling Price'!F66-'Full Cost'!F66</f>
        <v>7.1028999999999769</v>
      </c>
      <c r="G66" s="75">
        <f>'Selling Price'!G66-'Full Cost'!G66</f>
        <v>7.1028999999999769</v>
      </c>
      <c r="H66" s="75">
        <f>'Selling Price'!H66-'Full Cost'!H66</f>
        <v>7.1028999999999769</v>
      </c>
      <c r="I66" s="75">
        <f>'Selling Price'!I66-'Full Cost'!I66</f>
        <v>7.1028999999999769</v>
      </c>
      <c r="J66" s="75">
        <f>'Selling Price'!J66-'Full Cost'!J66</f>
        <v>7.1028999999999769</v>
      </c>
      <c r="K66" s="75">
        <f>'Selling Price'!K66-'Full Cost'!K66</f>
        <v>7.1028999999999769</v>
      </c>
      <c r="L66" s="75">
        <f>'Selling Price'!L66-'Full Cost'!L66</f>
        <v>7.1028999999999769</v>
      </c>
      <c r="M66" s="75">
        <f>'Selling Price'!M66-'Full Cost'!M66</f>
        <v>7.1028999999999769</v>
      </c>
      <c r="N66" s="75">
        <f>'Selling Price'!N66-'Full Cost'!N66</f>
        <v>7.1028999999999769</v>
      </c>
      <c r="O66" s="75">
        <f>'Selling Price'!O66-'Full Cost'!O66</f>
        <v>7.1028999999999769</v>
      </c>
      <c r="P66" s="75">
        <f>'Selling Price'!P66-'Full Cost'!P66</f>
        <v>7.1028999999999769</v>
      </c>
    </row>
    <row r="67" spans="1:16">
      <c r="A67" s="74" t="s">
        <v>7</v>
      </c>
      <c r="B67" s="310" t="s">
        <v>293</v>
      </c>
      <c r="C67" s="427" t="s">
        <v>296</v>
      </c>
      <c r="D67" s="428" t="s">
        <v>95</v>
      </c>
      <c r="E67" s="75">
        <f>'Selling Price'!E67-'Full Cost'!E67</f>
        <v>8.5955905322878152</v>
      </c>
      <c r="F67" s="75">
        <f>'Selling Price'!F67-'Full Cost'!F67</f>
        <v>8.1318999999999733</v>
      </c>
      <c r="G67" s="75">
        <f>'Selling Price'!G67-'Full Cost'!G67</f>
        <v>8.1318999999999733</v>
      </c>
      <c r="H67" s="75">
        <f>'Selling Price'!H67-'Full Cost'!H67</f>
        <v>8.1318999999999733</v>
      </c>
      <c r="I67" s="75">
        <f>'Selling Price'!I67-'Full Cost'!I67</f>
        <v>8.1318999999999733</v>
      </c>
      <c r="J67" s="75">
        <f>'Selling Price'!J67-'Full Cost'!J67</f>
        <v>8.1318999999999733</v>
      </c>
      <c r="K67" s="75">
        <f>'Selling Price'!K67-'Full Cost'!K67</f>
        <v>8.1318999999999733</v>
      </c>
      <c r="L67" s="75">
        <f>'Selling Price'!L67-'Full Cost'!L67</f>
        <v>8.1318999999999733</v>
      </c>
      <c r="M67" s="75">
        <f>'Selling Price'!M67-'Full Cost'!M67</f>
        <v>8.1318999999999733</v>
      </c>
      <c r="N67" s="75">
        <f>'Selling Price'!N67-'Full Cost'!N67</f>
        <v>8.1318999999999733</v>
      </c>
      <c r="O67" s="75">
        <f>'Selling Price'!O67-'Full Cost'!O67</f>
        <v>8.1318999999999733</v>
      </c>
      <c r="P67" s="75">
        <f>'Selling Price'!P67-'Full Cost'!P67</f>
        <v>8.1318999999999733</v>
      </c>
    </row>
    <row r="68" spans="1:16">
      <c r="A68" s="74" t="s">
        <v>7</v>
      </c>
      <c r="B68" s="310" t="s">
        <v>293</v>
      </c>
      <c r="C68" s="313" t="s">
        <v>297</v>
      </c>
      <c r="D68" s="312" t="s">
        <v>95</v>
      </c>
      <c r="E68" s="75">
        <f>'Selling Price'!E68-'Full Cost'!E68</f>
        <v>7</v>
      </c>
      <c r="F68" s="75">
        <f>'Selling Price'!F68-'Full Cost'!F68</f>
        <v>7</v>
      </c>
      <c r="G68" s="75">
        <f>'Selling Price'!G68-'Full Cost'!G68</f>
        <v>7</v>
      </c>
      <c r="H68" s="75">
        <f>'Selling Price'!H68-'Full Cost'!H68</f>
        <v>7</v>
      </c>
      <c r="I68" s="75">
        <f>'Selling Price'!I68-'Full Cost'!I68</f>
        <v>7</v>
      </c>
      <c r="J68" s="75">
        <f>'Selling Price'!J68-'Full Cost'!J68</f>
        <v>7</v>
      </c>
      <c r="K68" s="75">
        <f>'Selling Price'!K68-'Full Cost'!K68</f>
        <v>7</v>
      </c>
      <c r="L68" s="75">
        <f>'Selling Price'!L68-'Full Cost'!L68</f>
        <v>7</v>
      </c>
      <c r="M68" s="75">
        <f>'Selling Price'!M68-'Full Cost'!M68</f>
        <v>7</v>
      </c>
      <c r="N68" s="75">
        <f>'Selling Price'!N68-'Full Cost'!N68</f>
        <v>7</v>
      </c>
      <c r="O68" s="75">
        <f>'Selling Price'!O68-'Full Cost'!O68</f>
        <v>7</v>
      </c>
      <c r="P68" s="75">
        <f>'Selling Price'!P68-'Full Cost'!P68</f>
        <v>7</v>
      </c>
    </row>
    <row r="69" spans="1:16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'Selling Price'!E69-'Full Cost'!E69</f>
        <v>53.833586586343415</v>
      </c>
      <c r="F69" s="75">
        <f>'Selling Price'!F69-'Full Cost'!F69</f>
        <v>65.269220388290023</v>
      </c>
      <c r="G69" s="75">
        <f>'Selling Price'!G69-'Full Cost'!G69</f>
        <v>65.346439901945985</v>
      </c>
      <c r="H69" s="75">
        <f>'Selling Price'!H69-'Full Cost'!H69</f>
        <v>71.45581512813726</v>
      </c>
      <c r="I69" s="75">
        <f>'Selling Price'!I69-'Full Cost'!I69</f>
        <v>63.650751878369135</v>
      </c>
      <c r="J69" s="75">
        <f>'Selling Price'!J69-'Full Cost'!J69</f>
        <v>66.140289763501357</v>
      </c>
      <c r="K69" s="75">
        <f>'Selling Price'!K69-'Full Cost'!K69</f>
        <v>72.02003925455989</v>
      </c>
      <c r="L69" s="75">
        <f>'Selling Price'!L69-'Full Cost'!L69</f>
        <v>71.822081709979557</v>
      </c>
      <c r="M69" s="75">
        <f>'Selling Price'!M69-'Full Cost'!M69</f>
        <v>76.619199245509151</v>
      </c>
      <c r="N69" s="75">
        <f>'Selling Price'!N69-'Full Cost'!N69</f>
        <v>54.503014207061824</v>
      </c>
      <c r="O69" s="75">
        <f>'Selling Price'!O69-'Full Cost'!O69</f>
        <v>66.316517972425515</v>
      </c>
      <c r="P69" s="75">
        <f>'Selling Price'!P69-'Full Cost'!P69</f>
        <v>68.531489048254741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Price'!E70-'Full Cost'!E70</f>
        <v>225.96115067514495</v>
      </c>
      <c r="F70" s="75">
        <f>'Selling Price'!F70-'Full Cost'!F70</f>
        <v>207.76857498950716</v>
      </c>
      <c r="G70" s="75">
        <f>'Selling Price'!G70-'Full Cost'!G70</f>
        <v>185.34579450316312</v>
      </c>
      <c r="H70" s="75">
        <f>'Selling Price'!H70-'Full Cost'!H70</f>
        <v>173.9551697293544</v>
      </c>
      <c r="I70" s="75">
        <f>'Selling Price'!I70-'Full Cost'!I70</f>
        <v>169.67156257782995</v>
      </c>
      <c r="J70" s="75">
        <f>'Selling Price'!J70-'Full Cost'!J70</f>
        <v>147.16110046296217</v>
      </c>
      <c r="K70" s="75">
        <f>'Selling Price'!K70-'Full Cost'!K70</f>
        <v>115.5408499540207</v>
      </c>
      <c r="L70" s="75">
        <f>'Selling Price'!L70-'Full Cost'!L70</f>
        <v>115.84158048125056</v>
      </c>
      <c r="M70" s="75">
        <f>'Selling Price'!M70-'Full Cost'!M70</f>
        <v>128.13869801678015</v>
      </c>
      <c r="N70" s="75">
        <f>'Selling Price'!N70-'Full Cost'!N70</f>
        <v>146.02251297833283</v>
      </c>
      <c r="O70" s="75">
        <f>'Selling Price'!O70-'Full Cost'!O70</f>
        <v>156.02251297833277</v>
      </c>
      <c r="P70" s="75">
        <f>'Selling Price'!P70-'Full Cost'!P70</f>
        <v>155.737484054162</v>
      </c>
    </row>
    <row r="71" spans="1:16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>'Selling Price'!E71-'Full Cost'!E71</f>
        <v>-27.32296078900913</v>
      </c>
      <c r="F71" s="75">
        <f>'Selling Price'!F71-'Full Cost'!F71</f>
        <v>-12.400556386292919</v>
      </c>
      <c r="G71" s="75">
        <f>'Selling Price'!G71-'Full Cost'!G71</f>
        <v>-12.400556386292919</v>
      </c>
      <c r="H71" s="75">
        <f>'Selling Price'!H71-'Full Cost'!H71</f>
        <v>-12.400556386292919</v>
      </c>
      <c r="I71" s="75">
        <f>'Selling Price'!I71-'Full Cost'!I71</f>
        <v>-12.400556386292919</v>
      </c>
      <c r="J71" s="75">
        <f>'Selling Price'!J71-'Full Cost'!J71</f>
        <v>-12.400556386292919</v>
      </c>
      <c r="K71" s="75">
        <f>'Selling Price'!K71-'Full Cost'!K71</f>
        <v>-12.400556386292919</v>
      </c>
      <c r="L71" s="75">
        <f>'Selling Price'!L71-'Full Cost'!L71</f>
        <v>-12.400556386292919</v>
      </c>
      <c r="M71" s="75">
        <f>'Selling Price'!M71-'Full Cost'!M71</f>
        <v>-12.400556386292919</v>
      </c>
      <c r="N71" s="75">
        <f>'Selling Price'!N71-'Full Cost'!N71</f>
        <v>-12.400556386292919</v>
      </c>
      <c r="O71" s="75">
        <f>'Selling Price'!O71-'Full Cost'!O71</f>
        <v>-12.400556386292919</v>
      </c>
      <c r="P71" s="75">
        <f>'Selling Price'!P71-'Full Cost'!P71</f>
        <v>-12.400556386292919</v>
      </c>
    </row>
    <row r="72" spans="1:16">
      <c r="A72" s="74" t="s">
        <v>7</v>
      </c>
      <c r="B72" s="86" t="s">
        <v>293</v>
      </c>
      <c r="C72" s="86" t="s">
        <v>106</v>
      </c>
      <c r="D72" s="86" t="s">
        <v>108</v>
      </c>
      <c r="E72" s="75">
        <f>'Selling Price'!E72-'Full Cost'!E72</f>
        <v>0</v>
      </c>
      <c r="F72" s="75">
        <f>'Selling Price'!F72-'Full Cost'!F72</f>
        <v>0</v>
      </c>
      <c r="G72" s="75">
        <f>'Selling Price'!G72-'Full Cost'!G72</f>
        <v>0</v>
      </c>
      <c r="H72" s="75">
        <f>'Selling Price'!H72-'Full Cost'!H72</f>
        <v>0</v>
      </c>
      <c r="I72" s="75">
        <f>'Selling Price'!I72-'Full Cost'!I72</f>
        <v>0</v>
      </c>
      <c r="J72" s="75">
        <f>'Selling Price'!J72-'Full Cost'!J72</f>
        <v>0</v>
      </c>
      <c r="K72" s="75">
        <f>'Selling Price'!K72-'Full Cost'!K72</f>
        <v>0</v>
      </c>
      <c r="L72" s="75">
        <f>'Selling Price'!L72-'Full Cost'!L72</f>
        <v>0</v>
      </c>
      <c r="M72" s="75">
        <f>'Selling Price'!M72-'Full Cost'!M72</f>
        <v>0</v>
      </c>
      <c r="N72" s="75">
        <f>'Selling Price'!N72-'Full Cost'!N72</f>
        <v>0</v>
      </c>
      <c r="O72" s="75">
        <f>'Selling Price'!O72-'Full Cost'!O72</f>
        <v>0</v>
      </c>
      <c r="P72" s="75">
        <f>'Selling Price'!P72-'Full Cost'!P72</f>
        <v>0</v>
      </c>
    </row>
    <row r="73" spans="1:16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>'Selling Price'!E73-'Full Cost'!E73</f>
        <v>-26.076854870005945</v>
      </c>
      <c r="F73" s="75">
        <f>'Selling Price'!F73-'Full Cost'!F73</f>
        <v>-11.154450467289735</v>
      </c>
      <c r="G73" s="75">
        <f>'Selling Price'!G73-'Full Cost'!G73</f>
        <v>-11.154450467289735</v>
      </c>
      <c r="H73" s="75">
        <f>'Selling Price'!H73-'Full Cost'!H73</f>
        <v>-11.154450467289735</v>
      </c>
      <c r="I73" s="75">
        <f>'Selling Price'!I73-'Full Cost'!I73</f>
        <v>-11.154450467289735</v>
      </c>
      <c r="J73" s="75">
        <f>'Selling Price'!J73-'Full Cost'!J73</f>
        <v>-11.154450467289735</v>
      </c>
      <c r="K73" s="75">
        <f>'Selling Price'!K73-'Full Cost'!K73</f>
        <v>-11.154450467289735</v>
      </c>
      <c r="L73" s="75">
        <f>'Selling Price'!L73-'Full Cost'!L73</f>
        <v>-11.154450467289735</v>
      </c>
      <c r="M73" s="75">
        <f>'Selling Price'!M73-'Full Cost'!M73</f>
        <v>-11.154450467289735</v>
      </c>
      <c r="N73" s="75">
        <f>'Selling Price'!N73-'Full Cost'!N73</f>
        <v>-11.154450467289735</v>
      </c>
      <c r="O73" s="75">
        <f>'Selling Price'!O73-'Full Cost'!O73</f>
        <v>-11.154450467289735</v>
      </c>
      <c r="P73" s="75">
        <f>'Selling Price'!P73-'Full Cost'!P73</f>
        <v>-11.154450467289735</v>
      </c>
    </row>
    <row r="74" spans="1:16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>'Selling Price'!E74-'Full Cost'!E74</f>
        <v>-26.076854870005945</v>
      </c>
      <c r="F74" s="75">
        <f>'Selling Price'!F74-'Full Cost'!F74</f>
        <v>-11.154450467289735</v>
      </c>
      <c r="G74" s="75">
        <f>'Selling Price'!G74-'Full Cost'!G74</f>
        <v>-11.154450467289735</v>
      </c>
      <c r="H74" s="75">
        <f>'Selling Price'!H74-'Full Cost'!H74</f>
        <v>-11.154450467289735</v>
      </c>
      <c r="I74" s="75">
        <f>'Selling Price'!I74-'Full Cost'!I74</f>
        <v>-11.154450467289735</v>
      </c>
      <c r="J74" s="75">
        <f>'Selling Price'!J74-'Full Cost'!J74</f>
        <v>-11.154450467289735</v>
      </c>
      <c r="K74" s="75">
        <f>'Selling Price'!K74-'Full Cost'!K74</f>
        <v>-11.154450467289735</v>
      </c>
      <c r="L74" s="75">
        <f>'Selling Price'!L74-'Full Cost'!L74</f>
        <v>-11.154450467289735</v>
      </c>
      <c r="M74" s="75">
        <f>'Selling Price'!M74-'Full Cost'!M74</f>
        <v>-11.154450467289735</v>
      </c>
      <c r="N74" s="75">
        <f>'Selling Price'!N74-'Full Cost'!N74</f>
        <v>-11.154450467289735</v>
      </c>
      <c r="O74" s="75">
        <f>'Selling Price'!O74-'Full Cost'!O74</f>
        <v>-11.154450467289735</v>
      </c>
      <c r="P74" s="75">
        <f>'Selling Price'!P74-'Full Cost'!P74</f>
        <v>-11.154450467289735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Price'!E75-'Full Cost'!E75</f>
        <v>7.8683359423503703</v>
      </c>
      <c r="F75" s="75">
        <f>'Selling Price'!F75-'Full Cost'!F75</f>
        <v>19.303969744297035</v>
      </c>
      <c r="G75" s="75">
        <f>'Selling Price'!G75-'Full Cost'!G75</f>
        <v>19.381189257952997</v>
      </c>
      <c r="H75" s="75">
        <f>'Selling Price'!H75-'Full Cost'!H75</f>
        <v>25.490564484144272</v>
      </c>
      <c r="I75" s="75">
        <f>'Selling Price'!I75-'Full Cost'!I75</f>
        <v>17.685501234376147</v>
      </c>
      <c r="J75" s="75">
        <f>'Selling Price'!J75-'Full Cost'!J75</f>
        <v>20.175039119508369</v>
      </c>
      <c r="K75" s="75">
        <f>'Selling Price'!K75-'Full Cost'!K75</f>
        <v>26.054788610566902</v>
      </c>
      <c r="L75" s="75">
        <f>'Selling Price'!L75-'Full Cost'!L75</f>
        <v>25.856831065986512</v>
      </c>
      <c r="M75" s="75">
        <f>'Selling Price'!M75-'Full Cost'!M75</f>
        <v>30.653948601516106</v>
      </c>
      <c r="N75" s="75">
        <f>'Selling Price'!N75-'Full Cost'!N75</f>
        <v>8.5377635630687791</v>
      </c>
      <c r="O75" s="75">
        <f>'Selling Price'!O75-'Full Cost'!O75</f>
        <v>20.351267328432471</v>
      </c>
      <c r="P75" s="75">
        <f>'Selling Price'!P75-'Full Cost'!P75</f>
        <v>22.566238404261696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Price'!E76-'Full Cost'!E76</f>
        <v>7.8683359423503703</v>
      </c>
      <c r="F76" s="75">
        <f>'Selling Price'!F76-'Full Cost'!F76</f>
        <v>19.303969744297035</v>
      </c>
      <c r="G76" s="75">
        <f>'Selling Price'!G76-'Full Cost'!G76</f>
        <v>19.381189257952997</v>
      </c>
      <c r="H76" s="75">
        <f>'Selling Price'!H76-'Full Cost'!H76</f>
        <v>25.490564484144272</v>
      </c>
      <c r="I76" s="75">
        <f>'Selling Price'!I76-'Full Cost'!I76</f>
        <v>17.685501234376147</v>
      </c>
      <c r="J76" s="75">
        <f>'Selling Price'!J76-'Full Cost'!J76</f>
        <v>20.175039119508369</v>
      </c>
      <c r="K76" s="75">
        <f>'Selling Price'!K76-'Full Cost'!K76</f>
        <v>26.054788610566902</v>
      </c>
      <c r="L76" s="75">
        <f>'Selling Price'!L76-'Full Cost'!L76</f>
        <v>25.856831065986512</v>
      </c>
      <c r="M76" s="75">
        <f>'Selling Price'!M76-'Full Cost'!M76</f>
        <v>30.653948601516106</v>
      </c>
      <c r="N76" s="75">
        <f>'Selling Price'!N76-'Full Cost'!N76</f>
        <v>8.5377635630687791</v>
      </c>
      <c r="O76" s="75">
        <f>'Selling Price'!O76-'Full Cost'!O76</f>
        <v>20.351267328432471</v>
      </c>
      <c r="P76" s="75">
        <f>'Selling Price'!P76-'Full Cost'!P76</f>
        <v>22.566238404261696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Price'!E77-'Full Cost'!E77</f>
        <v>5.1648326922624506</v>
      </c>
      <c r="F77" s="75">
        <f>'Selling Price'!F77-'Full Cost'!F77</f>
        <v>16.600466494209115</v>
      </c>
      <c r="G77" s="75">
        <f>'Selling Price'!G77-'Full Cost'!G77</f>
        <v>16.677686007865077</v>
      </c>
      <c r="H77" s="75">
        <f>'Selling Price'!H77-'Full Cost'!H77</f>
        <v>22.787061234056353</v>
      </c>
      <c r="I77" s="75">
        <f>'Selling Price'!I77-'Full Cost'!I77</f>
        <v>14.981997984288228</v>
      </c>
      <c r="J77" s="75">
        <f>'Selling Price'!J77-'Full Cost'!J77</f>
        <v>17.47153586942045</v>
      </c>
      <c r="K77" s="75">
        <f>'Selling Price'!K77-'Full Cost'!K77</f>
        <v>23.351285360478983</v>
      </c>
      <c r="L77" s="75">
        <f>'Selling Price'!L77-'Full Cost'!L77</f>
        <v>23.153327815898592</v>
      </c>
      <c r="M77" s="75">
        <f>'Selling Price'!M77-'Full Cost'!M77</f>
        <v>27.950445351428186</v>
      </c>
      <c r="N77" s="75">
        <f>'Selling Price'!N77-'Full Cost'!N77</f>
        <v>5.8342603129808595</v>
      </c>
      <c r="O77" s="75">
        <f>'Selling Price'!O77-'Full Cost'!O77</f>
        <v>17.647764078344551</v>
      </c>
      <c r="P77" s="75">
        <f>'Selling Price'!P77-'Full Cost'!P77</f>
        <v>19.862735154173777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Price'!E78-'Full Cost'!E78</f>
        <v>19.565673813757769</v>
      </c>
      <c r="F78" s="75">
        <f>'Selling Price'!F78-'Full Cost'!F78</f>
        <v>31.001307615704434</v>
      </c>
      <c r="G78" s="75">
        <f>'Selling Price'!G78-'Full Cost'!G78</f>
        <v>31.078527129360396</v>
      </c>
      <c r="H78" s="75">
        <f>'Selling Price'!H78-'Full Cost'!H78</f>
        <v>37.187902355551671</v>
      </c>
      <c r="I78" s="75">
        <f>'Selling Price'!I78-'Full Cost'!I78</f>
        <v>29.382839105783546</v>
      </c>
      <c r="J78" s="75">
        <f>'Selling Price'!J78-'Full Cost'!J78</f>
        <v>31.872376990915768</v>
      </c>
      <c r="K78" s="75">
        <f>'Selling Price'!K78-'Full Cost'!K78</f>
        <v>37.752126481974301</v>
      </c>
      <c r="L78" s="75">
        <f>'Selling Price'!L78-'Full Cost'!L78</f>
        <v>37.554168937393911</v>
      </c>
      <c r="M78" s="75">
        <f>'Selling Price'!M78-'Full Cost'!M78</f>
        <v>42.351286472923505</v>
      </c>
      <c r="N78" s="75">
        <f>'Selling Price'!N78-'Full Cost'!N78</f>
        <v>20.235101434476178</v>
      </c>
      <c r="O78" s="75">
        <f>'Selling Price'!O78-'Full Cost'!O78</f>
        <v>32.048605199839869</v>
      </c>
      <c r="P78" s="75">
        <f>'Selling Price'!P78-'Full Cost'!P78</f>
        <v>34.263576275669095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Price'!E79-'Full Cost'!E79</f>
        <v>9.1144418613534981</v>
      </c>
      <c r="F79" s="75">
        <f>'Selling Price'!F79-'Full Cost'!F79</f>
        <v>20.550075663300163</v>
      </c>
      <c r="G79" s="75">
        <f>'Selling Price'!G79-'Full Cost'!G79</f>
        <v>20.627295176956125</v>
      </c>
      <c r="H79" s="75">
        <f>'Selling Price'!H79-'Full Cost'!H79</f>
        <v>26.7366704031474</v>
      </c>
      <c r="I79" s="75">
        <f>'Selling Price'!I79-'Full Cost'!I79</f>
        <v>18.931607153379275</v>
      </c>
      <c r="J79" s="75">
        <f>'Selling Price'!J79-'Full Cost'!J79</f>
        <v>21.421145038511497</v>
      </c>
      <c r="K79" s="75">
        <f>'Selling Price'!K79-'Full Cost'!K79</f>
        <v>27.30089452957003</v>
      </c>
      <c r="L79" s="75">
        <f>'Selling Price'!L79-'Full Cost'!L79</f>
        <v>27.10293698498964</v>
      </c>
      <c r="M79" s="75">
        <f>'Selling Price'!M79-'Full Cost'!M79</f>
        <v>31.900054520519234</v>
      </c>
      <c r="N79" s="75">
        <f>'Selling Price'!N79-'Full Cost'!N79</f>
        <v>9.783869482071907</v>
      </c>
      <c r="O79" s="75">
        <f>'Selling Price'!O79-'Full Cost'!O79</f>
        <v>21.597373247435598</v>
      </c>
      <c r="P79" s="75">
        <f>'Selling Price'!P79-'Full Cost'!P79</f>
        <v>23.812344323264824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Price'!E80-'Full Cost'!E80</f>
        <v>9.1144418613534981</v>
      </c>
      <c r="F80" s="75">
        <f>'Selling Price'!F80-'Full Cost'!F80</f>
        <v>20.550075663300163</v>
      </c>
      <c r="G80" s="75">
        <f>'Selling Price'!G80-'Full Cost'!G80</f>
        <v>20.627295176956125</v>
      </c>
      <c r="H80" s="75">
        <f>'Selling Price'!H80-'Full Cost'!H80</f>
        <v>26.7366704031474</v>
      </c>
      <c r="I80" s="75">
        <f>'Selling Price'!I80-'Full Cost'!I80</f>
        <v>18.931607153379275</v>
      </c>
      <c r="J80" s="75">
        <f>'Selling Price'!J80-'Full Cost'!J80</f>
        <v>21.421145038511497</v>
      </c>
      <c r="K80" s="75">
        <f>'Selling Price'!K80-'Full Cost'!K80</f>
        <v>27.30089452957003</v>
      </c>
      <c r="L80" s="75">
        <f>'Selling Price'!L80-'Full Cost'!L80</f>
        <v>27.10293698498964</v>
      </c>
      <c r="M80" s="75">
        <f>'Selling Price'!M80-'Full Cost'!M80</f>
        <v>31.900054520519234</v>
      </c>
      <c r="N80" s="75">
        <f>'Selling Price'!N80-'Full Cost'!N80</f>
        <v>9.783869482071907</v>
      </c>
      <c r="O80" s="75">
        <f>'Selling Price'!O80-'Full Cost'!O80</f>
        <v>21.597373247435598</v>
      </c>
      <c r="P80" s="75">
        <f>'Selling Price'!P80-'Full Cost'!P80</f>
        <v>23.812344323264824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Price'!E81-'Full Cost'!E81</f>
        <v>29.675189524904852</v>
      </c>
      <c r="F81" s="75">
        <f>'Selling Price'!F81-'Full Cost'!F81</f>
        <v>41.110823326851516</v>
      </c>
      <c r="G81" s="75">
        <f>'Selling Price'!G81-'Full Cost'!G81</f>
        <v>41.188042840507478</v>
      </c>
      <c r="H81" s="75">
        <f>'Selling Price'!H81-'Full Cost'!H81</f>
        <v>47.297418066698754</v>
      </c>
      <c r="I81" s="75">
        <f>'Selling Price'!I81-'Full Cost'!I81</f>
        <v>39.492354816930629</v>
      </c>
      <c r="J81" s="75">
        <f>'Selling Price'!J81-'Full Cost'!J81</f>
        <v>41.981892702062851</v>
      </c>
      <c r="K81" s="75">
        <f>'Selling Price'!K81-'Full Cost'!K81</f>
        <v>47.861642193121384</v>
      </c>
      <c r="L81" s="75">
        <f>'Selling Price'!L81-'Full Cost'!L81</f>
        <v>47.663684648540993</v>
      </c>
      <c r="M81" s="75">
        <f>'Selling Price'!M81-'Full Cost'!M81</f>
        <v>52.460802184070587</v>
      </c>
      <c r="N81" s="75">
        <f>'Selling Price'!N81-'Full Cost'!N81</f>
        <v>30.344617145623261</v>
      </c>
      <c r="O81" s="75">
        <f>'Selling Price'!O81-'Full Cost'!O81</f>
        <v>42.158120910986952</v>
      </c>
      <c r="P81" s="75">
        <f>'Selling Price'!P81-'Full Cost'!P81</f>
        <v>44.373091986816178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Price'!E82-'Full Cost'!E82</f>
        <v>26.971686274816932</v>
      </c>
      <c r="F82" s="75">
        <f>'Selling Price'!F82-'Full Cost'!F82</f>
        <v>38.407320076763597</v>
      </c>
      <c r="G82" s="75">
        <f>'Selling Price'!G82-'Full Cost'!G82</f>
        <v>38.484539590419558</v>
      </c>
      <c r="H82" s="75">
        <f>'Selling Price'!H82-'Full Cost'!H82</f>
        <v>44.593914816610834</v>
      </c>
      <c r="I82" s="75">
        <f>'Selling Price'!I82-'Full Cost'!I82</f>
        <v>36.788851566842709</v>
      </c>
      <c r="J82" s="75">
        <f>'Selling Price'!J82-'Full Cost'!J82</f>
        <v>39.278389451974931</v>
      </c>
      <c r="K82" s="75">
        <f>'Selling Price'!K82-'Full Cost'!K82</f>
        <v>45.158138943033464</v>
      </c>
      <c r="L82" s="75">
        <f>'Selling Price'!L82-'Full Cost'!L82</f>
        <v>44.960181398453074</v>
      </c>
      <c r="M82" s="75">
        <f>'Selling Price'!M82-'Full Cost'!M82</f>
        <v>49.757298933982668</v>
      </c>
      <c r="N82" s="75">
        <f>'Selling Price'!N82-'Full Cost'!N82</f>
        <v>27.641113895535341</v>
      </c>
      <c r="O82" s="75">
        <f>'Selling Price'!O82-'Full Cost'!O82</f>
        <v>39.454617660899032</v>
      </c>
      <c r="P82" s="75">
        <f>'Selling Price'!P82-'Full Cost'!P82</f>
        <v>41.669588736728258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Price'!E83-'Full Cost'!E83</f>
        <v>17.214130334873687</v>
      </c>
      <c r="F83" s="75">
        <f>'Selling Price'!F83-'Full Cost'!F83</f>
        <v>28.649764136820352</v>
      </c>
      <c r="G83" s="75">
        <f>'Selling Price'!G83-'Full Cost'!G83</f>
        <v>28.726983650476313</v>
      </c>
      <c r="H83" s="75">
        <f>'Selling Price'!H83-'Full Cost'!H83</f>
        <v>34.836358876667589</v>
      </c>
      <c r="I83" s="75">
        <f>'Selling Price'!I83-'Full Cost'!I83</f>
        <v>27.031295626899464</v>
      </c>
      <c r="J83" s="75">
        <f>'Selling Price'!J83-'Full Cost'!J83</f>
        <v>29.520833512031686</v>
      </c>
      <c r="K83" s="75">
        <f>'Selling Price'!K83-'Full Cost'!K83</f>
        <v>35.400583003090219</v>
      </c>
      <c r="L83" s="75">
        <f>'Selling Price'!L83-'Full Cost'!L83</f>
        <v>35.202625458509829</v>
      </c>
      <c r="M83" s="75">
        <f>'Selling Price'!M83-'Full Cost'!M83</f>
        <v>39.999742994039423</v>
      </c>
      <c r="N83" s="75">
        <f>'Selling Price'!N83-'Full Cost'!N83</f>
        <v>17.883557955592096</v>
      </c>
      <c r="O83" s="75">
        <f>'Selling Price'!O83-'Full Cost'!O83</f>
        <v>29.697061720955787</v>
      </c>
      <c r="P83" s="75">
        <f>'Selling Price'!P83-'Full Cost'!P83</f>
        <v>31.912032796785013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Price'!E84-'Full Cost'!E84</f>
        <v>14.510627084785767</v>
      </c>
      <c r="F84" s="75">
        <f>'Selling Price'!F84-'Full Cost'!F84</f>
        <v>25.946260886732432</v>
      </c>
      <c r="G84" s="75">
        <f>'Selling Price'!G84-'Full Cost'!G84</f>
        <v>26.023480400388394</v>
      </c>
      <c r="H84" s="75">
        <f>'Selling Price'!H84-'Full Cost'!H84</f>
        <v>32.132855626579669</v>
      </c>
      <c r="I84" s="75">
        <f>'Selling Price'!I84-'Full Cost'!I84</f>
        <v>24.327792376811544</v>
      </c>
      <c r="J84" s="75">
        <f>'Selling Price'!J84-'Full Cost'!J84</f>
        <v>26.817330261943766</v>
      </c>
      <c r="K84" s="75">
        <f>'Selling Price'!K84-'Full Cost'!K84</f>
        <v>32.697079753002299</v>
      </c>
      <c r="L84" s="75">
        <f>'Selling Price'!L84-'Full Cost'!L84</f>
        <v>32.499122208421909</v>
      </c>
      <c r="M84" s="75">
        <f>'Selling Price'!M84-'Full Cost'!M84</f>
        <v>37.296239743951503</v>
      </c>
      <c r="N84" s="75">
        <f>'Selling Price'!N84-'Full Cost'!N84</f>
        <v>15.180054705504176</v>
      </c>
      <c r="O84" s="75">
        <f>'Selling Price'!O84-'Full Cost'!O84</f>
        <v>26.993558470867868</v>
      </c>
      <c r="P84" s="75">
        <f>'Selling Price'!P84-'Full Cost'!P84</f>
        <v>29.208529546697093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Price'!E85-'Full Cost'!E85</f>
        <v>17.214130334873687</v>
      </c>
      <c r="F85" s="75">
        <f>'Selling Price'!F85-'Full Cost'!F85</f>
        <v>28.649764136820352</v>
      </c>
      <c r="G85" s="75">
        <f>'Selling Price'!G85-'Full Cost'!G85</f>
        <v>28.726983650476313</v>
      </c>
      <c r="H85" s="75">
        <f>'Selling Price'!H85-'Full Cost'!H85</f>
        <v>34.836358876667589</v>
      </c>
      <c r="I85" s="75">
        <f>'Selling Price'!I85-'Full Cost'!I85</f>
        <v>27.031295626899464</v>
      </c>
      <c r="J85" s="75">
        <f>'Selling Price'!J85-'Full Cost'!J85</f>
        <v>29.520833512031686</v>
      </c>
      <c r="K85" s="75">
        <f>'Selling Price'!K85-'Full Cost'!K85</f>
        <v>35.400583003090219</v>
      </c>
      <c r="L85" s="75">
        <f>'Selling Price'!L85-'Full Cost'!L85</f>
        <v>35.202625458509829</v>
      </c>
      <c r="M85" s="75">
        <f>'Selling Price'!M85-'Full Cost'!M85</f>
        <v>39.999742994039423</v>
      </c>
      <c r="N85" s="75">
        <f>'Selling Price'!N85-'Full Cost'!N85</f>
        <v>17.883557955592096</v>
      </c>
      <c r="O85" s="75">
        <f>'Selling Price'!O85-'Full Cost'!O85</f>
        <v>29.697061720955787</v>
      </c>
      <c r="P85" s="75">
        <f>'Selling Price'!P85-'Full Cost'!P85</f>
        <v>31.912032796785013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Price'!E86-'Full Cost'!E86</f>
        <v>14.510627084785767</v>
      </c>
      <c r="F86" s="75">
        <f>'Selling Price'!F86-'Full Cost'!F86</f>
        <v>25.946260886732432</v>
      </c>
      <c r="G86" s="75">
        <f>'Selling Price'!G86-'Full Cost'!G86</f>
        <v>26.023480400388394</v>
      </c>
      <c r="H86" s="75">
        <f>'Selling Price'!H86-'Full Cost'!H86</f>
        <v>32.132855626579669</v>
      </c>
      <c r="I86" s="75">
        <f>'Selling Price'!I86-'Full Cost'!I86</f>
        <v>24.327792376811544</v>
      </c>
      <c r="J86" s="75">
        <f>'Selling Price'!J86-'Full Cost'!J86</f>
        <v>26.817330261943766</v>
      </c>
      <c r="K86" s="75">
        <f>'Selling Price'!K86-'Full Cost'!K86</f>
        <v>32.697079753002299</v>
      </c>
      <c r="L86" s="75">
        <f>'Selling Price'!L86-'Full Cost'!L86</f>
        <v>32.499122208421909</v>
      </c>
      <c r="M86" s="75">
        <f>'Selling Price'!M86-'Full Cost'!M86</f>
        <v>37.296239743951503</v>
      </c>
      <c r="N86" s="75">
        <f>'Selling Price'!N86-'Full Cost'!N86</f>
        <v>15.180054705504176</v>
      </c>
      <c r="O86" s="75">
        <f>'Selling Price'!O86-'Full Cost'!O86</f>
        <v>26.993558470867868</v>
      </c>
      <c r="P86" s="75">
        <f>'Selling Price'!P86-'Full Cost'!P86</f>
        <v>29.208529546697093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Price'!E87-'Full Cost'!E87</f>
        <v>28.911468206281086</v>
      </c>
      <c r="F87" s="75">
        <f>'Selling Price'!F87-'Full Cost'!F87</f>
        <v>40.347102008227751</v>
      </c>
      <c r="G87" s="75">
        <f>'Selling Price'!G87-'Full Cost'!G87</f>
        <v>40.424321521883712</v>
      </c>
      <c r="H87" s="75">
        <f>'Selling Price'!H87-'Full Cost'!H87</f>
        <v>46.533696748074988</v>
      </c>
      <c r="I87" s="75">
        <f>'Selling Price'!I87-'Full Cost'!I87</f>
        <v>38.728633498306863</v>
      </c>
      <c r="J87" s="75">
        <f>'Selling Price'!J87-'Full Cost'!J87</f>
        <v>41.218171383439085</v>
      </c>
      <c r="K87" s="75">
        <f>'Selling Price'!K87-'Full Cost'!K87</f>
        <v>47.097920874497618</v>
      </c>
      <c r="L87" s="75">
        <f>'Selling Price'!L87-'Full Cost'!L87</f>
        <v>46.899963329917227</v>
      </c>
      <c r="M87" s="75">
        <f>'Selling Price'!M87-'Full Cost'!M87</f>
        <v>51.697080865446821</v>
      </c>
      <c r="N87" s="75">
        <f>'Selling Price'!N87-'Full Cost'!N87</f>
        <v>29.580895826999495</v>
      </c>
      <c r="O87" s="75">
        <f>'Selling Price'!O87-'Full Cost'!O87</f>
        <v>41.394399592363186</v>
      </c>
      <c r="P87" s="75">
        <f>'Selling Price'!P87-'Full Cost'!P87</f>
        <v>43.609370668192412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Price'!E88-'Full Cost'!E88</f>
        <v>10.360547780356569</v>
      </c>
      <c r="F88" s="75">
        <f>'Selling Price'!F88-'Full Cost'!F88</f>
        <v>21.796181582303234</v>
      </c>
      <c r="G88" s="75">
        <f>'Selling Price'!G88-'Full Cost'!G88</f>
        <v>21.873401095959196</v>
      </c>
      <c r="H88" s="75">
        <f>'Selling Price'!H88-'Full Cost'!H88</f>
        <v>27.982776322150471</v>
      </c>
      <c r="I88" s="75">
        <f>'Selling Price'!I88-'Full Cost'!I88</f>
        <v>20.177713072382346</v>
      </c>
      <c r="J88" s="75">
        <f>'Selling Price'!J88-'Full Cost'!J88</f>
        <v>22.667250957514568</v>
      </c>
      <c r="K88" s="75">
        <f>'Selling Price'!K88-'Full Cost'!K88</f>
        <v>28.547000448573101</v>
      </c>
      <c r="L88" s="75">
        <f>'Selling Price'!L88-'Full Cost'!L88</f>
        <v>28.349042903992711</v>
      </c>
      <c r="M88" s="75">
        <f>'Selling Price'!M88-'Full Cost'!M88</f>
        <v>33.146160439522305</v>
      </c>
      <c r="N88" s="75">
        <f>'Selling Price'!N88-'Full Cost'!N88</f>
        <v>11.029975401074978</v>
      </c>
      <c r="O88" s="75">
        <f>'Selling Price'!O88-'Full Cost'!O88</f>
        <v>22.843479166438669</v>
      </c>
      <c r="P88" s="75">
        <f>'Selling Price'!P88-'Full Cost'!P88</f>
        <v>25.058450242267895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Price'!E89-'Full Cost'!E89</f>
        <v>7.6570445302686494</v>
      </c>
      <c r="F89" s="75">
        <f>'Selling Price'!F89-'Full Cost'!F89</f>
        <v>19.092678332215314</v>
      </c>
      <c r="G89" s="75">
        <f>'Selling Price'!G89-'Full Cost'!G89</f>
        <v>19.169897845871276</v>
      </c>
      <c r="H89" s="75">
        <f>'Selling Price'!H89-'Full Cost'!H89</f>
        <v>25.279273072062551</v>
      </c>
      <c r="I89" s="75">
        <f>'Selling Price'!I89-'Full Cost'!I89</f>
        <v>17.474209822294426</v>
      </c>
      <c r="J89" s="75">
        <f>'Selling Price'!J89-'Full Cost'!J89</f>
        <v>19.963747707426649</v>
      </c>
      <c r="K89" s="75">
        <f>'Selling Price'!K89-'Full Cost'!K89</f>
        <v>25.843497198485181</v>
      </c>
      <c r="L89" s="75">
        <f>'Selling Price'!L89-'Full Cost'!L89</f>
        <v>25.645539653904791</v>
      </c>
      <c r="M89" s="75">
        <f>'Selling Price'!M89-'Full Cost'!M89</f>
        <v>30.442657189434385</v>
      </c>
      <c r="N89" s="75">
        <f>'Selling Price'!N89-'Full Cost'!N89</f>
        <v>8.3264721509870583</v>
      </c>
      <c r="O89" s="75">
        <f>'Selling Price'!O89-'Full Cost'!O89</f>
        <v>20.13997591635075</v>
      </c>
      <c r="P89" s="75">
        <f>'Selling Price'!P89-'Full Cost'!P89</f>
        <v>22.354946992179975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Price'!E90-'Full Cost'!E90</f>
        <v>26.971686274816932</v>
      </c>
      <c r="F90" s="75">
        <f>'Selling Price'!F90-'Full Cost'!F90</f>
        <v>38.407320076763597</v>
      </c>
      <c r="G90" s="75">
        <f>'Selling Price'!G90-'Full Cost'!G90</f>
        <v>38.484539590419558</v>
      </c>
      <c r="H90" s="75">
        <f>'Selling Price'!H90-'Full Cost'!H90</f>
        <v>44.593914816610834</v>
      </c>
      <c r="I90" s="75">
        <f>'Selling Price'!I90-'Full Cost'!I90</f>
        <v>36.788851566842709</v>
      </c>
      <c r="J90" s="75">
        <f>'Selling Price'!J90-'Full Cost'!J90</f>
        <v>39.278389451974931</v>
      </c>
      <c r="K90" s="75">
        <f>'Selling Price'!K90-'Full Cost'!K90</f>
        <v>45.158138943033464</v>
      </c>
      <c r="L90" s="75">
        <f>'Selling Price'!L90-'Full Cost'!L90</f>
        <v>44.960181398453074</v>
      </c>
      <c r="M90" s="75">
        <f>'Selling Price'!M90-'Full Cost'!M90</f>
        <v>49.757298933982668</v>
      </c>
      <c r="N90" s="75">
        <f>'Selling Price'!N90-'Full Cost'!N90</f>
        <v>27.641113895535341</v>
      </c>
      <c r="O90" s="75">
        <f>'Selling Price'!O90-'Full Cost'!O90</f>
        <v>39.454617660899032</v>
      </c>
      <c r="P90" s="75">
        <f>'Selling Price'!P90-'Full Cost'!P90</f>
        <v>41.669588736728258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Price'!E91-'Full Cost'!E91</f>
        <v>17.214130334873687</v>
      </c>
      <c r="F91" s="75">
        <f>'Selling Price'!F91-'Full Cost'!F91</f>
        <v>28.649764136820352</v>
      </c>
      <c r="G91" s="75">
        <f>'Selling Price'!G91-'Full Cost'!G91</f>
        <v>28.726983650476313</v>
      </c>
      <c r="H91" s="75">
        <f>'Selling Price'!H91-'Full Cost'!H91</f>
        <v>34.836358876667589</v>
      </c>
      <c r="I91" s="75">
        <f>'Selling Price'!I91-'Full Cost'!I91</f>
        <v>27.031295626899464</v>
      </c>
      <c r="J91" s="75">
        <f>'Selling Price'!J91-'Full Cost'!J91</f>
        <v>29.520833512031686</v>
      </c>
      <c r="K91" s="75">
        <f>'Selling Price'!K91-'Full Cost'!K91</f>
        <v>35.400583003090219</v>
      </c>
      <c r="L91" s="75">
        <f>'Selling Price'!L91-'Full Cost'!L91</f>
        <v>35.202625458509829</v>
      </c>
      <c r="M91" s="75">
        <f>'Selling Price'!M91-'Full Cost'!M91</f>
        <v>39.999742994039423</v>
      </c>
      <c r="N91" s="75">
        <f>'Selling Price'!N91-'Full Cost'!N91</f>
        <v>17.883557955592096</v>
      </c>
      <c r="O91" s="75">
        <f>'Selling Price'!O91-'Full Cost'!O91</f>
        <v>29.697061720955787</v>
      </c>
      <c r="P91" s="75">
        <f>'Selling Price'!P91-'Full Cost'!P91</f>
        <v>31.912032796785013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Price'!E92-'Full Cost'!E92</f>
        <v>14.510627084785767</v>
      </c>
      <c r="F92" s="75">
        <f>'Selling Price'!F92-'Full Cost'!F92</f>
        <v>25.946260886732432</v>
      </c>
      <c r="G92" s="75">
        <f>'Selling Price'!G92-'Full Cost'!G92</f>
        <v>26.023480400388394</v>
      </c>
      <c r="H92" s="75">
        <f>'Selling Price'!H92-'Full Cost'!H92</f>
        <v>32.132855626579669</v>
      </c>
      <c r="I92" s="75">
        <f>'Selling Price'!I92-'Full Cost'!I92</f>
        <v>24.327792376811544</v>
      </c>
      <c r="J92" s="75">
        <f>'Selling Price'!J92-'Full Cost'!J92</f>
        <v>26.817330261943766</v>
      </c>
      <c r="K92" s="75">
        <f>'Selling Price'!K92-'Full Cost'!K92</f>
        <v>32.697079753002299</v>
      </c>
      <c r="L92" s="75">
        <f>'Selling Price'!L92-'Full Cost'!L92</f>
        <v>32.499122208421909</v>
      </c>
      <c r="M92" s="75">
        <f>'Selling Price'!M92-'Full Cost'!M92</f>
        <v>37.296239743951503</v>
      </c>
      <c r="N92" s="75">
        <f>'Selling Price'!N92-'Full Cost'!N92</f>
        <v>15.180054705504176</v>
      </c>
      <c r="O92" s="75">
        <f>'Selling Price'!O92-'Full Cost'!O92</f>
        <v>26.993558470867868</v>
      </c>
      <c r="P92" s="75">
        <f>'Selling Price'!P92-'Full Cost'!P92</f>
        <v>29.208529546697093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Price'!E93-'Full Cost'!E93</f>
        <v>17.214130334873687</v>
      </c>
      <c r="F93" s="75">
        <f>'Selling Price'!F93-'Full Cost'!F93</f>
        <v>28.649764136820352</v>
      </c>
      <c r="G93" s="75">
        <f>'Selling Price'!G93-'Full Cost'!G93</f>
        <v>28.726983650476313</v>
      </c>
      <c r="H93" s="75">
        <f>'Selling Price'!H93-'Full Cost'!H93</f>
        <v>34.836358876667589</v>
      </c>
      <c r="I93" s="75">
        <f>'Selling Price'!I93-'Full Cost'!I93</f>
        <v>27.031295626899464</v>
      </c>
      <c r="J93" s="75">
        <f>'Selling Price'!J93-'Full Cost'!J93</f>
        <v>29.520833512031686</v>
      </c>
      <c r="K93" s="75">
        <f>'Selling Price'!K93-'Full Cost'!K93</f>
        <v>35.400583003090219</v>
      </c>
      <c r="L93" s="75">
        <f>'Selling Price'!L93-'Full Cost'!L93</f>
        <v>35.202625458509829</v>
      </c>
      <c r="M93" s="75">
        <f>'Selling Price'!M93-'Full Cost'!M93</f>
        <v>39.999742994039423</v>
      </c>
      <c r="N93" s="75">
        <f>'Selling Price'!N93-'Full Cost'!N93</f>
        <v>17.883557955592096</v>
      </c>
      <c r="O93" s="75">
        <f>'Selling Price'!O93-'Full Cost'!O93</f>
        <v>29.697061720955787</v>
      </c>
      <c r="P93" s="75">
        <f>'Selling Price'!P93-'Full Cost'!P93</f>
        <v>31.912032796785013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Price'!E94-'Full Cost'!E94</f>
        <v>14.510627084785767</v>
      </c>
      <c r="F94" s="75">
        <f>'Selling Price'!F94-'Full Cost'!F94</f>
        <v>25.946260886732432</v>
      </c>
      <c r="G94" s="75">
        <f>'Selling Price'!G94-'Full Cost'!G94</f>
        <v>26.023480400388394</v>
      </c>
      <c r="H94" s="75">
        <f>'Selling Price'!H94-'Full Cost'!H94</f>
        <v>32.132855626579669</v>
      </c>
      <c r="I94" s="75">
        <f>'Selling Price'!I94-'Full Cost'!I94</f>
        <v>24.327792376811544</v>
      </c>
      <c r="J94" s="75">
        <f>'Selling Price'!J94-'Full Cost'!J94</f>
        <v>26.817330261943766</v>
      </c>
      <c r="K94" s="75">
        <f>'Selling Price'!K94-'Full Cost'!K94</f>
        <v>32.697079753002299</v>
      </c>
      <c r="L94" s="75">
        <f>'Selling Price'!L94-'Full Cost'!L94</f>
        <v>32.499122208421909</v>
      </c>
      <c r="M94" s="75">
        <f>'Selling Price'!M94-'Full Cost'!M94</f>
        <v>37.296239743951503</v>
      </c>
      <c r="N94" s="75">
        <f>'Selling Price'!N94-'Full Cost'!N94</f>
        <v>15.180054705504176</v>
      </c>
      <c r="O94" s="75">
        <f>'Selling Price'!O94-'Full Cost'!O94</f>
        <v>26.993558470867868</v>
      </c>
      <c r="P94" s="75">
        <f>'Selling Price'!P94-'Full Cost'!P94</f>
        <v>29.208529546697093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Price'!E95-'Full Cost'!E95</f>
        <v>29.675189524904852</v>
      </c>
      <c r="F95" s="75">
        <f>'Selling Price'!F95-'Full Cost'!F95</f>
        <v>41.110823326851516</v>
      </c>
      <c r="G95" s="75">
        <f>'Selling Price'!G95-'Full Cost'!G95</f>
        <v>41.188042840507478</v>
      </c>
      <c r="H95" s="75">
        <f>'Selling Price'!H95-'Full Cost'!H95</f>
        <v>47.297418066698754</v>
      </c>
      <c r="I95" s="75">
        <f>'Selling Price'!I95-'Full Cost'!I95</f>
        <v>39.492354816930629</v>
      </c>
      <c r="J95" s="75">
        <f>'Selling Price'!J95-'Full Cost'!J95</f>
        <v>41.981892702062851</v>
      </c>
      <c r="K95" s="75">
        <f>'Selling Price'!K95-'Full Cost'!K95</f>
        <v>47.861642193121384</v>
      </c>
      <c r="L95" s="75">
        <f>'Selling Price'!L95-'Full Cost'!L95</f>
        <v>47.663684648540993</v>
      </c>
      <c r="M95" s="75">
        <f>'Selling Price'!M95-'Full Cost'!M95</f>
        <v>52.460802184070587</v>
      </c>
      <c r="N95" s="75">
        <f>'Selling Price'!N95-'Full Cost'!N95</f>
        <v>30.344617145623261</v>
      </c>
      <c r="O95" s="75">
        <f>'Selling Price'!O95-'Full Cost'!O95</f>
        <v>42.158120910986952</v>
      </c>
      <c r="P95" s="75">
        <f>'Selling Price'!P95-'Full Cost'!P95</f>
        <v>44.373091986816178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Price'!E96-'Full Cost'!E96</f>
        <v>29.675189524904852</v>
      </c>
      <c r="F96" s="75">
        <f>'Selling Price'!F96-'Full Cost'!F96</f>
        <v>41.110823326851516</v>
      </c>
      <c r="G96" s="75">
        <f>'Selling Price'!G96-'Full Cost'!G96</f>
        <v>41.188042840507478</v>
      </c>
      <c r="H96" s="75">
        <f>'Selling Price'!H96-'Full Cost'!H96</f>
        <v>47.297418066698754</v>
      </c>
      <c r="I96" s="75">
        <f>'Selling Price'!I96-'Full Cost'!I96</f>
        <v>39.492354816930629</v>
      </c>
      <c r="J96" s="75">
        <f>'Selling Price'!J96-'Full Cost'!J96</f>
        <v>41.981892702062851</v>
      </c>
      <c r="K96" s="75">
        <f>'Selling Price'!K96-'Full Cost'!K96</f>
        <v>47.861642193121384</v>
      </c>
      <c r="L96" s="75">
        <f>'Selling Price'!L96-'Full Cost'!L96</f>
        <v>47.663684648540993</v>
      </c>
      <c r="M96" s="75">
        <f>'Selling Price'!M96-'Full Cost'!M96</f>
        <v>52.460802184070587</v>
      </c>
      <c r="N96" s="75">
        <f>'Selling Price'!N96-'Full Cost'!N96</f>
        <v>30.344617145623261</v>
      </c>
      <c r="O96" s="75">
        <f>'Selling Price'!O96-'Full Cost'!O96</f>
        <v>42.158120910986952</v>
      </c>
      <c r="P96" s="75">
        <f>'Selling Price'!P96-'Full Cost'!P96</f>
        <v>44.373091986816178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Price'!E97-'Full Cost'!E97</f>
        <v>26.971686274816932</v>
      </c>
      <c r="F97" s="75">
        <f>'Selling Price'!F97-'Full Cost'!F97</f>
        <v>38.407320076763597</v>
      </c>
      <c r="G97" s="75">
        <f>'Selling Price'!G97-'Full Cost'!G97</f>
        <v>38.484539590419558</v>
      </c>
      <c r="H97" s="75">
        <f>'Selling Price'!H97-'Full Cost'!H97</f>
        <v>44.593914816610834</v>
      </c>
      <c r="I97" s="75">
        <f>'Selling Price'!I97-'Full Cost'!I97</f>
        <v>36.788851566842709</v>
      </c>
      <c r="J97" s="75">
        <f>'Selling Price'!J97-'Full Cost'!J97</f>
        <v>39.278389451974931</v>
      </c>
      <c r="K97" s="75">
        <f>'Selling Price'!K97-'Full Cost'!K97</f>
        <v>45.158138943033464</v>
      </c>
      <c r="L97" s="75">
        <f>'Selling Price'!L97-'Full Cost'!L97</f>
        <v>44.960181398453074</v>
      </c>
      <c r="M97" s="75">
        <f>'Selling Price'!M97-'Full Cost'!M97</f>
        <v>49.757298933982668</v>
      </c>
      <c r="N97" s="75">
        <f>'Selling Price'!N97-'Full Cost'!N97</f>
        <v>27.641113895535341</v>
      </c>
      <c r="O97" s="75">
        <f>'Selling Price'!O97-'Full Cost'!O97</f>
        <v>39.454617660899032</v>
      </c>
      <c r="P97" s="75">
        <f>'Selling Price'!P97-'Full Cost'!P97</f>
        <v>41.669588736728258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Price'!E98-'Full Cost'!E98</f>
        <v>26.971686274816932</v>
      </c>
      <c r="F98" s="75">
        <f>'Selling Price'!F98-'Full Cost'!F98</f>
        <v>38.407320076763597</v>
      </c>
      <c r="G98" s="75">
        <f>'Selling Price'!G98-'Full Cost'!G98</f>
        <v>38.484539590419558</v>
      </c>
      <c r="H98" s="75">
        <f>'Selling Price'!H98-'Full Cost'!H98</f>
        <v>44.593914816610834</v>
      </c>
      <c r="I98" s="75">
        <f>'Selling Price'!I98-'Full Cost'!I98</f>
        <v>36.788851566842709</v>
      </c>
      <c r="J98" s="75">
        <f>'Selling Price'!J98-'Full Cost'!J98</f>
        <v>39.278389451974931</v>
      </c>
      <c r="K98" s="75">
        <f>'Selling Price'!K98-'Full Cost'!K98</f>
        <v>45.158138943033464</v>
      </c>
      <c r="L98" s="75">
        <f>'Selling Price'!L98-'Full Cost'!L98</f>
        <v>44.960181398453074</v>
      </c>
      <c r="M98" s="75">
        <f>'Selling Price'!M98-'Full Cost'!M98</f>
        <v>49.757298933982668</v>
      </c>
      <c r="N98" s="75">
        <f>'Selling Price'!N98-'Full Cost'!N98</f>
        <v>27.641113895535341</v>
      </c>
      <c r="O98" s="75">
        <f>'Selling Price'!O98-'Full Cost'!O98</f>
        <v>39.454617660899032</v>
      </c>
      <c r="P98" s="75">
        <f>'Selling Price'!P98-'Full Cost'!P98</f>
        <v>41.669588736728258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Price'!E99-'Full Cost'!E99</f>
        <v>26.971686274816932</v>
      </c>
      <c r="F99" s="75">
        <f>'Selling Price'!F99-'Full Cost'!F99</f>
        <v>38.407320076763597</v>
      </c>
      <c r="G99" s="75">
        <f>'Selling Price'!G99-'Full Cost'!G99</f>
        <v>38.484539590419558</v>
      </c>
      <c r="H99" s="75">
        <f>'Selling Price'!H99-'Full Cost'!H99</f>
        <v>44.593914816610834</v>
      </c>
      <c r="I99" s="75">
        <f>'Selling Price'!I99-'Full Cost'!I99</f>
        <v>36.788851566842709</v>
      </c>
      <c r="J99" s="75">
        <f>'Selling Price'!J99-'Full Cost'!J99</f>
        <v>39.278389451974931</v>
      </c>
      <c r="K99" s="75">
        <f>'Selling Price'!K99-'Full Cost'!K99</f>
        <v>45.158138943033464</v>
      </c>
      <c r="L99" s="75">
        <f>'Selling Price'!L99-'Full Cost'!L99</f>
        <v>44.960181398453074</v>
      </c>
      <c r="M99" s="75">
        <f>'Selling Price'!M99-'Full Cost'!M99</f>
        <v>49.757298933982668</v>
      </c>
      <c r="N99" s="75">
        <f>'Selling Price'!N99-'Full Cost'!N99</f>
        <v>27.641113895535341</v>
      </c>
      <c r="O99" s="75">
        <f>'Selling Price'!O99-'Full Cost'!O99</f>
        <v>39.454617660899032</v>
      </c>
      <c r="P99" s="75">
        <f>'Selling Price'!P99-'Full Cost'!P99</f>
        <v>41.669588736728258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Price'!E100-'Full Cost'!E100</f>
        <v>0.93457943925227482</v>
      </c>
      <c r="F100" s="75">
        <f>'Selling Price'!F100-'Full Cost'!F100</f>
        <v>0.93457943925227482</v>
      </c>
      <c r="G100" s="75">
        <f>'Selling Price'!G100-'Full Cost'!G100</f>
        <v>0.93457943925227482</v>
      </c>
      <c r="H100" s="75">
        <f>'Selling Price'!H100-'Full Cost'!H100</f>
        <v>0.93457943925227482</v>
      </c>
      <c r="I100" s="75">
        <f>'Selling Price'!I100-'Full Cost'!I100</f>
        <v>0.93457943925227482</v>
      </c>
      <c r="J100" s="75">
        <f>'Selling Price'!J100-'Full Cost'!J100</f>
        <v>0.93457943925227482</v>
      </c>
      <c r="K100" s="75">
        <f>'Selling Price'!K100-'Full Cost'!K100</f>
        <v>0.93457943925227482</v>
      </c>
      <c r="L100" s="75">
        <f>'Selling Price'!L100-'Full Cost'!L100</f>
        <v>0.93457943925227482</v>
      </c>
      <c r="M100" s="75">
        <f>'Selling Price'!M100-'Full Cost'!M100</f>
        <v>0.93457943925227482</v>
      </c>
      <c r="N100" s="75">
        <f>'Selling Price'!N100-'Full Cost'!N100</f>
        <v>0.93457943925227482</v>
      </c>
      <c r="O100" s="75">
        <f>'Selling Price'!O100-'Full Cost'!O100</f>
        <v>0.93457943925227482</v>
      </c>
      <c r="P100" s="75">
        <f>'Selling Price'!P100-'Full Cost'!P100</f>
        <v>0.93457943925227482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Price'!E101-'Full Cost'!E101</f>
        <v>3.4267912772585305</v>
      </c>
      <c r="F101" s="75">
        <f>'Selling Price'!F101-'Full Cost'!F101</f>
        <v>3.4267912772585305</v>
      </c>
      <c r="G101" s="75">
        <f>'Selling Price'!G101-'Full Cost'!G101</f>
        <v>3.4267912772585305</v>
      </c>
      <c r="H101" s="75">
        <f>'Selling Price'!H101-'Full Cost'!H101</f>
        <v>3.4267912772585305</v>
      </c>
      <c r="I101" s="75">
        <f>'Selling Price'!I101-'Full Cost'!I101</f>
        <v>3.4267912772585305</v>
      </c>
      <c r="J101" s="75">
        <f>'Selling Price'!J101-'Full Cost'!J101</f>
        <v>3.4267912772585305</v>
      </c>
      <c r="K101" s="75">
        <f>'Selling Price'!K101-'Full Cost'!K101</f>
        <v>3.4267912772585305</v>
      </c>
      <c r="L101" s="75">
        <f>'Selling Price'!L101-'Full Cost'!L101</f>
        <v>3.4267912772585305</v>
      </c>
      <c r="M101" s="75">
        <f>'Selling Price'!M101-'Full Cost'!M101</f>
        <v>3.4267912772585305</v>
      </c>
      <c r="N101" s="75">
        <f>'Selling Price'!N101-'Full Cost'!N101</f>
        <v>3.4267912772585305</v>
      </c>
      <c r="O101" s="75">
        <f>'Selling Price'!O101-'Full Cost'!O101</f>
        <v>3.4267912772585305</v>
      </c>
      <c r="P101" s="75">
        <f>'Selling Price'!P101-'Full Cost'!P101</f>
        <v>3.4267912772585305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Price'!E102-'Full Cost'!E102</f>
        <v>7.1651090342679709</v>
      </c>
      <c r="F102" s="75">
        <f>'Selling Price'!F102-'Full Cost'!F102</f>
        <v>7.1651090342679709</v>
      </c>
      <c r="G102" s="75">
        <f>'Selling Price'!G102-'Full Cost'!G102</f>
        <v>7.1651090342679709</v>
      </c>
      <c r="H102" s="75">
        <f>'Selling Price'!H102-'Full Cost'!H102</f>
        <v>7.1651090342679709</v>
      </c>
      <c r="I102" s="75">
        <f>'Selling Price'!I102-'Full Cost'!I102</f>
        <v>7.1651090342679709</v>
      </c>
      <c r="J102" s="75">
        <f>'Selling Price'!J102-'Full Cost'!J102</f>
        <v>7.1651090342679709</v>
      </c>
      <c r="K102" s="75">
        <f>'Selling Price'!K102-'Full Cost'!K102</f>
        <v>7.1651090342679709</v>
      </c>
      <c r="L102" s="75">
        <f>'Selling Price'!L102-'Full Cost'!L102</f>
        <v>7.1651090342679709</v>
      </c>
      <c r="M102" s="75">
        <f>'Selling Price'!M102-'Full Cost'!M102</f>
        <v>7.1651090342679709</v>
      </c>
      <c r="N102" s="75">
        <f>'Selling Price'!N102-'Full Cost'!N102</f>
        <v>7.1651090342679709</v>
      </c>
      <c r="O102" s="75">
        <f>'Selling Price'!O102-'Full Cost'!O102</f>
        <v>7.1651090342679709</v>
      </c>
      <c r="P102" s="75">
        <f>'Selling Price'!P102-'Full Cost'!P102</f>
        <v>7.1651090342679709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Price'!E103-'Full Cost'!E103</f>
        <v>51.090342679127616</v>
      </c>
      <c r="F103" s="75">
        <f>'Selling Price'!F103-'Full Cost'!F103</f>
        <v>51.090342679127616</v>
      </c>
      <c r="G103" s="75">
        <f>'Selling Price'!G103-'Full Cost'!G103</f>
        <v>51.090342679127616</v>
      </c>
      <c r="H103" s="75">
        <f>'Selling Price'!H103-'Full Cost'!H103</f>
        <v>51.090342679127616</v>
      </c>
      <c r="I103" s="75">
        <f>'Selling Price'!I103-'Full Cost'!I103</f>
        <v>51.090342679127616</v>
      </c>
      <c r="J103" s="75">
        <f>'Selling Price'!J103-'Full Cost'!J103</f>
        <v>51.090342679127616</v>
      </c>
      <c r="K103" s="75">
        <f>'Selling Price'!K103-'Full Cost'!K103</f>
        <v>51.090342679127673</v>
      </c>
      <c r="L103" s="75">
        <f>'Selling Price'!L103-'Full Cost'!L103</f>
        <v>51.090342679127673</v>
      </c>
      <c r="M103" s="75">
        <f>'Selling Price'!M103-'Full Cost'!M103</f>
        <v>51.090342679127673</v>
      </c>
      <c r="N103" s="75">
        <f>'Selling Price'!N103-'Full Cost'!N103</f>
        <v>51.090342679127616</v>
      </c>
      <c r="O103" s="75">
        <f>'Selling Price'!O103-'Full Cost'!O103</f>
        <v>51.090342679127616</v>
      </c>
      <c r="P103" s="75">
        <f>'Selling Price'!P103-'Full Cost'!P103</f>
        <v>51.090342679127616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Price'!E104-'Full Cost'!E104</f>
        <v>32.016604361370582</v>
      </c>
      <c r="F104" s="75">
        <f>'Selling Price'!F104-'Full Cost'!F104</f>
        <v>32.016604361370582</v>
      </c>
      <c r="G104" s="75">
        <f>'Selling Price'!G104-'Full Cost'!G104</f>
        <v>32.016604361370582</v>
      </c>
      <c r="H104" s="75">
        <f>'Selling Price'!H104-'Full Cost'!H104</f>
        <v>32.016604361370582</v>
      </c>
      <c r="I104" s="75">
        <f>'Selling Price'!I104-'Full Cost'!I104</f>
        <v>32.016604361370582</v>
      </c>
      <c r="J104" s="75">
        <f>'Selling Price'!J104-'Full Cost'!J104</f>
        <v>32.016604361370582</v>
      </c>
      <c r="K104" s="75">
        <f>'Selling Price'!K104-'Full Cost'!K104</f>
        <v>32.016604361370639</v>
      </c>
      <c r="L104" s="75">
        <f>'Selling Price'!L104-'Full Cost'!L104</f>
        <v>32.016604361370639</v>
      </c>
      <c r="M104" s="75">
        <f>'Selling Price'!M104-'Full Cost'!M104</f>
        <v>32.016604361370582</v>
      </c>
      <c r="N104" s="75">
        <f>'Selling Price'!N104-'Full Cost'!N104</f>
        <v>32.016604361370582</v>
      </c>
      <c r="O104" s="75">
        <f>'Selling Price'!O104-'Full Cost'!O104</f>
        <v>32.016604361370582</v>
      </c>
      <c r="P104" s="75">
        <f>'Selling Price'!P104-'Full Cost'!P104</f>
        <v>32.016604361370582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Price'!E105-'Full Cost'!E105</f>
        <v>46.417445482865901</v>
      </c>
      <c r="F105" s="75">
        <f>'Selling Price'!F105-'Full Cost'!F105</f>
        <v>46.417445482865901</v>
      </c>
      <c r="G105" s="75">
        <f>'Selling Price'!G105-'Full Cost'!G105</f>
        <v>46.417445482865901</v>
      </c>
      <c r="H105" s="75">
        <f>'Selling Price'!H105-'Full Cost'!H105</f>
        <v>46.417445482865901</v>
      </c>
      <c r="I105" s="75">
        <f>'Selling Price'!I105-'Full Cost'!I105</f>
        <v>46.417445482865901</v>
      </c>
      <c r="J105" s="75">
        <f>'Selling Price'!J105-'Full Cost'!J105</f>
        <v>46.417445482865901</v>
      </c>
      <c r="K105" s="75">
        <f>'Selling Price'!K105-'Full Cost'!K105</f>
        <v>46.417445482865958</v>
      </c>
      <c r="L105" s="75">
        <f>'Selling Price'!L105-'Full Cost'!L105</f>
        <v>46.417445482865958</v>
      </c>
      <c r="M105" s="75">
        <f>'Selling Price'!M105-'Full Cost'!M105</f>
        <v>46.417445482865958</v>
      </c>
      <c r="N105" s="75">
        <f>'Selling Price'!N105-'Full Cost'!N105</f>
        <v>46.417445482865901</v>
      </c>
      <c r="O105" s="75">
        <f>'Selling Price'!O105-'Full Cost'!O105</f>
        <v>46.417445482865901</v>
      </c>
      <c r="P105" s="75">
        <f>'Selling Price'!P105-'Full Cost'!P105</f>
        <v>46.417445482865901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Price'!E106-'Full Cost'!E106</f>
        <v>72.897196261682211</v>
      </c>
      <c r="F106" s="75">
        <f>'Selling Price'!F106-'Full Cost'!F106</f>
        <v>72.897196261682211</v>
      </c>
      <c r="G106" s="75">
        <f>'Selling Price'!G106-'Full Cost'!G106</f>
        <v>72.897196261682211</v>
      </c>
      <c r="H106" s="75">
        <f>'Selling Price'!H106-'Full Cost'!H106</f>
        <v>72.897196261682211</v>
      </c>
      <c r="I106" s="75">
        <f>'Selling Price'!I106-'Full Cost'!I106</f>
        <v>72.897196261682211</v>
      </c>
      <c r="J106" s="75">
        <f>'Selling Price'!J106-'Full Cost'!J106</f>
        <v>72.897196261682211</v>
      </c>
      <c r="K106" s="75">
        <f>'Selling Price'!K106-'Full Cost'!K106</f>
        <v>72.897196261682268</v>
      </c>
      <c r="L106" s="75">
        <f>'Selling Price'!L106-'Full Cost'!L106</f>
        <v>72.897196261682268</v>
      </c>
      <c r="M106" s="75">
        <f>'Selling Price'!M106-'Full Cost'!M106</f>
        <v>72.897196261682268</v>
      </c>
      <c r="N106" s="75">
        <f>'Selling Price'!N106-'Full Cost'!N106</f>
        <v>72.897196261682211</v>
      </c>
      <c r="O106" s="75">
        <f>'Selling Price'!O106-'Full Cost'!O106</f>
        <v>72.897196261682211</v>
      </c>
      <c r="P106" s="75">
        <f>'Selling Price'!P106-'Full Cost'!P106</f>
        <v>72.897196261682211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Price'!E107-'Full Cost'!E107</f>
        <v>53.823457943925177</v>
      </c>
      <c r="F107" s="75">
        <f>'Selling Price'!F107-'Full Cost'!F107</f>
        <v>53.823457943925177</v>
      </c>
      <c r="G107" s="75">
        <f>'Selling Price'!G107-'Full Cost'!G107</f>
        <v>53.823457943925177</v>
      </c>
      <c r="H107" s="75">
        <f>'Selling Price'!H107-'Full Cost'!H107</f>
        <v>53.823457943925177</v>
      </c>
      <c r="I107" s="75">
        <f>'Selling Price'!I107-'Full Cost'!I107</f>
        <v>53.823457943925177</v>
      </c>
      <c r="J107" s="75">
        <f>'Selling Price'!J107-'Full Cost'!J107</f>
        <v>53.823457943925177</v>
      </c>
      <c r="K107" s="75">
        <f>'Selling Price'!K107-'Full Cost'!K107</f>
        <v>53.823457943925234</v>
      </c>
      <c r="L107" s="75">
        <f>'Selling Price'!L107-'Full Cost'!L107</f>
        <v>53.823457943925234</v>
      </c>
      <c r="M107" s="75">
        <f>'Selling Price'!M107-'Full Cost'!M107</f>
        <v>53.823457943925177</v>
      </c>
      <c r="N107" s="75">
        <f>'Selling Price'!N107-'Full Cost'!N107</f>
        <v>53.823457943925177</v>
      </c>
      <c r="O107" s="75">
        <f>'Selling Price'!O107-'Full Cost'!O107</f>
        <v>53.823457943925177</v>
      </c>
      <c r="P107" s="75">
        <f>'Selling Price'!P107-'Full Cost'!P107</f>
        <v>53.823457943925177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Price'!E108-'Full Cost'!E108</f>
        <v>60.436137071651046</v>
      </c>
      <c r="F108" s="75">
        <f>'Selling Price'!F108-'Full Cost'!F108</f>
        <v>60.436137071651046</v>
      </c>
      <c r="G108" s="75">
        <f>'Selling Price'!G108-'Full Cost'!G108</f>
        <v>60.436137071651046</v>
      </c>
      <c r="H108" s="75">
        <f>'Selling Price'!H108-'Full Cost'!H108</f>
        <v>60.436137071651046</v>
      </c>
      <c r="I108" s="75">
        <f>'Selling Price'!I108-'Full Cost'!I108</f>
        <v>60.436137071651046</v>
      </c>
      <c r="J108" s="75">
        <f>'Selling Price'!J108-'Full Cost'!J108</f>
        <v>60.436137071651046</v>
      </c>
      <c r="K108" s="75">
        <f>'Selling Price'!K108-'Full Cost'!K108</f>
        <v>60.436137071651103</v>
      </c>
      <c r="L108" s="75">
        <f>'Selling Price'!L108-'Full Cost'!L108</f>
        <v>60.436137071651103</v>
      </c>
      <c r="M108" s="75">
        <f>'Selling Price'!M108-'Full Cost'!M108</f>
        <v>60.436137071651103</v>
      </c>
      <c r="N108" s="75">
        <f>'Selling Price'!N108-'Full Cost'!N108</f>
        <v>60.436137071651046</v>
      </c>
      <c r="O108" s="75">
        <f>'Selling Price'!O108-'Full Cost'!O108</f>
        <v>60.436137071651046</v>
      </c>
      <c r="P108" s="75">
        <f>'Selling Price'!P108-'Full Cost'!P108</f>
        <v>60.436137071651046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Price'!E109-'Full Cost'!E109</f>
        <v>41.362398753894013</v>
      </c>
      <c r="F109" s="75">
        <f>'Selling Price'!F109-'Full Cost'!F109</f>
        <v>41.362398753894013</v>
      </c>
      <c r="G109" s="75">
        <f>'Selling Price'!G109-'Full Cost'!G109</f>
        <v>41.362398753894013</v>
      </c>
      <c r="H109" s="75">
        <f>'Selling Price'!H109-'Full Cost'!H109</f>
        <v>41.362398753894013</v>
      </c>
      <c r="I109" s="75">
        <f>'Selling Price'!I109-'Full Cost'!I109</f>
        <v>41.362398753894013</v>
      </c>
      <c r="J109" s="75">
        <f>'Selling Price'!J109-'Full Cost'!J109</f>
        <v>41.362398753894013</v>
      </c>
      <c r="K109" s="75">
        <f>'Selling Price'!K109-'Full Cost'!K109</f>
        <v>41.36239875389407</v>
      </c>
      <c r="L109" s="75">
        <f>'Selling Price'!L109-'Full Cost'!L109</f>
        <v>41.36239875389407</v>
      </c>
      <c r="M109" s="75">
        <f>'Selling Price'!M109-'Full Cost'!M109</f>
        <v>41.362398753894013</v>
      </c>
      <c r="N109" s="75">
        <f>'Selling Price'!N109-'Full Cost'!N109</f>
        <v>41.362398753894013</v>
      </c>
      <c r="O109" s="75">
        <f>'Selling Price'!O109-'Full Cost'!O109</f>
        <v>41.362398753894013</v>
      </c>
      <c r="P109" s="75">
        <f>'Selling Price'!P109-'Full Cost'!P109</f>
        <v>41.362398753894013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Price'!E110-'Full Cost'!E110</f>
        <v>47.352024922118289</v>
      </c>
      <c r="F110" s="75">
        <f>'Selling Price'!F110-'Full Cost'!F110</f>
        <v>47.352024922118289</v>
      </c>
      <c r="G110" s="75">
        <f>'Selling Price'!G110-'Full Cost'!G110</f>
        <v>47.352024922118289</v>
      </c>
      <c r="H110" s="75">
        <f>'Selling Price'!H110-'Full Cost'!H110</f>
        <v>47.352024922118289</v>
      </c>
      <c r="I110" s="75">
        <f>'Selling Price'!I110-'Full Cost'!I110</f>
        <v>47.352024922118289</v>
      </c>
      <c r="J110" s="75">
        <f>'Selling Price'!J110-'Full Cost'!J110</f>
        <v>47.352024922118289</v>
      </c>
      <c r="K110" s="75">
        <f>'Selling Price'!K110-'Full Cost'!K110</f>
        <v>47.352024922118346</v>
      </c>
      <c r="L110" s="75">
        <f>'Selling Price'!L110-'Full Cost'!L110</f>
        <v>47.352024922118346</v>
      </c>
      <c r="M110" s="75">
        <f>'Selling Price'!M110-'Full Cost'!M110</f>
        <v>47.352024922118289</v>
      </c>
      <c r="N110" s="75">
        <f>'Selling Price'!N110-'Full Cost'!N110</f>
        <v>47.352024922118289</v>
      </c>
      <c r="O110" s="75">
        <f>'Selling Price'!O110-'Full Cost'!O110</f>
        <v>47.352024922118289</v>
      </c>
      <c r="P110" s="75">
        <f>'Selling Price'!P110-'Full Cost'!P110</f>
        <v>47.352024922118289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Price'!E111-'Full Cost'!E111</f>
        <v>53.582554517133872</v>
      </c>
      <c r="F111" s="75">
        <f>'Selling Price'!F111-'Full Cost'!F111</f>
        <v>53.582554517133872</v>
      </c>
      <c r="G111" s="75">
        <f>'Selling Price'!G111-'Full Cost'!G111</f>
        <v>53.582554517133872</v>
      </c>
      <c r="H111" s="75">
        <f>'Selling Price'!H111-'Full Cost'!H111</f>
        <v>53.582554517133872</v>
      </c>
      <c r="I111" s="75">
        <f>'Selling Price'!I111-'Full Cost'!I111</f>
        <v>53.582554517133872</v>
      </c>
      <c r="J111" s="75">
        <f>'Selling Price'!J111-'Full Cost'!J111</f>
        <v>53.582554517133872</v>
      </c>
      <c r="K111" s="75">
        <f>'Selling Price'!K111-'Full Cost'!K111</f>
        <v>53.582554517133929</v>
      </c>
      <c r="L111" s="75">
        <f>'Selling Price'!L111-'Full Cost'!L111</f>
        <v>53.582554517133929</v>
      </c>
      <c r="M111" s="75">
        <f>'Selling Price'!M111-'Full Cost'!M111</f>
        <v>53.582554517133929</v>
      </c>
      <c r="N111" s="75">
        <f>'Selling Price'!N111-'Full Cost'!N111</f>
        <v>53.582554517133872</v>
      </c>
      <c r="O111" s="75">
        <f>'Selling Price'!O111-'Full Cost'!O111</f>
        <v>53.582554517133872</v>
      </c>
      <c r="P111" s="75">
        <f>'Selling Price'!P111-'Full Cost'!P111</f>
        <v>53.582554517133872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Price'!E112-'Full Cost'!E112</f>
        <v>34.508816199376838</v>
      </c>
      <c r="F112" s="75">
        <f>'Selling Price'!F112-'Full Cost'!F112</f>
        <v>34.508816199376838</v>
      </c>
      <c r="G112" s="75">
        <f>'Selling Price'!G112-'Full Cost'!G112</f>
        <v>34.508816199376838</v>
      </c>
      <c r="H112" s="75">
        <f>'Selling Price'!H112-'Full Cost'!H112</f>
        <v>34.508816199376838</v>
      </c>
      <c r="I112" s="75">
        <f>'Selling Price'!I112-'Full Cost'!I112</f>
        <v>34.508816199376838</v>
      </c>
      <c r="J112" s="75">
        <f>'Selling Price'!J112-'Full Cost'!J112</f>
        <v>34.508816199376838</v>
      </c>
      <c r="K112" s="75">
        <f>'Selling Price'!K112-'Full Cost'!K112</f>
        <v>34.508816199376895</v>
      </c>
      <c r="L112" s="75">
        <f>'Selling Price'!L112-'Full Cost'!L112</f>
        <v>34.508816199376895</v>
      </c>
      <c r="M112" s="75">
        <f>'Selling Price'!M112-'Full Cost'!M112</f>
        <v>34.508816199376838</v>
      </c>
      <c r="N112" s="75">
        <f>'Selling Price'!N112-'Full Cost'!N112</f>
        <v>34.508816199376838</v>
      </c>
      <c r="O112" s="75">
        <f>'Selling Price'!O112-'Full Cost'!O112</f>
        <v>34.508816199376838</v>
      </c>
      <c r="P112" s="75">
        <f>'Selling Price'!P112-'Full Cost'!P112</f>
        <v>34.508816199376838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Price'!E113-'Full Cost'!E113</f>
        <v>60.436137071651046</v>
      </c>
      <c r="F113" s="75">
        <f>'Selling Price'!F113-'Full Cost'!F113</f>
        <v>60.436137071651046</v>
      </c>
      <c r="G113" s="75">
        <f>'Selling Price'!G113-'Full Cost'!G113</f>
        <v>60.436137071651046</v>
      </c>
      <c r="H113" s="75">
        <f>'Selling Price'!H113-'Full Cost'!H113</f>
        <v>60.436137071651046</v>
      </c>
      <c r="I113" s="75">
        <f>'Selling Price'!I113-'Full Cost'!I113</f>
        <v>60.436137071651046</v>
      </c>
      <c r="J113" s="75">
        <f>'Selling Price'!J113-'Full Cost'!J113</f>
        <v>60.436137071651046</v>
      </c>
      <c r="K113" s="75">
        <f>'Selling Price'!K113-'Full Cost'!K113</f>
        <v>60.436137071651103</v>
      </c>
      <c r="L113" s="75">
        <f>'Selling Price'!L113-'Full Cost'!L113</f>
        <v>60.436137071651103</v>
      </c>
      <c r="M113" s="75">
        <f>'Selling Price'!M113-'Full Cost'!M113</f>
        <v>60.436137071651103</v>
      </c>
      <c r="N113" s="75">
        <f>'Selling Price'!N113-'Full Cost'!N113</f>
        <v>60.436137071651046</v>
      </c>
      <c r="O113" s="75">
        <f>'Selling Price'!O113-'Full Cost'!O113</f>
        <v>60.436137071651046</v>
      </c>
      <c r="P113" s="75">
        <f>'Selling Price'!P113-'Full Cost'!P113</f>
        <v>60.436137071651046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Price'!E114-'Full Cost'!E114</f>
        <v>41.362398753894013</v>
      </c>
      <c r="F114" s="75">
        <f>'Selling Price'!F114-'Full Cost'!F114</f>
        <v>41.362398753894013</v>
      </c>
      <c r="G114" s="75">
        <f>'Selling Price'!G114-'Full Cost'!G114</f>
        <v>41.362398753894013</v>
      </c>
      <c r="H114" s="75">
        <f>'Selling Price'!H114-'Full Cost'!H114</f>
        <v>41.362398753894013</v>
      </c>
      <c r="I114" s="75">
        <f>'Selling Price'!I114-'Full Cost'!I114</f>
        <v>41.362398753894013</v>
      </c>
      <c r="J114" s="75">
        <f>'Selling Price'!J114-'Full Cost'!J114</f>
        <v>41.362398753894013</v>
      </c>
      <c r="K114" s="75">
        <f>'Selling Price'!K114-'Full Cost'!K114</f>
        <v>41.36239875389407</v>
      </c>
      <c r="L114" s="75">
        <f>'Selling Price'!L114-'Full Cost'!L114</f>
        <v>41.36239875389407</v>
      </c>
      <c r="M114" s="75">
        <f>'Selling Price'!M114-'Full Cost'!M114</f>
        <v>41.362398753894013</v>
      </c>
      <c r="N114" s="75">
        <f>'Selling Price'!N114-'Full Cost'!N114</f>
        <v>41.362398753894013</v>
      </c>
      <c r="O114" s="75">
        <f>'Selling Price'!O114-'Full Cost'!O114</f>
        <v>41.362398753894013</v>
      </c>
      <c r="P114" s="75">
        <f>'Selling Price'!P114-'Full Cost'!P114</f>
        <v>41.362398753894013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Price'!E115-'Full Cost'!E115</f>
        <v>60.436137071651046</v>
      </c>
      <c r="F115" s="75">
        <f>'Selling Price'!F115-'Full Cost'!F115</f>
        <v>60.436137071651046</v>
      </c>
      <c r="G115" s="75">
        <f>'Selling Price'!G115-'Full Cost'!G115</f>
        <v>60.436137071651046</v>
      </c>
      <c r="H115" s="75">
        <f>'Selling Price'!H115-'Full Cost'!H115</f>
        <v>60.436137071651046</v>
      </c>
      <c r="I115" s="75">
        <f>'Selling Price'!I115-'Full Cost'!I115</f>
        <v>60.436137071651046</v>
      </c>
      <c r="J115" s="75">
        <f>'Selling Price'!J115-'Full Cost'!J115</f>
        <v>60.436137071651046</v>
      </c>
      <c r="K115" s="75">
        <f>'Selling Price'!K115-'Full Cost'!K115</f>
        <v>60.436137071651103</v>
      </c>
      <c r="L115" s="75">
        <f>'Selling Price'!L115-'Full Cost'!L115</f>
        <v>60.436137071651103</v>
      </c>
      <c r="M115" s="75">
        <f>'Selling Price'!M115-'Full Cost'!M115</f>
        <v>60.436137071651103</v>
      </c>
      <c r="N115" s="75">
        <f>'Selling Price'!N115-'Full Cost'!N115</f>
        <v>60.436137071651046</v>
      </c>
      <c r="O115" s="75">
        <f>'Selling Price'!O115-'Full Cost'!O115</f>
        <v>60.436137071651046</v>
      </c>
      <c r="P115" s="75">
        <f>'Selling Price'!P115-'Full Cost'!P115</f>
        <v>60.436137071651046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Price'!E116-'Full Cost'!E116</f>
        <v>41.362398753894013</v>
      </c>
      <c r="F116" s="75">
        <f>'Selling Price'!F116-'Full Cost'!F116</f>
        <v>41.362398753894013</v>
      </c>
      <c r="G116" s="75">
        <f>'Selling Price'!G116-'Full Cost'!G116</f>
        <v>41.362398753894013</v>
      </c>
      <c r="H116" s="75">
        <f>'Selling Price'!H116-'Full Cost'!H116</f>
        <v>41.362398753894013</v>
      </c>
      <c r="I116" s="75">
        <f>'Selling Price'!I116-'Full Cost'!I116</f>
        <v>41.362398753894013</v>
      </c>
      <c r="J116" s="75">
        <f>'Selling Price'!J116-'Full Cost'!J116</f>
        <v>41.362398753894013</v>
      </c>
      <c r="K116" s="75">
        <f>'Selling Price'!K116-'Full Cost'!K116</f>
        <v>41.36239875389407</v>
      </c>
      <c r="L116" s="75">
        <f>'Selling Price'!L116-'Full Cost'!L116</f>
        <v>41.36239875389407</v>
      </c>
      <c r="M116" s="75">
        <f>'Selling Price'!M116-'Full Cost'!M116</f>
        <v>41.362398753894013</v>
      </c>
      <c r="N116" s="75">
        <f>'Selling Price'!N116-'Full Cost'!N116</f>
        <v>41.362398753894013</v>
      </c>
      <c r="O116" s="75">
        <f>'Selling Price'!O116-'Full Cost'!O116</f>
        <v>41.362398753894013</v>
      </c>
      <c r="P116" s="75">
        <f>'Selling Price'!P116-'Full Cost'!P116</f>
        <v>41.362398753894013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Price'!E117-'Full Cost'!E117</f>
        <v>72.897196261682211</v>
      </c>
      <c r="F117" s="75">
        <f>'Selling Price'!F117-'Full Cost'!F117</f>
        <v>72.897196261682211</v>
      </c>
      <c r="G117" s="75">
        <f>'Selling Price'!G117-'Full Cost'!G117</f>
        <v>72.897196261682211</v>
      </c>
      <c r="H117" s="75">
        <f>'Selling Price'!H117-'Full Cost'!H117</f>
        <v>72.897196261682211</v>
      </c>
      <c r="I117" s="75">
        <f>'Selling Price'!I117-'Full Cost'!I117</f>
        <v>72.897196261682211</v>
      </c>
      <c r="J117" s="75">
        <f>'Selling Price'!J117-'Full Cost'!J117</f>
        <v>72.897196261682211</v>
      </c>
      <c r="K117" s="75">
        <f>'Selling Price'!K117-'Full Cost'!K117</f>
        <v>72.897196261682268</v>
      </c>
      <c r="L117" s="75">
        <f>'Selling Price'!L117-'Full Cost'!L117</f>
        <v>72.897196261682268</v>
      </c>
      <c r="M117" s="75">
        <f>'Selling Price'!M117-'Full Cost'!M117</f>
        <v>72.897196261682268</v>
      </c>
      <c r="N117" s="75">
        <f>'Selling Price'!N117-'Full Cost'!N117</f>
        <v>72.897196261682211</v>
      </c>
      <c r="O117" s="75">
        <f>'Selling Price'!O117-'Full Cost'!O117</f>
        <v>72.897196261682211</v>
      </c>
      <c r="P117" s="75">
        <f>'Selling Price'!P117-'Full Cost'!P117</f>
        <v>72.897196261682211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Price'!E118-'Full Cost'!E118</f>
        <v>53.823457943925177</v>
      </c>
      <c r="F118" s="75">
        <f>'Selling Price'!F118-'Full Cost'!F118</f>
        <v>53.823457943925177</v>
      </c>
      <c r="G118" s="75">
        <f>'Selling Price'!G118-'Full Cost'!G118</f>
        <v>53.823457943925177</v>
      </c>
      <c r="H118" s="75">
        <f>'Selling Price'!H118-'Full Cost'!H118</f>
        <v>53.823457943925177</v>
      </c>
      <c r="I118" s="75">
        <f>'Selling Price'!I118-'Full Cost'!I118</f>
        <v>53.823457943925177</v>
      </c>
      <c r="J118" s="75">
        <f>'Selling Price'!J118-'Full Cost'!J118</f>
        <v>53.823457943925177</v>
      </c>
      <c r="K118" s="75">
        <f>'Selling Price'!K118-'Full Cost'!K118</f>
        <v>53.823457943925234</v>
      </c>
      <c r="L118" s="75">
        <f>'Selling Price'!L118-'Full Cost'!L118</f>
        <v>53.823457943925234</v>
      </c>
      <c r="M118" s="75">
        <f>'Selling Price'!M118-'Full Cost'!M118</f>
        <v>53.823457943925177</v>
      </c>
      <c r="N118" s="75">
        <f>'Selling Price'!N118-'Full Cost'!N118</f>
        <v>53.823457943925177</v>
      </c>
      <c r="O118" s="75">
        <f>'Selling Price'!O118-'Full Cost'!O118</f>
        <v>53.823457943925177</v>
      </c>
      <c r="P118" s="75">
        <f>'Selling Price'!P118-'Full Cost'!P118</f>
        <v>53.823457943925177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Price'!E119-'Full Cost'!E119</f>
        <v>53.823457943925177</v>
      </c>
      <c r="F119" s="75">
        <f>'Selling Price'!F119-'Full Cost'!F119</f>
        <v>53.823457943925177</v>
      </c>
      <c r="G119" s="75">
        <f>'Selling Price'!G119-'Full Cost'!G119</f>
        <v>53.823457943925177</v>
      </c>
      <c r="H119" s="75">
        <f>'Selling Price'!H119-'Full Cost'!H119</f>
        <v>53.823457943925177</v>
      </c>
      <c r="I119" s="75">
        <f>'Selling Price'!I119-'Full Cost'!I119</f>
        <v>53.823457943925177</v>
      </c>
      <c r="J119" s="75">
        <f>'Selling Price'!J119-'Full Cost'!J119</f>
        <v>53.823457943925177</v>
      </c>
      <c r="K119" s="75">
        <f>'Selling Price'!K119-'Full Cost'!K119</f>
        <v>53.823457943925234</v>
      </c>
      <c r="L119" s="75">
        <f>'Selling Price'!L119-'Full Cost'!L119</f>
        <v>53.823457943925234</v>
      </c>
      <c r="M119" s="75">
        <f>'Selling Price'!M119-'Full Cost'!M119</f>
        <v>53.823457943925177</v>
      </c>
      <c r="N119" s="75">
        <f>'Selling Price'!N119-'Full Cost'!N119</f>
        <v>53.823457943925177</v>
      </c>
      <c r="O119" s="75">
        <f>'Selling Price'!O119-'Full Cost'!O119</f>
        <v>53.823457943925177</v>
      </c>
      <c r="P119" s="75">
        <f>'Selling Price'!P119-'Full Cost'!P119</f>
        <v>53.823457943925177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Price'!E120-'Full Cost'!E120</f>
        <v>26.985545171339595</v>
      </c>
      <c r="F120" s="75">
        <f>'Selling Price'!F120-'Full Cost'!F120</f>
        <v>26.985545171339595</v>
      </c>
      <c r="G120" s="75">
        <f>'Selling Price'!G120-'Full Cost'!G120</f>
        <v>26.985545171339595</v>
      </c>
      <c r="H120" s="75">
        <f>'Selling Price'!H120-'Full Cost'!H120</f>
        <v>26.985545171339595</v>
      </c>
      <c r="I120" s="75">
        <f>'Selling Price'!I120-'Full Cost'!I120</f>
        <v>26.985545171339595</v>
      </c>
      <c r="J120" s="75">
        <f>'Selling Price'!J120-'Full Cost'!J120</f>
        <v>26.985545171339595</v>
      </c>
      <c r="K120" s="75">
        <f>'Selling Price'!K120-'Full Cost'!K120</f>
        <v>26.985545171339538</v>
      </c>
      <c r="L120" s="75">
        <f>'Selling Price'!L120-'Full Cost'!L120</f>
        <v>26.985545171339595</v>
      </c>
      <c r="M120" s="75">
        <f>'Selling Price'!M120-'Full Cost'!M120</f>
        <v>26.985545171339595</v>
      </c>
      <c r="N120" s="75">
        <f>'Selling Price'!N120-'Full Cost'!N120</f>
        <v>26.985545171339595</v>
      </c>
      <c r="O120" s="75">
        <f>'Selling Price'!O120-'Full Cost'!O120</f>
        <v>26.985545171339595</v>
      </c>
      <c r="P120" s="75">
        <f>'Selling Price'!P120-'Full Cost'!P120</f>
        <v>26.985545171339595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Price'!E121-'Full Cost'!E121</f>
        <v>29.789283489096533</v>
      </c>
      <c r="F121" s="75">
        <f>'Selling Price'!F121-'Full Cost'!F121</f>
        <v>29.789283489096533</v>
      </c>
      <c r="G121" s="75">
        <f>'Selling Price'!G121-'Full Cost'!G121</f>
        <v>29.789283489096533</v>
      </c>
      <c r="H121" s="75">
        <f>'Selling Price'!H121-'Full Cost'!H121</f>
        <v>29.789283489096533</v>
      </c>
      <c r="I121" s="75">
        <f>'Selling Price'!I121-'Full Cost'!I121</f>
        <v>29.789283489096533</v>
      </c>
      <c r="J121" s="75">
        <f>'Selling Price'!J121-'Full Cost'!J121</f>
        <v>29.789283489096533</v>
      </c>
      <c r="K121" s="75">
        <f>'Selling Price'!K121-'Full Cost'!K121</f>
        <v>29.789283489096533</v>
      </c>
      <c r="L121" s="75">
        <f>'Selling Price'!L121-'Full Cost'!L121</f>
        <v>29.789283489096533</v>
      </c>
      <c r="M121" s="75">
        <f>'Selling Price'!M121-'Full Cost'!M121</f>
        <v>29.789283489096533</v>
      </c>
      <c r="N121" s="75">
        <f>'Selling Price'!N121-'Full Cost'!N121</f>
        <v>29.789283489096533</v>
      </c>
      <c r="O121" s="75">
        <f>'Selling Price'!O121-'Full Cost'!O121</f>
        <v>29.789283489096533</v>
      </c>
      <c r="P121" s="75">
        <f>'Selling Price'!P121-'Full Cost'!P121</f>
        <v>29.789283489096533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Price'!E122-'Full Cost'!E122</f>
        <v>43.807975077881565</v>
      </c>
      <c r="F122" s="75">
        <f>'Selling Price'!F122-'Full Cost'!F122</f>
        <v>43.807975077881565</v>
      </c>
      <c r="G122" s="75">
        <f>'Selling Price'!G122-'Full Cost'!G122</f>
        <v>43.807975077881565</v>
      </c>
      <c r="H122" s="75">
        <f>'Selling Price'!H122-'Full Cost'!H122</f>
        <v>43.807975077881565</v>
      </c>
      <c r="I122" s="75">
        <f>'Selling Price'!I122-'Full Cost'!I122</f>
        <v>43.807975077881565</v>
      </c>
      <c r="J122" s="75">
        <f>'Selling Price'!J122-'Full Cost'!J122</f>
        <v>43.807975077881565</v>
      </c>
      <c r="K122" s="75">
        <f>'Selling Price'!K122-'Full Cost'!K122</f>
        <v>43.807975077881565</v>
      </c>
      <c r="L122" s="75">
        <f>'Selling Price'!L122-'Full Cost'!L122</f>
        <v>43.807975077881565</v>
      </c>
      <c r="M122" s="75">
        <f>'Selling Price'!M122-'Full Cost'!M122</f>
        <v>43.807975077881565</v>
      </c>
      <c r="N122" s="75">
        <f>'Selling Price'!N122-'Full Cost'!N122</f>
        <v>43.807975077881565</v>
      </c>
      <c r="O122" s="75">
        <f>'Selling Price'!O122-'Full Cost'!O122</f>
        <v>43.807975077881565</v>
      </c>
      <c r="P122" s="75">
        <f>'Selling Price'!P122-'Full Cost'!P122</f>
        <v>43.807975077881565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Price'!E123-'Full Cost'!E123</f>
        <v>36.95439252336439</v>
      </c>
      <c r="F123" s="75">
        <f>'Selling Price'!F123-'Full Cost'!F123</f>
        <v>36.95439252336439</v>
      </c>
      <c r="G123" s="75">
        <f>'Selling Price'!G123-'Full Cost'!G123</f>
        <v>36.95439252336439</v>
      </c>
      <c r="H123" s="75">
        <f>'Selling Price'!H123-'Full Cost'!H123</f>
        <v>36.95439252336439</v>
      </c>
      <c r="I123" s="75">
        <f>'Selling Price'!I123-'Full Cost'!I123</f>
        <v>36.95439252336439</v>
      </c>
      <c r="J123" s="75">
        <f>'Selling Price'!J123-'Full Cost'!J123</f>
        <v>36.95439252336439</v>
      </c>
      <c r="K123" s="75">
        <f>'Selling Price'!K123-'Full Cost'!K123</f>
        <v>36.95439252336439</v>
      </c>
      <c r="L123" s="75">
        <f>'Selling Price'!L123-'Full Cost'!L123</f>
        <v>36.95439252336439</v>
      </c>
      <c r="M123" s="75">
        <f>'Selling Price'!M123-'Full Cost'!M123</f>
        <v>36.95439252336439</v>
      </c>
      <c r="N123" s="75">
        <f>'Selling Price'!N123-'Full Cost'!N123</f>
        <v>36.95439252336439</v>
      </c>
      <c r="O123" s="75">
        <f>'Selling Price'!O123-'Full Cost'!O123</f>
        <v>36.95439252336439</v>
      </c>
      <c r="P123" s="75">
        <f>'Selling Price'!P123-'Full Cost'!P123</f>
        <v>36.95439252336439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Price'!E124-'Full Cost'!E124</f>
        <v>40.692710280373831</v>
      </c>
      <c r="F124" s="75">
        <f>'Selling Price'!F124-'Full Cost'!F124</f>
        <v>40.692710280373831</v>
      </c>
      <c r="G124" s="75">
        <f>'Selling Price'!G124-'Full Cost'!G124</f>
        <v>40.692710280373831</v>
      </c>
      <c r="H124" s="75">
        <f>'Selling Price'!H124-'Full Cost'!H124</f>
        <v>40.692710280373831</v>
      </c>
      <c r="I124" s="75">
        <f>'Selling Price'!I124-'Full Cost'!I124</f>
        <v>40.692710280373831</v>
      </c>
      <c r="J124" s="75">
        <f>'Selling Price'!J124-'Full Cost'!J124</f>
        <v>40.692710280373831</v>
      </c>
      <c r="K124" s="75">
        <f>'Selling Price'!K124-'Full Cost'!K124</f>
        <v>40.692710280373831</v>
      </c>
      <c r="L124" s="75">
        <f>'Selling Price'!L124-'Full Cost'!L124</f>
        <v>40.692710280373831</v>
      </c>
      <c r="M124" s="75">
        <f>'Selling Price'!M124-'Full Cost'!M124</f>
        <v>40.692710280373831</v>
      </c>
      <c r="N124" s="75">
        <f>'Selling Price'!N124-'Full Cost'!N124</f>
        <v>40.692710280373831</v>
      </c>
      <c r="O124" s="75">
        <f>'Selling Price'!O124-'Full Cost'!O124</f>
        <v>40.692710280373831</v>
      </c>
      <c r="P124" s="75">
        <f>'Selling Price'!P124-'Full Cost'!P124</f>
        <v>40.692710280373831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Price'!E125-'Full Cost'!E125</f>
        <v>3.1152647975077343</v>
      </c>
      <c r="F125" s="75">
        <f>'Selling Price'!F125-'Full Cost'!F125</f>
        <v>3.1152647975077343</v>
      </c>
      <c r="G125" s="75">
        <f>'Selling Price'!G125-'Full Cost'!G125</f>
        <v>3.1152647975077343</v>
      </c>
      <c r="H125" s="75">
        <f>'Selling Price'!H125-'Full Cost'!H125</f>
        <v>3.1152647975077343</v>
      </c>
      <c r="I125" s="75">
        <f>'Selling Price'!I125-'Full Cost'!I125</f>
        <v>3.1152647975077343</v>
      </c>
      <c r="J125" s="75">
        <f>'Selling Price'!J125-'Full Cost'!J125</f>
        <v>3.1152647975077343</v>
      </c>
      <c r="K125" s="75">
        <f>'Selling Price'!K125-'Full Cost'!K125</f>
        <v>3.1152647975077343</v>
      </c>
      <c r="L125" s="75">
        <f>'Selling Price'!L125-'Full Cost'!L125</f>
        <v>3.1152647975077343</v>
      </c>
      <c r="M125" s="75">
        <f>'Selling Price'!M125-'Full Cost'!M125</f>
        <v>3.1152647975077343</v>
      </c>
      <c r="N125" s="75">
        <f>'Selling Price'!N125-'Full Cost'!N125</f>
        <v>3.1152647975077343</v>
      </c>
      <c r="O125" s="75">
        <f>'Selling Price'!O125-'Full Cost'!O125</f>
        <v>3.1152647975077343</v>
      </c>
      <c r="P125" s="75">
        <f>'Selling Price'!P125-'Full Cost'!P125</f>
        <v>3.1152647975077343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Price'!E126-'Full Cost'!E126</f>
        <v>7.8683359423503703</v>
      </c>
      <c r="F126" s="75">
        <f>'Selling Price'!F126-'Full Cost'!F126</f>
        <v>19.303969744297035</v>
      </c>
      <c r="G126" s="75">
        <f>'Selling Price'!G126-'Full Cost'!G126</f>
        <v>19.381189257952997</v>
      </c>
      <c r="H126" s="75">
        <f>'Selling Price'!H126-'Full Cost'!H126</f>
        <v>25.490564484144272</v>
      </c>
      <c r="I126" s="75">
        <f>'Selling Price'!I126-'Full Cost'!I126</f>
        <v>17.685501234376147</v>
      </c>
      <c r="J126" s="75">
        <f>'Selling Price'!J126-'Full Cost'!J126</f>
        <v>20.175039119508369</v>
      </c>
      <c r="K126" s="75">
        <f>'Selling Price'!K126-'Full Cost'!K126</f>
        <v>26.054788610566902</v>
      </c>
      <c r="L126" s="75">
        <f>'Selling Price'!L126-'Full Cost'!L126</f>
        <v>25.856831065986512</v>
      </c>
      <c r="M126" s="75">
        <f>'Selling Price'!M126-'Full Cost'!M126</f>
        <v>30.653948601516106</v>
      </c>
      <c r="N126" s="75">
        <f>'Selling Price'!N126-'Full Cost'!N126</f>
        <v>8.5377635630687791</v>
      </c>
      <c r="O126" s="75">
        <f>'Selling Price'!O126-'Full Cost'!O126</f>
        <v>20.351267328432471</v>
      </c>
      <c r="P126" s="75">
        <f>'Selling Price'!P126-'Full Cost'!P126</f>
        <v>22.566238404261696</v>
      </c>
    </row>
    <row r="127" spans="1:16" s="73" customFormat="1" ht="23.5">
      <c r="A127" s="71" t="s">
        <v>6</v>
      </c>
      <c r="B127" s="72"/>
      <c r="D127" s="72"/>
    </row>
    <row r="128" spans="1:16" ht="14" customHeight="1">
      <c r="A128" s="464" t="s">
        <v>1</v>
      </c>
      <c r="B128" s="466" t="s">
        <v>98</v>
      </c>
      <c r="C128" s="466" t="s">
        <v>99</v>
      </c>
      <c r="D128" s="466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5"/>
      <c r="B129" s="467"/>
      <c r="C129" s="467"/>
      <c r="D129" s="467"/>
      <c r="E129" s="309">
        <f>E24</f>
        <v>23743</v>
      </c>
      <c r="F129" s="309">
        <f t="shared" ref="F129:P129" si="4">F24</f>
        <v>23774</v>
      </c>
      <c r="G129" s="309">
        <f t="shared" si="4"/>
        <v>23802</v>
      </c>
      <c r="H129" s="309">
        <f t="shared" si="4"/>
        <v>23833</v>
      </c>
      <c r="I129" s="309">
        <f t="shared" si="4"/>
        <v>23863</v>
      </c>
      <c r="J129" s="309">
        <f t="shared" si="4"/>
        <v>23894</v>
      </c>
      <c r="K129" s="309">
        <f t="shared" si="4"/>
        <v>23924</v>
      </c>
      <c r="L129" s="309">
        <f t="shared" si="4"/>
        <v>23955</v>
      </c>
      <c r="M129" s="309">
        <f t="shared" si="4"/>
        <v>23986</v>
      </c>
      <c r="N129" s="309">
        <f t="shared" si="4"/>
        <v>24016</v>
      </c>
      <c r="O129" s="309">
        <f t="shared" si="4"/>
        <v>24047</v>
      </c>
      <c r="P129" s="309">
        <f t="shared" si="4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Price'!E130-'Full Cost'!E130</f>
        <v>211.96805007176789</v>
      </c>
      <c r="F130" s="75">
        <f>'Selling Price'!F130-'Full Cost'!F130</f>
        <v>209.50494569190198</v>
      </c>
      <c r="G130" s="75">
        <f>'Selling Price'!G130-'Full Cost'!G130</f>
        <v>206.42887926880667</v>
      </c>
      <c r="H130" s="75">
        <f>'Selling Price'!H130-'Full Cost'!H130</f>
        <v>212.72828108111747</v>
      </c>
      <c r="I130" s="75">
        <f>'Selling Price'!I130-'Full Cost'!I130</f>
        <v>215.86142317008347</v>
      </c>
      <c r="J130" s="75">
        <f>'Selling Price'!J130-'Full Cost'!J130</f>
        <v>220.94502327286949</v>
      </c>
      <c r="K130" s="75">
        <f>'Selling Price'!K130-'Full Cost'!K130</f>
        <v>220.53872065792564</v>
      </c>
      <c r="L130" s="75">
        <f>'Selling Price'!L130-'Full Cost'!L130</f>
        <v>198.43303605633702</v>
      </c>
      <c r="M130" s="75">
        <f>'Selling Price'!M130-'Full Cost'!M130</f>
        <v>206.09952093078033</v>
      </c>
      <c r="N130" s="75">
        <f>'Selling Price'!N130-'Full Cost'!N130</f>
        <v>186.96295014928813</v>
      </c>
      <c r="O130" s="75">
        <f>'Selling Price'!O130-'Full Cost'!O130</f>
        <v>182.91745014928813</v>
      </c>
      <c r="P130" s="75">
        <f>'Selling Price'!P130-'Full Cost'!P130</f>
        <v>178.45916713678429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Price'!E131-'Full Cost'!E131</f>
        <v>212.46805007176789</v>
      </c>
      <c r="F131" s="75">
        <f>'Selling Price'!F131-'Full Cost'!F131</f>
        <v>210.00494569190198</v>
      </c>
      <c r="G131" s="75">
        <f>'Selling Price'!G131-'Full Cost'!G131</f>
        <v>206.92887926880667</v>
      </c>
      <c r="H131" s="75">
        <f>'Selling Price'!H131-'Full Cost'!H131</f>
        <v>213.22828108111747</v>
      </c>
      <c r="I131" s="75">
        <f>'Selling Price'!I131-'Full Cost'!I131</f>
        <v>216.36142317008347</v>
      </c>
      <c r="J131" s="75">
        <f>'Selling Price'!J131-'Full Cost'!J131</f>
        <v>221.44502327286949</v>
      </c>
      <c r="K131" s="75">
        <f>'Selling Price'!K131-'Full Cost'!K131</f>
        <v>221.03872065792564</v>
      </c>
      <c r="L131" s="75">
        <f>'Selling Price'!L131-'Full Cost'!L131</f>
        <v>198.93303605633702</v>
      </c>
      <c r="M131" s="75">
        <f>'Selling Price'!M131-'Full Cost'!M131</f>
        <v>206.59952093078033</v>
      </c>
      <c r="N131" s="75">
        <f>'Selling Price'!N131-'Full Cost'!N131</f>
        <v>187.46295014928813</v>
      </c>
      <c r="O131" s="75">
        <f>'Selling Price'!O131-'Full Cost'!O131</f>
        <v>183.41745014928813</v>
      </c>
      <c r="P131" s="75">
        <f>'Selling Price'!P131-'Full Cost'!P131</f>
        <v>178.95916713678429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Price'!E132-'Full Cost'!E132</f>
        <v>132.17805007176793</v>
      </c>
      <c r="F132" s="75">
        <f>'Selling Price'!F132-'Full Cost'!F132</f>
        <v>129.71444844105912</v>
      </c>
      <c r="G132" s="75">
        <f>'Selling Price'!G132-'Full Cost'!G132</f>
        <v>126.63838201796369</v>
      </c>
      <c r="H132" s="75">
        <f>'Selling Price'!H132-'Full Cost'!H132</f>
        <v>132.93778383027461</v>
      </c>
      <c r="I132" s="75">
        <f>'Selling Price'!I132-'Full Cost'!I132</f>
        <v>136.07092591924072</v>
      </c>
      <c r="J132" s="75">
        <f>'Selling Price'!J132-'Full Cost'!J132</f>
        <v>141.15452602202663</v>
      </c>
      <c r="K132" s="75">
        <f>'Selling Price'!K132-'Full Cost'!K132</f>
        <v>140.74822340708278</v>
      </c>
      <c r="L132" s="75">
        <f>'Selling Price'!L132-'Full Cost'!L132</f>
        <v>118.64253880549427</v>
      </c>
      <c r="M132" s="75">
        <f>'Selling Price'!M132-'Full Cost'!M132</f>
        <v>126.30902367993758</v>
      </c>
      <c r="N132" s="75">
        <f>'Selling Price'!N132-'Full Cost'!N132</f>
        <v>107.17245289844527</v>
      </c>
      <c r="O132" s="75">
        <f>'Selling Price'!O132-'Full Cost'!O132</f>
        <v>103.12695289844527</v>
      </c>
      <c r="P132" s="75">
        <f>'Selling Price'!P132-'Full Cost'!P132</f>
        <v>98.668669885941426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Price'!E133-'Full Cost'!E133</f>
        <v>132.17755282092509</v>
      </c>
      <c r="F133" s="75">
        <f>'Selling Price'!F133-'Full Cost'!F133</f>
        <v>129.71444844105912</v>
      </c>
      <c r="G133" s="75">
        <f>'Selling Price'!G133-'Full Cost'!G133</f>
        <v>126.63838201796369</v>
      </c>
      <c r="H133" s="75">
        <f>'Selling Price'!H133-'Full Cost'!H133</f>
        <v>132.93778383027461</v>
      </c>
      <c r="I133" s="75">
        <f>'Selling Price'!I133-'Full Cost'!I133</f>
        <v>136.07092591924072</v>
      </c>
      <c r="J133" s="75">
        <f>'Selling Price'!J133-'Full Cost'!J133</f>
        <v>141.15452602202663</v>
      </c>
      <c r="K133" s="75">
        <f>'Selling Price'!K133-'Full Cost'!K133</f>
        <v>140.74822340708278</v>
      </c>
      <c r="L133" s="75">
        <f>'Selling Price'!L133-'Full Cost'!L133</f>
        <v>118.64253880549427</v>
      </c>
      <c r="M133" s="75">
        <f>'Selling Price'!M133-'Full Cost'!M133</f>
        <v>126.30902367993758</v>
      </c>
      <c r="N133" s="75">
        <f>'Selling Price'!N133-'Full Cost'!N133</f>
        <v>107.17245289844527</v>
      </c>
      <c r="O133" s="75">
        <f>'Selling Price'!O133-'Full Cost'!O133</f>
        <v>103.12695289844527</v>
      </c>
      <c r="P133" s="75">
        <f>'Selling Price'!P133-'Full Cost'!P133</f>
        <v>98.668669885941426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Price'!E134-'Full Cost'!E134</f>
        <v>191.96805007176789</v>
      </c>
      <c r="F134" s="75">
        <f>'Selling Price'!F134-'Full Cost'!F134</f>
        <v>189.50494569190198</v>
      </c>
      <c r="G134" s="75">
        <f>'Selling Price'!G134-'Full Cost'!G134</f>
        <v>186.42887926880667</v>
      </c>
      <c r="H134" s="75">
        <f>'Selling Price'!H134-'Full Cost'!H134</f>
        <v>192.72828108111747</v>
      </c>
      <c r="I134" s="75">
        <f>'Selling Price'!I134-'Full Cost'!I134</f>
        <v>195.86142317008347</v>
      </c>
      <c r="J134" s="75">
        <f>'Selling Price'!J134-'Full Cost'!J134</f>
        <v>200.94502327286949</v>
      </c>
      <c r="K134" s="75">
        <f>'Selling Price'!K134-'Full Cost'!K134</f>
        <v>200.53872065792564</v>
      </c>
      <c r="L134" s="75">
        <f>'Selling Price'!L134-'Full Cost'!L134</f>
        <v>178.43303605633702</v>
      </c>
      <c r="M134" s="75">
        <f>'Selling Price'!M134-'Full Cost'!M134</f>
        <v>186.09952093078033</v>
      </c>
      <c r="N134" s="75">
        <f>'Selling Price'!N134-'Full Cost'!N134</f>
        <v>166.96295014928813</v>
      </c>
      <c r="O134" s="75">
        <f>'Selling Price'!O134-'Full Cost'!O134</f>
        <v>162.91745014928813</v>
      </c>
      <c r="P134" s="75">
        <f>'Selling Price'!P134-'Full Cost'!P134</f>
        <v>158.45916713678429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Price'!E135-'Full Cost'!E135</f>
        <v>186.96805007176789</v>
      </c>
      <c r="F135" s="75">
        <f>'Selling Price'!F135-'Full Cost'!F135</f>
        <v>184.50494569190198</v>
      </c>
      <c r="G135" s="75">
        <f>'Selling Price'!G135-'Full Cost'!G135</f>
        <v>181.42887926880667</v>
      </c>
      <c r="H135" s="75">
        <f>'Selling Price'!H135-'Full Cost'!H135</f>
        <v>187.72828108111747</v>
      </c>
      <c r="I135" s="75">
        <f>'Selling Price'!I135-'Full Cost'!I135</f>
        <v>190.86142317008347</v>
      </c>
      <c r="J135" s="75">
        <f>'Selling Price'!J135-'Full Cost'!J135</f>
        <v>195.94502327286949</v>
      </c>
      <c r="K135" s="75">
        <f>'Selling Price'!K135-'Full Cost'!K135</f>
        <v>195.53872065792564</v>
      </c>
      <c r="L135" s="75">
        <f>'Selling Price'!L135-'Full Cost'!L135</f>
        <v>173.43303605633702</v>
      </c>
      <c r="M135" s="75">
        <f>'Selling Price'!M135-'Full Cost'!M135</f>
        <v>181.09952093078033</v>
      </c>
      <c r="N135" s="75">
        <f>'Selling Price'!N135-'Full Cost'!N135</f>
        <v>161.96295014928813</v>
      </c>
      <c r="O135" s="75">
        <f>'Selling Price'!O135-'Full Cost'!O135</f>
        <v>157.91745014928813</v>
      </c>
      <c r="P135" s="75">
        <f>'Selling Price'!P135-'Full Cost'!P135</f>
        <v>153.45916713678429</v>
      </c>
    </row>
    <row r="136" spans="1:16" s="73" customFormat="1" ht="23.5">
      <c r="A136" s="71" t="s">
        <v>94</v>
      </c>
      <c r="B136" s="72"/>
      <c r="D136" s="72"/>
    </row>
    <row r="137" spans="1:16" ht="14" customHeight="1">
      <c r="A137" s="464" t="s">
        <v>1</v>
      </c>
      <c r="B137" s="466" t="s">
        <v>94</v>
      </c>
      <c r="C137" s="466" t="s">
        <v>99</v>
      </c>
      <c r="D137" s="466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5"/>
      <c r="B138" s="467"/>
      <c r="C138" s="467"/>
      <c r="D138" s="467"/>
      <c r="E138" s="309">
        <f>E24</f>
        <v>23743</v>
      </c>
      <c r="F138" s="309">
        <f t="shared" ref="F138:P138" si="5">F24</f>
        <v>23774</v>
      </c>
      <c r="G138" s="309">
        <f t="shared" si="5"/>
        <v>23802</v>
      </c>
      <c r="H138" s="309">
        <f t="shared" si="5"/>
        <v>23833</v>
      </c>
      <c r="I138" s="309">
        <f t="shared" si="5"/>
        <v>23863</v>
      </c>
      <c r="J138" s="309">
        <f t="shared" si="5"/>
        <v>23894</v>
      </c>
      <c r="K138" s="309">
        <f t="shared" si="5"/>
        <v>23924</v>
      </c>
      <c r="L138" s="309">
        <f t="shared" si="5"/>
        <v>23955</v>
      </c>
      <c r="M138" s="309">
        <f t="shared" si="5"/>
        <v>23986</v>
      </c>
      <c r="N138" s="309">
        <f t="shared" si="5"/>
        <v>24016</v>
      </c>
      <c r="O138" s="309">
        <f t="shared" si="5"/>
        <v>24047</v>
      </c>
      <c r="P138" s="309">
        <f t="shared" si="5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Price'!E139-'Full Cost'!E139</f>
        <v>124.46805007176789</v>
      </c>
      <c r="F139" s="75">
        <f>'Selling Price'!F139-'Full Cost'!F139</f>
        <v>122.00494569190198</v>
      </c>
      <c r="G139" s="75">
        <f>'Selling Price'!G139-'Full Cost'!G139</f>
        <v>118.92887926880667</v>
      </c>
      <c r="H139" s="75">
        <f>'Selling Price'!H139-'Full Cost'!H139</f>
        <v>125.22828108111747</v>
      </c>
      <c r="I139" s="75">
        <f>'Selling Price'!I139-'Full Cost'!I139</f>
        <v>128.36142317008347</v>
      </c>
      <c r="J139" s="75">
        <f>'Selling Price'!J139-'Full Cost'!J139</f>
        <v>133.44502327286949</v>
      </c>
      <c r="K139" s="75">
        <f>'Selling Price'!K139-'Full Cost'!K139</f>
        <v>133.03872065792564</v>
      </c>
      <c r="L139" s="75">
        <f>'Selling Price'!L139-'Full Cost'!L139</f>
        <v>110.93303605633702</v>
      </c>
      <c r="M139" s="75">
        <f>'Selling Price'!M139-'Full Cost'!M139</f>
        <v>118.59952093078033</v>
      </c>
      <c r="N139" s="75">
        <f>'Selling Price'!N139-'Full Cost'!N139</f>
        <v>99.462950149288133</v>
      </c>
      <c r="O139" s="75">
        <f>'Selling Price'!O139-'Full Cost'!O139</f>
        <v>95.417450149288129</v>
      </c>
      <c r="P139" s="75">
        <f>'Selling Price'!P139-'Full Cost'!P139</f>
        <v>90.959167136784288</v>
      </c>
    </row>
    <row r="140" spans="1:16" s="73" customFormat="1" ht="23.5">
      <c r="A140" s="71" t="s">
        <v>155</v>
      </c>
      <c r="B140" s="72"/>
      <c r="D140" s="72"/>
    </row>
    <row r="141" spans="1:16">
      <c r="A141" s="464" t="s">
        <v>1</v>
      </c>
      <c r="B141" s="466" t="s">
        <v>155</v>
      </c>
      <c r="C141" s="466" t="s">
        <v>99</v>
      </c>
      <c r="D141" s="466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5"/>
      <c r="B142" s="467"/>
      <c r="C142" s="467"/>
      <c r="D142" s="467"/>
      <c r="E142" s="309">
        <f>E24</f>
        <v>23743</v>
      </c>
      <c r="F142" s="309">
        <f t="shared" ref="F142:P142" si="6">F24</f>
        <v>23774</v>
      </c>
      <c r="G142" s="309">
        <f t="shared" si="6"/>
        <v>23802</v>
      </c>
      <c r="H142" s="309">
        <f t="shared" si="6"/>
        <v>23833</v>
      </c>
      <c r="I142" s="309">
        <f t="shared" si="6"/>
        <v>23863</v>
      </c>
      <c r="J142" s="309">
        <f t="shared" si="6"/>
        <v>23894</v>
      </c>
      <c r="K142" s="309">
        <f t="shared" si="6"/>
        <v>23924</v>
      </c>
      <c r="L142" s="309">
        <f t="shared" si="6"/>
        <v>23955</v>
      </c>
      <c r="M142" s="309">
        <f t="shared" si="6"/>
        <v>23986</v>
      </c>
      <c r="N142" s="309">
        <f t="shared" si="6"/>
        <v>24016</v>
      </c>
      <c r="O142" s="309">
        <f t="shared" si="6"/>
        <v>24047</v>
      </c>
      <c r="P142" s="309">
        <f t="shared" si="6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Price'!E143-'Full Cost'!E143</f>
        <v>583.21</v>
      </c>
      <c r="F143" s="75">
        <f>'Selling Price'!F143-'Full Cost'!F143</f>
        <v>583.21</v>
      </c>
      <c r="G143" s="75">
        <f>'Selling Price'!G143-'Full Cost'!G143</f>
        <v>583.21</v>
      </c>
      <c r="H143" s="75">
        <f>'Selling Price'!H143-'Full Cost'!H143</f>
        <v>583.21</v>
      </c>
      <c r="I143" s="75">
        <f>'Selling Price'!I143-'Full Cost'!I143</f>
        <v>583.21</v>
      </c>
      <c r="J143" s="75">
        <f>'Selling Price'!J143-'Full Cost'!J143</f>
        <v>583.21</v>
      </c>
      <c r="K143" s="75">
        <f>'Selling Price'!K143-'Full Cost'!K143</f>
        <v>583.21</v>
      </c>
      <c r="L143" s="75">
        <f>'Selling Price'!L143-'Full Cost'!L143</f>
        <v>583.21</v>
      </c>
      <c r="M143" s="75">
        <f>'Selling Price'!M143-'Full Cost'!M143</f>
        <v>583.21</v>
      </c>
      <c r="N143" s="75">
        <f>'Selling Price'!N143-'Full Cost'!N143</f>
        <v>583.21</v>
      </c>
      <c r="O143" s="75">
        <f>'Selling Price'!O143-'Full Cost'!O143</f>
        <v>583.21</v>
      </c>
      <c r="P143" s="75">
        <f>'Selling Price'!P143-'Full Cost'!P143</f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Price'!E144-'Full Cost'!E144</f>
        <v>583.21</v>
      </c>
      <c r="F144" s="75">
        <f>'Selling Price'!F144-'Full Cost'!F144</f>
        <v>583.21</v>
      </c>
      <c r="G144" s="75">
        <f>'Selling Price'!G144-'Full Cost'!G144</f>
        <v>583.21</v>
      </c>
      <c r="H144" s="75">
        <f>'Selling Price'!H144-'Full Cost'!H144</f>
        <v>583.21</v>
      </c>
      <c r="I144" s="75">
        <f>'Selling Price'!I144-'Full Cost'!I144</f>
        <v>583.21</v>
      </c>
      <c r="J144" s="75">
        <f>'Selling Price'!J144-'Full Cost'!J144</f>
        <v>583.21</v>
      </c>
      <c r="K144" s="75">
        <f>'Selling Price'!K144-'Full Cost'!K144</f>
        <v>583.21</v>
      </c>
      <c r="L144" s="75">
        <f>'Selling Price'!L144-'Full Cost'!L144</f>
        <v>583.21</v>
      </c>
      <c r="M144" s="75">
        <f>'Selling Price'!M144-'Full Cost'!M144</f>
        <v>583.21</v>
      </c>
      <c r="N144" s="75">
        <f>'Selling Price'!N144-'Full Cost'!N144</f>
        <v>583.21</v>
      </c>
      <c r="O144" s="75">
        <f>'Selling Price'!O144-'Full Cost'!O144</f>
        <v>583.21</v>
      </c>
      <c r="P144" s="75">
        <f>'Selling Price'!P144-'Full Cost'!P144</f>
        <v>583.21</v>
      </c>
    </row>
    <row r="147" spans="3:16">
      <c r="C147" s="260" t="s">
        <v>194</v>
      </c>
      <c r="E147" s="66">
        <f>E142</f>
        <v>23743</v>
      </c>
      <c r="F147" s="66">
        <f t="shared" ref="F147:P147" si="7">F142</f>
        <v>23774</v>
      </c>
      <c r="G147" s="66">
        <f t="shared" si="7"/>
        <v>23802</v>
      </c>
      <c r="H147" s="66">
        <f t="shared" si="7"/>
        <v>23833</v>
      </c>
      <c r="I147" s="66">
        <f t="shared" si="7"/>
        <v>23863</v>
      </c>
      <c r="J147" s="66">
        <f t="shared" si="7"/>
        <v>23894</v>
      </c>
      <c r="K147" s="66">
        <f t="shared" si="7"/>
        <v>23924</v>
      </c>
      <c r="L147" s="66">
        <f t="shared" si="7"/>
        <v>23955</v>
      </c>
      <c r="M147" s="66">
        <f t="shared" si="7"/>
        <v>23986</v>
      </c>
      <c r="N147" s="66">
        <f t="shared" si="7"/>
        <v>24016</v>
      </c>
      <c r="O147" s="66">
        <f t="shared" si="7"/>
        <v>24047</v>
      </c>
      <c r="P147" s="66">
        <f t="shared" si="7"/>
        <v>24077</v>
      </c>
    </row>
    <row r="148" spans="3:16">
      <c r="C148" s="261" t="s">
        <v>191</v>
      </c>
      <c r="D148" s="261" t="s">
        <v>27</v>
      </c>
      <c r="E148" s="253">
        <f t="shared" ref="E148:P148" si="8">E59</f>
        <v>307.3528596441883</v>
      </c>
      <c r="F148" s="253">
        <f t="shared" si="8"/>
        <v>272.29881005717618</v>
      </c>
      <c r="G148" s="253">
        <f t="shared" si="8"/>
        <v>249.87602957083215</v>
      </c>
      <c r="H148" s="253">
        <f t="shared" si="8"/>
        <v>238.48540479702342</v>
      </c>
      <c r="I148" s="253">
        <f t="shared" si="8"/>
        <v>234.20179764549897</v>
      </c>
      <c r="J148" s="253">
        <f t="shared" si="8"/>
        <v>211.69133553063119</v>
      </c>
      <c r="K148" s="253">
        <f t="shared" si="8"/>
        <v>180.07108502168973</v>
      </c>
      <c r="L148" s="253">
        <f t="shared" si="8"/>
        <v>180.37181554891959</v>
      </c>
      <c r="M148" s="253">
        <f t="shared" si="8"/>
        <v>192.66893308444918</v>
      </c>
      <c r="N148" s="253">
        <f t="shared" si="8"/>
        <v>210.55274804600185</v>
      </c>
      <c r="O148" s="253">
        <f t="shared" si="8"/>
        <v>220.5527480460018</v>
      </c>
      <c r="P148" s="253">
        <f t="shared" si="8"/>
        <v>220.26771912183102</v>
      </c>
    </row>
    <row r="149" spans="3:16">
      <c r="C149" s="262" t="s">
        <v>192</v>
      </c>
      <c r="D149" s="262" t="s">
        <v>27</v>
      </c>
      <c r="E149" s="255">
        <f t="shared" ref="E149:P149" si="9">E75</f>
        <v>7.8683359423503703</v>
      </c>
      <c r="F149" s="255">
        <f t="shared" si="9"/>
        <v>19.303969744297035</v>
      </c>
      <c r="G149" s="255">
        <f t="shared" si="9"/>
        <v>19.381189257952997</v>
      </c>
      <c r="H149" s="255">
        <f t="shared" si="9"/>
        <v>25.490564484144272</v>
      </c>
      <c r="I149" s="255">
        <f t="shared" si="9"/>
        <v>17.685501234376147</v>
      </c>
      <c r="J149" s="255">
        <f t="shared" si="9"/>
        <v>20.175039119508369</v>
      </c>
      <c r="K149" s="255">
        <f t="shared" si="9"/>
        <v>26.054788610566902</v>
      </c>
      <c r="L149" s="255">
        <f t="shared" si="9"/>
        <v>25.856831065986512</v>
      </c>
      <c r="M149" s="255">
        <f t="shared" si="9"/>
        <v>30.653948601516106</v>
      </c>
      <c r="N149" s="255">
        <f t="shared" si="9"/>
        <v>8.5377635630687791</v>
      </c>
      <c r="O149" s="255">
        <f t="shared" si="9"/>
        <v>20.351267328432471</v>
      </c>
      <c r="P149" s="255">
        <f t="shared" si="9"/>
        <v>22.566238404261696</v>
      </c>
    </row>
    <row r="150" spans="3:16">
      <c r="C150" s="68"/>
      <c r="D150" s="68" t="s">
        <v>27</v>
      </c>
      <c r="E150" s="214">
        <f>E148-E149</f>
        <v>299.48452370183793</v>
      </c>
      <c r="F150" s="214">
        <f t="shared" ref="F150:P150" si="10">F148-F149</f>
        <v>252.99484031287915</v>
      </c>
      <c r="G150" s="214">
        <f t="shared" si="10"/>
        <v>230.49484031287915</v>
      </c>
      <c r="H150" s="214">
        <f t="shared" si="10"/>
        <v>212.99484031287915</v>
      </c>
      <c r="I150" s="214">
        <f t="shared" si="10"/>
        <v>216.51629641112282</v>
      </c>
      <c r="J150" s="214">
        <f t="shared" si="10"/>
        <v>191.51629641112282</v>
      </c>
      <c r="K150" s="214">
        <f t="shared" si="10"/>
        <v>154.01629641112282</v>
      </c>
      <c r="L150" s="214">
        <f t="shared" si="10"/>
        <v>154.51498448293307</v>
      </c>
      <c r="M150" s="214">
        <f t="shared" si="10"/>
        <v>162.01498448293307</v>
      </c>
      <c r="N150" s="214">
        <f t="shared" si="10"/>
        <v>202.01498448293307</v>
      </c>
      <c r="O150" s="214">
        <f t="shared" si="10"/>
        <v>200.20148071756932</v>
      </c>
      <c r="P150" s="214">
        <f t="shared" si="10"/>
        <v>197.70148071756932</v>
      </c>
    </row>
    <row r="151" spans="3:16">
      <c r="C151" s="263" t="s">
        <v>193</v>
      </c>
      <c r="D151" s="263" t="s">
        <v>27</v>
      </c>
      <c r="E151" s="257">
        <f t="shared" ref="E151:P151" si="11">E71</f>
        <v>-27.32296078900913</v>
      </c>
      <c r="F151" s="257">
        <f t="shared" si="11"/>
        <v>-12.400556386292919</v>
      </c>
      <c r="G151" s="257">
        <f t="shared" si="11"/>
        <v>-12.400556386292919</v>
      </c>
      <c r="H151" s="257">
        <f t="shared" si="11"/>
        <v>-12.400556386292919</v>
      </c>
      <c r="I151" s="257">
        <f t="shared" si="11"/>
        <v>-12.400556386292919</v>
      </c>
      <c r="J151" s="257">
        <f t="shared" si="11"/>
        <v>-12.400556386292919</v>
      </c>
      <c r="K151" s="257">
        <f t="shared" si="11"/>
        <v>-12.400556386292919</v>
      </c>
      <c r="L151" s="257">
        <f t="shared" si="11"/>
        <v>-12.400556386292919</v>
      </c>
      <c r="M151" s="257">
        <f t="shared" si="11"/>
        <v>-12.400556386292919</v>
      </c>
      <c r="N151" s="257">
        <f t="shared" si="11"/>
        <v>-12.400556386292919</v>
      </c>
      <c r="O151" s="257">
        <f t="shared" si="11"/>
        <v>-12.400556386292919</v>
      </c>
      <c r="P151" s="257">
        <f t="shared" si="11"/>
        <v>-12.400556386292919</v>
      </c>
    </row>
    <row r="152" spans="3:16">
      <c r="C152" s="264" t="s">
        <v>195</v>
      </c>
      <c r="D152" s="264" t="s">
        <v>27</v>
      </c>
      <c r="E152" s="259">
        <f>E150+E151</f>
        <v>272.1615629128288</v>
      </c>
      <c r="F152" s="259">
        <f t="shared" ref="F152:P152" si="12">F150+F151</f>
        <v>240.59428392658623</v>
      </c>
      <c r="G152" s="259">
        <f t="shared" si="12"/>
        <v>218.09428392658623</v>
      </c>
      <c r="H152" s="259">
        <f t="shared" si="12"/>
        <v>200.59428392658623</v>
      </c>
      <c r="I152" s="259">
        <f t="shared" si="12"/>
        <v>204.1157400248299</v>
      </c>
      <c r="J152" s="259">
        <f t="shared" si="12"/>
        <v>179.1157400248299</v>
      </c>
      <c r="K152" s="259">
        <f t="shared" si="12"/>
        <v>141.6157400248299</v>
      </c>
      <c r="L152" s="259">
        <f t="shared" si="12"/>
        <v>142.11442809664015</v>
      </c>
      <c r="M152" s="259">
        <f t="shared" si="12"/>
        <v>149.61442809664015</v>
      </c>
      <c r="N152" s="259">
        <f t="shared" si="12"/>
        <v>189.61442809664015</v>
      </c>
      <c r="O152" s="259">
        <f t="shared" si="12"/>
        <v>187.80092433127641</v>
      </c>
      <c r="P152" s="259">
        <f t="shared" si="12"/>
        <v>185.30092433127641</v>
      </c>
    </row>
    <row r="155" spans="3:16">
      <c r="C155" s="260" t="s">
        <v>237</v>
      </c>
      <c r="E155" s="66">
        <f>E142</f>
        <v>23743</v>
      </c>
      <c r="F155" s="66">
        <f t="shared" ref="F155:P155" si="13">F142</f>
        <v>23774</v>
      </c>
      <c r="G155" s="66">
        <f t="shared" si="13"/>
        <v>23802</v>
      </c>
      <c r="H155" s="66">
        <f t="shared" si="13"/>
        <v>23833</v>
      </c>
      <c r="I155" s="66">
        <f t="shared" si="13"/>
        <v>23863</v>
      </c>
      <c r="J155" s="66">
        <f t="shared" si="13"/>
        <v>23894</v>
      </c>
      <c r="K155" s="66">
        <f t="shared" si="13"/>
        <v>23924</v>
      </c>
      <c r="L155" s="66">
        <f t="shared" si="13"/>
        <v>23955</v>
      </c>
      <c r="M155" s="66">
        <f t="shared" si="13"/>
        <v>23986</v>
      </c>
      <c r="N155" s="66">
        <f t="shared" si="13"/>
        <v>24016</v>
      </c>
      <c r="O155" s="66">
        <f t="shared" si="13"/>
        <v>24047</v>
      </c>
      <c r="P155" s="66">
        <f t="shared" si="13"/>
        <v>24077</v>
      </c>
    </row>
    <row r="156" spans="3:16">
      <c r="C156" s="261" t="s">
        <v>238</v>
      </c>
      <c r="D156" s="261" t="s">
        <v>27</v>
      </c>
      <c r="E156" s="253">
        <f>E62</f>
        <v>129.90138574281394</v>
      </c>
      <c r="F156" s="253">
        <f t="shared" ref="F156:P156" si="14">F62</f>
        <v>207.4088100571762</v>
      </c>
      <c r="G156" s="253">
        <f t="shared" si="14"/>
        <v>124.3360295708323</v>
      </c>
      <c r="H156" s="253">
        <f t="shared" si="14"/>
        <v>130.8954047970235</v>
      </c>
      <c r="I156" s="253">
        <f t="shared" si="14"/>
        <v>134.27179764549902</v>
      </c>
      <c r="J156" s="253">
        <f t="shared" si="14"/>
        <v>139.46133553063117</v>
      </c>
      <c r="K156" s="253">
        <f t="shared" si="14"/>
        <v>139.30523502168984</v>
      </c>
      <c r="L156" s="253">
        <f t="shared" si="14"/>
        <v>116.78681554891955</v>
      </c>
      <c r="M156" s="253">
        <f t="shared" si="14"/>
        <v>124.65743308444911</v>
      </c>
      <c r="N156" s="253">
        <f t="shared" si="14"/>
        <v>104.57974804600178</v>
      </c>
      <c r="O156" s="253">
        <f t="shared" si="14"/>
        <v>100.53424804600178</v>
      </c>
      <c r="P156" s="253">
        <f t="shared" si="14"/>
        <v>96.170219121831053</v>
      </c>
    </row>
    <row r="157" spans="3:16">
      <c r="C157" s="262" t="s">
        <v>192</v>
      </c>
      <c r="D157" s="262" t="s">
        <v>27</v>
      </c>
      <c r="E157" s="255">
        <f>E75</f>
        <v>7.8683359423503703</v>
      </c>
      <c r="F157" s="255">
        <f t="shared" ref="F157:P157" si="15">F75</f>
        <v>19.303969744297035</v>
      </c>
      <c r="G157" s="255">
        <f t="shared" si="15"/>
        <v>19.381189257952997</v>
      </c>
      <c r="H157" s="255">
        <f t="shared" si="15"/>
        <v>25.490564484144272</v>
      </c>
      <c r="I157" s="255">
        <f t="shared" si="15"/>
        <v>17.685501234376147</v>
      </c>
      <c r="J157" s="255">
        <f t="shared" si="15"/>
        <v>20.175039119508369</v>
      </c>
      <c r="K157" s="255">
        <f t="shared" si="15"/>
        <v>26.054788610566902</v>
      </c>
      <c r="L157" s="255">
        <f t="shared" si="15"/>
        <v>25.856831065986512</v>
      </c>
      <c r="M157" s="255">
        <f t="shared" si="15"/>
        <v>30.653948601516106</v>
      </c>
      <c r="N157" s="255">
        <f t="shared" si="15"/>
        <v>8.5377635630687791</v>
      </c>
      <c r="O157" s="255">
        <f t="shared" si="15"/>
        <v>20.351267328432471</v>
      </c>
      <c r="P157" s="255">
        <f t="shared" si="15"/>
        <v>22.566238404261696</v>
      </c>
    </row>
    <row r="158" spans="3:16">
      <c r="C158" s="68"/>
      <c r="D158" s="68" t="s">
        <v>27</v>
      </c>
      <c r="E158" s="214">
        <f>E156-E157</f>
        <v>122.03304980046357</v>
      </c>
      <c r="F158" s="214">
        <f t="shared" ref="F158:P158" si="16">F156-F157</f>
        <v>188.10484031287916</v>
      </c>
      <c r="G158" s="214">
        <f t="shared" si="16"/>
        <v>104.9548403128793</v>
      </c>
      <c r="H158" s="214">
        <f t="shared" si="16"/>
        <v>105.40484031287923</v>
      </c>
      <c r="I158" s="214">
        <f t="shared" si="16"/>
        <v>116.58629641112287</v>
      </c>
      <c r="J158" s="214">
        <f t="shared" si="16"/>
        <v>119.28629641112281</v>
      </c>
      <c r="K158" s="214">
        <f t="shared" si="16"/>
        <v>113.25044641112294</v>
      </c>
      <c r="L158" s="214">
        <f t="shared" si="16"/>
        <v>90.929984482933037</v>
      </c>
      <c r="M158" s="214">
        <f t="shared" si="16"/>
        <v>94.003484482933004</v>
      </c>
      <c r="N158" s="214">
        <f t="shared" si="16"/>
        <v>96.041984482933003</v>
      </c>
      <c r="O158" s="214">
        <f t="shared" si="16"/>
        <v>80.182980717569308</v>
      </c>
      <c r="P158" s="214">
        <f t="shared" si="16"/>
        <v>73.603980717569357</v>
      </c>
    </row>
    <row r="159" spans="3:16">
      <c r="C159" s="263" t="s">
        <v>193</v>
      </c>
      <c r="D159" s="263" t="s">
        <v>27</v>
      </c>
      <c r="E159" s="257">
        <f>E71</f>
        <v>-27.32296078900913</v>
      </c>
      <c r="F159" s="257">
        <f t="shared" ref="F159:P159" si="17">F71</f>
        <v>-12.400556386292919</v>
      </c>
      <c r="G159" s="257">
        <f t="shared" si="17"/>
        <v>-12.400556386292919</v>
      </c>
      <c r="H159" s="257">
        <f t="shared" si="17"/>
        <v>-12.400556386292919</v>
      </c>
      <c r="I159" s="257">
        <f t="shared" si="17"/>
        <v>-12.400556386292919</v>
      </c>
      <c r="J159" s="257">
        <f t="shared" si="17"/>
        <v>-12.400556386292919</v>
      </c>
      <c r="K159" s="257">
        <f t="shared" si="17"/>
        <v>-12.400556386292919</v>
      </c>
      <c r="L159" s="257">
        <f t="shared" si="17"/>
        <v>-12.400556386292919</v>
      </c>
      <c r="M159" s="257">
        <f t="shared" si="17"/>
        <v>-12.400556386292919</v>
      </c>
      <c r="N159" s="257">
        <f t="shared" si="17"/>
        <v>-12.400556386292919</v>
      </c>
      <c r="O159" s="257">
        <f t="shared" si="17"/>
        <v>-12.400556386292919</v>
      </c>
      <c r="P159" s="257">
        <f t="shared" si="17"/>
        <v>-12.400556386292919</v>
      </c>
    </row>
    <row r="160" spans="3:16">
      <c r="C160" s="264" t="s">
        <v>195</v>
      </c>
      <c r="D160" s="264" t="s">
        <v>27</v>
      </c>
      <c r="E160" s="259">
        <f>E158+E159</f>
        <v>94.710089011454443</v>
      </c>
      <c r="F160" s="259">
        <f t="shared" ref="F160:P160" si="18">F158+F159</f>
        <v>175.70428392658624</v>
      </c>
      <c r="G160" s="259">
        <f t="shared" si="18"/>
        <v>92.554283926586379</v>
      </c>
      <c r="H160" s="259">
        <f t="shared" si="18"/>
        <v>93.004283926586311</v>
      </c>
      <c r="I160" s="259">
        <f t="shared" si="18"/>
        <v>104.18574002482995</v>
      </c>
      <c r="J160" s="259">
        <f t="shared" si="18"/>
        <v>106.88574002482989</v>
      </c>
      <c r="K160" s="259">
        <f t="shared" si="18"/>
        <v>100.84989002483002</v>
      </c>
      <c r="L160" s="259">
        <f t="shared" si="18"/>
        <v>78.529428096640117</v>
      </c>
      <c r="M160" s="259">
        <f t="shared" si="18"/>
        <v>81.602928096640085</v>
      </c>
      <c r="N160" s="259">
        <f t="shared" si="18"/>
        <v>83.641428096640084</v>
      </c>
      <c r="O160" s="259">
        <f t="shared" si="18"/>
        <v>67.782424331276388</v>
      </c>
      <c r="P160" s="259">
        <f t="shared" si="18"/>
        <v>61.203424331276437</v>
      </c>
    </row>
    <row r="163" spans="3:3">
      <c r="C163" s="69" t="s">
        <v>239</v>
      </c>
    </row>
    <row r="164" spans="3:3">
      <c r="C164" s="69" t="s">
        <v>240</v>
      </c>
    </row>
  </sheetData>
  <mergeCells count="24">
    <mergeCell ref="A23:A24"/>
    <mergeCell ref="B23:B24"/>
    <mergeCell ref="C56:C57"/>
    <mergeCell ref="D56:D57"/>
    <mergeCell ref="A33:A34"/>
    <mergeCell ref="B33:B34"/>
    <mergeCell ref="C33:C34"/>
    <mergeCell ref="D33:D34"/>
    <mergeCell ref="C23:C24"/>
    <mergeCell ref="D23:D24"/>
    <mergeCell ref="A56:A57"/>
    <mergeCell ref="B56:B57"/>
    <mergeCell ref="A141:A142"/>
    <mergeCell ref="B141:B142"/>
    <mergeCell ref="C141:C142"/>
    <mergeCell ref="D141:D142"/>
    <mergeCell ref="A137:A138"/>
    <mergeCell ref="B137:B138"/>
    <mergeCell ref="D128:D129"/>
    <mergeCell ref="C137:C138"/>
    <mergeCell ref="D137:D138"/>
    <mergeCell ref="A128:A129"/>
    <mergeCell ref="B128:B129"/>
    <mergeCell ref="C128:C129"/>
  </mergeCells>
  <conditionalFormatting sqref="E25:P31 E35:P54 E58:P126">
    <cfRule type="cellIs" dxfId="29" priority="9" operator="greaterThan">
      <formula>0</formula>
    </cfRule>
  </conditionalFormatting>
  <conditionalFormatting sqref="E139:P139">
    <cfRule type="cellIs" dxfId="28" priority="3" operator="greaterThan">
      <formula>0</formula>
    </cfRule>
  </conditionalFormatting>
  <conditionalFormatting sqref="E130:P135">
    <cfRule type="cellIs" dxfId="27" priority="4" operator="greaterThan">
      <formula>0</formula>
    </cfRule>
  </conditionalFormatting>
  <conditionalFormatting sqref="E143:P144"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D898E-6493-4883-AB61-DCA96DEBB3EE}">
  <ds:schemaRefs>
    <ds:schemaRef ds:uri="1f196810-e644-453c-a7fc-2a638728748d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aff4169-8d58-4e77-98d1-d6f71249412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  <vt:lpstr>Cash Cost</vt:lpstr>
      <vt:lpstr>Margin per unit (cash)</vt:lpstr>
      <vt:lpstr>Margin (MB) (cash)</vt:lpstr>
      <vt:lpstr>Graph rolling</vt:lpstr>
      <vt:lpstr>Graph M+1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2022-02-07T16:56:37Z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