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Output\"/>
    </mc:Choice>
  </mc:AlternateContent>
  <xr:revisionPtr revIDLastSave="0" documentId="13_ncr:1_{B3D4208A-32F6-4BED-AD31-6F8BFADE273C}" xr6:coauthVersionLast="47" xr6:coauthVersionMax="47" xr10:uidLastSave="{00000000-0000-0000-0000-000000000000}"/>
  <bookViews>
    <workbookView xWindow="-110" yWindow="-110" windowWidth="19420" windowHeight="10300" tabRatio="963" activeTab="9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  <sheet name="Cash Cost" sheetId="27" r:id="rId13"/>
    <sheet name="Margin per unit (cash)" sheetId="28" r:id="rId14"/>
    <sheet name="Margin (MB) (cash)" sheetId="29" r:id="rId15"/>
    <sheet name="Graph rolling" sheetId="24" r:id="rId16"/>
    <sheet name="Graph M+1" sheetId="26" r:id="rId17"/>
    <sheet name="Sheet1" sheetId="23" r:id="rId18"/>
  </sheets>
  <externalReferences>
    <externalReference r:id="rId19"/>
    <externalReference r:id="rId20"/>
    <externalReference r:id="rId21"/>
  </externalReferences>
  <definedNames>
    <definedName name="__123Graph_ACHART1" localSheetId="12" hidden="1">#REF!</definedName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14" hidden="1">#REF!</definedName>
    <definedName name="__123Graph_ACHART1" localSheetId="8" hidden="1">#REF!</definedName>
    <definedName name="__123Graph_ACHART1" localSheetId="13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12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14" hidden="1">#REF!</definedName>
    <definedName name="__123Graph_ACHART10" localSheetId="8" hidden="1">#REF!</definedName>
    <definedName name="__123Graph_ACHART10" localSheetId="13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12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14" hidden="1">#REF!</definedName>
    <definedName name="__123Graph_ACHART11" localSheetId="8" hidden="1">#REF!</definedName>
    <definedName name="__123Graph_ACHART11" localSheetId="13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12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14" hidden="1">#REF!</definedName>
    <definedName name="__123Graph_ACHART12" localSheetId="8" hidden="1">#REF!</definedName>
    <definedName name="__123Graph_ACHART12" localSheetId="13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14" hidden="1">#REF!</definedName>
    <definedName name="__123Graph_ACHART13" localSheetId="8" hidden="1">#REF!</definedName>
    <definedName name="__123Graph_ACHART13" localSheetId="13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12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14" hidden="1">#REF!</definedName>
    <definedName name="__123Graph_ACHART14" localSheetId="8" hidden="1">#REF!</definedName>
    <definedName name="__123Graph_ACHART14" localSheetId="13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12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14" hidden="1">#REF!</definedName>
    <definedName name="__123Graph_ACHART15" localSheetId="8" hidden="1">#REF!</definedName>
    <definedName name="__123Graph_ACHART15" localSheetId="13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12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14" hidden="1">#REF!</definedName>
    <definedName name="__123Graph_ACHART16" localSheetId="8" hidden="1">#REF!</definedName>
    <definedName name="__123Graph_ACHART16" localSheetId="13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12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14" hidden="1">#REF!</definedName>
    <definedName name="__123Graph_ACHART17" localSheetId="8" hidden="1">#REF!</definedName>
    <definedName name="__123Graph_ACHART17" localSheetId="13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12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14" hidden="1">#REF!</definedName>
    <definedName name="__123Graph_ACHART18" localSheetId="8" hidden="1">#REF!</definedName>
    <definedName name="__123Graph_ACHART18" localSheetId="13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12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14" hidden="1">#REF!</definedName>
    <definedName name="__123Graph_ACHART19" localSheetId="8" hidden="1">#REF!</definedName>
    <definedName name="__123Graph_ACHART19" localSheetId="13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12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14" hidden="1">#REF!</definedName>
    <definedName name="__123Graph_ACHART2" localSheetId="8" hidden="1">#REF!</definedName>
    <definedName name="__123Graph_ACHART2" localSheetId="13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1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14" hidden="1">#REF!</definedName>
    <definedName name="__123Graph_ACHART20" localSheetId="8" hidden="1">#REF!</definedName>
    <definedName name="__123Graph_ACHART20" localSheetId="13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12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14" hidden="1">#REF!</definedName>
    <definedName name="__123Graph_ACHART21" localSheetId="8" hidden="1">#REF!</definedName>
    <definedName name="__123Graph_ACHART21" localSheetId="13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12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14" hidden="1">#REF!</definedName>
    <definedName name="__123Graph_ACHART22" localSheetId="8" hidden="1">#REF!</definedName>
    <definedName name="__123Graph_ACHART22" localSheetId="13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1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14" hidden="1">#REF!</definedName>
    <definedName name="__123Graph_ACHART3" localSheetId="8" hidden="1">#REF!</definedName>
    <definedName name="__123Graph_ACHART3" localSheetId="13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12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14" hidden="1">#REF!</definedName>
    <definedName name="__123Graph_ACHART4" localSheetId="8" hidden="1">#REF!</definedName>
    <definedName name="__123Graph_ACHART4" localSheetId="13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12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14" hidden="1">#REF!</definedName>
    <definedName name="__123Graph_ACHART5" localSheetId="8" hidden="1">#REF!</definedName>
    <definedName name="__123Graph_ACHART5" localSheetId="13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12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14" hidden="1">#REF!</definedName>
    <definedName name="__123Graph_ACHART6" localSheetId="8" hidden="1">#REF!</definedName>
    <definedName name="__123Graph_ACHART6" localSheetId="13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12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14" hidden="1">#REF!</definedName>
    <definedName name="__123Graph_ACHART7" localSheetId="8" hidden="1">#REF!</definedName>
    <definedName name="__123Graph_ACHART7" localSheetId="13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12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14" hidden="1">#REF!</definedName>
    <definedName name="__123Graph_ACHART8" localSheetId="8" hidden="1">#REF!</definedName>
    <definedName name="__123Graph_ACHART8" localSheetId="13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12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14" hidden="1">#REF!</definedName>
    <definedName name="__123Graph_ACHART9" localSheetId="8" hidden="1">#REF!</definedName>
    <definedName name="__123Graph_ACHART9" localSheetId="13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12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14" hidden="1">#REF!</definedName>
    <definedName name="__123Graph_ASLIDE17" localSheetId="8" hidden="1">#REF!</definedName>
    <definedName name="__123Graph_ASLIDE17" localSheetId="13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12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14" hidden="1">#REF!</definedName>
    <definedName name="__123Graph_ASLIDEIII15" localSheetId="8" hidden="1">#REF!</definedName>
    <definedName name="__123Graph_ASLIDEIII15" localSheetId="13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12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14" hidden="1">#REF!</definedName>
    <definedName name="__123Graph_ASLIDEIII25" localSheetId="8" hidden="1">#REF!</definedName>
    <definedName name="__123Graph_ASLIDEIII25" localSheetId="13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12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14" hidden="1">#REF!</definedName>
    <definedName name="__123Graph_ASLIDEIII26" localSheetId="8" hidden="1">#REF!</definedName>
    <definedName name="__123Graph_ASLIDEIII26" localSheetId="13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12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14" hidden="1">#REF!</definedName>
    <definedName name="__123Graph_BCHART1" localSheetId="8" hidden="1">#REF!</definedName>
    <definedName name="__123Graph_BCHART1" localSheetId="13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12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14" hidden="1">#REF!</definedName>
    <definedName name="__123Graph_BCHART10" localSheetId="8" hidden="1">#REF!</definedName>
    <definedName name="__123Graph_BCHART10" localSheetId="13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12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14" hidden="1">#REF!</definedName>
    <definedName name="__123Graph_BCHART11" localSheetId="8" hidden="1">#REF!</definedName>
    <definedName name="__123Graph_BCHART11" localSheetId="13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12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14" hidden="1">#REF!</definedName>
    <definedName name="__123Graph_BCHART12" localSheetId="8" hidden="1">#REF!</definedName>
    <definedName name="__123Graph_BCHART12" localSheetId="13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14" hidden="1">#REF!</definedName>
    <definedName name="__123Graph_BCHART13" localSheetId="8" hidden="1">#REF!</definedName>
    <definedName name="__123Graph_BCHART13" localSheetId="13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12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14" hidden="1">#REF!</definedName>
    <definedName name="__123Graph_BCHART14" localSheetId="8" hidden="1">#REF!</definedName>
    <definedName name="__123Graph_BCHART14" localSheetId="13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12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14" hidden="1">#REF!</definedName>
    <definedName name="__123Graph_BCHART15" localSheetId="8" hidden="1">#REF!</definedName>
    <definedName name="__123Graph_BCHART15" localSheetId="13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12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14" hidden="1">#REF!</definedName>
    <definedName name="__123Graph_BCHART16" localSheetId="8" hidden="1">#REF!</definedName>
    <definedName name="__123Graph_BCHART16" localSheetId="13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12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14" hidden="1">#REF!</definedName>
    <definedName name="__123Graph_BCHART17" localSheetId="8" hidden="1">#REF!</definedName>
    <definedName name="__123Graph_BCHART17" localSheetId="13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12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14" hidden="1">#REF!</definedName>
    <definedName name="__123Graph_BCHART18" localSheetId="8" hidden="1">#REF!</definedName>
    <definedName name="__123Graph_BCHART18" localSheetId="13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12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14" hidden="1">#REF!</definedName>
    <definedName name="__123Graph_BCHART19" localSheetId="8" hidden="1">#REF!</definedName>
    <definedName name="__123Graph_BCHART19" localSheetId="13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12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14" hidden="1">#REF!</definedName>
    <definedName name="__123Graph_BCHART2" localSheetId="8" hidden="1">#REF!</definedName>
    <definedName name="__123Graph_BCHART2" localSheetId="13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1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14" hidden="1">#REF!</definedName>
    <definedName name="__123Graph_BCHART20" localSheetId="8" hidden="1">#REF!</definedName>
    <definedName name="__123Graph_BCHART20" localSheetId="13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12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14" hidden="1">#REF!</definedName>
    <definedName name="__123Graph_BCHART22" localSheetId="8" hidden="1">#REF!</definedName>
    <definedName name="__123Graph_BCHART22" localSheetId="13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1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14" hidden="1">#REF!</definedName>
    <definedName name="__123Graph_BCHART3" localSheetId="8" hidden="1">#REF!</definedName>
    <definedName name="__123Graph_BCHART3" localSheetId="13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12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14" hidden="1">#REF!</definedName>
    <definedName name="__123Graph_BCHART4" localSheetId="8" hidden="1">#REF!</definedName>
    <definedName name="__123Graph_BCHART4" localSheetId="13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12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14" hidden="1">#REF!</definedName>
    <definedName name="__123Graph_BCHART6" localSheetId="8" hidden="1">#REF!</definedName>
    <definedName name="__123Graph_BCHART6" localSheetId="13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12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14" hidden="1">#REF!</definedName>
    <definedName name="__123Graph_BCHART7" localSheetId="8" hidden="1">#REF!</definedName>
    <definedName name="__123Graph_BCHART7" localSheetId="13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12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14" hidden="1">#REF!</definedName>
    <definedName name="__123Graph_BCHART8" localSheetId="8" hidden="1">#REF!</definedName>
    <definedName name="__123Graph_BCHART8" localSheetId="13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12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14" hidden="1">#REF!</definedName>
    <definedName name="__123Graph_BCHART9" localSheetId="8" hidden="1">#REF!</definedName>
    <definedName name="__123Graph_BCHART9" localSheetId="13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12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14" hidden="1">#REF!</definedName>
    <definedName name="__123Graph_BSLIDE17" localSheetId="8" hidden="1">#REF!</definedName>
    <definedName name="__123Graph_BSLIDE17" localSheetId="13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12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14" hidden="1">#REF!</definedName>
    <definedName name="__123Graph_BSLIDEIII15" localSheetId="8" hidden="1">#REF!</definedName>
    <definedName name="__123Graph_BSLIDEIII15" localSheetId="13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12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14" hidden="1">#REF!</definedName>
    <definedName name="__123Graph_BSLIDEIII25" localSheetId="8" hidden="1">#REF!</definedName>
    <definedName name="__123Graph_BSLIDEIII25" localSheetId="13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12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14" hidden="1">#REF!</definedName>
    <definedName name="__123Graph_BSLIDEIII26" localSheetId="8" hidden="1">#REF!</definedName>
    <definedName name="__123Graph_BSLIDEIII26" localSheetId="13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12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14" hidden="1">#REF!</definedName>
    <definedName name="__123Graph_CCHART1" localSheetId="8" hidden="1">#REF!</definedName>
    <definedName name="__123Graph_CCHART1" localSheetId="13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12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14" hidden="1">#REF!</definedName>
    <definedName name="__123Graph_CCHART10" localSheetId="8" hidden="1">#REF!</definedName>
    <definedName name="__123Graph_CCHART10" localSheetId="13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12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14" hidden="1">#REF!</definedName>
    <definedName name="__123Graph_CCHART11" localSheetId="8" hidden="1">#REF!</definedName>
    <definedName name="__123Graph_CCHART11" localSheetId="13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12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14" hidden="1">#REF!</definedName>
    <definedName name="__123Graph_CCHART14" localSheetId="8" hidden="1">#REF!</definedName>
    <definedName name="__123Graph_CCHART14" localSheetId="13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12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14" hidden="1">#REF!</definedName>
    <definedName name="__123Graph_CCHART15" localSheetId="8" hidden="1">#REF!</definedName>
    <definedName name="__123Graph_CCHART15" localSheetId="13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12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14" hidden="1">#REF!</definedName>
    <definedName name="__123Graph_CCHART2" localSheetId="8" hidden="1">#REF!</definedName>
    <definedName name="__123Graph_CCHART2" localSheetId="13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1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14" hidden="1">#REF!</definedName>
    <definedName name="__123Graph_CCHART22" localSheetId="8" hidden="1">#REF!</definedName>
    <definedName name="__123Graph_CCHART22" localSheetId="13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1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14" hidden="1">#REF!</definedName>
    <definedName name="__123Graph_CCHART3" localSheetId="8" hidden="1">#REF!</definedName>
    <definedName name="__123Graph_CCHART3" localSheetId="13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12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14" hidden="1">#REF!</definedName>
    <definedName name="__123Graph_CCHART6" localSheetId="8" hidden="1">#REF!</definedName>
    <definedName name="__123Graph_CCHART6" localSheetId="13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12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14" hidden="1">#REF!</definedName>
    <definedName name="__123Graph_CCHART7" localSheetId="8" hidden="1">#REF!</definedName>
    <definedName name="__123Graph_CCHART7" localSheetId="13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12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14" hidden="1">#REF!</definedName>
    <definedName name="__123Graph_CCHART8" localSheetId="8" hidden="1">#REF!</definedName>
    <definedName name="__123Graph_CCHART8" localSheetId="13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12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14" hidden="1">#REF!</definedName>
    <definedName name="__123Graph_CSLIDEIII25" localSheetId="8" hidden="1">#REF!</definedName>
    <definedName name="__123Graph_CSLIDEIII25" localSheetId="13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12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14" hidden="1">#REF!</definedName>
    <definedName name="__123Graph_CSLIDEIII26" localSheetId="8" hidden="1">#REF!</definedName>
    <definedName name="__123Graph_CSLIDEIII26" localSheetId="13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12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14" hidden="1">#REF!</definedName>
    <definedName name="__123Graph_DCHART10" localSheetId="8" hidden="1">#REF!</definedName>
    <definedName name="__123Graph_DCHART10" localSheetId="13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12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14" hidden="1">#REF!</definedName>
    <definedName name="__123Graph_DCHART14" localSheetId="8" hidden="1">#REF!</definedName>
    <definedName name="__123Graph_DCHART14" localSheetId="13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12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14" hidden="1">#REF!</definedName>
    <definedName name="__123Graph_DSLIDEIII25" localSheetId="8" hidden="1">#REF!</definedName>
    <definedName name="__123Graph_DSLIDEIII25" localSheetId="13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12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14" hidden="1">#REF!</definedName>
    <definedName name="__123Graph_LBL_CCHART22" localSheetId="8" hidden="1">#REF!</definedName>
    <definedName name="__123Graph_LBL_CCHART22" localSheetId="13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1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14" hidden="1">#REF!</definedName>
    <definedName name="__123Graph_XCHART1" localSheetId="8" hidden="1">#REF!</definedName>
    <definedName name="__123Graph_XCHART1" localSheetId="13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12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14" hidden="1">#REF!</definedName>
    <definedName name="__123Graph_XCHART10" localSheetId="8" hidden="1">#REF!</definedName>
    <definedName name="__123Graph_XCHART10" localSheetId="13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12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14" hidden="1">#REF!</definedName>
    <definedName name="__123Graph_XCHART11" localSheetId="8" hidden="1">#REF!</definedName>
    <definedName name="__123Graph_XCHART11" localSheetId="13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12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14" hidden="1">#REF!</definedName>
    <definedName name="__123Graph_XCHART12" localSheetId="8" hidden="1">#REF!</definedName>
    <definedName name="__123Graph_XCHART12" localSheetId="13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14" hidden="1">#REF!</definedName>
    <definedName name="__123Graph_XCHART13" localSheetId="8" hidden="1">#REF!</definedName>
    <definedName name="__123Graph_XCHART13" localSheetId="13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12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14" hidden="1">#REF!</definedName>
    <definedName name="__123Graph_XCHART14" localSheetId="8" hidden="1">#REF!</definedName>
    <definedName name="__123Graph_XCHART14" localSheetId="13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12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14" hidden="1">#REF!</definedName>
    <definedName name="__123Graph_XCHART15" localSheetId="8" hidden="1">#REF!</definedName>
    <definedName name="__123Graph_XCHART15" localSheetId="13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12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14" hidden="1">#REF!</definedName>
    <definedName name="__123Graph_XCHART16" localSheetId="8" hidden="1">#REF!</definedName>
    <definedName name="__123Graph_XCHART16" localSheetId="13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12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14" hidden="1">#REF!</definedName>
    <definedName name="__123Graph_XCHART17" localSheetId="8" hidden="1">#REF!</definedName>
    <definedName name="__123Graph_XCHART17" localSheetId="13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12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14" hidden="1">#REF!</definedName>
    <definedName name="__123Graph_XCHART18" localSheetId="8" hidden="1">#REF!</definedName>
    <definedName name="__123Graph_XCHART18" localSheetId="13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12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14" hidden="1">#REF!</definedName>
    <definedName name="__123Graph_XCHART19" localSheetId="8" hidden="1">#REF!</definedName>
    <definedName name="__123Graph_XCHART19" localSheetId="13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12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14" hidden="1">#REF!</definedName>
    <definedName name="__123Graph_XCHART2" localSheetId="8" hidden="1">#REF!</definedName>
    <definedName name="__123Graph_XCHART2" localSheetId="13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1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14" hidden="1">#REF!</definedName>
    <definedName name="__123Graph_XCHART20" localSheetId="8" hidden="1">#REF!</definedName>
    <definedName name="__123Graph_XCHART20" localSheetId="13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12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14" hidden="1">#REF!</definedName>
    <definedName name="__123Graph_XCHART21" localSheetId="8" hidden="1">#REF!</definedName>
    <definedName name="__123Graph_XCHART21" localSheetId="13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12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14" hidden="1">#REF!</definedName>
    <definedName name="__123Graph_XCHART22" localSheetId="8" hidden="1">#REF!</definedName>
    <definedName name="__123Graph_XCHART22" localSheetId="13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1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14" hidden="1">#REF!</definedName>
    <definedName name="__123Graph_XCHART3" localSheetId="8" hidden="1">#REF!</definedName>
    <definedName name="__123Graph_XCHART3" localSheetId="13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12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14" hidden="1">#REF!</definedName>
    <definedName name="__123Graph_XCHART4" localSheetId="8" hidden="1">#REF!</definedName>
    <definedName name="__123Graph_XCHART4" localSheetId="13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12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14" hidden="1">#REF!</definedName>
    <definedName name="__123Graph_XCHART5" localSheetId="8" hidden="1">#REF!</definedName>
    <definedName name="__123Graph_XCHART5" localSheetId="13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12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14" hidden="1">#REF!</definedName>
    <definedName name="__123Graph_XCHART6" localSheetId="8" hidden="1">#REF!</definedName>
    <definedName name="__123Graph_XCHART6" localSheetId="13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12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14" hidden="1">#REF!</definedName>
    <definedName name="__123Graph_XCHART7" localSheetId="8" hidden="1">#REF!</definedName>
    <definedName name="__123Graph_XCHART7" localSheetId="13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12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14" hidden="1">#REF!</definedName>
    <definedName name="__123Graph_XCHART8" localSheetId="8" hidden="1">#REF!</definedName>
    <definedName name="__123Graph_XCHART8" localSheetId="13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12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14" hidden="1">#REF!</definedName>
    <definedName name="__123Graph_XCHART9" localSheetId="8" hidden="1">#REF!</definedName>
    <definedName name="__123Graph_XCHART9" localSheetId="13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12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14" hidden="1">#REF!</definedName>
    <definedName name="__123Graph_XSLIDE17" localSheetId="8" hidden="1">#REF!</definedName>
    <definedName name="__123Graph_XSLIDE17" localSheetId="13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12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14" hidden="1">#REF!</definedName>
    <definedName name="__123Graph_XSLIDEIII15" localSheetId="8" hidden="1">#REF!</definedName>
    <definedName name="__123Graph_XSLIDEIII15" localSheetId="13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12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14" hidden="1">#REF!</definedName>
    <definedName name="__123Graph_XSLIDEIII25" localSheetId="8" hidden="1">#REF!</definedName>
    <definedName name="__123Graph_XSLIDEIII25" localSheetId="13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12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14" hidden="1">#REF!</definedName>
    <definedName name="__123Graph_XSLIDEIII26" localSheetId="8" hidden="1">#REF!</definedName>
    <definedName name="__123Graph_XSLIDEIII26" localSheetId="13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3" i="22" l="1"/>
  <c r="G153" i="22"/>
  <c r="H153" i="22"/>
  <c r="I153" i="22"/>
  <c r="J153" i="22"/>
  <c r="K153" i="22"/>
  <c r="L153" i="22"/>
  <c r="M153" i="22"/>
  <c r="N153" i="22"/>
  <c r="O153" i="22"/>
  <c r="P153" i="22"/>
  <c r="F150" i="22"/>
  <c r="G150" i="22"/>
  <c r="H150" i="22"/>
  <c r="I150" i="22"/>
  <c r="J150" i="22"/>
  <c r="K150" i="22"/>
  <c r="L150" i="22"/>
  <c r="M150" i="22"/>
  <c r="N150" i="22"/>
  <c r="O150" i="22"/>
  <c r="P150" i="22"/>
  <c r="F147" i="22"/>
  <c r="G147" i="22"/>
  <c r="H147" i="22"/>
  <c r="I147" i="22"/>
  <c r="J147" i="22"/>
  <c r="K147" i="22"/>
  <c r="L147" i="22"/>
  <c r="M147" i="22"/>
  <c r="N147" i="22"/>
  <c r="O147" i="22"/>
  <c r="P147" i="22"/>
  <c r="E147" i="22"/>
  <c r="E150" i="22"/>
  <c r="E153" i="22"/>
  <c r="F156" i="22"/>
  <c r="G156" i="22"/>
  <c r="H156" i="22"/>
  <c r="I156" i="22"/>
  <c r="J156" i="22"/>
  <c r="K156" i="22"/>
  <c r="L156" i="22"/>
  <c r="M156" i="22"/>
  <c r="N156" i="22"/>
  <c r="O156" i="22"/>
  <c r="P156" i="22"/>
  <c r="E156" i="22"/>
  <c r="F161" i="22"/>
  <c r="G161" i="22"/>
  <c r="H161" i="22"/>
  <c r="I161" i="22"/>
  <c r="J161" i="22"/>
  <c r="K161" i="22"/>
  <c r="L161" i="22"/>
  <c r="M161" i="22"/>
  <c r="N161" i="22"/>
  <c r="O161" i="22"/>
  <c r="P161" i="22"/>
  <c r="E161" i="22"/>
  <c r="F164" i="22"/>
  <c r="G164" i="22"/>
  <c r="H164" i="22"/>
  <c r="I164" i="22"/>
  <c r="J164" i="22"/>
  <c r="K164" i="22"/>
  <c r="L164" i="22"/>
  <c r="M164" i="22"/>
  <c r="N164" i="22"/>
  <c r="O164" i="22"/>
  <c r="P164" i="22"/>
  <c r="E164" i="22"/>
  <c r="F167" i="22"/>
  <c r="G167" i="22"/>
  <c r="H167" i="22"/>
  <c r="I167" i="22"/>
  <c r="J167" i="22"/>
  <c r="K167" i="22"/>
  <c r="L167" i="22"/>
  <c r="M167" i="22"/>
  <c r="N167" i="22"/>
  <c r="O167" i="22"/>
  <c r="P167" i="22"/>
  <c r="E167" i="22"/>
  <c r="F172" i="22"/>
  <c r="G172" i="22"/>
  <c r="H172" i="22"/>
  <c r="I172" i="22"/>
  <c r="J172" i="22"/>
  <c r="K172" i="22"/>
  <c r="L172" i="22"/>
  <c r="M172" i="22"/>
  <c r="N172" i="22"/>
  <c r="O172" i="22"/>
  <c r="P172" i="22"/>
  <c r="E172" i="22"/>
  <c r="H62" i="19" l="1"/>
  <c r="E6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E100" i="19"/>
  <c r="F100" i="19"/>
  <c r="G100" i="19"/>
  <c r="H100" i="19"/>
  <c r="I100" i="19"/>
  <c r="J100" i="19"/>
  <c r="K100" i="19"/>
  <c r="L100" i="19"/>
  <c r="M100" i="19"/>
  <c r="N100" i="19"/>
  <c r="O100" i="19"/>
  <c r="P100" i="19"/>
  <c r="E102" i="19"/>
  <c r="F102" i="19"/>
  <c r="G102" i="19"/>
  <c r="H102" i="19"/>
  <c r="I102" i="19"/>
  <c r="J102" i="19"/>
  <c r="K102" i="19"/>
  <c r="L102" i="19"/>
  <c r="M102" i="19"/>
  <c r="N102" i="19"/>
  <c r="O102" i="19"/>
  <c r="P102" i="19"/>
  <c r="E104" i="19"/>
  <c r="F104" i="19"/>
  <c r="G104" i="19"/>
  <c r="H104" i="19"/>
  <c r="I104" i="19"/>
  <c r="J104" i="19"/>
  <c r="K104" i="19"/>
  <c r="L104" i="19"/>
  <c r="M104" i="19"/>
  <c r="N104" i="19"/>
  <c r="O104" i="19"/>
  <c r="P104" i="19"/>
  <c r="E105" i="19"/>
  <c r="F105" i="19"/>
  <c r="G105" i="19"/>
  <c r="H105" i="19"/>
  <c r="I105" i="19"/>
  <c r="J105" i="19"/>
  <c r="K105" i="19"/>
  <c r="L105" i="19"/>
  <c r="M105" i="19"/>
  <c r="N105" i="19"/>
  <c r="O105" i="19"/>
  <c r="P105" i="19"/>
  <c r="E106" i="19"/>
  <c r="F106" i="19"/>
  <c r="G106" i="19"/>
  <c r="H106" i="19"/>
  <c r="I106" i="19"/>
  <c r="J106" i="19"/>
  <c r="K106" i="19"/>
  <c r="L106" i="19"/>
  <c r="M106" i="19"/>
  <c r="N106" i="19"/>
  <c r="O106" i="19"/>
  <c r="P106" i="19"/>
  <c r="E107" i="19"/>
  <c r="F107" i="19"/>
  <c r="G107" i="19"/>
  <c r="H107" i="19"/>
  <c r="I107" i="19"/>
  <c r="J107" i="19"/>
  <c r="K107" i="19"/>
  <c r="L107" i="19"/>
  <c r="M107" i="19"/>
  <c r="N107" i="19"/>
  <c r="O107" i="19"/>
  <c r="P107" i="19"/>
  <c r="E108" i="19"/>
  <c r="F108" i="19"/>
  <c r="G108" i="19"/>
  <c r="H108" i="19"/>
  <c r="I108" i="19"/>
  <c r="J108" i="19"/>
  <c r="K108" i="19"/>
  <c r="L108" i="19"/>
  <c r="M108" i="19"/>
  <c r="N108" i="19"/>
  <c r="O108" i="19"/>
  <c r="P108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E110" i="19"/>
  <c r="F110" i="19"/>
  <c r="G110" i="19"/>
  <c r="H110" i="19"/>
  <c r="I110" i="19"/>
  <c r="J110" i="19"/>
  <c r="K110" i="19"/>
  <c r="L110" i="19"/>
  <c r="M110" i="19"/>
  <c r="N110" i="19"/>
  <c r="O110" i="19"/>
  <c r="P110" i="19"/>
  <c r="E111" i="19"/>
  <c r="F111" i="19"/>
  <c r="G111" i="19"/>
  <c r="H111" i="19"/>
  <c r="I111" i="19"/>
  <c r="J111" i="19"/>
  <c r="K111" i="19"/>
  <c r="L111" i="19"/>
  <c r="M111" i="19"/>
  <c r="N111" i="19"/>
  <c r="O111" i="19"/>
  <c r="P111" i="19"/>
  <c r="E112" i="19"/>
  <c r="F112" i="19"/>
  <c r="G112" i="19"/>
  <c r="H112" i="19"/>
  <c r="I112" i="19"/>
  <c r="J112" i="19"/>
  <c r="K112" i="19"/>
  <c r="L112" i="19"/>
  <c r="M112" i="19"/>
  <c r="N112" i="19"/>
  <c r="O112" i="19"/>
  <c r="P112" i="19"/>
  <c r="E113" i="19"/>
  <c r="F113" i="19"/>
  <c r="G113" i="19"/>
  <c r="H113" i="19"/>
  <c r="I113" i="19"/>
  <c r="J113" i="19"/>
  <c r="K113" i="19"/>
  <c r="L113" i="19"/>
  <c r="M113" i="19"/>
  <c r="N113" i="19"/>
  <c r="O113" i="19"/>
  <c r="P113" i="19"/>
  <c r="E114" i="19"/>
  <c r="F114" i="19"/>
  <c r="G114" i="19"/>
  <c r="H114" i="19"/>
  <c r="I114" i="19"/>
  <c r="J114" i="19"/>
  <c r="K114" i="19"/>
  <c r="L114" i="19"/>
  <c r="M114" i="19"/>
  <c r="N114" i="19"/>
  <c r="O114" i="19"/>
  <c r="P114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E116" i="19"/>
  <c r="F116" i="19"/>
  <c r="G116" i="19"/>
  <c r="H116" i="19"/>
  <c r="I116" i="19"/>
  <c r="J116" i="19"/>
  <c r="K116" i="19"/>
  <c r="L116" i="19"/>
  <c r="M116" i="19"/>
  <c r="N116" i="19"/>
  <c r="O116" i="19"/>
  <c r="P116" i="19"/>
  <c r="E117" i="19"/>
  <c r="F117" i="19"/>
  <c r="G117" i="19"/>
  <c r="H117" i="19"/>
  <c r="I117" i="19"/>
  <c r="J117" i="19"/>
  <c r="K117" i="19"/>
  <c r="L117" i="19"/>
  <c r="M117" i="19"/>
  <c r="N117" i="19"/>
  <c r="O117" i="19"/>
  <c r="P117" i="19"/>
  <c r="E118" i="19"/>
  <c r="F118" i="19"/>
  <c r="G118" i="19"/>
  <c r="H118" i="19"/>
  <c r="I118" i="19"/>
  <c r="J118" i="19"/>
  <c r="K118" i="19"/>
  <c r="L118" i="19"/>
  <c r="M118" i="19"/>
  <c r="N118" i="19"/>
  <c r="O118" i="19"/>
  <c r="P118" i="19"/>
  <c r="E119" i="19"/>
  <c r="F119" i="19"/>
  <c r="G119" i="19"/>
  <c r="H119" i="19"/>
  <c r="I119" i="19"/>
  <c r="J119" i="19"/>
  <c r="K119" i="19"/>
  <c r="L119" i="19"/>
  <c r="M119" i="19"/>
  <c r="N119" i="19"/>
  <c r="O119" i="19"/>
  <c r="P119" i="19"/>
  <c r="E120" i="19"/>
  <c r="F120" i="19"/>
  <c r="G120" i="19"/>
  <c r="H120" i="19"/>
  <c r="I120" i="19"/>
  <c r="J120" i="19"/>
  <c r="K120" i="19"/>
  <c r="L120" i="19"/>
  <c r="M120" i="19"/>
  <c r="N120" i="19"/>
  <c r="O120" i="19"/>
  <c r="P120" i="19"/>
  <c r="E122" i="19"/>
  <c r="F122" i="19"/>
  <c r="G122" i="19"/>
  <c r="H122" i="19"/>
  <c r="I122" i="19"/>
  <c r="J122" i="19"/>
  <c r="K122" i="19"/>
  <c r="L122" i="19"/>
  <c r="M122" i="19"/>
  <c r="N122" i="19"/>
  <c r="O122" i="19"/>
  <c r="P122" i="19"/>
  <c r="E123" i="19"/>
  <c r="F123" i="19"/>
  <c r="G123" i="19"/>
  <c r="H123" i="19"/>
  <c r="I123" i="19"/>
  <c r="J123" i="19"/>
  <c r="K123" i="19"/>
  <c r="L123" i="19"/>
  <c r="M123" i="19"/>
  <c r="N123" i="19"/>
  <c r="O123" i="19"/>
  <c r="P123" i="19"/>
  <c r="E124" i="19"/>
  <c r="F124" i="19"/>
  <c r="G124" i="19"/>
  <c r="H124" i="19"/>
  <c r="I124" i="19"/>
  <c r="J124" i="19"/>
  <c r="K124" i="19"/>
  <c r="L124" i="19"/>
  <c r="M124" i="19"/>
  <c r="N124" i="19"/>
  <c r="O124" i="19"/>
  <c r="P124" i="19"/>
  <c r="F81" i="19"/>
  <c r="G81" i="19"/>
  <c r="H81" i="19"/>
  <c r="I81" i="19"/>
  <c r="J81" i="19"/>
  <c r="K81" i="19"/>
  <c r="L81" i="19"/>
  <c r="M81" i="19"/>
  <c r="N81" i="19"/>
  <c r="O81" i="19"/>
  <c r="P81" i="19"/>
  <c r="E81" i="19"/>
  <c r="F69" i="19"/>
  <c r="G69" i="19"/>
  <c r="H69" i="19"/>
  <c r="I69" i="19"/>
  <c r="J69" i="19"/>
  <c r="K69" i="19"/>
  <c r="L69" i="19"/>
  <c r="M69" i="19"/>
  <c r="N69" i="19"/>
  <c r="O69" i="19"/>
  <c r="P69" i="19"/>
  <c r="F70" i="19"/>
  <c r="G70" i="19"/>
  <c r="H70" i="19"/>
  <c r="I70" i="19"/>
  <c r="J70" i="19"/>
  <c r="K70" i="19"/>
  <c r="L70" i="19"/>
  <c r="M70" i="19"/>
  <c r="N70" i="19"/>
  <c r="O70" i="19"/>
  <c r="P70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E78" i="19"/>
  <c r="E77" i="19"/>
  <c r="H59" i="19"/>
  <c r="I59" i="19"/>
  <c r="J59" i="19"/>
  <c r="K59" i="19"/>
  <c r="L59" i="19"/>
  <c r="E69" i="19"/>
  <c r="F51" i="19"/>
  <c r="G51" i="19"/>
  <c r="H51" i="19"/>
  <c r="I51" i="19"/>
  <c r="J51" i="19"/>
  <c r="K51" i="19"/>
  <c r="L51" i="19"/>
  <c r="M51" i="19"/>
  <c r="N51" i="19"/>
  <c r="O51" i="19"/>
  <c r="P51" i="19"/>
  <c r="F52" i="19"/>
  <c r="G52" i="19"/>
  <c r="H52" i="19"/>
  <c r="I52" i="19"/>
  <c r="J52" i="19"/>
  <c r="K52" i="19"/>
  <c r="L52" i="19"/>
  <c r="M52" i="19"/>
  <c r="N52" i="19"/>
  <c r="O52" i="19"/>
  <c r="P52" i="19"/>
  <c r="F53" i="19"/>
  <c r="G53" i="19"/>
  <c r="H53" i="19"/>
  <c r="I53" i="19"/>
  <c r="J53" i="19"/>
  <c r="K53" i="19"/>
  <c r="L53" i="19"/>
  <c r="M53" i="19"/>
  <c r="N53" i="19"/>
  <c r="O53" i="19"/>
  <c r="P53" i="19"/>
  <c r="F54" i="19"/>
  <c r="G54" i="19"/>
  <c r="H54" i="19"/>
  <c r="I54" i="19"/>
  <c r="J54" i="19"/>
  <c r="K54" i="19"/>
  <c r="L54" i="19"/>
  <c r="M54" i="19"/>
  <c r="N54" i="19"/>
  <c r="O54" i="19"/>
  <c r="P54" i="19"/>
  <c r="E53" i="19"/>
  <c r="E51" i="19"/>
  <c r="F45" i="19"/>
  <c r="G45" i="19"/>
  <c r="H45" i="19"/>
  <c r="I45" i="19"/>
  <c r="J45" i="19"/>
  <c r="K45" i="19"/>
  <c r="L45" i="19"/>
  <c r="M45" i="19"/>
  <c r="N45" i="19"/>
  <c r="O45" i="19"/>
  <c r="P45" i="19"/>
  <c r="F46" i="19"/>
  <c r="G46" i="19"/>
  <c r="H46" i="19"/>
  <c r="I46" i="19"/>
  <c r="J46" i="19"/>
  <c r="K46" i="19"/>
  <c r="L46" i="19"/>
  <c r="M46" i="19"/>
  <c r="N46" i="19"/>
  <c r="O46" i="19"/>
  <c r="P46" i="19"/>
  <c r="F47" i="19"/>
  <c r="G47" i="19"/>
  <c r="I47" i="19"/>
  <c r="J47" i="19"/>
  <c r="K47" i="19"/>
  <c r="L47" i="19"/>
  <c r="M47" i="19"/>
  <c r="N47" i="19"/>
  <c r="O47" i="19"/>
  <c r="P47" i="19"/>
  <c r="E47" i="19"/>
  <c r="E46" i="19"/>
  <c r="F41" i="19"/>
  <c r="H41" i="19"/>
  <c r="I41" i="19"/>
  <c r="F42" i="19"/>
  <c r="H42" i="19"/>
  <c r="I42" i="19"/>
  <c r="J42" i="19"/>
  <c r="K42" i="19"/>
  <c r="L42" i="19"/>
  <c r="M42" i="19"/>
  <c r="N42" i="19"/>
  <c r="O42" i="19"/>
  <c r="P42" i="19"/>
  <c r="E42" i="19"/>
  <c r="E41" i="19"/>
  <c r="F37" i="19"/>
  <c r="G37" i="19"/>
  <c r="H37" i="19"/>
  <c r="I37" i="19"/>
  <c r="J37" i="19"/>
  <c r="K37" i="19"/>
  <c r="L37" i="19"/>
  <c r="M37" i="19"/>
  <c r="N37" i="19"/>
  <c r="O37" i="19"/>
  <c r="P37" i="19"/>
  <c r="F39" i="19"/>
  <c r="G39" i="19"/>
  <c r="H39" i="19"/>
  <c r="I39" i="19"/>
  <c r="E37" i="19"/>
  <c r="E36" i="19"/>
  <c r="E54" i="19"/>
  <c r="E59" i="19"/>
  <c r="C11" i="19" l="1"/>
  <c r="D26" i="10" l="1"/>
  <c r="E26" i="10"/>
  <c r="F26" i="10"/>
  <c r="G26" i="10"/>
  <c r="H26" i="10"/>
  <c r="I26" i="10"/>
  <c r="J26" i="10"/>
  <c r="K26" i="10"/>
  <c r="L26" i="10"/>
  <c r="M26" i="10"/>
  <c r="N26" i="10"/>
  <c r="O26" i="10"/>
  <c r="D9" i="10" l="1"/>
  <c r="E9" i="10"/>
  <c r="F9" i="10"/>
  <c r="G9" i="10"/>
  <c r="H9" i="10"/>
  <c r="I9" i="10"/>
  <c r="J9" i="10"/>
  <c r="K9" i="10"/>
  <c r="L9" i="10"/>
  <c r="N9" i="10"/>
  <c r="O9" i="10"/>
  <c r="V41" i="17" l="1"/>
  <c r="W41" i="17"/>
  <c r="X41" i="17"/>
  <c r="U41" i="17"/>
  <c r="V40" i="17"/>
  <c r="W40" i="17"/>
  <c r="X40" i="17"/>
  <c r="U40" i="17"/>
  <c r="V39" i="17"/>
  <c r="W39" i="17"/>
  <c r="X39" i="17"/>
  <c r="F57" i="25" l="1"/>
  <c r="G57" i="25"/>
  <c r="H57" i="25"/>
  <c r="I57" i="25"/>
  <c r="J57" i="25"/>
  <c r="K57" i="25"/>
  <c r="L57" i="25"/>
  <c r="M57" i="25"/>
  <c r="N57" i="25"/>
  <c r="O57" i="25"/>
  <c r="P57" i="25"/>
  <c r="E57" i="25"/>
  <c r="F75" i="20" l="1"/>
  <c r="G75" i="20"/>
  <c r="H75" i="20"/>
  <c r="I75" i="20"/>
  <c r="J75" i="20"/>
  <c r="K75" i="20"/>
  <c r="L75" i="20"/>
  <c r="M75" i="20"/>
  <c r="N75" i="20"/>
  <c r="O75" i="20"/>
  <c r="P75" i="20"/>
  <c r="F76" i="20"/>
  <c r="G76" i="20"/>
  <c r="H76" i="20"/>
  <c r="I76" i="20"/>
  <c r="J76" i="20"/>
  <c r="K76" i="20"/>
  <c r="L76" i="20"/>
  <c r="M76" i="20"/>
  <c r="N76" i="20"/>
  <c r="O76" i="20"/>
  <c r="P76" i="20"/>
  <c r="F79" i="20"/>
  <c r="G79" i="20"/>
  <c r="H79" i="20"/>
  <c r="I79" i="20"/>
  <c r="J79" i="20"/>
  <c r="K79" i="20"/>
  <c r="L79" i="20"/>
  <c r="M79" i="20"/>
  <c r="N79" i="20"/>
  <c r="O79" i="20"/>
  <c r="P79" i="20"/>
  <c r="F80" i="20"/>
  <c r="G80" i="20"/>
  <c r="H80" i="20"/>
  <c r="I80" i="20"/>
  <c r="J80" i="20"/>
  <c r="K80" i="20"/>
  <c r="L80" i="20"/>
  <c r="M80" i="20"/>
  <c r="N80" i="20"/>
  <c r="O80" i="20"/>
  <c r="P80" i="20"/>
  <c r="F81" i="20"/>
  <c r="G81" i="20"/>
  <c r="H81" i="20"/>
  <c r="I81" i="20"/>
  <c r="J81" i="20"/>
  <c r="K81" i="20"/>
  <c r="L81" i="20"/>
  <c r="M81" i="20"/>
  <c r="N81" i="20"/>
  <c r="O81" i="20"/>
  <c r="P81" i="20"/>
  <c r="F83" i="20"/>
  <c r="G83" i="20"/>
  <c r="H83" i="20"/>
  <c r="I83" i="20"/>
  <c r="J83" i="20"/>
  <c r="K83" i="20"/>
  <c r="L83" i="20"/>
  <c r="M83" i="20"/>
  <c r="N83" i="20"/>
  <c r="O83" i="20"/>
  <c r="P83" i="20"/>
  <c r="F85" i="20"/>
  <c r="G85" i="20"/>
  <c r="H85" i="20"/>
  <c r="I85" i="20"/>
  <c r="J85" i="20"/>
  <c r="K85" i="20"/>
  <c r="L85" i="20"/>
  <c r="M85" i="20"/>
  <c r="N85" i="20"/>
  <c r="O85" i="20"/>
  <c r="P85" i="20"/>
  <c r="F88" i="20"/>
  <c r="G88" i="20"/>
  <c r="H88" i="20"/>
  <c r="I88" i="20"/>
  <c r="J88" i="20"/>
  <c r="K88" i="20"/>
  <c r="L88" i="20"/>
  <c r="M88" i="20"/>
  <c r="N88" i="20"/>
  <c r="O88" i="20"/>
  <c r="P88" i="20"/>
  <c r="F91" i="20"/>
  <c r="G91" i="20"/>
  <c r="H91" i="20"/>
  <c r="I91" i="20"/>
  <c r="J91" i="20"/>
  <c r="K91" i="20"/>
  <c r="L91" i="20"/>
  <c r="M91" i="20"/>
  <c r="N91" i="20"/>
  <c r="O91" i="20"/>
  <c r="P91" i="20"/>
  <c r="F93" i="20"/>
  <c r="G93" i="20"/>
  <c r="H93" i="20"/>
  <c r="I93" i="20"/>
  <c r="J93" i="20"/>
  <c r="K93" i="20"/>
  <c r="L93" i="20"/>
  <c r="M93" i="20"/>
  <c r="N93" i="20"/>
  <c r="O93" i="20"/>
  <c r="P93" i="20"/>
  <c r="F95" i="20"/>
  <c r="G95" i="20"/>
  <c r="H95" i="20"/>
  <c r="I95" i="20"/>
  <c r="J95" i="20"/>
  <c r="K95" i="20"/>
  <c r="L95" i="20"/>
  <c r="M95" i="20"/>
  <c r="N95" i="20"/>
  <c r="O95" i="20"/>
  <c r="P95" i="20"/>
  <c r="F96" i="20"/>
  <c r="G96" i="20"/>
  <c r="H96" i="20"/>
  <c r="I96" i="20"/>
  <c r="J96" i="20"/>
  <c r="K96" i="20"/>
  <c r="L96" i="20"/>
  <c r="M96" i="20"/>
  <c r="N96" i="20"/>
  <c r="O96" i="20"/>
  <c r="P96" i="20"/>
  <c r="F126" i="20"/>
  <c r="G126" i="20"/>
  <c r="H126" i="20"/>
  <c r="I126" i="20"/>
  <c r="J126" i="20"/>
  <c r="K126" i="20"/>
  <c r="L126" i="20"/>
  <c r="M126" i="20"/>
  <c r="N126" i="20"/>
  <c r="O126" i="20"/>
  <c r="P126" i="20"/>
  <c r="E75" i="20"/>
  <c r="E76" i="20"/>
  <c r="E79" i="20"/>
  <c r="E80" i="20"/>
  <c r="E81" i="20"/>
  <c r="E83" i="20"/>
  <c r="E85" i="20"/>
  <c r="E88" i="20"/>
  <c r="E91" i="20"/>
  <c r="E93" i="20"/>
  <c r="E95" i="20"/>
  <c r="E96" i="20"/>
  <c r="E126" i="20"/>
  <c r="E7" i="10" l="1"/>
  <c r="F7" i="10"/>
  <c r="G7" i="10"/>
  <c r="H7" i="10"/>
  <c r="I7" i="10"/>
  <c r="J7" i="10"/>
  <c r="K7" i="10"/>
  <c r="L7" i="10"/>
  <c r="M7" i="10"/>
  <c r="N7" i="10"/>
  <c r="O7" i="10"/>
  <c r="M9" i="10" l="1"/>
  <c r="C7" i="10" l="1"/>
  <c r="C8" i="10"/>
  <c r="C9" i="10"/>
  <c r="C10" i="10"/>
  <c r="C11" i="10"/>
  <c r="C15" i="10"/>
  <c r="C16" i="10"/>
  <c r="C17" i="10"/>
  <c r="C18" i="10"/>
  <c r="C19" i="10"/>
  <c r="C20" i="10"/>
  <c r="F59" i="32" l="1"/>
  <c r="G59" i="32"/>
  <c r="H59" i="32"/>
  <c r="I59" i="32"/>
  <c r="J59" i="32"/>
  <c r="K59" i="32"/>
  <c r="L59" i="32"/>
  <c r="M59" i="32"/>
  <c r="N59" i="32"/>
  <c r="O59" i="32"/>
  <c r="P59" i="32"/>
  <c r="F62" i="32"/>
  <c r="G62" i="32"/>
  <c r="H62" i="32"/>
  <c r="I62" i="32"/>
  <c r="J62" i="32"/>
  <c r="K62" i="32"/>
  <c r="L62" i="32"/>
  <c r="M62" i="32"/>
  <c r="N62" i="32"/>
  <c r="O62" i="32"/>
  <c r="P62" i="32"/>
  <c r="E62" i="32"/>
  <c r="F36" i="32"/>
  <c r="G36" i="32"/>
  <c r="H36" i="32"/>
  <c r="I36" i="32"/>
  <c r="J36" i="32"/>
  <c r="K36" i="32"/>
  <c r="L36" i="32"/>
  <c r="M36" i="32"/>
  <c r="N36" i="32"/>
  <c r="O36" i="32"/>
  <c r="P36" i="32"/>
  <c r="F39" i="32"/>
  <c r="G39" i="32"/>
  <c r="H39" i="32"/>
  <c r="I39" i="32"/>
  <c r="J39" i="32"/>
  <c r="K39" i="32"/>
  <c r="L39" i="32"/>
  <c r="M39" i="32"/>
  <c r="N39" i="32"/>
  <c r="O39" i="32"/>
  <c r="P39" i="32"/>
  <c r="F41" i="32"/>
  <c r="G41" i="32"/>
  <c r="H41" i="32"/>
  <c r="I41" i="32"/>
  <c r="J41" i="32"/>
  <c r="K41" i="32"/>
  <c r="L41" i="32"/>
  <c r="M41" i="32"/>
  <c r="N41" i="32"/>
  <c r="O41" i="32"/>
  <c r="P41" i="32"/>
  <c r="F45" i="32"/>
  <c r="G45" i="32"/>
  <c r="H45" i="32"/>
  <c r="I45" i="32"/>
  <c r="J45" i="32"/>
  <c r="K45" i="32"/>
  <c r="L45" i="32"/>
  <c r="M45" i="32"/>
  <c r="N45" i="32"/>
  <c r="O45" i="32"/>
  <c r="P45" i="32"/>
  <c r="E39" i="32"/>
  <c r="E41" i="32"/>
  <c r="E45" i="32"/>
  <c r="F143" i="17"/>
  <c r="F143" i="25" s="1"/>
  <c r="G143" i="17"/>
  <c r="G143" i="25" s="1"/>
  <c r="H143" i="17"/>
  <c r="H143" i="25" s="1"/>
  <c r="I143" i="17"/>
  <c r="I143" i="22" s="1"/>
  <c r="J143" i="17"/>
  <c r="J143" i="22" s="1"/>
  <c r="K143" i="17"/>
  <c r="K143" i="22" s="1"/>
  <c r="L143" i="17"/>
  <c r="L143" i="22" s="1"/>
  <c r="M143" i="17"/>
  <c r="M143" i="22" s="1"/>
  <c r="N143" i="17"/>
  <c r="N143" i="25" s="1"/>
  <c r="O143" i="17"/>
  <c r="O143" i="25" s="1"/>
  <c r="P143" i="17"/>
  <c r="P143" i="22" s="1"/>
  <c r="F144" i="17"/>
  <c r="F144" i="22" s="1"/>
  <c r="G144" i="17"/>
  <c r="G144" i="22" s="1"/>
  <c r="H144" i="17"/>
  <c r="H144" i="22" s="1"/>
  <c r="I144" i="17"/>
  <c r="I144" i="22" s="1"/>
  <c r="J144" i="17"/>
  <c r="J144" i="22" s="1"/>
  <c r="K144" i="17"/>
  <c r="K144" i="25" s="1"/>
  <c r="L144" i="17"/>
  <c r="L144" i="25" s="1"/>
  <c r="M144" i="17"/>
  <c r="M144" i="25" s="1"/>
  <c r="N144" i="17"/>
  <c r="N144" i="22" s="1"/>
  <c r="O144" i="17"/>
  <c r="O144" i="22" s="1"/>
  <c r="P144" i="17"/>
  <c r="P144" i="22" s="1"/>
  <c r="F58" i="17"/>
  <c r="G58" i="17"/>
  <c r="H58" i="17"/>
  <c r="I58" i="17"/>
  <c r="J58" i="17"/>
  <c r="K58" i="17"/>
  <c r="L58" i="17"/>
  <c r="M58" i="17"/>
  <c r="N58" i="17"/>
  <c r="O58" i="17"/>
  <c r="P58" i="17"/>
  <c r="F61" i="17"/>
  <c r="G61" i="17"/>
  <c r="H61" i="17"/>
  <c r="I61" i="17"/>
  <c r="J61" i="17"/>
  <c r="K61" i="17"/>
  <c r="L61" i="17"/>
  <c r="M61" i="17"/>
  <c r="N61" i="17"/>
  <c r="O61" i="17"/>
  <c r="P61" i="17"/>
  <c r="E61" i="17"/>
  <c r="F35" i="17"/>
  <c r="G35" i="17"/>
  <c r="H35" i="17"/>
  <c r="I35" i="17"/>
  <c r="J35" i="17"/>
  <c r="K35" i="17"/>
  <c r="L35" i="17"/>
  <c r="M35" i="17"/>
  <c r="N35" i="17"/>
  <c r="O35" i="17"/>
  <c r="P35" i="17"/>
  <c r="F38" i="17"/>
  <c r="G38" i="17"/>
  <c r="H38" i="17"/>
  <c r="I38" i="17"/>
  <c r="J38" i="17"/>
  <c r="K38" i="17"/>
  <c r="L38" i="17"/>
  <c r="M38" i="17"/>
  <c r="N38" i="17"/>
  <c r="O38" i="17"/>
  <c r="P38" i="17"/>
  <c r="F40" i="17"/>
  <c r="G40" i="17"/>
  <c r="H40" i="17"/>
  <c r="I40" i="17"/>
  <c r="J40" i="17"/>
  <c r="K40" i="17"/>
  <c r="L40" i="17"/>
  <c r="M40" i="17"/>
  <c r="N40" i="17"/>
  <c r="O40" i="17"/>
  <c r="P40" i="17"/>
  <c r="F44" i="17"/>
  <c r="G44" i="17"/>
  <c r="H44" i="17"/>
  <c r="I44" i="17"/>
  <c r="J44" i="17"/>
  <c r="K44" i="17"/>
  <c r="L44" i="17"/>
  <c r="M44" i="17"/>
  <c r="N44" i="17"/>
  <c r="O44" i="17"/>
  <c r="P44" i="17"/>
  <c r="E38" i="17"/>
  <c r="E40" i="17"/>
  <c r="E44" i="17"/>
  <c r="F143" i="22"/>
  <c r="H143" i="22"/>
  <c r="F133" i="19"/>
  <c r="G133" i="19"/>
  <c r="H133" i="19"/>
  <c r="I133" i="19"/>
  <c r="J133" i="19"/>
  <c r="K133" i="19"/>
  <c r="L133" i="19"/>
  <c r="M133" i="19"/>
  <c r="N133" i="19"/>
  <c r="O133" i="19"/>
  <c r="P133" i="19"/>
  <c r="H134" i="19"/>
  <c r="I134" i="19"/>
  <c r="J134" i="19"/>
  <c r="K134" i="19"/>
  <c r="L134" i="19"/>
  <c r="M134" i="19"/>
  <c r="N134" i="19"/>
  <c r="O134" i="19"/>
  <c r="P134" i="19"/>
  <c r="F135" i="19"/>
  <c r="G135" i="19"/>
  <c r="H135" i="19"/>
  <c r="I135" i="19"/>
  <c r="J135" i="19"/>
  <c r="K135" i="19"/>
  <c r="L135" i="19"/>
  <c r="M135" i="19"/>
  <c r="N135" i="19"/>
  <c r="O135" i="19"/>
  <c r="P135" i="19"/>
  <c r="E134" i="19"/>
  <c r="E135" i="19"/>
  <c r="E133" i="19"/>
  <c r="G13" i="19"/>
  <c r="H13" i="19"/>
  <c r="I13" i="19"/>
  <c r="J13" i="19"/>
  <c r="K13" i="19"/>
  <c r="L13" i="19"/>
  <c r="M13" i="19"/>
  <c r="N13" i="19"/>
  <c r="O13" i="19"/>
  <c r="P13" i="19"/>
  <c r="G14" i="19"/>
  <c r="H14" i="19"/>
  <c r="I14" i="19"/>
  <c r="J14" i="19"/>
  <c r="K14" i="19"/>
  <c r="L14" i="19"/>
  <c r="M14" i="19"/>
  <c r="N14" i="19"/>
  <c r="O14" i="19"/>
  <c r="P14" i="19"/>
  <c r="G15" i="19"/>
  <c r="H15" i="19"/>
  <c r="I15" i="19"/>
  <c r="J15" i="19"/>
  <c r="K15" i="19"/>
  <c r="L15" i="19"/>
  <c r="M15" i="19"/>
  <c r="N15" i="19"/>
  <c r="O15" i="19"/>
  <c r="P15" i="19"/>
  <c r="G16" i="19"/>
  <c r="H16" i="19"/>
  <c r="I16" i="19"/>
  <c r="J16" i="19"/>
  <c r="K16" i="19"/>
  <c r="L16" i="19"/>
  <c r="M16" i="19"/>
  <c r="N16" i="19"/>
  <c r="O16" i="19"/>
  <c r="P16" i="19"/>
  <c r="G17" i="19"/>
  <c r="H17" i="19"/>
  <c r="I17" i="19"/>
  <c r="J17" i="19"/>
  <c r="K17" i="19"/>
  <c r="L17" i="19"/>
  <c r="M17" i="19"/>
  <c r="N17" i="19"/>
  <c r="O17" i="19"/>
  <c r="P17" i="19"/>
  <c r="G18" i="19"/>
  <c r="H18" i="19"/>
  <c r="I18" i="19"/>
  <c r="J18" i="19"/>
  <c r="K18" i="19"/>
  <c r="L18" i="19"/>
  <c r="M18" i="19"/>
  <c r="N18" i="19"/>
  <c r="O18" i="19"/>
  <c r="P18" i="19"/>
  <c r="F13" i="19"/>
  <c r="F14" i="19"/>
  <c r="F15" i="19"/>
  <c r="F16" i="19"/>
  <c r="F17" i="19"/>
  <c r="F18" i="19"/>
  <c r="E14" i="19"/>
  <c r="E15" i="19"/>
  <c r="E16" i="19"/>
  <c r="E17" i="19"/>
  <c r="E18" i="19"/>
  <c r="E13" i="19"/>
  <c r="G143" i="22" l="1"/>
  <c r="K144" i="22"/>
  <c r="O144" i="25"/>
  <c r="N143" i="22"/>
  <c r="G144" i="25"/>
  <c r="J143" i="25"/>
  <c r="M144" i="22"/>
  <c r="L143" i="25"/>
  <c r="K143" i="25"/>
  <c r="O143" i="22"/>
  <c r="H144" i="25"/>
  <c r="P144" i="25"/>
  <c r="L144" i="22"/>
  <c r="P143" i="25"/>
  <c r="I144" i="25"/>
  <c r="N144" i="25"/>
  <c r="J144" i="25"/>
  <c r="F144" i="25"/>
  <c r="M143" i="25"/>
  <c r="I143" i="25"/>
  <c r="F139" i="19"/>
  <c r="G139" i="19"/>
  <c r="H139" i="19"/>
  <c r="I139" i="19"/>
  <c r="J139" i="19"/>
  <c r="K139" i="19"/>
  <c r="L139" i="19"/>
  <c r="M139" i="19"/>
  <c r="N139" i="19"/>
  <c r="O139" i="19"/>
  <c r="P139" i="19"/>
  <c r="E139" i="19"/>
  <c r="G132" i="19"/>
  <c r="H132" i="19"/>
  <c r="I132" i="19"/>
  <c r="J132" i="19"/>
  <c r="K132" i="19"/>
  <c r="L132" i="19"/>
  <c r="M132" i="19"/>
  <c r="N132" i="19"/>
  <c r="O132" i="19"/>
  <c r="P132" i="19"/>
  <c r="E70" i="19"/>
  <c r="E25" i="19"/>
  <c r="F25" i="19"/>
  <c r="G25" i="19"/>
  <c r="H25" i="19"/>
  <c r="I25" i="19"/>
  <c r="J25" i="19"/>
  <c r="K25" i="19"/>
  <c r="L25" i="19"/>
  <c r="M25" i="19"/>
  <c r="N25" i="19"/>
  <c r="O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F142" i="20" l="1"/>
  <c r="G142" i="20"/>
  <c r="H142" i="20"/>
  <c r="I142" i="20"/>
  <c r="J142" i="20"/>
  <c r="K142" i="20"/>
  <c r="L142" i="20"/>
  <c r="M142" i="20"/>
  <c r="N142" i="20"/>
  <c r="O142" i="20"/>
  <c r="P142" i="20"/>
  <c r="F142" i="19"/>
  <c r="G142" i="19"/>
  <c r="H142" i="19"/>
  <c r="I142" i="19"/>
  <c r="J142" i="19"/>
  <c r="K142" i="19"/>
  <c r="L142" i="19"/>
  <c r="M142" i="19"/>
  <c r="N142" i="19"/>
  <c r="O142" i="19"/>
  <c r="P142" i="19"/>
  <c r="F142" i="25"/>
  <c r="G142" i="25"/>
  <c r="H142" i="25"/>
  <c r="I142" i="25"/>
  <c r="J142" i="25"/>
  <c r="K142" i="25"/>
  <c r="L142" i="25"/>
  <c r="M142" i="25"/>
  <c r="N142" i="25"/>
  <c r="O142" i="25"/>
  <c r="P142" i="25"/>
  <c r="F142" i="22"/>
  <c r="G142" i="22"/>
  <c r="H142" i="22"/>
  <c r="I142" i="22"/>
  <c r="J142" i="22"/>
  <c r="K142" i="22"/>
  <c r="L142" i="22"/>
  <c r="M142" i="22"/>
  <c r="N142" i="22"/>
  <c r="O142" i="22"/>
  <c r="P142" i="22"/>
  <c r="F142" i="17"/>
  <c r="G142" i="17"/>
  <c r="H142" i="17"/>
  <c r="I142" i="17"/>
  <c r="J142" i="17"/>
  <c r="K142" i="17"/>
  <c r="L142" i="17"/>
  <c r="M142" i="17"/>
  <c r="N142" i="17"/>
  <c r="O142" i="17"/>
  <c r="P142" i="17"/>
  <c r="F143" i="32"/>
  <c r="G143" i="32"/>
  <c r="H143" i="32"/>
  <c r="I143" i="32"/>
  <c r="J143" i="32"/>
  <c r="K143" i="32"/>
  <c r="L143" i="32"/>
  <c r="M143" i="32"/>
  <c r="N143" i="32"/>
  <c r="O143" i="32"/>
  <c r="P143" i="32"/>
  <c r="F141" i="31"/>
  <c r="G141" i="31"/>
  <c r="H141" i="31"/>
  <c r="I141" i="31"/>
  <c r="J141" i="31"/>
  <c r="K141" i="31"/>
  <c r="L141" i="31"/>
  <c r="M141" i="31"/>
  <c r="N141" i="31"/>
  <c r="O141" i="31"/>
  <c r="P141" i="31"/>
  <c r="F142" i="21"/>
  <c r="G142" i="21"/>
  <c r="H142" i="21"/>
  <c r="I142" i="21"/>
  <c r="J142" i="21"/>
  <c r="K142" i="21"/>
  <c r="L142" i="21"/>
  <c r="M142" i="21"/>
  <c r="N142" i="21"/>
  <c r="O142" i="21"/>
  <c r="P142" i="21"/>
  <c r="E142" i="20"/>
  <c r="E142" i="19"/>
  <c r="E142" i="25"/>
  <c r="E142" i="22"/>
  <c r="E142" i="17"/>
  <c r="E143" i="32"/>
  <c r="E141" i="31"/>
  <c r="E142" i="21"/>
  <c r="F129" i="20"/>
  <c r="G129" i="20"/>
  <c r="H129" i="20"/>
  <c r="I129" i="20"/>
  <c r="J129" i="20"/>
  <c r="K129" i="20"/>
  <c r="L129" i="20"/>
  <c r="M129" i="20"/>
  <c r="N129" i="20"/>
  <c r="O129" i="20"/>
  <c r="P129" i="20"/>
  <c r="F129" i="19"/>
  <c r="G129" i="19"/>
  <c r="H129" i="19"/>
  <c r="I129" i="19"/>
  <c r="J129" i="19"/>
  <c r="K129" i="19"/>
  <c r="L129" i="19"/>
  <c r="M129" i="19"/>
  <c r="N129" i="19"/>
  <c r="O129" i="19"/>
  <c r="P129" i="19"/>
  <c r="F129" i="25"/>
  <c r="G129" i="25"/>
  <c r="H129" i="25"/>
  <c r="I129" i="25"/>
  <c r="J129" i="25"/>
  <c r="K129" i="25"/>
  <c r="L129" i="25"/>
  <c r="M129" i="25"/>
  <c r="N129" i="25"/>
  <c r="O129" i="25"/>
  <c r="P129" i="25"/>
  <c r="F129" i="22"/>
  <c r="G129" i="22"/>
  <c r="H129" i="22"/>
  <c r="I129" i="22"/>
  <c r="J129" i="22"/>
  <c r="K129" i="22"/>
  <c r="L129" i="22"/>
  <c r="M129" i="22"/>
  <c r="N129" i="22"/>
  <c r="O129" i="22"/>
  <c r="P129" i="22"/>
  <c r="F129" i="17"/>
  <c r="G129" i="17"/>
  <c r="H129" i="17"/>
  <c r="I129" i="17"/>
  <c r="J129" i="17"/>
  <c r="K129" i="17"/>
  <c r="L129" i="17"/>
  <c r="M129" i="17"/>
  <c r="N129" i="17"/>
  <c r="O129" i="17"/>
  <c r="P129" i="17"/>
  <c r="F130" i="32"/>
  <c r="G130" i="32"/>
  <c r="H130" i="32"/>
  <c r="I130" i="32"/>
  <c r="J130" i="32"/>
  <c r="K130" i="32"/>
  <c r="L130" i="32"/>
  <c r="M130" i="32"/>
  <c r="N130" i="32"/>
  <c r="O130" i="32"/>
  <c r="P130" i="32"/>
  <c r="F128" i="31"/>
  <c r="G128" i="31"/>
  <c r="H128" i="31"/>
  <c r="I128" i="31"/>
  <c r="J128" i="31"/>
  <c r="K128" i="31"/>
  <c r="L128" i="31"/>
  <c r="M128" i="31"/>
  <c r="N128" i="31"/>
  <c r="O128" i="31"/>
  <c r="P128" i="31"/>
  <c r="F129" i="21"/>
  <c r="G129" i="21"/>
  <c r="H129" i="21"/>
  <c r="I129" i="21"/>
  <c r="J129" i="21"/>
  <c r="K129" i="21"/>
  <c r="L129" i="21"/>
  <c r="M129" i="21"/>
  <c r="N129" i="21"/>
  <c r="O129" i="21"/>
  <c r="P129" i="21"/>
  <c r="F138" i="20"/>
  <c r="G138" i="20"/>
  <c r="H138" i="20"/>
  <c r="I138" i="20"/>
  <c r="J138" i="20"/>
  <c r="K138" i="20"/>
  <c r="L138" i="20"/>
  <c r="M138" i="20"/>
  <c r="N138" i="20"/>
  <c r="O138" i="20"/>
  <c r="P138" i="20"/>
  <c r="F138" i="19"/>
  <c r="G138" i="19"/>
  <c r="H138" i="19"/>
  <c r="I138" i="19"/>
  <c r="J138" i="19"/>
  <c r="K138" i="19"/>
  <c r="L138" i="19"/>
  <c r="M138" i="19"/>
  <c r="N138" i="19"/>
  <c r="O138" i="19"/>
  <c r="P138" i="19"/>
  <c r="F138" i="25"/>
  <c r="G138" i="25"/>
  <c r="H138" i="25"/>
  <c r="I138" i="25"/>
  <c r="J138" i="25"/>
  <c r="K138" i="25"/>
  <c r="L138" i="25"/>
  <c r="M138" i="25"/>
  <c r="N138" i="25"/>
  <c r="O138" i="25"/>
  <c r="P138" i="25"/>
  <c r="F138" i="22"/>
  <c r="G138" i="22"/>
  <c r="H138" i="22"/>
  <c r="I138" i="22"/>
  <c r="J138" i="22"/>
  <c r="K138" i="22"/>
  <c r="L138" i="22"/>
  <c r="M138" i="22"/>
  <c r="N138" i="22"/>
  <c r="O138" i="22"/>
  <c r="P138" i="22"/>
  <c r="F138" i="17"/>
  <c r="G138" i="17"/>
  <c r="H138" i="17"/>
  <c r="I138" i="17"/>
  <c r="J138" i="17"/>
  <c r="K138" i="17"/>
  <c r="L138" i="17"/>
  <c r="M138" i="17"/>
  <c r="N138" i="17"/>
  <c r="O138" i="17"/>
  <c r="P138" i="17"/>
  <c r="F139" i="32"/>
  <c r="G139" i="32"/>
  <c r="H139" i="32"/>
  <c r="I139" i="32"/>
  <c r="J139" i="32"/>
  <c r="K139" i="32"/>
  <c r="L139" i="32"/>
  <c r="M139" i="32"/>
  <c r="N139" i="32"/>
  <c r="O139" i="32"/>
  <c r="P139" i="32"/>
  <c r="F137" i="31"/>
  <c r="G137" i="31"/>
  <c r="H137" i="31"/>
  <c r="I137" i="31"/>
  <c r="J137" i="31"/>
  <c r="K137" i="31"/>
  <c r="L137" i="31"/>
  <c r="M137" i="31"/>
  <c r="N137" i="31"/>
  <c r="O137" i="31"/>
  <c r="P137" i="31"/>
  <c r="F138" i="21"/>
  <c r="G138" i="21"/>
  <c r="H138" i="21"/>
  <c r="I138" i="21"/>
  <c r="J138" i="21"/>
  <c r="K138" i="21"/>
  <c r="L138" i="21"/>
  <c r="M138" i="21"/>
  <c r="N138" i="21"/>
  <c r="O138" i="21"/>
  <c r="P138" i="21"/>
  <c r="E138" i="20"/>
  <c r="E138" i="19"/>
  <c r="E138" i="25"/>
  <c r="E138" i="22"/>
  <c r="E138" i="17"/>
  <c r="E139" i="32"/>
  <c r="E137" i="31"/>
  <c r="E138" i="21"/>
  <c r="E129" i="20"/>
  <c r="E129" i="19"/>
  <c r="E129" i="25"/>
  <c r="E129" i="22"/>
  <c r="E129" i="17"/>
  <c r="E130" i="32"/>
  <c r="E128" i="31"/>
  <c r="E129" i="21"/>
  <c r="F57" i="20"/>
  <c r="G57" i="20"/>
  <c r="H57" i="20"/>
  <c r="I57" i="20"/>
  <c r="J57" i="20"/>
  <c r="K57" i="20"/>
  <c r="L57" i="20"/>
  <c r="M57" i="20"/>
  <c r="N57" i="20"/>
  <c r="O57" i="20"/>
  <c r="P57" i="20"/>
  <c r="F57" i="19"/>
  <c r="G57" i="19"/>
  <c r="H57" i="19"/>
  <c r="I57" i="19"/>
  <c r="J57" i="19"/>
  <c r="K57" i="19"/>
  <c r="L57" i="19"/>
  <c r="M57" i="19"/>
  <c r="N57" i="19"/>
  <c r="O57" i="19"/>
  <c r="P57" i="19"/>
  <c r="F57" i="22"/>
  <c r="G57" i="22"/>
  <c r="H57" i="22"/>
  <c r="I57" i="22"/>
  <c r="J57" i="22"/>
  <c r="K57" i="22"/>
  <c r="L57" i="22"/>
  <c r="M57" i="22"/>
  <c r="N57" i="22"/>
  <c r="O57" i="22"/>
  <c r="P57" i="22"/>
  <c r="F57" i="17"/>
  <c r="G57" i="17"/>
  <c r="H57" i="17"/>
  <c r="I57" i="17"/>
  <c r="J57" i="17"/>
  <c r="K57" i="17"/>
  <c r="L57" i="17"/>
  <c r="M57" i="17"/>
  <c r="N57" i="17"/>
  <c r="O57" i="17"/>
  <c r="P57" i="17"/>
  <c r="F58" i="32"/>
  <c r="G58" i="32"/>
  <c r="H58" i="32"/>
  <c r="I58" i="32"/>
  <c r="J58" i="32"/>
  <c r="K58" i="32"/>
  <c r="L58" i="32"/>
  <c r="M58" i="32"/>
  <c r="N58" i="32"/>
  <c r="O58" i="32"/>
  <c r="P58" i="32"/>
  <c r="F56" i="31"/>
  <c r="G56" i="31"/>
  <c r="H56" i="31"/>
  <c r="I56" i="31"/>
  <c r="J56" i="31"/>
  <c r="K56" i="31"/>
  <c r="L56" i="31"/>
  <c r="M56" i="31"/>
  <c r="N56" i="31"/>
  <c r="O56" i="31"/>
  <c r="P56" i="31"/>
  <c r="F57" i="21"/>
  <c r="G57" i="21"/>
  <c r="H57" i="21"/>
  <c r="I57" i="21"/>
  <c r="J57" i="21"/>
  <c r="K57" i="21"/>
  <c r="L57" i="21"/>
  <c r="M57" i="21"/>
  <c r="N57" i="21"/>
  <c r="O57" i="21"/>
  <c r="P57" i="21"/>
  <c r="E57" i="20"/>
  <c r="E57" i="19"/>
  <c r="E57" i="22"/>
  <c r="E57" i="17"/>
  <c r="E58" i="32"/>
  <c r="E56" i="31"/>
  <c r="E57" i="21"/>
  <c r="F34" i="20"/>
  <c r="G34" i="20"/>
  <c r="H34" i="20"/>
  <c r="I34" i="20"/>
  <c r="J34" i="20"/>
  <c r="K34" i="20"/>
  <c r="L34" i="20"/>
  <c r="M34" i="20"/>
  <c r="N34" i="20"/>
  <c r="O34" i="20"/>
  <c r="P34" i="20"/>
  <c r="F34" i="19"/>
  <c r="G34" i="19"/>
  <c r="H34" i="19"/>
  <c r="I34" i="19"/>
  <c r="J34" i="19"/>
  <c r="K34" i="19"/>
  <c r="L34" i="19"/>
  <c r="M34" i="19"/>
  <c r="N34" i="19"/>
  <c r="O34" i="19"/>
  <c r="P34" i="19"/>
  <c r="F34" i="25"/>
  <c r="G34" i="25"/>
  <c r="H34" i="25"/>
  <c r="I34" i="25"/>
  <c r="J34" i="25"/>
  <c r="K34" i="25"/>
  <c r="L34" i="25"/>
  <c r="M34" i="25"/>
  <c r="N34" i="25"/>
  <c r="O34" i="25"/>
  <c r="P34" i="25"/>
  <c r="F34" i="22"/>
  <c r="G34" i="22"/>
  <c r="H34" i="22"/>
  <c r="I34" i="22"/>
  <c r="J34" i="22"/>
  <c r="K34" i="22"/>
  <c r="L34" i="22"/>
  <c r="M34" i="22"/>
  <c r="N34" i="22"/>
  <c r="O34" i="22"/>
  <c r="P34" i="22"/>
  <c r="F34" i="17"/>
  <c r="G34" i="17"/>
  <c r="H34" i="17"/>
  <c r="I34" i="17"/>
  <c r="J34" i="17"/>
  <c r="K34" i="17"/>
  <c r="L34" i="17"/>
  <c r="M34" i="17"/>
  <c r="N34" i="17"/>
  <c r="O34" i="17"/>
  <c r="P34" i="17"/>
  <c r="F35" i="32"/>
  <c r="G35" i="32"/>
  <c r="H35" i="32"/>
  <c r="I35" i="32"/>
  <c r="J35" i="32"/>
  <c r="K35" i="32"/>
  <c r="L35" i="32"/>
  <c r="M35" i="32"/>
  <c r="N35" i="32"/>
  <c r="O35" i="32"/>
  <c r="P35" i="32"/>
  <c r="F33" i="31"/>
  <c r="G33" i="31"/>
  <c r="H33" i="31"/>
  <c r="I33" i="31"/>
  <c r="J33" i="31"/>
  <c r="K33" i="31"/>
  <c r="L33" i="31"/>
  <c r="M33" i="31"/>
  <c r="N33" i="31"/>
  <c r="O33" i="31"/>
  <c r="P33" i="31"/>
  <c r="F34" i="21"/>
  <c r="G34" i="21"/>
  <c r="H34" i="21"/>
  <c r="I34" i="21"/>
  <c r="J34" i="21"/>
  <c r="K34" i="21"/>
  <c r="L34" i="21"/>
  <c r="M34" i="21"/>
  <c r="N34" i="21"/>
  <c r="O34" i="21"/>
  <c r="P34" i="21"/>
  <c r="E34" i="20"/>
  <c r="E34" i="19"/>
  <c r="E34" i="25"/>
  <c r="E34" i="22"/>
  <c r="E34" i="17"/>
  <c r="E35" i="32"/>
  <c r="E33" i="31"/>
  <c r="E34" i="21"/>
  <c r="N151" i="21"/>
  <c r="X37" i="17" l="1"/>
  <c r="X33" i="17"/>
  <c r="W37" i="17"/>
  <c r="W33" i="17"/>
  <c r="V37" i="17"/>
  <c r="V33" i="17"/>
  <c r="U37" i="17"/>
  <c r="U33" i="17"/>
  <c r="F57" i="31"/>
  <c r="G57" i="31"/>
  <c r="H57" i="31"/>
  <c r="I57" i="31"/>
  <c r="J57" i="31"/>
  <c r="K57" i="31"/>
  <c r="L57" i="31"/>
  <c r="M57" i="31"/>
  <c r="N57" i="31"/>
  <c r="O57" i="31"/>
  <c r="P57" i="31"/>
  <c r="F60" i="31"/>
  <c r="G60" i="31"/>
  <c r="H60" i="31"/>
  <c r="I60" i="31"/>
  <c r="J60" i="31"/>
  <c r="K60" i="31"/>
  <c r="L60" i="31"/>
  <c r="M60" i="31"/>
  <c r="N60" i="31"/>
  <c r="O60" i="31"/>
  <c r="P60" i="31"/>
  <c r="E60" i="31"/>
  <c r="F135" i="20"/>
  <c r="F136" i="32" s="1"/>
  <c r="G135" i="20"/>
  <c r="G136" i="32" s="1"/>
  <c r="H135" i="20"/>
  <c r="H136" i="32" s="1"/>
  <c r="I135" i="20"/>
  <c r="I136" i="32" s="1"/>
  <c r="J135" i="20"/>
  <c r="J136" i="32" s="1"/>
  <c r="K135" i="20"/>
  <c r="K136" i="32" s="1"/>
  <c r="L135" i="20"/>
  <c r="L136" i="32" s="1"/>
  <c r="M135" i="20"/>
  <c r="M136" i="32" s="1"/>
  <c r="N135" i="20"/>
  <c r="N136" i="32" s="1"/>
  <c r="O135" i="20"/>
  <c r="O136" i="32" s="1"/>
  <c r="P135" i="20"/>
  <c r="P136" i="32" s="1"/>
  <c r="E135" i="20"/>
  <c r="E136" i="32" s="1"/>
  <c r="F34" i="31"/>
  <c r="G34" i="31"/>
  <c r="H34" i="31"/>
  <c r="I34" i="31"/>
  <c r="J34" i="31"/>
  <c r="K34" i="31"/>
  <c r="L34" i="31"/>
  <c r="M34" i="31"/>
  <c r="N34" i="31"/>
  <c r="O34" i="31"/>
  <c r="P34" i="31"/>
  <c r="F37" i="31"/>
  <c r="G37" i="31"/>
  <c r="H37" i="31"/>
  <c r="I37" i="31"/>
  <c r="J37" i="31"/>
  <c r="K37" i="31"/>
  <c r="L37" i="31"/>
  <c r="M37" i="31"/>
  <c r="N37" i="31"/>
  <c r="O37" i="31"/>
  <c r="P37" i="31"/>
  <c r="F39" i="31"/>
  <c r="G39" i="31"/>
  <c r="H39" i="31"/>
  <c r="I39" i="31"/>
  <c r="J39" i="31"/>
  <c r="K39" i="31"/>
  <c r="L39" i="31"/>
  <c r="M39" i="31"/>
  <c r="N39" i="31"/>
  <c r="O39" i="31"/>
  <c r="P39" i="31"/>
  <c r="F43" i="31"/>
  <c r="G43" i="31"/>
  <c r="H43" i="31"/>
  <c r="I43" i="31"/>
  <c r="J43" i="31"/>
  <c r="K43" i="31"/>
  <c r="L43" i="31"/>
  <c r="M43" i="31"/>
  <c r="N43" i="31"/>
  <c r="O43" i="31"/>
  <c r="P43" i="31"/>
  <c r="E37" i="31"/>
  <c r="E39" i="31"/>
  <c r="E43" i="31"/>
  <c r="F43" i="20"/>
  <c r="F44" i="32" s="1"/>
  <c r="G43" i="20"/>
  <c r="G44" i="32" s="1"/>
  <c r="H43" i="20"/>
  <c r="H44" i="32" s="1"/>
  <c r="I43" i="20"/>
  <c r="I44" i="32" s="1"/>
  <c r="J43" i="20"/>
  <c r="J44" i="32" s="1"/>
  <c r="K43" i="20"/>
  <c r="K44" i="32" s="1"/>
  <c r="L43" i="20"/>
  <c r="L44" i="32" s="1"/>
  <c r="M43" i="20"/>
  <c r="M44" i="32" s="1"/>
  <c r="N43" i="20"/>
  <c r="N44" i="32" s="1"/>
  <c r="O43" i="20"/>
  <c r="O44" i="32" s="1"/>
  <c r="P43" i="20"/>
  <c r="P44" i="32" s="1"/>
  <c r="E43" i="20"/>
  <c r="E44" i="32" s="1"/>
  <c r="F48" i="20"/>
  <c r="F49" i="32" s="1"/>
  <c r="G48" i="20"/>
  <c r="G49" i="32" s="1"/>
  <c r="H48" i="20"/>
  <c r="H49" i="32" s="1"/>
  <c r="I48" i="20"/>
  <c r="I49" i="32" s="1"/>
  <c r="J48" i="20"/>
  <c r="J49" i="32" s="1"/>
  <c r="K48" i="20"/>
  <c r="K49" i="32" s="1"/>
  <c r="L48" i="20"/>
  <c r="L49" i="32" s="1"/>
  <c r="M48" i="20"/>
  <c r="M49" i="32" s="1"/>
  <c r="N48" i="20"/>
  <c r="N49" i="32" s="1"/>
  <c r="O48" i="20"/>
  <c r="O49" i="32" s="1"/>
  <c r="P48" i="20"/>
  <c r="P49" i="32" s="1"/>
  <c r="F51" i="20"/>
  <c r="G51" i="20"/>
  <c r="H51" i="20"/>
  <c r="H52" i="32" s="1"/>
  <c r="I51" i="20"/>
  <c r="I52" i="32" s="1"/>
  <c r="J51" i="20"/>
  <c r="J52" i="32" s="1"/>
  <c r="K51" i="20"/>
  <c r="K52" i="32" s="1"/>
  <c r="L51" i="20"/>
  <c r="L52" i="32" s="1"/>
  <c r="M51" i="20"/>
  <c r="N51" i="20"/>
  <c r="O51" i="20"/>
  <c r="P51" i="20"/>
  <c r="E51" i="20"/>
  <c r="E52" i="32" s="1"/>
  <c r="F36" i="20"/>
  <c r="G36" i="20"/>
  <c r="H36" i="20"/>
  <c r="I36" i="20"/>
  <c r="J36" i="20"/>
  <c r="K36" i="20"/>
  <c r="L36" i="20"/>
  <c r="M36" i="20"/>
  <c r="N36" i="20"/>
  <c r="O36" i="20"/>
  <c r="P36" i="20"/>
  <c r="F39" i="20"/>
  <c r="G39" i="20"/>
  <c r="H39" i="20"/>
  <c r="I39" i="20"/>
  <c r="J39" i="20"/>
  <c r="K39" i="20"/>
  <c r="L39" i="20"/>
  <c r="M39" i="20"/>
  <c r="N39" i="20"/>
  <c r="O39" i="20"/>
  <c r="P39" i="20"/>
  <c r="F41" i="20"/>
  <c r="F42" i="32" s="1"/>
  <c r="G41" i="20"/>
  <c r="H41" i="20"/>
  <c r="I41" i="20"/>
  <c r="J41" i="20"/>
  <c r="K41" i="20"/>
  <c r="L41" i="20"/>
  <c r="M41" i="20"/>
  <c r="N41" i="20"/>
  <c r="O41" i="20"/>
  <c r="P41" i="20"/>
  <c r="F42" i="20"/>
  <c r="G42" i="20"/>
  <c r="H42" i="20"/>
  <c r="I42" i="20"/>
  <c r="J42" i="20"/>
  <c r="K42" i="20"/>
  <c r="L42" i="20"/>
  <c r="M42" i="20"/>
  <c r="N42" i="20"/>
  <c r="O42" i="20"/>
  <c r="P42" i="20"/>
  <c r="F45" i="20"/>
  <c r="G45" i="20"/>
  <c r="H45" i="20"/>
  <c r="I45" i="20"/>
  <c r="J45" i="20"/>
  <c r="K45" i="20"/>
  <c r="L45" i="20"/>
  <c r="M45" i="20"/>
  <c r="N45" i="20"/>
  <c r="O45" i="20"/>
  <c r="P45" i="20"/>
  <c r="F54" i="20"/>
  <c r="F55" i="32" s="1"/>
  <c r="G54" i="20"/>
  <c r="H54" i="20"/>
  <c r="H55" i="32" s="1"/>
  <c r="I54" i="20"/>
  <c r="I55" i="32" s="1"/>
  <c r="J54" i="20"/>
  <c r="K54" i="20"/>
  <c r="L54" i="20"/>
  <c r="M54" i="20"/>
  <c r="N54" i="20"/>
  <c r="O54" i="20"/>
  <c r="P54" i="20"/>
  <c r="E17" i="10" l="1"/>
  <c r="F17" i="10"/>
  <c r="G17" i="10"/>
  <c r="H17" i="10"/>
  <c r="I17" i="10"/>
  <c r="J17" i="10"/>
  <c r="K17" i="10"/>
  <c r="L17" i="10"/>
  <c r="M17" i="10"/>
  <c r="N17" i="10"/>
  <c r="O17" i="10"/>
  <c r="D17" i="10"/>
  <c r="D8" i="10"/>
  <c r="E8" i="10"/>
  <c r="F8" i="10"/>
  <c r="G8" i="10"/>
  <c r="H8" i="10"/>
  <c r="I8" i="10"/>
  <c r="J8" i="10"/>
  <c r="K8" i="10"/>
  <c r="L8" i="10"/>
  <c r="M8" i="10"/>
  <c r="N8" i="10"/>
  <c r="O8" i="10"/>
  <c r="F22" i="10" l="1"/>
  <c r="E15" i="10"/>
  <c r="F15" i="10"/>
  <c r="G15" i="10"/>
  <c r="H15" i="10"/>
  <c r="I15" i="10"/>
  <c r="J15" i="10"/>
  <c r="K15" i="10"/>
  <c r="L15" i="10"/>
  <c r="M15" i="10"/>
  <c r="N15" i="10"/>
  <c r="O15" i="10"/>
  <c r="D15" i="10"/>
  <c r="D7" i="10" l="1"/>
  <c r="E36" i="20" l="1"/>
  <c r="F3" i="20" l="1"/>
  <c r="G3" i="20"/>
  <c r="H3" i="20"/>
  <c r="I3" i="20"/>
  <c r="J3" i="20"/>
  <c r="K3" i="20"/>
  <c r="L3" i="20"/>
  <c r="M3" i="20"/>
  <c r="N3" i="20"/>
  <c r="O3" i="20"/>
  <c r="P3" i="20"/>
  <c r="E3" i="20"/>
  <c r="E39" i="10"/>
  <c r="F39" i="10"/>
  <c r="G39" i="10"/>
  <c r="H39" i="10"/>
  <c r="I39" i="10"/>
  <c r="J39" i="10"/>
  <c r="K39" i="10"/>
  <c r="L39" i="10"/>
  <c r="M39" i="10"/>
  <c r="N39" i="10"/>
  <c r="O39" i="10"/>
  <c r="D39" i="10"/>
  <c r="E3" i="21" l="1"/>
  <c r="M3" i="21"/>
  <c r="I3" i="21"/>
  <c r="P3" i="21"/>
  <c r="L3" i="21"/>
  <c r="H3" i="21"/>
  <c r="O3" i="21"/>
  <c r="K3" i="21"/>
  <c r="G3" i="21"/>
  <c r="N3" i="21"/>
  <c r="J3" i="21"/>
  <c r="F3" i="21"/>
  <c r="D1" i="10"/>
  <c r="E1" i="10"/>
  <c r="G1" i="10"/>
  <c r="H1" i="10"/>
  <c r="I1" i="10"/>
  <c r="J1" i="10"/>
  <c r="K1" i="10"/>
  <c r="F1" i="10"/>
  <c r="T34" i="17" l="1"/>
  <c r="U39" i="17" l="1"/>
  <c r="AE50" i="17" l="1"/>
  <c r="AF50" i="17"/>
  <c r="AG50" i="17"/>
  <c r="AD50" i="17"/>
  <c r="M1" i="10" l="1"/>
  <c r="N1" i="10"/>
  <c r="O1" i="10"/>
  <c r="L1" i="10" l="1"/>
  <c r="H22" i="10" l="1"/>
  <c r="U34" i="17"/>
  <c r="U35" i="17" s="1"/>
  <c r="U42" i="17" s="1"/>
  <c r="V34" i="17"/>
  <c r="W34" i="17"/>
  <c r="X34" i="17" l="1"/>
  <c r="X35" i="17" s="1"/>
  <c r="X42" i="17" s="1"/>
  <c r="V35" i="17"/>
  <c r="V42" i="17" s="1"/>
  <c r="W35" i="17"/>
  <c r="W42" i="17" s="1"/>
  <c r="E42" i="20" l="1"/>
  <c r="E43" i="32" s="1"/>
  <c r="F82" i="32" l="1"/>
  <c r="G82" i="32"/>
  <c r="H82" i="32"/>
  <c r="I82" i="32"/>
  <c r="J82" i="32"/>
  <c r="K82" i="32"/>
  <c r="L82" i="32"/>
  <c r="M82" i="32"/>
  <c r="N82" i="32"/>
  <c r="O82" i="32"/>
  <c r="P82" i="32"/>
  <c r="F84" i="32"/>
  <c r="G84" i="32"/>
  <c r="H84" i="32"/>
  <c r="I84" i="32"/>
  <c r="J84" i="32"/>
  <c r="K84" i="32"/>
  <c r="L84" i="32"/>
  <c r="M84" i="32"/>
  <c r="N84" i="32"/>
  <c r="O84" i="32"/>
  <c r="P84" i="32"/>
  <c r="F86" i="32"/>
  <c r="G86" i="32"/>
  <c r="H86" i="32"/>
  <c r="I86" i="32"/>
  <c r="J86" i="32"/>
  <c r="K86" i="32"/>
  <c r="L86" i="32"/>
  <c r="M86" i="32"/>
  <c r="N86" i="32"/>
  <c r="O86" i="32"/>
  <c r="P86" i="32"/>
  <c r="F89" i="32"/>
  <c r="G89" i="32"/>
  <c r="H89" i="32"/>
  <c r="I89" i="32"/>
  <c r="J89" i="32"/>
  <c r="K89" i="32"/>
  <c r="L89" i="32"/>
  <c r="M89" i="32"/>
  <c r="N89" i="32"/>
  <c r="O89" i="32"/>
  <c r="P89" i="32"/>
  <c r="F92" i="32"/>
  <c r="G92" i="32"/>
  <c r="H92" i="32"/>
  <c r="I92" i="32"/>
  <c r="J92" i="32"/>
  <c r="K92" i="32"/>
  <c r="L92" i="32"/>
  <c r="M92" i="32"/>
  <c r="N92" i="32"/>
  <c r="O92" i="32"/>
  <c r="P92" i="32"/>
  <c r="F94" i="32"/>
  <c r="G94" i="32"/>
  <c r="H94" i="32"/>
  <c r="I94" i="32"/>
  <c r="J94" i="32"/>
  <c r="K94" i="32"/>
  <c r="L94" i="32"/>
  <c r="M94" i="32"/>
  <c r="N94" i="32"/>
  <c r="O94" i="32"/>
  <c r="P94" i="32"/>
  <c r="F96" i="32"/>
  <c r="G96" i="32"/>
  <c r="H96" i="32"/>
  <c r="I96" i="32"/>
  <c r="J96" i="32"/>
  <c r="K96" i="32"/>
  <c r="L96" i="32"/>
  <c r="M96" i="32"/>
  <c r="N96" i="32"/>
  <c r="O96" i="32"/>
  <c r="P96" i="32"/>
  <c r="F97" i="32"/>
  <c r="G97" i="32"/>
  <c r="H97" i="32"/>
  <c r="I97" i="32"/>
  <c r="J97" i="32"/>
  <c r="K97" i="32"/>
  <c r="L97" i="32"/>
  <c r="M97" i="32"/>
  <c r="N97" i="32"/>
  <c r="O97" i="32"/>
  <c r="P97" i="32"/>
  <c r="F155" i="17" l="1"/>
  <c r="G155" i="17"/>
  <c r="H155" i="17"/>
  <c r="I155" i="17"/>
  <c r="J155" i="17"/>
  <c r="K155" i="17"/>
  <c r="L155" i="17"/>
  <c r="M155" i="17"/>
  <c r="N155" i="17"/>
  <c r="O155" i="17"/>
  <c r="P155" i="17"/>
  <c r="E155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P25" i="19" l="1"/>
  <c r="P19" i="19" l="1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3" i="20"/>
  <c r="F64" i="32" s="1"/>
  <c r="G63" i="20"/>
  <c r="G64" i="32" s="1"/>
  <c r="H63" i="20"/>
  <c r="H64" i="32" s="1"/>
  <c r="I63" i="20"/>
  <c r="I64" i="32" s="1"/>
  <c r="J63" i="20"/>
  <c r="J64" i="32" s="1"/>
  <c r="K63" i="20"/>
  <c r="K64" i="32" s="1"/>
  <c r="L63" i="20"/>
  <c r="L64" i="32" s="1"/>
  <c r="M63" i="20"/>
  <c r="M64" i="32" s="1"/>
  <c r="N63" i="20"/>
  <c r="N64" i="32" s="1"/>
  <c r="O63" i="20"/>
  <c r="O64" i="32" s="1"/>
  <c r="P63" i="20"/>
  <c r="P64" i="32" s="1"/>
  <c r="E63" i="20"/>
  <c r="E64" i="32" s="1"/>
  <c r="P147" i="17" l="1"/>
  <c r="O147" i="17"/>
  <c r="N147" i="17"/>
  <c r="M147" i="17"/>
  <c r="L147" i="17"/>
  <c r="K147" i="17"/>
  <c r="J147" i="17"/>
  <c r="I147" i="17"/>
  <c r="H147" i="17"/>
  <c r="G147" i="17"/>
  <c r="F147" i="17"/>
  <c r="E147" i="17"/>
  <c r="E48" i="20" l="1"/>
  <c r="E49" i="32" s="1"/>
  <c r="E45" i="20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Q34" i="28" l="1"/>
  <c r="R34" i="28"/>
  <c r="S34" i="28"/>
  <c r="T34" i="28"/>
  <c r="U34" i="28"/>
  <c r="V34" i="28"/>
  <c r="W34" i="28"/>
  <c r="X34" i="28"/>
  <c r="Q37" i="28"/>
  <c r="R37" i="28"/>
  <c r="S37" i="28"/>
  <c r="T37" i="28"/>
  <c r="U37" i="28"/>
  <c r="V37" i="28"/>
  <c r="W37" i="28"/>
  <c r="X37" i="28"/>
  <c r="Q40" i="28"/>
  <c r="R40" i="28"/>
  <c r="S40" i="28"/>
  <c r="T40" i="28"/>
  <c r="U40" i="28"/>
  <c r="V40" i="28"/>
  <c r="W40" i="28"/>
  <c r="X40" i="28"/>
  <c r="Q47" i="28"/>
  <c r="R47" i="28"/>
  <c r="S47" i="28"/>
  <c r="T47" i="28"/>
  <c r="U47" i="28"/>
  <c r="V47" i="28"/>
  <c r="W47" i="28"/>
  <c r="X47" i="28"/>
  <c r="Q118" i="28"/>
  <c r="Q118" i="29" s="1"/>
  <c r="R118" i="28"/>
  <c r="R118" i="29" s="1"/>
  <c r="S118" i="28"/>
  <c r="S118" i="29" s="1"/>
  <c r="T118" i="28"/>
  <c r="T118" i="29" s="1"/>
  <c r="U118" i="28"/>
  <c r="U118" i="29" s="1"/>
  <c r="V118" i="28"/>
  <c r="V118" i="29" s="1"/>
  <c r="W118" i="28"/>
  <c r="W118" i="29" s="1"/>
  <c r="X118" i="28"/>
  <c r="X118" i="29" s="1"/>
  <c r="Q119" i="28"/>
  <c r="Q119" i="29" s="1"/>
  <c r="R119" i="28"/>
  <c r="R119" i="29" s="1"/>
  <c r="S119" i="28"/>
  <c r="S119" i="29" s="1"/>
  <c r="T119" i="28"/>
  <c r="T119" i="29" s="1"/>
  <c r="U119" i="28"/>
  <c r="U119" i="29" s="1"/>
  <c r="V119" i="28"/>
  <c r="V119" i="29" s="1"/>
  <c r="W119" i="28"/>
  <c r="W119" i="29" s="1"/>
  <c r="X119" i="28"/>
  <c r="X119" i="29" s="1"/>
  <c r="Q25" i="27"/>
  <c r="R25" i="27"/>
  <c r="S25" i="27"/>
  <c r="T25" i="27"/>
  <c r="U25" i="27"/>
  <c r="V25" i="27"/>
  <c r="W25" i="27"/>
  <c r="X25" i="27"/>
  <c r="Q26" i="27"/>
  <c r="R26" i="27"/>
  <c r="S26" i="27"/>
  <c r="T26" i="27"/>
  <c r="U26" i="27"/>
  <c r="V26" i="27"/>
  <c r="W26" i="27"/>
  <c r="X26" i="27"/>
  <c r="Q27" i="27"/>
  <c r="R27" i="27"/>
  <c r="S27" i="27"/>
  <c r="T27" i="27"/>
  <c r="U27" i="27"/>
  <c r="V27" i="27"/>
  <c r="W27" i="27"/>
  <c r="X27" i="27"/>
  <c r="Q28" i="27"/>
  <c r="R28" i="27"/>
  <c r="S28" i="27"/>
  <c r="T28" i="27"/>
  <c r="U28" i="27"/>
  <c r="V28" i="27"/>
  <c r="W28" i="27"/>
  <c r="X28" i="27"/>
  <c r="Q29" i="27"/>
  <c r="R29" i="27"/>
  <c r="S29" i="27"/>
  <c r="T29" i="27"/>
  <c r="U29" i="27"/>
  <c r="V29" i="27"/>
  <c r="W29" i="27"/>
  <c r="X29" i="27"/>
  <c r="Q30" i="27"/>
  <c r="R30" i="27"/>
  <c r="S30" i="27"/>
  <c r="T30" i="27"/>
  <c r="U30" i="27"/>
  <c r="V30" i="27"/>
  <c r="W30" i="27"/>
  <c r="X30" i="27"/>
  <c r="Q35" i="27"/>
  <c r="R35" i="27"/>
  <c r="S35" i="27"/>
  <c r="T35" i="27"/>
  <c r="U35" i="27"/>
  <c r="V35" i="27"/>
  <c r="W35" i="27"/>
  <c r="X35" i="27"/>
  <c r="Q38" i="27"/>
  <c r="R38" i="27"/>
  <c r="S38" i="27"/>
  <c r="T38" i="27"/>
  <c r="U38" i="27"/>
  <c r="V38" i="27"/>
  <c r="W38" i="27"/>
  <c r="X38" i="27"/>
  <c r="Q41" i="27"/>
  <c r="R41" i="27"/>
  <c r="S41" i="27"/>
  <c r="T41" i="27"/>
  <c r="U41" i="27"/>
  <c r="V41" i="27"/>
  <c r="W41" i="27"/>
  <c r="X41" i="27"/>
  <c r="Q43" i="27"/>
  <c r="R43" i="27"/>
  <c r="S43" i="27"/>
  <c r="T43" i="27"/>
  <c r="U43" i="27"/>
  <c r="V43" i="27"/>
  <c r="W43" i="27"/>
  <c r="X43" i="27"/>
  <c r="Q48" i="27"/>
  <c r="R48" i="27"/>
  <c r="S48" i="27"/>
  <c r="T48" i="27"/>
  <c r="U48" i="27"/>
  <c r="V48" i="27"/>
  <c r="W48" i="27"/>
  <c r="X48" i="27"/>
  <c r="Q50" i="27"/>
  <c r="R50" i="27"/>
  <c r="S50" i="27"/>
  <c r="T50" i="27"/>
  <c r="U50" i="27"/>
  <c r="V50" i="27"/>
  <c r="W50" i="27"/>
  <c r="X50" i="27"/>
  <c r="Q51" i="27"/>
  <c r="R51" i="27"/>
  <c r="S51" i="27"/>
  <c r="T51" i="27"/>
  <c r="U51" i="27"/>
  <c r="V51" i="27"/>
  <c r="W51" i="27"/>
  <c r="X51" i="27"/>
  <c r="Q52" i="27"/>
  <c r="R52" i="27"/>
  <c r="S52" i="27"/>
  <c r="T52" i="27"/>
  <c r="U52" i="27"/>
  <c r="V52" i="27"/>
  <c r="W52" i="27"/>
  <c r="X52" i="27"/>
  <c r="Q53" i="27"/>
  <c r="R53" i="27"/>
  <c r="S53" i="27"/>
  <c r="T53" i="27"/>
  <c r="U53" i="27"/>
  <c r="V53" i="27"/>
  <c r="W53" i="27"/>
  <c r="X53" i="27"/>
  <c r="Q54" i="27"/>
  <c r="R54" i="27"/>
  <c r="S54" i="27"/>
  <c r="T54" i="27"/>
  <c r="U54" i="27"/>
  <c r="V54" i="27"/>
  <c r="W54" i="27"/>
  <c r="X54" i="27"/>
  <c r="Q56" i="27"/>
  <c r="R56" i="27"/>
  <c r="S56" i="27"/>
  <c r="T56" i="27"/>
  <c r="U56" i="27"/>
  <c r="V56" i="27"/>
  <c r="W56" i="27"/>
  <c r="X56" i="27"/>
  <c r="Q57" i="27"/>
  <c r="R57" i="27"/>
  <c r="S57" i="27"/>
  <c r="T57" i="27"/>
  <c r="U57" i="27"/>
  <c r="V57" i="27"/>
  <c r="W57" i="27"/>
  <c r="X57" i="27"/>
  <c r="Q58" i="27"/>
  <c r="R58" i="27"/>
  <c r="S58" i="27"/>
  <c r="T58" i="27"/>
  <c r="U58" i="27"/>
  <c r="V58" i="27"/>
  <c r="W58" i="27"/>
  <c r="X58" i="27"/>
  <c r="Q59" i="27"/>
  <c r="R59" i="27"/>
  <c r="S59" i="27"/>
  <c r="T59" i="27"/>
  <c r="U59" i="27"/>
  <c r="V59" i="27"/>
  <c r="W59" i="27"/>
  <c r="X59" i="27"/>
  <c r="Q60" i="27"/>
  <c r="R60" i="27"/>
  <c r="S60" i="27"/>
  <c r="T60" i="27"/>
  <c r="U60" i="27"/>
  <c r="V60" i="27"/>
  <c r="W60" i="27"/>
  <c r="X60" i="27"/>
  <c r="Q61" i="27"/>
  <c r="R61" i="27"/>
  <c r="S61" i="27"/>
  <c r="T61" i="27"/>
  <c r="U61" i="27"/>
  <c r="V61" i="27"/>
  <c r="W61" i="27"/>
  <c r="X61" i="27"/>
  <c r="Q62" i="27"/>
  <c r="R62" i="27"/>
  <c r="S62" i="27"/>
  <c r="T62" i="27"/>
  <c r="U62" i="27"/>
  <c r="V62" i="27"/>
  <c r="W62" i="27"/>
  <c r="X62" i="27"/>
  <c r="Q63" i="27"/>
  <c r="R63" i="27"/>
  <c r="S63" i="27"/>
  <c r="T63" i="27"/>
  <c r="U63" i="27"/>
  <c r="V63" i="27"/>
  <c r="W63" i="27"/>
  <c r="X63" i="27"/>
  <c r="Q64" i="27"/>
  <c r="R64" i="27"/>
  <c r="S64" i="27"/>
  <c r="T64" i="27"/>
  <c r="U64" i="27"/>
  <c r="V64" i="27"/>
  <c r="W64" i="27"/>
  <c r="X64" i="27"/>
  <c r="Q65" i="27"/>
  <c r="R65" i="27"/>
  <c r="S65" i="27"/>
  <c r="T65" i="27"/>
  <c r="U65" i="27"/>
  <c r="V65" i="27"/>
  <c r="W65" i="27"/>
  <c r="X65" i="27"/>
  <c r="Q66" i="27"/>
  <c r="R66" i="27"/>
  <c r="S66" i="27"/>
  <c r="T66" i="27"/>
  <c r="U66" i="27"/>
  <c r="V66" i="27"/>
  <c r="W66" i="27"/>
  <c r="X66" i="27"/>
  <c r="Q67" i="27"/>
  <c r="R67" i="27"/>
  <c r="S67" i="27"/>
  <c r="T67" i="27"/>
  <c r="U67" i="27"/>
  <c r="V67" i="27"/>
  <c r="W67" i="27"/>
  <c r="X67" i="27"/>
  <c r="Q68" i="27"/>
  <c r="R68" i="27"/>
  <c r="S68" i="27"/>
  <c r="T68" i="27"/>
  <c r="U68" i="27"/>
  <c r="V68" i="27"/>
  <c r="W68" i="27"/>
  <c r="X68" i="27"/>
  <c r="Q69" i="27"/>
  <c r="R69" i="27"/>
  <c r="S69" i="27"/>
  <c r="T69" i="27"/>
  <c r="U69" i="27"/>
  <c r="V69" i="27"/>
  <c r="W69" i="27"/>
  <c r="X69" i="27"/>
  <c r="Q70" i="27"/>
  <c r="R70" i="27"/>
  <c r="S70" i="27"/>
  <c r="T70" i="27"/>
  <c r="U70" i="27"/>
  <c r="V70" i="27"/>
  <c r="W70" i="27"/>
  <c r="X70" i="27"/>
  <c r="Q71" i="27"/>
  <c r="R71" i="27"/>
  <c r="S71" i="27"/>
  <c r="T71" i="27"/>
  <c r="U71" i="27"/>
  <c r="V71" i="27"/>
  <c r="W71" i="27"/>
  <c r="X71" i="27"/>
  <c r="Q72" i="27"/>
  <c r="R72" i="27"/>
  <c r="S72" i="27"/>
  <c r="T72" i="27"/>
  <c r="U72" i="27"/>
  <c r="V72" i="27"/>
  <c r="W72" i="27"/>
  <c r="X72" i="27"/>
  <c r="Q73" i="27"/>
  <c r="R73" i="27"/>
  <c r="S73" i="27"/>
  <c r="T73" i="27"/>
  <c r="U73" i="27"/>
  <c r="V73" i="27"/>
  <c r="W73" i="27"/>
  <c r="X73" i="27"/>
  <c r="Q74" i="27"/>
  <c r="R74" i="27"/>
  <c r="S74" i="27"/>
  <c r="T74" i="27"/>
  <c r="U74" i="27"/>
  <c r="V74" i="27"/>
  <c r="W74" i="27"/>
  <c r="X74" i="27"/>
  <c r="Q75" i="27"/>
  <c r="R75" i="27"/>
  <c r="S75" i="27"/>
  <c r="T75" i="27"/>
  <c r="U75" i="27"/>
  <c r="V75" i="27"/>
  <c r="W75" i="27"/>
  <c r="X75" i="27"/>
  <c r="Q76" i="27"/>
  <c r="R76" i="27"/>
  <c r="S76" i="27"/>
  <c r="T76" i="27"/>
  <c r="U76" i="27"/>
  <c r="V76" i="27"/>
  <c r="W76" i="27"/>
  <c r="X76" i="27"/>
  <c r="Q77" i="27"/>
  <c r="R77" i="27"/>
  <c r="S77" i="27"/>
  <c r="T77" i="27"/>
  <c r="U77" i="27"/>
  <c r="V77" i="27"/>
  <c r="W77" i="27"/>
  <c r="X77" i="27"/>
  <c r="Q102" i="27"/>
  <c r="R102" i="27"/>
  <c r="S102" i="27"/>
  <c r="T102" i="27"/>
  <c r="U102" i="27"/>
  <c r="V102" i="27"/>
  <c r="W102" i="27"/>
  <c r="X102" i="27"/>
  <c r="Q106" i="27"/>
  <c r="R106" i="27"/>
  <c r="S106" i="27"/>
  <c r="T106" i="27"/>
  <c r="U106" i="27"/>
  <c r="V106" i="27"/>
  <c r="W106" i="27"/>
  <c r="X106" i="27"/>
  <c r="Q107" i="27"/>
  <c r="R107" i="27"/>
  <c r="S107" i="27"/>
  <c r="T107" i="27"/>
  <c r="U107" i="27"/>
  <c r="V107" i="27"/>
  <c r="W107" i="27"/>
  <c r="X107" i="27"/>
  <c r="Q108" i="27"/>
  <c r="R108" i="27"/>
  <c r="S108" i="27"/>
  <c r="T108" i="27"/>
  <c r="U108" i="27"/>
  <c r="V108" i="27"/>
  <c r="W108" i="27"/>
  <c r="X108" i="27"/>
  <c r="Q109" i="27"/>
  <c r="R109" i="27"/>
  <c r="S109" i="27"/>
  <c r="T109" i="27"/>
  <c r="U109" i="27"/>
  <c r="V109" i="27"/>
  <c r="W109" i="27"/>
  <c r="X109" i="27"/>
  <c r="Q110" i="27"/>
  <c r="R110" i="27"/>
  <c r="S110" i="27"/>
  <c r="T110" i="27"/>
  <c r="U110" i="27"/>
  <c r="V110" i="27"/>
  <c r="W110" i="27"/>
  <c r="X110" i="27"/>
  <c r="Q114" i="27"/>
  <c r="R114" i="27"/>
  <c r="S114" i="27"/>
  <c r="T114" i="27"/>
  <c r="U114" i="27"/>
  <c r="V114" i="27"/>
  <c r="W114" i="27"/>
  <c r="X11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D4" i="27"/>
  <c r="D5" i="27"/>
  <c r="D12" i="27"/>
  <c r="D13" i="27"/>
  <c r="D14" i="27"/>
  <c r="D15" i="27"/>
  <c r="D16" i="27"/>
  <c r="D18" i="27"/>
  <c r="D19" i="27"/>
  <c r="D20" i="27"/>
  <c r="H144" i="32"/>
  <c r="I144" i="32"/>
  <c r="J144" i="32"/>
  <c r="K144" i="32"/>
  <c r="L144" i="32"/>
  <c r="M144" i="32"/>
  <c r="N144" i="32"/>
  <c r="O144" i="32"/>
  <c r="P144" i="32"/>
  <c r="H145" i="32"/>
  <c r="I145" i="32"/>
  <c r="J145" i="32"/>
  <c r="K145" i="32"/>
  <c r="L145" i="32"/>
  <c r="M145" i="32"/>
  <c r="N145" i="32"/>
  <c r="O145" i="32"/>
  <c r="P145" i="32"/>
  <c r="G144" i="32"/>
  <c r="G145" i="32"/>
  <c r="W36" i="27" l="1"/>
  <c r="W39" i="27"/>
  <c r="W42" i="27"/>
  <c r="W49" i="27"/>
  <c r="W55" i="27"/>
  <c r="S36" i="27"/>
  <c r="S39" i="27"/>
  <c r="S42" i="27"/>
  <c r="S49" i="27"/>
  <c r="S55" i="27"/>
  <c r="V36" i="27"/>
  <c r="V39" i="27"/>
  <c r="V42" i="27"/>
  <c r="V49" i="27"/>
  <c r="V55" i="27"/>
  <c r="R36" i="27"/>
  <c r="R39" i="27"/>
  <c r="R42" i="27"/>
  <c r="R49" i="27"/>
  <c r="R55" i="27"/>
  <c r="U36" i="27"/>
  <c r="U39" i="27"/>
  <c r="U42" i="27"/>
  <c r="U49" i="27"/>
  <c r="U55" i="27"/>
  <c r="Q36" i="27"/>
  <c r="Q39" i="27"/>
  <c r="Q42" i="27"/>
  <c r="Q49" i="27"/>
  <c r="Q55" i="27"/>
  <c r="X36" i="27"/>
  <c r="X39" i="27"/>
  <c r="X42" i="27"/>
  <c r="X49" i="27"/>
  <c r="X55" i="27"/>
  <c r="T36" i="27"/>
  <c r="T39" i="27"/>
  <c r="T42" i="27"/>
  <c r="T49" i="27"/>
  <c r="T55" i="27"/>
  <c r="D4" i="21" l="1"/>
  <c r="D5" i="21"/>
  <c r="D12" i="21"/>
  <c r="D13" i="21"/>
  <c r="D14" i="21"/>
  <c r="D15" i="21"/>
  <c r="D16" i="21"/>
  <c r="D18" i="21"/>
  <c r="D19" i="21"/>
  <c r="D20" i="21"/>
  <c r="P25" i="20"/>
  <c r="P26" i="32" s="1"/>
  <c r="P26" i="20"/>
  <c r="P27" i="20"/>
  <c r="P28" i="20"/>
  <c r="P29" i="32" s="1"/>
  <c r="P29" i="20"/>
  <c r="P30" i="32" s="1"/>
  <c r="P30" i="20"/>
  <c r="P31" i="32" s="1"/>
  <c r="P31" i="20"/>
  <c r="P59" i="20"/>
  <c r="P62" i="20"/>
  <c r="P64" i="20"/>
  <c r="P65" i="32" s="1"/>
  <c r="P70" i="20"/>
  <c r="P71" i="32" s="1"/>
  <c r="P130" i="20"/>
  <c r="P131" i="20"/>
  <c r="P132" i="20"/>
  <c r="P133" i="32" s="1"/>
  <c r="P133" i="20"/>
  <c r="P134" i="32" s="1"/>
  <c r="P134" i="20"/>
  <c r="P135" i="32" s="1"/>
  <c r="P139" i="20"/>
  <c r="P140" i="32" s="1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D6" i="21" l="1"/>
  <c r="D6" i="27"/>
  <c r="X6" i="27"/>
  <c r="T6" i="27"/>
  <c r="W6" i="27"/>
  <c r="V6" i="27"/>
  <c r="U6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D22" i="10"/>
  <c r="D23" i="10" s="1"/>
  <c r="P8" i="27"/>
  <c r="Q8" i="27"/>
  <c r="R8" i="27"/>
  <c r="S8" i="27"/>
  <c r="H8" i="27" l="1"/>
  <c r="G22" i="10"/>
  <c r="G23" i="10" s="1"/>
  <c r="K8" i="27"/>
  <c r="J22" i="10"/>
  <c r="J23" i="10" s="1"/>
  <c r="L8" i="27"/>
  <c r="K22" i="10"/>
  <c r="K23" i="10" s="1"/>
  <c r="G8" i="27"/>
  <c r="F23" i="10"/>
  <c r="N8" i="27"/>
  <c r="M22" i="10"/>
  <c r="M23" i="10" s="1"/>
  <c r="J8" i="27"/>
  <c r="I22" i="10"/>
  <c r="I23" i="10" s="1"/>
  <c r="F8" i="27"/>
  <c r="E22" i="10"/>
  <c r="E23" i="10" s="1"/>
  <c r="O8" i="27"/>
  <c r="N22" i="10"/>
  <c r="N23" i="10" s="1"/>
  <c r="M8" i="27"/>
  <c r="L22" i="10"/>
  <c r="L23" i="10" s="1"/>
  <c r="I8" i="27"/>
  <c r="H23" i="10"/>
  <c r="W8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D11" i="21"/>
  <c r="D11" i="27"/>
  <c r="U11" i="27"/>
  <c r="U10" i="27"/>
  <c r="V8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X11" i="27"/>
  <c r="T11" i="27"/>
  <c r="X10" i="27"/>
  <c r="T10" i="27"/>
  <c r="U8" i="27"/>
  <c r="Q78" i="27"/>
  <c r="Q79" i="27"/>
  <c r="Q80" i="27"/>
  <c r="Q81" i="27"/>
  <c r="Q82" i="27"/>
  <c r="Q83" i="27"/>
  <c r="Q84" i="27"/>
  <c r="Q85" i="27"/>
  <c r="Q86" i="27"/>
  <c r="Q88" i="27"/>
  <c r="Q90" i="27"/>
  <c r="Q92" i="27"/>
  <c r="Q94" i="27"/>
  <c r="Q96" i="27"/>
  <c r="Q98" i="27"/>
  <c r="Q87" i="27"/>
  <c r="Q89" i="27"/>
  <c r="Q91" i="27"/>
  <c r="Q93" i="27"/>
  <c r="Q95" i="27"/>
  <c r="Q97" i="27"/>
  <c r="Q99" i="27"/>
  <c r="Q100" i="27"/>
  <c r="Q101" i="27"/>
  <c r="W11" i="27"/>
  <c r="W10" i="27"/>
  <c r="X8" i="27"/>
  <c r="T8" i="27"/>
  <c r="D10" i="21"/>
  <c r="D10" i="27"/>
  <c r="V11" i="27"/>
  <c r="V10" i="27"/>
  <c r="D48" i="10"/>
  <c r="F17" i="27"/>
  <c r="G17" i="27"/>
  <c r="H17" i="27"/>
  <c r="I17" i="27"/>
  <c r="J17" i="27"/>
  <c r="K17" i="27"/>
  <c r="L17" i="27"/>
  <c r="M17" i="27"/>
  <c r="N17" i="27"/>
  <c r="O17" i="27"/>
  <c r="Q17" i="27"/>
  <c r="R17" i="27"/>
  <c r="S17" i="27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U17" i="27"/>
  <c r="U78" i="27"/>
  <c r="U79" i="27"/>
  <c r="U80" i="27"/>
  <c r="U81" i="27"/>
  <c r="U82" i="27"/>
  <c r="U83" i="27"/>
  <c r="U84" i="27"/>
  <c r="U85" i="27"/>
  <c r="U86" i="27"/>
  <c r="U88" i="27"/>
  <c r="U90" i="27"/>
  <c r="U92" i="27"/>
  <c r="U94" i="27"/>
  <c r="U96" i="27"/>
  <c r="U98" i="27"/>
  <c r="U87" i="27"/>
  <c r="U89" i="27"/>
  <c r="U91" i="27"/>
  <c r="U93" i="27"/>
  <c r="U95" i="27"/>
  <c r="U97" i="27"/>
  <c r="U99" i="27"/>
  <c r="U100" i="27"/>
  <c r="U101" i="27"/>
  <c r="N57" i="10"/>
  <c r="J57" i="10"/>
  <c r="F57" i="10"/>
  <c r="X17" i="27"/>
  <c r="T17" i="27"/>
  <c r="P17" i="27"/>
  <c r="X78" i="27"/>
  <c r="X79" i="27"/>
  <c r="X80" i="27"/>
  <c r="X81" i="27"/>
  <c r="X82" i="27"/>
  <c r="X83" i="27"/>
  <c r="X84" i="27"/>
  <c r="X85" i="27"/>
  <c r="X86" i="27"/>
  <c r="X87" i="27"/>
  <c r="X88" i="27"/>
  <c r="X89" i="27"/>
  <c r="X90" i="27"/>
  <c r="X91" i="27"/>
  <c r="X92" i="27"/>
  <c r="X93" i="27"/>
  <c r="X94" i="27"/>
  <c r="X95" i="27"/>
  <c r="X96" i="27"/>
  <c r="X97" i="27"/>
  <c r="X98" i="27"/>
  <c r="X99" i="27"/>
  <c r="X100" i="27"/>
  <c r="X101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M57" i="10"/>
  <c r="I57" i="10"/>
  <c r="E57" i="10"/>
  <c r="W17" i="27"/>
  <c r="W78" i="27"/>
  <c r="W79" i="27"/>
  <c r="W80" i="27"/>
  <c r="W81" i="27"/>
  <c r="W82" i="27"/>
  <c r="W83" i="27"/>
  <c r="W84" i="27"/>
  <c r="W85" i="27"/>
  <c r="W86" i="27"/>
  <c r="W87" i="27"/>
  <c r="W88" i="27"/>
  <c r="W89" i="27"/>
  <c r="W90" i="27"/>
  <c r="W91" i="27"/>
  <c r="W92" i="27"/>
  <c r="W93" i="27"/>
  <c r="W94" i="27"/>
  <c r="W95" i="27"/>
  <c r="W96" i="27"/>
  <c r="W97" i="27"/>
  <c r="W99" i="27"/>
  <c r="W100" i="27"/>
  <c r="W101" i="27"/>
  <c r="W98" i="27"/>
  <c r="L57" i="10"/>
  <c r="H57" i="10"/>
  <c r="V1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P57" i="10" l="1"/>
  <c r="E145" i="32"/>
  <c r="F145" i="32"/>
  <c r="F144" i="32"/>
  <c r="E144" i="32"/>
  <c r="E59" i="32"/>
  <c r="E36" i="32"/>
  <c r="F31" i="20" l="1"/>
  <c r="G31" i="20"/>
  <c r="H31" i="20"/>
  <c r="I31" i="20"/>
  <c r="J31" i="20"/>
  <c r="K31" i="20"/>
  <c r="L31" i="20"/>
  <c r="M31" i="20"/>
  <c r="N31" i="20"/>
  <c r="O31" i="20"/>
  <c r="E31" i="20"/>
  <c r="F140" i="19"/>
  <c r="G140" i="19"/>
  <c r="H140" i="19"/>
  <c r="I140" i="19"/>
  <c r="J140" i="19"/>
  <c r="K140" i="19"/>
  <c r="L140" i="19"/>
  <c r="M140" i="19"/>
  <c r="N140" i="19"/>
  <c r="O140" i="19"/>
  <c r="P140" i="19"/>
  <c r="F139" i="20" l="1"/>
  <c r="F140" i="32" s="1"/>
  <c r="G139" i="20"/>
  <c r="G140" i="32" s="1"/>
  <c r="H139" i="20"/>
  <c r="H140" i="32" s="1"/>
  <c r="I139" i="20"/>
  <c r="I140" i="32" s="1"/>
  <c r="J139" i="20"/>
  <c r="J140" i="32" s="1"/>
  <c r="K139" i="20"/>
  <c r="K140" i="32" s="1"/>
  <c r="L139" i="20"/>
  <c r="L140" i="32" s="1"/>
  <c r="M139" i="20"/>
  <c r="M140" i="32" s="1"/>
  <c r="N139" i="20"/>
  <c r="N140" i="32" s="1"/>
  <c r="O139" i="20"/>
  <c r="O140" i="32" s="1"/>
  <c r="F130" i="20"/>
  <c r="G130" i="20"/>
  <c r="H130" i="20"/>
  <c r="I130" i="20"/>
  <c r="J130" i="20"/>
  <c r="K130" i="20"/>
  <c r="L130" i="20"/>
  <c r="M130" i="20"/>
  <c r="N130" i="20"/>
  <c r="O130" i="20"/>
  <c r="F131" i="20"/>
  <c r="G131" i="20"/>
  <c r="H131" i="20"/>
  <c r="I131" i="20"/>
  <c r="J131" i="20"/>
  <c r="K131" i="20"/>
  <c r="L131" i="20"/>
  <c r="M131" i="20"/>
  <c r="N131" i="20"/>
  <c r="O131" i="20"/>
  <c r="F132" i="20"/>
  <c r="F133" i="32" s="1"/>
  <c r="G132" i="20"/>
  <c r="G133" i="32" s="1"/>
  <c r="H132" i="20"/>
  <c r="H133" i="32" s="1"/>
  <c r="I132" i="20"/>
  <c r="I133" i="32" s="1"/>
  <c r="J132" i="20"/>
  <c r="J133" i="32" s="1"/>
  <c r="K132" i="20"/>
  <c r="K133" i="32" s="1"/>
  <c r="L132" i="20"/>
  <c r="L133" i="32" s="1"/>
  <c r="M132" i="20"/>
  <c r="M133" i="32" s="1"/>
  <c r="N132" i="20"/>
  <c r="N133" i="32" s="1"/>
  <c r="O132" i="20"/>
  <c r="O133" i="32" s="1"/>
  <c r="F133" i="20"/>
  <c r="F134" i="32" s="1"/>
  <c r="G133" i="20"/>
  <c r="G134" i="32" s="1"/>
  <c r="H133" i="20"/>
  <c r="H134" i="32" s="1"/>
  <c r="I133" i="20"/>
  <c r="I134" i="32" s="1"/>
  <c r="J133" i="20"/>
  <c r="J134" i="32" s="1"/>
  <c r="K133" i="20"/>
  <c r="K134" i="32" s="1"/>
  <c r="L133" i="20"/>
  <c r="L134" i="32" s="1"/>
  <c r="M133" i="20"/>
  <c r="M134" i="32" s="1"/>
  <c r="N133" i="20"/>
  <c r="N134" i="32" s="1"/>
  <c r="O133" i="20"/>
  <c r="O134" i="32" s="1"/>
  <c r="F134" i="20"/>
  <c r="G134" i="20"/>
  <c r="H134" i="20"/>
  <c r="H135" i="32" s="1"/>
  <c r="I134" i="20"/>
  <c r="I135" i="32" s="1"/>
  <c r="J134" i="20"/>
  <c r="J135" i="32" s="1"/>
  <c r="K134" i="20"/>
  <c r="K135" i="32" s="1"/>
  <c r="L134" i="20"/>
  <c r="L135" i="32" s="1"/>
  <c r="M134" i="20"/>
  <c r="M135" i="32" s="1"/>
  <c r="N134" i="20"/>
  <c r="N135" i="32" s="1"/>
  <c r="O134" i="20"/>
  <c r="O135" i="32" s="1"/>
  <c r="F59" i="20"/>
  <c r="G59" i="20"/>
  <c r="H59" i="20"/>
  <c r="I59" i="20"/>
  <c r="J59" i="20"/>
  <c r="K59" i="20"/>
  <c r="L59" i="20"/>
  <c r="M59" i="20"/>
  <c r="N59" i="20"/>
  <c r="O59" i="20"/>
  <c r="F62" i="20"/>
  <c r="G62" i="20"/>
  <c r="H62" i="20"/>
  <c r="H63" i="32" s="1"/>
  <c r="I62" i="20"/>
  <c r="J62" i="20"/>
  <c r="K62" i="20"/>
  <c r="L62" i="20"/>
  <c r="M62" i="20"/>
  <c r="N62" i="20"/>
  <c r="O62" i="20"/>
  <c r="F64" i="20"/>
  <c r="F65" i="32" s="1"/>
  <c r="G64" i="20"/>
  <c r="G65" i="32" s="1"/>
  <c r="H64" i="20"/>
  <c r="H65" i="32" s="1"/>
  <c r="I64" i="20"/>
  <c r="I65" i="32" s="1"/>
  <c r="J64" i="20"/>
  <c r="J65" i="32" s="1"/>
  <c r="K64" i="20"/>
  <c r="K65" i="32" s="1"/>
  <c r="L64" i="20"/>
  <c r="L65" i="32" s="1"/>
  <c r="M64" i="20"/>
  <c r="M65" i="32" s="1"/>
  <c r="N64" i="20"/>
  <c r="N65" i="32" s="1"/>
  <c r="O64" i="20"/>
  <c r="O65" i="32" s="1"/>
  <c r="F70" i="20"/>
  <c r="F71" i="32" s="1"/>
  <c r="G70" i="20"/>
  <c r="G71" i="32" s="1"/>
  <c r="H70" i="20"/>
  <c r="H71" i="32" s="1"/>
  <c r="I70" i="20"/>
  <c r="I71" i="32" s="1"/>
  <c r="J70" i="20"/>
  <c r="J71" i="32" s="1"/>
  <c r="K70" i="20"/>
  <c r="K71" i="32" s="1"/>
  <c r="L70" i="20"/>
  <c r="L71" i="32" s="1"/>
  <c r="M70" i="20"/>
  <c r="M71" i="32" s="1"/>
  <c r="N70" i="20"/>
  <c r="N71" i="32" s="1"/>
  <c r="O70" i="20"/>
  <c r="O71" i="32" s="1"/>
  <c r="E39" i="20"/>
  <c r="E41" i="20"/>
  <c r="E54" i="20"/>
  <c r="E7" i="20"/>
  <c r="F7" i="20"/>
  <c r="G7" i="20"/>
  <c r="H7" i="20"/>
  <c r="I7" i="20"/>
  <c r="J7" i="20"/>
  <c r="K7" i="20"/>
  <c r="L7" i="20"/>
  <c r="M7" i="20"/>
  <c r="N7" i="20"/>
  <c r="O7" i="20"/>
  <c r="P7" i="20"/>
  <c r="E8" i="20"/>
  <c r="F8" i="20"/>
  <c r="G8" i="20"/>
  <c r="H8" i="20"/>
  <c r="I8" i="20"/>
  <c r="J8" i="20"/>
  <c r="K8" i="20"/>
  <c r="L8" i="20"/>
  <c r="M8" i="20"/>
  <c r="N8" i="20"/>
  <c r="O8" i="20"/>
  <c r="P8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P37" i="20" l="1"/>
  <c r="L37" i="20"/>
  <c r="L38" i="32" s="1"/>
  <c r="H37" i="20"/>
  <c r="H38" i="32" s="1"/>
  <c r="M71" i="20"/>
  <c r="M72" i="20" s="1"/>
  <c r="I71" i="20"/>
  <c r="O37" i="20"/>
  <c r="O38" i="32" s="1"/>
  <c r="K37" i="20"/>
  <c r="K38" i="32" s="1"/>
  <c r="G37" i="20"/>
  <c r="G38" i="32" s="1"/>
  <c r="P71" i="20"/>
  <c r="L71" i="20"/>
  <c r="L72" i="20" s="1"/>
  <c r="H71" i="20"/>
  <c r="H72" i="20" s="1"/>
  <c r="N37" i="20"/>
  <c r="N38" i="32" s="1"/>
  <c r="J37" i="20"/>
  <c r="F37" i="20"/>
  <c r="F38" i="32" s="1"/>
  <c r="O71" i="20"/>
  <c r="O72" i="20" s="1"/>
  <c r="K71" i="20"/>
  <c r="K72" i="20" s="1"/>
  <c r="G71" i="20"/>
  <c r="M37" i="20"/>
  <c r="M38" i="32" s="1"/>
  <c r="I37" i="20"/>
  <c r="I38" i="32" s="1"/>
  <c r="N71" i="20"/>
  <c r="N72" i="20" s="1"/>
  <c r="J71" i="20"/>
  <c r="F71" i="20"/>
  <c r="F72" i="20" s="1"/>
  <c r="F87" i="20"/>
  <c r="F88" i="32" s="1"/>
  <c r="F99" i="20"/>
  <c r="F100" i="32" s="1"/>
  <c r="F78" i="20"/>
  <c r="F82" i="20"/>
  <c r="F83" i="32" s="1"/>
  <c r="F86" i="20"/>
  <c r="F87" i="32" s="1"/>
  <c r="F90" i="20"/>
  <c r="F91" i="32" s="1"/>
  <c r="F94" i="20"/>
  <c r="F98" i="20"/>
  <c r="F99" i="32" s="1"/>
  <c r="F84" i="20"/>
  <c r="F85" i="32" s="1"/>
  <c r="F77" i="20"/>
  <c r="F89" i="20"/>
  <c r="F90" i="32" s="1"/>
  <c r="F92" i="20"/>
  <c r="F93" i="32" s="1"/>
  <c r="F97" i="20"/>
  <c r="F98" i="32" s="1"/>
  <c r="P101" i="20"/>
  <c r="P105" i="20"/>
  <c r="P106" i="32" s="1"/>
  <c r="P109" i="20"/>
  <c r="P110" i="32" s="1"/>
  <c r="P113" i="20"/>
  <c r="P114" i="32" s="1"/>
  <c r="P117" i="20"/>
  <c r="P118" i="32" s="1"/>
  <c r="P100" i="20"/>
  <c r="P104" i="20"/>
  <c r="P108" i="20"/>
  <c r="P109" i="32" s="1"/>
  <c r="P112" i="20"/>
  <c r="P113" i="32" s="1"/>
  <c r="P116" i="20"/>
  <c r="P117" i="32" s="1"/>
  <c r="P106" i="20"/>
  <c r="P114" i="20"/>
  <c r="P115" i="32" s="1"/>
  <c r="P120" i="20"/>
  <c r="P121" i="32" s="1"/>
  <c r="P124" i="20"/>
  <c r="P107" i="20"/>
  <c r="P108" i="32" s="1"/>
  <c r="P115" i="20"/>
  <c r="P116" i="32" s="1"/>
  <c r="P119" i="20"/>
  <c r="P120" i="32" s="1"/>
  <c r="P123" i="20"/>
  <c r="P124" i="32" s="1"/>
  <c r="P103" i="20"/>
  <c r="P121" i="20"/>
  <c r="P111" i="20"/>
  <c r="P112" i="32" s="1"/>
  <c r="P110" i="20"/>
  <c r="P111" i="32" s="1"/>
  <c r="P118" i="20"/>
  <c r="P119" i="32" s="1"/>
  <c r="P102" i="20"/>
  <c r="P122" i="20"/>
  <c r="P125" i="20"/>
  <c r="L101" i="20"/>
  <c r="L105" i="20"/>
  <c r="L106" i="32" s="1"/>
  <c r="L109" i="20"/>
  <c r="L110" i="32" s="1"/>
  <c r="L113" i="20"/>
  <c r="L114" i="32" s="1"/>
  <c r="L117" i="20"/>
  <c r="L118" i="32" s="1"/>
  <c r="L100" i="20"/>
  <c r="L101" i="32" s="1"/>
  <c r="L104" i="20"/>
  <c r="L108" i="20"/>
  <c r="L109" i="32" s="1"/>
  <c r="L112" i="20"/>
  <c r="L113" i="32" s="1"/>
  <c r="L116" i="20"/>
  <c r="L117" i="32" s="1"/>
  <c r="L102" i="20"/>
  <c r="L110" i="20"/>
  <c r="L111" i="32" s="1"/>
  <c r="L120" i="20"/>
  <c r="L121" i="32" s="1"/>
  <c r="L124" i="20"/>
  <c r="L103" i="20"/>
  <c r="L111" i="20"/>
  <c r="L112" i="32" s="1"/>
  <c r="L119" i="20"/>
  <c r="L120" i="32" s="1"/>
  <c r="L123" i="20"/>
  <c r="L124" i="32" s="1"/>
  <c r="L115" i="20"/>
  <c r="L116" i="32" s="1"/>
  <c r="L125" i="20"/>
  <c r="L114" i="20"/>
  <c r="L115" i="32" s="1"/>
  <c r="L118" i="20"/>
  <c r="L119" i="32" s="1"/>
  <c r="L107" i="20"/>
  <c r="L108" i="32" s="1"/>
  <c r="L121" i="20"/>
  <c r="L106" i="20"/>
  <c r="L122" i="20"/>
  <c r="H101" i="20"/>
  <c r="H105" i="20"/>
  <c r="H106" i="32" s="1"/>
  <c r="H109" i="20"/>
  <c r="H110" i="32" s="1"/>
  <c r="H113" i="20"/>
  <c r="H114" i="32" s="1"/>
  <c r="H117" i="20"/>
  <c r="H118" i="32" s="1"/>
  <c r="H100" i="20"/>
  <c r="H101" i="32" s="1"/>
  <c r="H104" i="20"/>
  <c r="H108" i="20"/>
  <c r="H109" i="32" s="1"/>
  <c r="H112" i="20"/>
  <c r="H113" i="32" s="1"/>
  <c r="H116" i="20"/>
  <c r="H117" i="32" s="1"/>
  <c r="H106" i="20"/>
  <c r="H114" i="20"/>
  <c r="H115" i="32" s="1"/>
  <c r="H120" i="20"/>
  <c r="H121" i="32" s="1"/>
  <c r="H124" i="20"/>
  <c r="H107" i="20"/>
  <c r="H108" i="32" s="1"/>
  <c r="H115" i="20"/>
  <c r="H116" i="32" s="1"/>
  <c r="H119" i="20"/>
  <c r="H120" i="32" s="1"/>
  <c r="H123" i="20"/>
  <c r="H124" i="32" s="1"/>
  <c r="H111" i="20"/>
  <c r="H112" i="32" s="1"/>
  <c r="H118" i="20"/>
  <c r="H119" i="32" s="1"/>
  <c r="H121" i="20"/>
  <c r="H103" i="20"/>
  <c r="H125" i="20"/>
  <c r="H102" i="20"/>
  <c r="H110" i="20"/>
  <c r="H111" i="32" s="1"/>
  <c r="H122" i="20"/>
  <c r="K84" i="20"/>
  <c r="K85" i="32" s="1"/>
  <c r="K92" i="20"/>
  <c r="K93" i="32" s="1"/>
  <c r="K87" i="20"/>
  <c r="K88" i="32" s="1"/>
  <c r="K99" i="20"/>
  <c r="K100" i="32" s="1"/>
  <c r="K97" i="20"/>
  <c r="K98" i="32" s="1"/>
  <c r="K78" i="20"/>
  <c r="K79" i="32" s="1"/>
  <c r="K86" i="20"/>
  <c r="K87" i="32" s="1"/>
  <c r="K90" i="20"/>
  <c r="K91" i="32" s="1"/>
  <c r="K77" i="20"/>
  <c r="K78" i="32" s="1"/>
  <c r="K82" i="20"/>
  <c r="K83" i="32" s="1"/>
  <c r="K89" i="20"/>
  <c r="K90" i="32" s="1"/>
  <c r="K98" i="20"/>
  <c r="K99" i="32" s="1"/>
  <c r="K94" i="20"/>
  <c r="K95" i="32" s="1"/>
  <c r="E118" i="20"/>
  <c r="E119" i="32" s="1"/>
  <c r="E110" i="20"/>
  <c r="E111" i="32" s="1"/>
  <c r="E103" i="20"/>
  <c r="E111" i="20"/>
  <c r="E112" i="32" s="1"/>
  <c r="E120" i="20"/>
  <c r="E121" i="32" s="1"/>
  <c r="E124" i="20"/>
  <c r="E116" i="20"/>
  <c r="E117" i="32" s="1"/>
  <c r="E109" i="20"/>
  <c r="E110" i="32" s="1"/>
  <c r="E100" i="20"/>
  <c r="E101" i="32" s="1"/>
  <c r="E105" i="20"/>
  <c r="E106" i="32" s="1"/>
  <c r="E113" i="20"/>
  <c r="E114" i="32" s="1"/>
  <c r="E121" i="20"/>
  <c r="E125" i="20"/>
  <c r="E112" i="20"/>
  <c r="E113" i="32" s="1"/>
  <c r="E108" i="20"/>
  <c r="E109" i="32" s="1"/>
  <c r="E123" i="20"/>
  <c r="E124" i="32" s="1"/>
  <c r="E115" i="20"/>
  <c r="E116" i="32" s="1"/>
  <c r="E119" i="20"/>
  <c r="E120" i="32" s="1"/>
  <c r="E102" i="20"/>
  <c r="E122" i="20"/>
  <c r="E107" i="20"/>
  <c r="E108" i="32" s="1"/>
  <c r="E101" i="20"/>
  <c r="E104" i="20"/>
  <c r="E117" i="20"/>
  <c r="E118" i="32" s="1"/>
  <c r="E114" i="20"/>
  <c r="E115" i="32" s="1"/>
  <c r="E106" i="20"/>
  <c r="N87" i="20"/>
  <c r="N88" i="32" s="1"/>
  <c r="N99" i="20"/>
  <c r="N100" i="32" s="1"/>
  <c r="N78" i="20"/>
  <c r="N79" i="32" s="1"/>
  <c r="N82" i="20"/>
  <c r="N83" i="32" s="1"/>
  <c r="N86" i="20"/>
  <c r="N87" i="32" s="1"/>
  <c r="N90" i="20"/>
  <c r="N91" i="32" s="1"/>
  <c r="N94" i="20"/>
  <c r="N95" i="32" s="1"/>
  <c r="N98" i="20"/>
  <c r="N99" i="32" s="1"/>
  <c r="N84" i="20"/>
  <c r="N85" i="32" s="1"/>
  <c r="N92" i="20"/>
  <c r="N93" i="32" s="1"/>
  <c r="N97" i="20"/>
  <c r="N98" i="32" s="1"/>
  <c r="N77" i="20"/>
  <c r="N78" i="32" s="1"/>
  <c r="N89" i="20"/>
  <c r="N90" i="32" s="1"/>
  <c r="I78" i="20"/>
  <c r="I79" i="32" s="1"/>
  <c r="I82" i="20"/>
  <c r="I83" i="32" s="1"/>
  <c r="I86" i="20"/>
  <c r="I87" i="32" s="1"/>
  <c r="I90" i="20"/>
  <c r="I91" i="32" s="1"/>
  <c r="I94" i="20"/>
  <c r="I95" i="32" s="1"/>
  <c r="I98" i="20"/>
  <c r="I99" i="32" s="1"/>
  <c r="I77" i="20"/>
  <c r="I78" i="32" s="1"/>
  <c r="I89" i="20"/>
  <c r="I90" i="32" s="1"/>
  <c r="I97" i="20"/>
  <c r="I98" i="32" s="1"/>
  <c r="I84" i="20"/>
  <c r="I85" i="32" s="1"/>
  <c r="I92" i="20"/>
  <c r="I93" i="32" s="1"/>
  <c r="I87" i="20"/>
  <c r="I88" i="32" s="1"/>
  <c r="I99" i="20"/>
  <c r="I100" i="32" s="1"/>
  <c r="O100" i="20"/>
  <c r="O101" i="32" s="1"/>
  <c r="O104" i="20"/>
  <c r="O108" i="20"/>
  <c r="O109" i="32" s="1"/>
  <c r="O112" i="20"/>
  <c r="O113" i="32" s="1"/>
  <c r="O116" i="20"/>
  <c r="O117" i="32" s="1"/>
  <c r="O103" i="20"/>
  <c r="O107" i="20"/>
  <c r="O108" i="32" s="1"/>
  <c r="O111" i="20"/>
  <c r="O112" i="32" s="1"/>
  <c r="O115" i="20"/>
  <c r="O116" i="32" s="1"/>
  <c r="O101" i="20"/>
  <c r="O109" i="20"/>
  <c r="O110" i="32" s="1"/>
  <c r="O117" i="20"/>
  <c r="O118" i="32" s="1"/>
  <c r="O119" i="20"/>
  <c r="O120" i="32" s="1"/>
  <c r="O123" i="20"/>
  <c r="O124" i="32" s="1"/>
  <c r="O102" i="20"/>
  <c r="O110" i="20"/>
  <c r="O111" i="32" s="1"/>
  <c r="O118" i="20"/>
  <c r="O119" i="32" s="1"/>
  <c r="O122" i="20"/>
  <c r="O106" i="20"/>
  <c r="O124" i="20"/>
  <c r="O114" i="20"/>
  <c r="O115" i="32" s="1"/>
  <c r="O120" i="20"/>
  <c r="O121" i="32" s="1"/>
  <c r="O113" i="20"/>
  <c r="O114" i="32" s="1"/>
  <c r="O121" i="20"/>
  <c r="O105" i="20"/>
  <c r="O106" i="32" s="1"/>
  <c r="O125" i="20"/>
  <c r="K100" i="20"/>
  <c r="K101" i="32" s="1"/>
  <c r="K104" i="20"/>
  <c r="K108" i="20"/>
  <c r="K109" i="32" s="1"/>
  <c r="K112" i="20"/>
  <c r="K113" i="32" s="1"/>
  <c r="K116" i="20"/>
  <c r="K117" i="32" s="1"/>
  <c r="K103" i="20"/>
  <c r="K107" i="20"/>
  <c r="K108" i="32" s="1"/>
  <c r="K111" i="20"/>
  <c r="K112" i="32" s="1"/>
  <c r="K115" i="20"/>
  <c r="K116" i="32" s="1"/>
  <c r="K105" i="20"/>
  <c r="K106" i="32" s="1"/>
  <c r="K113" i="20"/>
  <c r="K114" i="32" s="1"/>
  <c r="K119" i="20"/>
  <c r="K120" i="32" s="1"/>
  <c r="K123" i="20"/>
  <c r="K124" i="32" s="1"/>
  <c r="K106" i="20"/>
  <c r="K114" i="20"/>
  <c r="K115" i="32" s="1"/>
  <c r="K118" i="20"/>
  <c r="K119" i="32" s="1"/>
  <c r="K122" i="20"/>
  <c r="K102" i="20"/>
  <c r="K120" i="20"/>
  <c r="K121" i="32" s="1"/>
  <c r="K101" i="20"/>
  <c r="K117" i="20"/>
  <c r="K118" i="32" s="1"/>
  <c r="K121" i="20"/>
  <c r="K110" i="20"/>
  <c r="K111" i="32" s="1"/>
  <c r="K124" i="20"/>
  <c r="K109" i="20"/>
  <c r="K110" i="32" s="1"/>
  <c r="K125" i="20"/>
  <c r="G100" i="20"/>
  <c r="G101" i="32" s="1"/>
  <c r="G104" i="20"/>
  <c r="G108" i="20"/>
  <c r="G109" i="32" s="1"/>
  <c r="G112" i="20"/>
  <c r="G113" i="32" s="1"/>
  <c r="G116" i="20"/>
  <c r="G117" i="32" s="1"/>
  <c r="G103" i="20"/>
  <c r="G107" i="20"/>
  <c r="G108" i="32" s="1"/>
  <c r="G111" i="20"/>
  <c r="G112" i="32" s="1"/>
  <c r="G115" i="20"/>
  <c r="G116" i="32" s="1"/>
  <c r="G101" i="20"/>
  <c r="G109" i="20"/>
  <c r="G110" i="32" s="1"/>
  <c r="G117" i="20"/>
  <c r="G118" i="32" s="1"/>
  <c r="G119" i="20"/>
  <c r="G120" i="32" s="1"/>
  <c r="G123" i="20"/>
  <c r="G124" i="32" s="1"/>
  <c r="G102" i="20"/>
  <c r="G110" i="20"/>
  <c r="G111" i="32" s="1"/>
  <c r="G122" i="20"/>
  <c r="G114" i="20"/>
  <c r="G115" i="32" s="1"/>
  <c r="G124" i="20"/>
  <c r="G106" i="20"/>
  <c r="G105" i="20"/>
  <c r="G106" i="32" s="1"/>
  <c r="G113" i="20"/>
  <c r="G114" i="32" s="1"/>
  <c r="G125" i="20"/>
  <c r="G120" i="20"/>
  <c r="G121" i="32" s="1"/>
  <c r="G118" i="20"/>
  <c r="G119" i="32" s="1"/>
  <c r="G121" i="20"/>
  <c r="O84" i="20"/>
  <c r="O85" i="32" s="1"/>
  <c r="O92" i="20"/>
  <c r="O93" i="32" s="1"/>
  <c r="O87" i="20"/>
  <c r="O88" i="32" s="1"/>
  <c r="O99" i="20"/>
  <c r="O100" i="32" s="1"/>
  <c r="O78" i="20"/>
  <c r="O79" i="32" s="1"/>
  <c r="O86" i="20"/>
  <c r="O87" i="32" s="1"/>
  <c r="O90" i="20"/>
  <c r="O91" i="32" s="1"/>
  <c r="O94" i="20"/>
  <c r="O95" i="32" s="1"/>
  <c r="O77" i="20"/>
  <c r="O78" i="32" s="1"/>
  <c r="O82" i="20"/>
  <c r="O83" i="32" s="1"/>
  <c r="O89" i="20"/>
  <c r="O90" i="32" s="1"/>
  <c r="O98" i="20"/>
  <c r="O99" i="32" s="1"/>
  <c r="O97" i="20"/>
  <c r="O98" i="32" s="1"/>
  <c r="G84" i="20"/>
  <c r="G85" i="32" s="1"/>
  <c r="G92" i="20"/>
  <c r="G93" i="32" s="1"/>
  <c r="G87" i="20"/>
  <c r="G88" i="32" s="1"/>
  <c r="G99" i="20"/>
  <c r="G100" i="32" s="1"/>
  <c r="G78" i="20"/>
  <c r="G79" i="32" s="1"/>
  <c r="G86" i="20"/>
  <c r="G87" i="32" s="1"/>
  <c r="G90" i="20"/>
  <c r="G91" i="32" s="1"/>
  <c r="G94" i="20"/>
  <c r="G95" i="32" s="1"/>
  <c r="G89" i="20"/>
  <c r="G90" i="32" s="1"/>
  <c r="G98" i="20"/>
  <c r="G99" i="32" s="1"/>
  <c r="G77" i="20"/>
  <c r="G78" i="32" s="1"/>
  <c r="G97" i="20"/>
  <c r="G98" i="32" s="1"/>
  <c r="G82" i="20"/>
  <c r="G83" i="32" s="1"/>
  <c r="M102" i="20"/>
  <c r="M106" i="20"/>
  <c r="M110" i="20"/>
  <c r="M111" i="32" s="1"/>
  <c r="M114" i="20"/>
  <c r="M115" i="32" s="1"/>
  <c r="M101" i="20"/>
  <c r="M105" i="20"/>
  <c r="M106" i="32" s="1"/>
  <c r="M109" i="20"/>
  <c r="M110" i="32" s="1"/>
  <c r="M113" i="20"/>
  <c r="M114" i="32" s="1"/>
  <c r="M117" i="20"/>
  <c r="M118" i="32" s="1"/>
  <c r="M107" i="20"/>
  <c r="M108" i="32" s="1"/>
  <c r="M115" i="20"/>
  <c r="M116" i="32" s="1"/>
  <c r="M121" i="20"/>
  <c r="M125" i="20"/>
  <c r="M100" i="20"/>
  <c r="M101" i="32" s="1"/>
  <c r="M108" i="20"/>
  <c r="M109" i="32" s="1"/>
  <c r="M116" i="20"/>
  <c r="M117" i="32" s="1"/>
  <c r="M120" i="20"/>
  <c r="M121" i="32" s="1"/>
  <c r="M124" i="20"/>
  <c r="M112" i="20"/>
  <c r="M113" i="32" s="1"/>
  <c r="M122" i="20"/>
  <c r="M111" i="20"/>
  <c r="M112" i="32" s="1"/>
  <c r="M123" i="20"/>
  <c r="M124" i="32" s="1"/>
  <c r="M104" i="20"/>
  <c r="M118" i="20"/>
  <c r="M119" i="32" s="1"/>
  <c r="M103" i="20"/>
  <c r="M119" i="20"/>
  <c r="M120" i="32" s="1"/>
  <c r="I102" i="20"/>
  <c r="I106" i="20"/>
  <c r="I110" i="20"/>
  <c r="I111" i="32" s="1"/>
  <c r="I114" i="20"/>
  <c r="I115" i="32" s="1"/>
  <c r="I118" i="20"/>
  <c r="I119" i="32" s="1"/>
  <c r="I101" i="20"/>
  <c r="I105" i="20"/>
  <c r="I106" i="32" s="1"/>
  <c r="I109" i="20"/>
  <c r="I110" i="32" s="1"/>
  <c r="I113" i="20"/>
  <c r="I114" i="32" s="1"/>
  <c r="I117" i="20"/>
  <c r="I118" i="32" s="1"/>
  <c r="I103" i="20"/>
  <c r="I111" i="20"/>
  <c r="I112" i="32" s="1"/>
  <c r="I121" i="20"/>
  <c r="I125" i="20"/>
  <c r="I104" i="20"/>
  <c r="I112" i="20"/>
  <c r="I113" i="32" s="1"/>
  <c r="I120" i="20"/>
  <c r="I121" i="32" s="1"/>
  <c r="I124" i="20"/>
  <c r="I108" i="20"/>
  <c r="I109" i="32" s="1"/>
  <c r="I100" i="20"/>
  <c r="I101" i="32" s="1"/>
  <c r="I122" i="20"/>
  <c r="I123" i="20"/>
  <c r="I124" i="32" s="1"/>
  <c r="I107" i="20"/>
  <c r="I108" i="32" s="1"/>
  <c r="I119" i="20"/>
  <c r="I120" i="32" s="1"/>
  <c r="I116" i="20"/>
  <c r="I117" i="32" s="1"/>
  <c r="I115" i="20"/>
  <c r="I116" i="32" s="1"/>
  <c r="J87" i="20"/>
  <c r="J88" i="32" s="1"/>
  <c r="J99" i="20"/>
  <c r="J100" i="32" s="1"/>
  <c r="J78" i="20"/>
  <c r="J79" i="32" s="1"/>
  <c r="J82" i="20"/>
  <c r="J83" i="32" s="1"/>
  <c r="J86" i="20"/>
  <c r="J87" i="32" s="1"/>
  <c r="J90" i="20"/>
  <c r="J91" i="32" s="1"/>
  <c r="J94" i="20"/>
  <c r="J95" i="32" s="1"/>
  <c r="J98" i="20"/>
  <c r="J99" i="32" s="1"/>
  <c r="J77" i="20"/>
  <c r="J78" i="32" s="1"/>
  <c r="J89" i="20"/>
  <c r="J90" i="32" s="1"/>
  <c r="J84" i="20"/>
  <c r="J85" i="32" s="1"/>
  <c r="J92" i="20"/>
  <c r="J93" i="32" s="1"/>
  <c r="J97" i="20"/>
  <c r="J98" i="32" s="1"/>
  <c r="M78" i="20"/>
  <c r="M79" i="32" s="1"/>
  <c r="M82" i="20"/>
  <c r="M83" i="32" s="1"/>
  <c r="M86" i="20"/>
  <c r="M87" i="32" s="1"/>
  <c r="M90" i="20"/>
  <c r="M91" i="32" s="1"/>
  <c r="M94" i="20"/>
  <c r="M95" i="32" s="1"/>
  <c r="M98" i="20"/>
  <c r="M99" i="32" s="1"/>
  <c r="M77" i="20"/>
  <c r="M78" i="32" s="1"/>
  <c r="M89" i="20"/>
  <c r="M90" i="32" s="1"/>
  <c r="M97" i="20"/>
  <c r="M98" i="32" s="1"/>
  <c r="M92" i="20"/>
  <c r="M93" i="32" s="1"/>
  <c r="M99" i="20"/>
  <c r="M100" i="32" s="1"/>
  <c r="M87" i="20"/>
  <c r="M88" i="32" s="1"/>
  <c r="M84" i="20"/>
  <c r="M85" i="32" s="1"/>
  <c r="E99" i="20"/>
  <c r="E100" i="32" s="1"/>
  <c r="E92" i="20"/>
  <c r="E84" i="20"/>
  <c r="E85" i="32" s="1"/>
  <c r="E98" i="20"/>
  <c r="E99" i="32" s="1"/>
  <c r="E90" i="20"/>
  <c r="E82" i="20"/>
  <c r="E83" i="32" s="1"/>
  <c r="E78" i="20"/>
  <c r="E79" i="32" s="1"/>
  <c r="E94" i="20"/>
  <c r="E95" i="32" s="1"/>
  <c r="E89" i="20"/>
  <c r="E86" i="20"/>
  <c r="E87" i="32" s="1"/>
  <c r="E97" i="20"/>
  <c r="E98" i="32" s="1"/>
  <c r="E77" i="20"/>
  <c r="E78" i="32" s="1"/>
  <c r="E87" i="20"/>
  <c r="E88" i="32" s="1"/>
  <c r="P77" i="20"/>
  <c r="P78" i="32" s="1"/>
  <c r="P89" i="20"/>
  <c r="P90" i="32" s="1"/>
  <c r="P97" i="20"/>
  <c r="P98" i="32" s="1"/>
  <c r="P84" i="20"/>
  <c r="P85" i="32" s="1"/>
  <c r="P92" i="20"/>
  <c r="P93" i="32" s="1"/>
  <c r="P82" i="20"/>
  <c r="P83" i="32" s="1"/>
  <c r="P98" i="20"/>
  <c r="P99" i="32" s="1"/>
  <c r="P87" i="20"/>
  <c r="P88" i="32" s="1"/>
  <c r="P78" i="20"/>
  <c r="P79" i="32" s="1"/>
  <c r="P86" i="20"/>
  <c r="P87" i="32" s="1"/>
  <c r="P90" i="20"/>
  <c r="P91" i="32" s="1"/>
  <c r="P99" i="20"/>
  <c r="P100" i="32" s="1"/>
  <c r="P94" i="20"/>
  <c r="P95" i="32" s="1"/>
  <c r="L77" i="20"/>
  <c r="L78" i="32" s="1"/>
  <c r="L89" i="20"/>
  <c r="L90" i="32" s="1"/>
  <c r="L97" i="20"/>
  <c r="L98" i="32" s="1"/>
  <c r="L84" i="20"/>
  <c r="L85" i="32" s="1"/>
  <c r="L92" i="20"/>
  <c r="L93" i="32" s="1"/>
  <c r="L87" i="20"/>
  <c r="L88" i="32" s="1"/>
  <c r="L94" i="20"/>
  <c r="L95" i="32" s="1"/>
  <c r="L82" i="20"/>
  <c r="L83" i="32" s="1"/>
  <c r="L78" i="20"/>
  <c r="L79" i="32" s="1"/>
  <c r="L99" i="20"/>
  <c r="L100" i="32" s="1"/>
  <c r="L98" i="20"/>
  <c r="L99" i="32" s="1"/>
  <c r="L90" i="20"/>
  <c r="L91" i="32" s="1"/>
  <c r="L86" i="20"/>
  <c r="L87" i="32" s="1"/>
  <c r="H77" i="20"/>
  <c r="H78" i="32" s="1"/>
  <c r="H89" i="20"/>
  <c r="H90" i="32" s="1"/>
  <c r="H97" i="20"/>
  <c r="H98" i="32" s="1"/>
  <c r="H84" i="20"/>
  <c r="H85" i="32" s="1"/>
  <c r="H92" i="20"/>
  <c r="H93" i="32" s="1"/>
  <c r="H82" i="20"/>
  <c r="H83" i="32" s="1"/>
  <c r="H98" i="20"/>
  <c r="H99" i="32" s="1"/>
  <c r="H94" i="20"/>
  <c r="H95" i="32" s="1"/>
  <c r="H78" i="20"/>
  <c r="H79" i="32" s="1"/>
  <c r="H86" i="20"/>
  <c r="H87" i="32" s="1"/>
  <c r="H90" i="20"/>
  <c r="H91" i="32" s="1"/>
  <c r="H99" i="20"/>
  <c r="H100" i="32" s="1"/>
  <c r="H87" i="20"/>
  <c r="H88" i="32" s="1"/>
  <c r="N103" i="20"/>
  <c r="N107" i="20"/>
  <c r="N108" i="32" s="1"/>
  <c r="N111" i="20"/>
  <c r="N112" i="32" s="1"/>
  <c r="N115" i="20"/>
  <c r="N116" i="32" s="1"/>
  <c r="N102" i="20"/>
  <c r="N106" i="20"/>
  <c r="N110" i="20"/>
  <c r="N111" i="32" s="1"/>
  <c r="N114" i="20"/>
  <c r="N115" i="32" s="1"/>
  <c r="N104" i="20"/>
  <c r="N112" i="20"/>
  <c r="N113" i="32" s="1"/>
  <c r="N118" i="20"/>
  <c r="N119" i="32" s="1"/>
  <c r="N122" i="20"/>
  <c r="N105" i="20"/>
  <c r="N106" i="32" s="1"/>
  <c r="N113" i="20"/>
  <c r="N114" i="32" s="1"/>
  <c r="N121" i="20"/>
  <c r="N125" i="20"/>
  <c r="N109" i="20"/>
  <c r="N110" i="32" s="1"/>
  <c r="N119" i="20"/>
  <c r="N120" i="32" s="1"/>
  <c r="N117" i="20"/>
  <c r="N118" i="32" s="1"/>
  <c r="N123" i="20"/>
  <c r="N124" i="32" s="1"/>
  <c r="N116" i="20"/>
  <c r="N117" i="32" s="1"/>
  <c r="N124" i="20"/>
  <c r="N108" i="20"/>
  <c r="N109" i="32" s="1"/>
  <c r="N120" i="20"/>
  <c r="N121" i="32" s="1"/>
  <c r="N101" i="20"/>
  <c r="N100" i="20"/>
  <c r="N101" i="32" s="1"/>
  <c r="J103" i="20"/>
  <c r="J107" i="20"/>
  <c r="J108" i="32" s="1"/>
  <c r="J111" i="20"/>
  <c r="J112" i="32" s="1"/>
  <c r="J115" i="20"/>
  <c r="J116" i="32" s="1"/>
  <c r="J102" i="20"/>
  <c r="J106" i="20"/>
  <c r="J110" i="20"/>
  <c r="J111" i="32" s="1"/>
  <c r="J114" i="20"/>
  <c r="J115" i="32" s="1"/>
  <c r="J100" i="20"/>
  <c r="J101" i="32" s="1"/>
  <c r="J108" i="20"/>
  <c r="J109" i="32" s="1"/>
  <c r="J116" i="20"/>
  <c r="J117" i="32" s="1"/>
  <c r="J118" i="20"/>
  <c r="J119" i="32" s="1"/>
  <c r="J122" i="20"/>
  <c r="J101" i="20"/>
  <c r="J109" i="20"/>
  <c r="J110" i="32" s="1"/>
  <c r="J117" i="20"/>
  <c r="J118" i="32" s="1"/>
  <c r="J121" i="20"/>
  <c r="J125" i="20"/>
  <c r="J105" i="20"/>
  <c r="J106" i="32" s="1"/>
  <c r="J123" i="20"/>
  <c r="J124" i="32" s="1"/>
  <c r="J124" i="20"/>
  <c r="J119" i="20"/>
  <c r="J120" i="32" s="1"/>
  <c r="J120" i="20"/>
  <c r="J121" i="32" s="1"/>
  <c r="J104" i="20"/>
  <c r="J113" i="20"/>
  <c r="J114" i="32" s="1"/>
  <c r="J112" i="20"/>
  <c r="J113" i="32" s="1"/>
  <c r="F103" i="20"/>
  <c r="F107" i="20"/>
  <c r="F108" i="32" s="1"/>
  <c r="F111" i="20"/>
  <c r="F112" i="32" s="1"/>
  <c r="F115" i="20"/>
  <c r="F116" i="32" s="1"/>
  <c r="F102" i="20"/>
  <c r="F106" i="20"/>
  <c r="F110" i="20"/>
  <c r="F111" i="32" s="1"/>
  <c r="F114" i="20"/>
  <c r="F115" i="32" s="1"/>
  <c r="F104" i="20"/>
  <c r="F112" i="20"/>
  <c r="F113" i="32" s="1"/>
  <c r="F122" i="20"/>
  <c r="F105" i="20"/>
  <c r="F106" i="32" s="1"/>
  <c r="F113" i="20"/>
  <c r="F114" i="32" s="1"/>
  <c r="F118" i="20"/>
  <c r="F119" i="32" s="1"/>
  <c r="F121" i="20"/>
  <c r="F125" i="20"/>
  <c r="F101" i="20"/>
  <c r="F117" i="20"/>
  <c r="F118" i="32" s="1"/>
  <c r="F119" i="20"/>
  <c r="F120" i="32" s="1"/>
  <c r="F109" i="20"/>
  <c r="F110" i="32" s="1"/>
  <c r="F108" i="20"/>
  <c r="F109" i="32" s="1"/>
  <c r="F100" i="20"/>
  <c r="F101" i="32" s="1"/>
  <c r="F116" i="20"/>
  <c r="F117" i="32" s="1"/>
  <c r="F120" i="20"/>
  <c r="F121" i="32" s="1"/>
  <c r="F123" i="20"/>
  <c r="F124" i="32" s="1"/>
  <c r="F124" i="20"/>
  <c r="J38" i="32"/>
  <c r="P38" i="32"/>
  <c r="G72" i="20"/>
  <c r="J72" i="20"/>
  <c r="I72" i="20"/>
  <c r="F95" i="32"/>
  <c r="E68" i="20"/>
  <c r="E69" i="32" s="1"/>
  <c r="G68" i="20"/>
  <c r="G69" i="32" s="1"/>
  <c r="F68" i="20"/>
  <c r="F69" i="32" s="1"/>
  <c r="P101" i="32"/>
  <c r="P72" i="20"/>
  <c r="H69" i="20"/>
  <c r="H70" i="32" s="1"/>
  <c r="O69" i="20"/>
  <c r="P69" i="20"/>
  <c r="G69" i="20"/>
  <c r="N69" i="20"/>
  <c r="J69" i="20"/>
  <c r="F69" i="20"/>
  <c r="F70" i="32" s="1"/>
  <c r="L69" i="20"/>
  <c r="K69" i="20"/>
  <c r="M69" i="20"/>
  <c r="I69" i="20"/>
  <c r="I70" i="32" s="1"/>
  <c r="E69" i="20"/>
  <c r="E70" i="32" s="1"/>
  <c r="O68" i="20"/>
  <c r="O69" i="32" s="1"/>
  <c r="N68" i="20"/>
  <c r="N69" i="32" s="1"/>
  <c r="M68" i="20"/>
  <c r="M69" i="32" s="1"/>
  <c r="L68" i="20"/>
  <c r="L69" i="32" s="1"/>
  <c r="K68" i="20"/>
  <c r="K69" i="32" s="1"/>
  <c r="J68" i="20"/>
  <c r="J69" i="32" s="1"/>
  <c r="I68" i="20"/>
  <c r="I69" i="32" s="1"/>
  <c r="P68" i="20"/>
  <c r="P69" i="32" s="1"/>
  <c r="H68" i="20"/>
  <c r="H69" i="32" s="1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9" i="32" s="1"/>
  <c r="F28" i="20"/>
  <c r="F29" i="32" s="1"/>
  <c r="G28" i="20"/>
  <c r="G29" i="32" s="1"/>
  <c r="H28" i="20"/>
  <c r="H29" i="32" s="1"/>
  <c r="I28" i="20"/>
  <c r="I29" i="32" s="1"/>
  <c r="J28" i="20"/>
  <c r="J29" i="32" s="1"/>
  <c r="K28" i="20"/>
  <c r="K29" i="32" s="1"/>
  <c r="L28" i="20"/>
  <c r="L29" i="32" s="1"/>
  <c r="M28" i="20"/>
  <c r="M29" i="32" s="1"/>
  <c r="N28" i="20"/>
  <c r="N29" i="32" s="1"/>
  <c r="O28" i="20"/>
  <c r="O29" i="32" s="1"/>
  <c r="E29" i="20"/>
  <c r="E30" i="32" s="1"/>
  <c r="F29" i="20"/>
  <c r="F30" i="32" s="1"/>
  <c r="G29" i="20"/>
  <c r="G30" i="32" s="1"/>
  <c r="H29" i="20"/>
  <c r="H30" i="32" s="1"/>
  <c r="I29" i="20"/>
  <c r="I30" i="32" s="1"/>
  <c r="J29" i="20"/>
  <c r="J30" i="32" s="1"/>
  <c r="K29" i="20"/>
  <c r="K30" i="32" s="1"/>
  <c r="L29" i="20"/>
  <c r="L30" i="32" s="1"/>
  <c r="M29" i="20"/>
  <c r="M30" i="32" s="1"/>
  <c r="N29" i="20"/>
  <c r="N30" i="32" s="1"/>
  <c r="O29" i="20"/>
  <c r="O30" i="32" s="1"/>
  <c r="E30" i="20"/>
  <c r="E31" i="32" s="1"/>
  <c r="F30" i="20"/>
  <c r="F31" i="32" s="1"/>
  <c r="G30" i="20"/>
  <c r="G31" i="32" s="1"/>
  <c r="H30" i="20"/>
  <c r="H31" i="32" s="1"/>
  <c r="I30" i="20"/>
  <c r="I31" i="32" s="1"/>
  <c r="J30" i="20"/>
  <c r="J31" i="32" s="1"/>
  <c r="K30" i="20"/>
  <c r="K31" i="32" s="1"/>
  <c r="L30" i="20"/>
  <c r="L31" i="32" s="1"/>
  <c r="M30" i="20"/>
  <c r="M31" i="32" s="1"/>
  <c r="N30" i="20"/>
  <c r="N31" i="32" s="1"/>
  <c r="O30" i="20"/>
  <c r="O31" i="32" s="1"/>
  <c r="F25" i="20"/>
  <c r="F26" i="32" s="1"/>
  <c r="G25" i="20"/>
  <c r="G26" i="32" s="1"/>
  <c r="H25" i="20"/>
  <c r="H26" i="32" s="1"/>
  <c r="I25" i="20"/>
  <c r="I26" i="32" s="1"/>
  <c r="J25" i="20"/>
  <c r="J26" i="32" s="1"/>
  <c r="K25" i="20"/>
  <c r="K26" i="32" s="1"/>
  <c r="L25" i="20"/>
  <c r="L26" i="32" s="1"/>
  <c r="M25" i="20"/>
  <c r="M26" i="32" s="1"/>
  <c r="N25" i="20"/>
  <c r="N26" i="32" s="1"/>
  <c r="O25" i="20"/>
  <c r="O26" i="32" s="1"/>
  <c r="N49" i="20" l="1"/>
  <c r="N50" i="32" s="1"/>
  <c r="N46" i="20"/>
  <c r="J49" i="20"/>
  <c r="J50" i="32" s="1"/>
  <c r="J53" i="20"/>
  <c r="J54" i="32" s="1"/>
  <c r="J52" i="20"/>
  <c r="J50" i="20"/>
  <c r="J51" i="32" s="1"/>
  <c r="N47" i="20"/>
  <c r="N48" i="32" s="1"/>
  <c r="J47" i="20"/>
  <c r="J48" i="32" s="1"/>
  <c r="J46" i="20"/>
  <c r="N53" i="20"/>
  <c r="N54" i="32" s="1"/>
  <c r="N52" i="20"/>
  <c r="N50" i="20"/>
  <c r="N51" i="32" s="1"/>
  <c r="O65" i="20"/>
  <c r="O66" i="32" s="1"/>
  <c r="I65" i="20"/>
  <c r="I66" i="32" s="1"/>
  <c r="K60" i="20"/>
  <c r="K61" i="32" s="1"/>
  <c r="K65" i="20"/>
  <c r="K66" i="32" s="1"/>
  <c r="G74" i="20"/>
  <c r="G65" i="20"/>
  <c r="G66" i="32" s="1"/>
  <c r="P65" i="20"/>
  <c r="P66" i="32" s="1"/>
  <c r="M65" i="20"/>
  <c r="M66" i="32" s="1"/>
  <c r="F65" i="20"/>
  <c r="F66" i="32" s="1"/>
  <c r="L65" i="20"/>
  <c r="L66" i="32" s="1"/>
  <c r="N65" i="20"/>
  <c r="N66" i="32" s="1"/>
  <c r="H65" i="20"/>
  <c r="H66" i="32" s="1"/>
  <c r="J65" i="20"/>
  <c r="J66" i="32" s="1"/>
  <c r="K73" i="20"/>
  <c r="K74" i="20"/>
  <c r="L49" i="20"/>
  <c r="L50" i="32" s="1"/>
  <c r="L53" i="20"/>
  <c r="L54" i="32" s="1"/>
  <c r="L47" i="20"/>
  <c r="L52" i="20"/>
  <c r="L46" i="20"/>
  <c r="L50" i="20"/>
  <c r="L51" i="32" s="1"/>
  <c r="O47" i="20"/>
  <c r="O48" i="32" s="1"/>
  <c r="O52" i="20"/>
  <c r="O46" i="20"/>
  <c r="O50" i="20"/>
  <c r="O51" i="32" s="1"/>
  <c r="O53" i="20"/>
  <c r="O54" i="32" s="1"/>
  <c r="O49" i="20"/>
  <c r="O50" i="32" s="1"/>
  <c r="P49" i="20"/>
  <c r="P50" i="32" s="1"/>
  <c r="P53" i="20"/>
  <c r="P54" i="32" s="1"/>
  <c r="P47" i="20"/>
  <c r="P48" i="32" s="1"/>
  <c r="P52" i="20"/>
  <c r="P46" i="20"/>
  <c r="P50" i="20"/>
  <c r="P51" i="32" s="1"/>
  <c r="K47" i="20"/>
  <c r="K48" i="32" s="1"/>
  <c r="K52" i="20"/>
  <c r="K46" i="20"/>
  <c r="K50" i="20"/>
  <c r="K51" i="32" s="1"/>
  <c r="K49" i="20"/>
  <c r="K50" i="32" s="1"/>
  <c r="K53" i="20"/>
  <c r="K54" i="32" s="1"/>
  <c r="M50" i="20"/>
  <c r="M51" i="32" s="1"/>
  <c r="M49" i="20"/>
  <c r="M50" i="32" s="1"/>
  <c r="M53" i="20"/>
  <c r="M54" i="32" s="1"/>
  <c r="M47" i="20"/>
  <c r="M48" i="32" s="1"/>
  <c r="M52" i="20"/>
  <c r="M46" i="20"/>
  <c r="I50" i="20"/>
  <c r="I51" i="32" s="1"/>
  <c r="I49" i="20"/>
  <c r="I50" i="32" s="1"/>
  <c r="I53" i="20"/>
  <c r="I54" i="32" s="1"/>
  <c r="I47" i="20"/>
  <c r="I48" i="32" s="1"/>
  <c r="I52" i="20"/>
  <c r="I46" i="20"/>
  <c r="G47" i="20"/>
  <c r="G48" i="32" s="1"/>
  <c r="G52" i="20"/>
  <c r="G46" i="20"/>
  <c r="G50" i="20"/>
  <c r="G51" i="32" s="1"/>
  <c r="G49" i="20"/>
  <c r="G50" i="32" s="1"/>
  <c r="G53" i="20"/>
  <c r="G54" i="32" s="1"/>
  <c r="H49" i="20"/>
  <c r="H50" i="32" s="1"/>
  <c r="H53" i="20"/>
  <c r="H54" i="32" s="1"/>
  <c r="H47" i="20"/>
  <c r="H52" i="20"/>
  <c r="H46" i="20"/>
  <c r="H50" i="20"/>
  <c r="H51" i="32" s="1"/>
  <c r="F46" i="20"/>
  <c r="F50" i="20"/>
  <c r="F51" i="32" s="1"/>
  <c r="F49" i="20"/>
  <c r="F50" i="32" s="1"/>
  <c r="F53" i="20"/>
  <c r="F54" i="32" s="1"/>
  <c r="F52" i="20"/>
  <c r="F47" i="20"/>
  <c r="F48" i="32" s="1"/>
  <c r="G73" i="20"/>
  <c r="G60" i="20"/>
  <c r="G61" i="32" s="1"/>
  <c r="L60" i="20"/>
  <c r="L61" i="32" s="1"/>
  <c r="L73" i="20"/>
  <c r="L74" i="20"/>
  <c r="H73" i="20"/>
  <c r="H74" i="20"/>
  <c r="H60" i="20"/>
  <c r="H61" i="32" s="1"/>
  <c r="I73" i="20"/>
  <c r="I60" i="20"/>
  <c r="I61" i="32" s="1"/>
  <c r="I74" i="20"/>
  <c r="M60" i="20"/>
  <c r="M61" i="32" s="1"/>
  <c r="M73" i="20"/>
  <c r="M74" i="20"/>
  <c r="F73" i="20"/>
  <c r="F74" i="20"/>
  <c r="F60" i="20"/>
  <c r="F61" i="32" s="1"/>
  <c r="O60" i="20"/>
  <c r="O61" i="32" s="1"/>
  <c r="O73" i="20"/>
  <c r="O74" i="20"/>
  <c r="P60" i="20"/>
  <c r="P61" i="32" s="1"/>
  <c r="P73" i="20"/>
  <c r="P74" i="20"/>
  <c r="N60" i="20"/>
  <c r="N61" i="32" s="1"/>
  <c r="N73" i="20"/>
  <c r="N74" i="20"/>
  <c r="J60" i="20"/>
  <c r="J61" i="32" s="1"/>
  <c r="J74" i="20"/>
  <c r="J73" i="20"/>
  <c r="E6" i="20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G67" i="20" l="1"/>
  <c r="G68" i="32" s="1"/>
  <c r="J66" i="20"/>
  <c r="J67" i="32" s="1"/>
  <c r="J67" i="20"/>
  <c r="J68" i="32" s="1"/>
  <c r="O67" i="20"/>
  <c r="O68" i="32" s="1"/>
  <c r="F67" i="20"/>
  <c r="F68" i="32" s="1"/>
  <c r="L66" i="20"/>
  <c r="L67" i="32" s="1"/>
  <c r="K67" i="20"/>
  <c r="K68" i="32" s="1"/>
  <c r="M66" i="20"/>
  <c r="M67" i="32" s="1"/>
  <c r="I66" i="20"/>
  <c r="I67" i="32" s="1"/>
  <c r="L67" i="20"/>
  <c r="L68" i="32" s="1"/>
  <c r="G66" i="20"/>
  <c r="G67" i="32" s="1"/>
  <c r="P67" i="20"/>
  <c r="P68" i="32" s="1"/>
  <c r="O66" i="20"/>
  <c r="O67" i="32" s="1"/>
  <c r="F66" i="20"/>
  <c r="F67" i="32" s="1"/>
  <c r="I67" i="20"/>
  <c r="I68" i="32" s="1"/>
  <c r="H67" i="20"/>
  <c r="H68" i="32" s="1"/>
  <c r="K66" i="20"/>
  <c r="K67" i="32" s="1"/>
  <c r="N66" i="20"/>
  <c r="N67" i="32" s="1"/>
  <c r="N67" i="20"/>
  <c r="N68" i="32" s="1"/>
  <c r="P66" i="20"/>
  <c r="P67" i="32" s="1"/>
  <c r="M67" i="20"/>
  <c r="M68" i="32" s="1"/>
  <c r="H66" i="20"/>
  <c r="H67" i="32" s="1"/>
  <c r="Q68" i="28"/>
  <c r="Q68" i="29" s="1"/>
  <c r="U110" i="28"/>
  <c r="U110" i="29" s="1"/>
  <c r="W110" i="28"/>
  <c r="W110" i="29" s="1"/>
  <c r="T110" i="28"/>
  <c r="T110" i="29" s="1"/>
  <c r="S110" i="28"/>
  <c r="S110" i="29" s="1"/>
  <c r="R110" i="28"/>
  <c r="R110" i="29" s="1"/>
  <c r="X110" i="28"/>
  <c r="X110" i="29" s="1"/>
  <c r="V110" i="28"/>
  <c r="V110" i="29" s="1"/>
  <c r="X47" i="29"/>
  <c r="X37" i="29"/>
  <c r="X40" i="29"/>
  <c r="X34" i="29"/>
  <c r="T40" i="29"/>
  <c r="T34" i="29"/>
  <c r="T47" i="29"/>
  <c r="T37" i="29"/>
  <c r="W47" i="29"/>
  <c r="W37" i="29"/>
  <c r="W40" i="29"/>
  <c r="W34" i="29"/>
  <c r="S40" i="29"/>
  <c r="S34" i="29"/>
  <c r="S47" i="29"/>
  <c r="S37" i="29"/>
  <c r="S54" i="28"/>
  <c r="S54" i="29" s="1"/>
  <c r="V47" i="29"/>
  <c r="V37" i="29"/>
  <c r="V40" i="29"/>
  <c r="V34" i="29"/>
  <c r="R40" i="29"/>
  <c r="R34" i="29"/>
  <c r="R47" i="29"/>
  <c r="R37" i="29"/>
  <c r="U47" i="29"/>
  <c r="U37" i="29"/>
  <c r="U40" i="29"/>
  <c r="U34" i="29"/>
  <c r="Q40" i="29"/>
  <c r="Q34" i="29"/>
  <c r="Q47" i="29"/>
  <c r="Q37" i="29"/>
  <c r="Q54" i="28"/>
  <c r="Q54" i="29" s="1"/>
  <c r="Q110" i="28" l="1"/>
  <c r="Q110" i="29" s="1"/>
  <c r="X58" i="28"/>
  <c r="X58" i="29" s="1"/>
  <c r="X66" i="28"/>
  <c r="X66" i="29" s="1"/>
  <c r="X74" i="28"/>
  <c r="X74" i="29" s="1"/>
  <c r="X86" i="28"/>
  <c r="X86" i="29" s="1"/>
  <c r="X99" i="28"/>
  <c r="X99" i="29" s="1"/>
  <c r="X107" i="28"/>
  <c r="X107" i="29" s="1"/>
  <c r="W54" i="28"/>
  <c r="W54" i="29" s="1"/>
  <c r="R51" i="28"/>
  <c r="R51" i="29" s="1"/>
  <c r="W59" i="28"/>
  <c r="W59" i="29" s="1"/>
  <c r="W74" i="28"/>
  <c r="W74" i="29" s="1"/>
  <c r="W80" i="28"/>
  <c r="W80" i="29" s="1"/>
  <c r="W62" i="28"/>
  <c r="W62" i="29" s="1"/>
  <c r="V80" i="28"/>
  <c r="V80" i="29" s="1"/>
  <c r="V94" i="28"/>
  <c r="V94" i="29" s="1"/>
  <c r="V107" i="28"/>
  <c r="V107" i="29" s="1"/>
  <c r="U74" i="28"/>
  <c r="U74" i="29" s="1"/>
  <c r="T60" i="28"/>
  <c r="T60" i="29" s="1"/>
  <c r="V60" i="28"/>
  <c r="V60" i="29" s="1"/>
  <c r="U80" i="28"/>
  <c r="U80" i="29" s="1"/>
  <c r="V68" i="28"/>
  <c r="V68" i="29" s="1"/>
  <c r="U94" i="28"/>
  <c r="U94" i="29" s="1"/>
  <c r="V72" i="28"/>
  <c r="V72" i="29" s="1"/>
  <c r="V67" i="28"/>
  <c r="V67" i="29" s="1"/>
  <c r="X30" i="28"/>
  <c r="X30" i="29" s="1"/>
  <c r="S51" i="28"/>
  <c r="S51" i="29" s="1"/>
  <c r="T90" i="28"/>
  <c r="T90" i="29" s="1"/>
  <c r="U48" i="28"/>
  <c r="S61" i="28"/>
  <c r="S61" i="29" s="1"/>
  <c r="S59" i="28"/>
  <c r="S59" i="29" s="1"/>
  <c r="S92" i="28"/>
  <c r="S92" i="29" s="1"/>
  <c r="T54" i="28"/>
  <c r="T54" i="29" s="1"/>
  <c r="S81" i="28"/>
  <c r="S81" i="29" s="1"/>
  <c r="Q100" i="28"/>
  <c r="Q100" i="29" s="1"/>
  <c r="S48" i="28"/>
  <c r="Q59" i="28"/>
  <c r="Q59" i="29" s="1"/>
  <c r="U50" i="28"/>
  <c r="U50" i="29" s="1"/>
  <c r="S94" i="28"/>
  <c r="S94" i="29" s="1"/>
  <c r="R55" i="28"/>
  <c r="U73" i="28"/>
  <c r="U73" i="29" s="1"/>
  <c r="R79" i="28"/>
  <c r="R79" i="29" s="1"/>
  <c r="R94" i="28"/>
  <c r="R94" i="29" s="1"/>
  <c r="R102" i="28"/>
  <c r="R102" i="29" s="1"/>
  <c r="R92" i="28"/>
  <c r="R92" i="29" s="1"/>
  <c r="R86" i="28"/>
  <c r="R86" i="29" s="1"/>
  <c r="Q102" i="28"/>
  <c r="Q102" i="29" s="1"/>
  <c r="U36" i="28"/>
  <c r="U36" i="29" s="1"/>
  <c r="V39" i="28"/>
  <c r="V39" i="29" s="1"/>
  <c r="U43" i="28"/>
  <c r="U43" i="29" s="1"/>
  <c r="W25" i="28"/>
  <c r="W25" i="29" s="1"/>
  <c r="X41" i="28"/>
  <c r="X41" i="29" s="1"/>
  <c r="W43" i="28"/>
  <c r="W43" i="29" s="1"/>
  <c r="X35" i="28"/>
  <c r="X35" i="29" s="1"/>
  <c r="X54" i="28"/>
  <c r="X54" i="29" s="1"/>
  <c r="X63" i="28"/>
  <c r="X63" i="29" s="1"/>
  <c r="X71" i="28"/>
  <c r="X71" i="29" s="1"/>
  <c r="X79" i="28"/>
  <c r="X79" i="29" s="1"/>
  <c r="X83" i="28"/>
  <c r="X83" i="29" s="1"/>
  <c r="X87" i="28"/>
  <c r="X87" i="29" s="1"/>
  <c r="X91" i="28"/>
  <c r="X91" i="29" s="1"/>
  <c r="X95" i="28"/>
  <c r="X95" i="29" s="1"/>
  <c r="X100" i="28"/>
  <c r="X100" i="29" s="1"/>
  <c r="X114" i="28"/>
  <c r="X114" i="29" s="1"/>
  <c r="X50" i="28"/>
  <c r="X50" i="29" s="1"/>
  <c r="S52" i="28"/>
  <c r="S52" i="29" s="1"/>
  <c r="V49" i="28"/>
  <c r="V49" i="29" s="1"/>
  <c r="V54" i="28"/>
  <c r="V54" i="29" s="1"/>
  <c r="W77" i="28"/>
  <c r="W77" i="29" s="1"/>
  <c r="W84" i="28"/>
  <c r="W84" i="29" s="1"/>
  <c r="W67" i="28"/>
  <c r="W67" i="29" s="1"/>
  <c r="W100" i="28"/>
  <c r="W100" i="29" s="1"/>
  <c r="W82" i="28"/>
  <c r="W82" i="29" s="1"/>
  <c r="U49" i="28"/>
  <c r="U49" i="29" s="1"/>
  <c r="W57" i="28"/>
  <c r="W57" i="29" s="1"/>
  <c r="W89" i="28"/>
  <c r="W89" i="29" s="1"/>
  <c r="W56" i="28"/>
  <c r="W88" i="28"/>
  <c r="W88" i="29" s="1"/>
  <c r="X98" i="28"/>
  <c r="X98" i="29" s="1"/>
  <c r="W70" i="28"/>
  <c r="W70" i="29" s="1"/>
  <c r="W106" i="28"/>
  <c r="W106" i="29" s="1"/>
  <c r="W55" i="28"/>
  <c r="V84" i="28"/>
  <c r="V84" i="29" s="1"/>
  <c r="V92" i="28"/>
  <c r="V92" i="29" s="1"/>
  <c r="V96" i="28"/>
  <c r="V96" i="29" s="1"/>
  <c r="W87" i="28"/>
  <c r="W87" i="29" s="1"/>
  <c r="U106" i="28"/>
  <c r="U106" i="29" s="1"/>
  <c r="T107" i="28"/>
  <c r="T107" i="29" s="1"/>
  <c r="V50" i="28"/>
  <c r="V50" i="29" s="1"/>
  <c r="U61" i="28"/>
  <c r="U61" i="29" s="1"/>
  <c r="U78" i="28"/>
  <c r="U78" i="29" s="1"/>
  <c r="T95" i="28"/>
  <c r="T95" i="29" s="1"/>
  <c r="V61" i="28"/>
  <c r="V61" i="29" s="1"/>
  <c r="V74" i="28"/>
  <c r="V74" i="29" s="1"/>
  <c r="T89" i="28"/>
  <c r="T89" i="29" s="1"/>
  <c r="T102" i="28"/>
  <c r="T102" i="29" s="1"/>
  <c r="U56" i="28"/>
  <c r="T68" i="28"/>
  <c r="T68" i="29" s="1"/>
  <c r="T63" i="28"/>
  <c r="T63" i="29" s="1"/>
  <c r="V73" i="28"/>
  <c r="V73" i="29" s="1"/>
  <c r="U83" i="28"/>
  <c r="U83" i="29" s="1"/>
  <c r="V102" i="28"/>
  <c r="V102" i="29" s="1"/>
  <c r="U63" i="28"/>
  <c r="U63" i="29" s="1"/>
  <c r="T71" i="28"/>
  <c r="T71" i="29" s="1"/>
  <c r="T85" i="28"/>
  <c r="T85" i="29" s="1"/>
  <c r="T97" i="28"/>
  <c r="T97" i="29" s="1"/>
  <c r="V63" i="28"/>
  <c r="V63" i="29" s="1"/>
  <c r="V76" i="28"/>
  <c r="V76" i="29" s="1"/>
  <c r="V91" i="28"/>
  <c r="V91" i="29" s="1"/>
  <c r="V71" i="28"/>
  <c r="V71" i="29" s="1"/>
  <c r="T48" i="28"/>
  <c r="Q87" i="28"/>
  <c r="Q87" i="29" s="1"/>
  <c r="T96" i="28"/>
  <c r="T96" i="29" s="1"/>
  <c r="U79" i="28"/>
  <c r="U79" i="29" s="1"/>
  <c r="U86" i="28"/>
  <c r="U86" i="29" s="1"/>
  <c r="U52" i="28"/>
  <c r="U52" i="29" s="1"/>
  <c r="U89" i="28"/>
  <c r="U89" i="29" s="1"/>
  <c r="S71" i="28"/>
  <c r="S71" i="29" s="1"/>
  <c r="S65" i="28"/>
  <c r="S65" i="29" s="1"/>
  <c r="Q81" i="28"/>
  <c r="Q81" i="29" s="1"/>
  <c r="U53" i="28"/>
  <c r="U53" i="29" s="1"/>
  <c r="S79" i="28"/>
  <c r="S79" i="29" s="1"/>
  <c r="S55" i="28"/>
  <c r="W53" i="28"/>
  <c r="W53" i="29" s="1"/>
  <c r="X53" i="28"/>
  <c r="X53" i="29" s="1"/>
  <c r="S76" i="28"/>
  <c r="S76" i="29" s="1"/>
  <c r="W63" i="28"/>
  <c r="W63" i="29" s="1"/>
  <c r="T75" i="28"/>
  <c r="T75" i="29" s="1"/>
  <c r="S101" i="28"/>
  <c r="S101" i="29" s="1"/>
  <c r="S58" i="28"/>
  <c r="S58" i="29" s="1"/>
  <c r="S96" i="28"/>
  <c r="S96" i="29" s="1"/>
  <c r="T58" i="28"/>
  <c r="T58" i="29" s="1"/>
  <c r="R66" i="28"/>
  <c r="R66" i="29" s="1"/>
  <c r="S78" i="28"/>
  <c r="S78" i="29" s="1"/>
  <c r="S63" i="28"/>
  <c r="S63" i="29" s="1"/>
  <c r="Q80" i="28"/>
  <c r="Q80" i="29" s="1"/>
  <c r="Q92" i="28"/>
  <c r="Q92" i="29" s="1"/>
  <c r="T87" i="28"/>
  <c r="T87" i="29" s="1"/>
  <c r="S74" i="28"/>
  <c r="S74" i="29" s="1"/>
  <c r="S68" i="28"/>
  <c r="S68" i="29" s="1"/>
  <c r="S87" i="28"/>
  <c r="S87" i="29" s="1"/>
  <c r="Q63" i="28"/>
  <c r="Q63" i="29" s="1"/>
  <c r="Q71" i="28"/>
  <c r="Q71" i="29" s="1"/>
  <c r="R61" i="28"/>
  <c r="R61" i="29" s="1"/>
  <c r="S102" i="28"/>
  <c r="S102" i="29" s="1"/>
  <c r="U58" i="28"/>
  <c r="U58" i="29" s="1"/>
  <c r="U75" i="28"/>
  <c r="U75" i="29" s="1"/>
  <c r="Q62" i="28"/>
  <c r="Q62" i="29" s="1"/>
  <c r="Q76" i="28"/>
  <c r="Q76" i="29" s="1"/>
  <c r="R96" i="28"/>
  <c r="R96" i="29" s="1"/>
  <c r="R88" i="28"/>
  <c r="R88" i="29" s="1"/>
  <c r="R67" i="28"/>
  <c r="R67" i="29" s="1"/>
  <c r="R101" i="28"/>
  <c r="R101" i="29" s="1"/>
  <c r="R95" i="28"/>
  <c r="R95" i="29" s="1"/>
  <c r="R82" i="28"/>
  <c r="R82" i="29" s="1"/>
  <c r="Q79" i="28"/>
  <c r="Q79" i="29" s="1"/>
  <c r="R64" i="28"/>
  <c r="R64" i="29" s="1"/>
  <c r="R99" i="28"/>
  <c r="R99" i="29" s="1"/>
  <c r="R59" i="28"/>
  <c r="R59" i="29" s="1"/>
  <c r="R56" i="28"/>
  <c r="Q72" i="28"/>
  <c r="Q72" i="29" s="1"/>
  <c r="U57" i="28"/>
  <c r="U57" i="29" s="1"/>
  <c r="V66" i="28"/>
  <c r="V66" i="29" s="1"/>
  <c r="Q89" i="28"/>
  <c r="Q89" i="29" s="1"/>
  <c r="U38" i="28"/>
  <c r="U38" i="29" s="1"/>
  <c r="R39" i="28"/>
  <c r="R39" i="29" s="1"/>
  <c r="V41" i="28"/>
  <c r="V41" i="29" s="1"/>
  <c r="R38" i="28"/>
  <c r="R38" i="29" s="1"/>
  <c r="V35" i="28"/>
  <c r="V35" i="29" s="1"/>
  <c r="S39" i="28"/>
  <c r="S39" i="29" s="1"/>
  <c r="W41" i="28"/>
  <c r="W41" i="29" s="1"/>
  <c r="S35" i="28"/>
  <c r="S35" i="29" s="1"/>
  <c r="W36" i="28"/>
  <c r="W36" i="29" s="1"/>
  <c r="T41" i="28"/>
  <c r="T41" i="29" s="1"/>
  <c r="X42" i="28"/>
  <c r="X42" i="29" s="1"/>
  <c r="T35" i="28"/>
  <c r="T35" i="29" s="1"/>
  <c r="X36" i="28"/>
  <c r="X36" i="29" s="1"/>
  <c r="U42" i="28"/>
  <c r="U42" i="29" s="1"/>
  <c r="X43" i="28"/>
  <c r="X43" i="29" s="1"/>
  <c r="X78" i="28"/>
  <c r="X78" i="29" s="1"/>
  <c r="X49" i="28"/>
  <c r="X49" i="29" s="1"/>
  <c r="W91" i="28"/>
  <c r="W91" i="29" s="1"/>
  <c r="W94" i="28"/>
  <c r="W94" i="29" s="1"/>
  <c r="V88" i="28"/>
  <c r="V88" i="29" s="1"/>
  <c r="T106" i="28"/>
  <c r="T106" i="29" s="1"/>
  <c r="U87" i="28"/>
  <c r="U87" i="29" s="1"/>
  <c r="T73" i="28"/>
  <c r="T73" i="29" s="1"/>
  <c r="U98" i="28"/>
  <c r="U98" i="29" s="1"/>
  <c r="U59" i="28"/>
  <c r="U59" i="29" s="1"/>
  <c r="U88" i="28"/>
  <c r="U88" i="29" s="1"/>
  <c r="W71" i="28"/>
  <c r="W71" i="29" s="1"/>
  <c r="V53" i="28"/>
  <c r="V53" i="29" s="1"/>
  <c r="T53" i="28"/>
  <c r="T53" i="29" s="1"/>
  <c r="S97" i="28"/>
  <c r="S97" i="29" s="1"/>
  <c r="R77" i="28"/>
  <c r="R77" i="29" s="1"/>
  <c r="Q90" i="28"/>
  <c r="Q90" i="29" s="1"/>
  <c r="T62" i="28"/>
  <c r="T62" i="29" s="1"/>
  <c r="Q69" i="28"/>
  <c r="Q69" i="29" s="1"/>
  <c r="U77" i="28"/>
  <c r="U77" i="29" s="1"/>
  <c r="R48" i="28"/>
  <c r="R68" i="28"/>
  <c r="R68" i="29" s="1"/>
  <c r="V58" i="28"/>
  <c r="V58" i="29" s="1"/>
  <c r="R100" i="28"/>
  <c r="R100" i="29" s="1"/>
  <c r="T65" i="28"/>
  <c r="T65" i="29" s="1"/>
  <c r="V38" i="28"/>
  <c r="V38" i="29" s="1"/>
  <c r="X67" i="28"/>
  <c r="X67" i="29" s="1"/>
  <c r="R30" i="28"/>
  <c r="R30" i="29" s="1"/>
  <c r="X60" i="28"/>
  <c r="X60" i="29" s="1"/>
  <c r="X72" i="28"/>
  <c r="X72" i="29" s="1"/>
  <c r="X84" i="28"/>
  <c r="X84" i="29" s="1"/>
  <c r="X96" i="28"/>
  <c r="X96" i="29" s="1"/>
  <c r="R27" i="28"/>
  <c r="R27" i="29" s="1"/>
  <c r="T49" i="28"/>
  <c r="T49" i="29" s="1"/>
  <c r="V52" i="28"/>
  <c r="V52" i="29" s="1"/>
  <c r="W93" i="28"/>
  <c r="W93" i="29" s="1"/>
  <c r="W60" i="28"/>
  <c r="W60" i="29" s="1"/>
  <c r="W92" i="28"/>
  <c r="W92" i="29" s="1"/>
  <c r="W75" i="28"/>
  <c r="W75" i="29" s="1"/>
  <c r="R28" i="28"/>
  <c r="R28" i="29" s="1"/>
  <c r="W58" i="28"/>
  <c r="W58" i="29" s="1"/>
  <c r="W90" i="28"/>
  <c r="W90" i="29" s="1"/>
  <c r="T27" i="28"/>
  <c r="T27" i="29" s="1"/>
  <c r="W65" i="28"/>
  <c r="W65" i="29" s="1"/>
  <c r="W97" i="28"/>
  <c r="W97" i="29" s="1"/>
  <c r="W64" i="28"/>
  <c r="W64" i="29" s="1"/>
  <c r="W96" i="28"/>
  <c r="W96" i="29" s="1"/>
  <c r="W98" i="28"/>
  <c r="W98" i="29" s="1"/>
  <c r="W78" i="28"/>
  <c r="W78" i="29" s="1"/>
  <c r="V81" i="28"/>
  <c r="V81" i="29" s="1"/>
  <c r="V89" i="28"/>
  <c r="V89" i="29" s="1"/>
  <c r="V97" i="28"/>
  <c r="V97" i="29" s="1"/>
  <c r="W79" i="28"/>
  <c r="W79" i="29" s="1"/>
  <c r="V101" i="28"/>
  <c r="V101" i="29" s="1"/>
  <c r="U107" i="28"/>
  <c r="U107" i="29" s="1"/>
  <c r="W107" i="28"/>
  <c r="W107" i="29" s="1"/>
  <c r="T50" i="28"/>
  <c r="T50" i="29" s="1"/>
  <c r="V114" i="28"/>
  <c r="V114" i="29" s="1"/>
  <c r="T69" i="28"/>
  <c r="T69" i="29" s="1"/>
  <c r="U81" i="28"/>
  <c r="U81" i="29" s="1"/>
  <c r="U96" i="28"/>
  <c r="U96" i="29" s="1"/>
  <c r="T56" i="28"/>
  <c r="U65" i="28"/>
  <c r="U65" i="29" s="1"/>
  <c r="T77" i="28"/>
  <c r="T77" i="29" s="1"/>
  <c r="T92" i="28"/>
  <c r="T92" i="29" s="1"/>
  <c r="Q55" i="28"/>
  <c r="U60" i="28"/>
  <c r="U60" i="29" s="1"/>
  <c r="V69" i="28"/>
  <c r="V69" i="29" s="1"/>
  <c r="V56" i="28"/>
  <c r="U64" i="28"/>
  <c r="U64" i="29" s="1"/>
  <c r="T76" i="28"/>
  <c r="T76" i="29" s="1"/>
  <c r="V86" i="28"/>
  <c r="V86" i="29" s="1"/>
  <c r="V98" i="28"/>
  <c r="V98" i="29" s="1"/>
  <c r="V64" i="28"/>
  <c r="V64" i="29" s="1"/>
  <c r="U72" i="28"/>
  <c r="U72" i="29" s="1"/>
  <c r="T88" i="28"/>
  <c r="T88" i="29" s="1"/>
  <c r="T101" i="28"/>
  <c r="T101" i="29" s="1"/>
  <c r="U67" i="28"/>
  <c r="U67" i="29" s="1"/>
  <c r="U82" i="28"/>
  <c r="U82" i="29" s="1"/>
  <c r="U97" i="28"/>
  <c r="U97" i="29" s="1"/>
  <c r="V82" i="28"/>
  <c r="V82" i="29" s="1"/>
  <c r="Q91" i="28"/>
  <c r="Q91" i="29" s="1"/>
  <c r="T79" i="28"/>
  <c r="T79" i="29" s="1"/>
  <c r="U90" i="28"/>
  <c r="U90" i="29" s="1"/>
  <c r="U100" i="28"/>
  <c r="U100" i="29" s="1"/>
  <c r="T78" i="28"/>
  <c r="T78" i="29" s="1"/>
  <c r="T93" i="28"/>
  <c r="T93" i="29" s="1"/>
  <c r="S77" i="28"/>
  <c r="S77" i="29" s="1"/>
  <c r="S67" i="28"/>
  <c r="S67" i="29" s="1"/>
  <c r="U92" i="28"/>
  <c r="U92" i="29" s="1"/>
  <c r="S56" i="28"/>
  <c r="S82" i="28"/>
  <c r="S82" i="29" s="1"/>
  <c r="R53" i="28"/>
  <c r="R53" i="29" s="1"/>
  <c r="W95" i="28"/>
  <c r="W95" i="29" s="1"/>
  <c r="S83" i="28"/>
  <c r="S83" i="29" s="1"/>
  <c r="S90" i="28"/>
  <c r="S90" i="29" s="1"/>
  <c r="T57" i="28"/>
  <c r="T57" i="29" s="1"/>
  <c r="S60" i="28"/>
  <c r="S60" i="29" s="1"/>
  <c r="S100" i="28"/>
  <c r="S100" i="29" s="1"/>
  <c r="R60" i="28"/>
  <c r="R60" i="29" s="1"/>
  <c r="R69" i="28"/>
  <c r="R69" i="29" s="1"/>
  <c r="R80" i="28"/>
  <c r="R80" i="29" s="1"/>
  <c r="Q88" i="28"/>
  <c r="Q88" i="29" s="1"/>
  <c r="Q83" i="28"/>
  <c r="Q83" i="29" s="1"/>
  <c r="Q94" i="28"/>
  <c r="Q94" i="29" s="1"/>
  <c r="S95" i="28"/>
  <c r="S95" i="29" s="1"/>
  <c r="T51" i="28"/>
  <c r="T51" i="29" s="1"/>
  <c r="S85" i="28"/>
  <c r="S85" i="29" s="1"/>
  <c r="T70" i="28"/>
  <c r="T70" i="29" s="1"/>
  <c r="S106" i="28"/>
  <c r="S106" i="29" s="1"/>
  <c r="W50" i="28"/>
  <c r="W50" i="29" s="1"/>
  <c r="Q65" i="28"/>
  <c r="Q65" i="29" s="1"/>
  <c r="R73" i="28"/>
  <c r="R73" i="29" s="1"/>
  <c r="Q84" i="28"/>
  <c r="Q84" i="29" s="1"/>
  <c r="V75" i="28"/>
  <c r="V75" i="29" s="1"/>
  <c r="Q60" i="28"/>
  <c r="Q60" i="29" s="1"/>
  <c r="Q61" i="28"/>
  <c r="Q61" i="29" s="1"/>
  <c r="U62" i="28"/>
  <c r="U62" i="29" s="1"/>
  <c r="R58" i="28"/>
  <c r="R58" i="29" s="1"/>
  <c r="R87" i="28"/>
  <c r="R87" i="29" s="1"/>
  <c r="Q101" i="28"/>
  <c r="Q101" i="29" s="1"/>
  <c r="R70" i="28"/>
  <c r="R70" i="29" s="1"/>
  <c r="R91" i="28"/>
  <c r="R91" i="29" s="1"/>
  <c r="R74" i="28"/>
  <c r="R74" i="29" s="1"/>
  <c r="R106" i="28"/>
  <c r="R106" i="29" s="1"/>
  <c r="R52" i="28"/>
  <c r="R52" i="29" s="1"/>
  <c r="R89" i="28"/>
  <c r="R89" i="29" s="1"/>
  <c r="Q70" i="28"/>
  <c r="Q70" i="29" s="1"/>
  <c r="R71" i="28"/>
  <c r="R71" i="29" s="1"/>
  <c r="R107" i="28"/>
  <c r="R107" i="29" s="1"/>
  <c r="R65" i="28"/>
  <c r="R65" i="29" s="1"/>
  <c r="R114" i="28"/>
  <c r="R114" i="29" s="1"/>
  <c r="R78" i="28"/>
  <c r="R78" i="29" s="1"/>
  <c r="Q82" i="28"/>
  <c r="Q82" i="29" s="1"/>
  <c r="U35" i="28"/>
  <c r="U35" i="29" s="1"/>
  <c r="R41" i="28"/>
  <c r="R41" i="29" s="1"/>
  <c r="V42" i="28"/>
  <c r="V42" i="29" s="1"/>
  <c r="R35" i="28"/>
  <c r="R35" i="29" s="1"/>
  <c r="V36" i="28"/>
  <c r="V36" i="29" s="1"/>
  <c r="S41" i="28"/>
  <c r="S41" i="29" s="1"/>
  <c r="W42" i="28"/>
  <c r="W42" i="29" s="1"/>
  <c r="S36" i="28"/>
  <c r="S36" i="29" s="1"/>
  <c r="W38" i="28"/>
  <c r="W38" i="29" s="1"/>
  <c r="T42" i="28"/>
  <c r="T42" i="29" s="1"/>
  <c r="X39" i="28"/>
  <c r="X39" i="29" s="1"/>
  <c r="T36" i="28"/>
  <c r="T36" i="29" s="1"/>
  <c r="X38" i="28"/>
  <c r="X38" i="29" s="1"/>
  <c r="U39" i="28"/>
  <c r="U39" i="29" s="1"/>
  <c r="W52" i="28"/>
  <c r="W52" i="29" s="1"/>
  <c r="X62" i="28"/>
  <c r="X62" i="29" s="1"/>
  <c r="X70" i="28"/>
  <c r="X70" i="29" s="1"/>
  <c r="X82" i="28"/>
  <c r="X82" i="29" s="1"/>
  <c r="X94" i="28"/>
  <c r="X94" i="29" s="1"/>
  <c r="X48" i="28"/>
  <c r="U54" i="28"/>
  <c r="U54" i="29" s="1"/>
  <c r="W69" i="28"/>
  <c r="W69" i="29" s="1"/>
  <c r="W76" i="28"/>
  <c r="W76" i="29" s="1"/>
  <c r="T98" i="28"/>
  <c r="T98" i="29" s="1"/>
  <c r="W114" i="28"/>
  <c r="W114" i="29" s="1"/>
  <c r="W81" i="28"/>
  <c r="W81" i="29" s="1"/>
  <c r="X52" i="28"/>
  <c r="X52" i="29" s="1"/>
  <c r="V99" i="28"/>
  <c r="V99" i="29" s="1"/>
  <c r="V87" i="28"/>
  <c r="V87" i="29" s="1"/>
  <c r="U114" i="28"/>
  <c r="U114" i="29" s="1"/>
  <c r="W61" i="28"/>
  <c r="W61" i="29" s="1"/>
  <c r="V95" i="28"/>
  <c r="V95" i="29" s="1"/>
  <c r="T86" i="28"/>
  <c r="T86" i="29" s="1"/>
  <c r="T99" i="28"/>
  <c r="T99" i="29" s="1"/>
  <c r="V65" i="28"/>
  <c r="V65" i="29" s="1"/>
  <c r="T72" i="28"/>
  <c r="T72" i="29" s="1"/>
  <c r="T94" i="28"/>
  <c r="T94" i="29" s="1"/>
  <c r="T82" i="28"/>
  <c r="T82" i="29" s="1"/>
  <c r="V59" i="28"/>
  <c r="V59" i="29" s="1"/>
  <c r="Q99" i="28"/>
  <c r="Q99" i="29" s="1"/>
  <c r="U51" i="28"/>
  <c r="U51" i="29" s="1"/>
  <c r="U99" i="28"/>
  <c r="U99" i="29" s="1"/>
  <c r="T84" i="28"/>
  <c r="T84" i="29" s="1"/>
  <c r="Q56" i="28"/>
  <c r="S69" i="28"/>
  <c r="S69" i="29" s="1"/>
  <c r="S70" i="28"/>
  <c r="S70" i="29" s="1"/>
  <c r="T74" i="28"/>
  <c r="T74" i="29" s="1"/>
  <c r="S50" i="28"/>
  <c r="S50" i="29" s="1"/>
  <c r="S64" i="28"/>
  <c r="S64" i="29" s="1"/>
  <c r="Q78" i="28"/>
  <c r="Q78" i="29" s="1"/>
  <c r="S88" i="28"/>
  <c r="S88" i="29" s="1"/>
  <c r="S73" i="28"/>
  <c r="S73" i="29" s="1"/>
  <c r="X106" i="28"/>
  <c r="X106" i="29" s="1"/>
  <c r="R81" i="28"/>
  <c r="R81" i="29" s="1"/>
  <c r="R26" i="28"/>
  <c r="R26" i="29" s="1"/>
  <c r="Q73" i="28"/>
  <c r="Q73" i="29" s="1"/>
  <c r="Q74" i="28"/>
  <c r="Q74" i="29" s="1"/>
  <c r="R93" i="28"/>
  <c r="R93" i="29" s="1"/>
  <c r="R50" i="28"/>
  <c r="R50" i="29" s="1"/>
  <c r="R75" i="28"/>
  <c r="R75" i="29" s="1"/>
  <c r="R54" i="28"/>
  <c r="R54" i="29" s="1"/>
  <c r="U25" i="28"/>
  <c r="U25" i="29" s="1"/>
  <c r="V25" i="28"/>
  <c r="V25" i="29" s="1"/>
  <c r="W39" i="28"/>
  <c r="W39" i="29" s="1"/>
  <c r="V43" i="28"/>
  <c r="V43" i="29" s="1"/>
  <c r="W35" i="28"/>
  <c r="W35" i="29" s="1"/>
  <c r="X25" i="28"/>
  <c r="X25" i="29" s="1"/>
  <c r="T43" i="28"/>
  <c r="T43" i="29" s="1"/>
  <c r="X59" i="28"/>
  <c r="X59" i="29" s="1"/>
  <c r="X75" i="28"/>
  <c r="X75" i="29" s="1"/>
  <c r="X56" i="28"/>
  <c r="X64" i="28"/>
  <c r="X64" i="29" s="1"/>
  <c r="X68" i="28"/>
  <c r="X68" i="29" s="1"/>
  <c r="X76" i="28"/>
  <c r="X76" i="29" s="1"/>
  <c r="X80" i="28"/>
  <c r="X80" i="29" s="1"/>
  <c r="X88" i="28"/>
  <c r="X88" i="29" s="1"/>
  <c r="X92" i="28"/>
  <c r="X92" i="29" s="1"/>
  <c r="X101" i="28"/>
  <c r="X101" i="29" s="1"/>
  <c r="V48" i="28"/>
  <c r="T30" i="28"/>
  <c r="T30" i="29" s="1"/>
  <c r="X57" i="28"/>
  <c r="X57" i="29" s="1"/>
  <c r="X61" i="28"/>
  <c r="X61" i="29" s="1"/>
  <c r="X65" i="28"/>
  <c r="X65" i="29" s="1"/>
  <c r="X69" i="28"/>
  <c r="X69" i="29" s="1"/>
  <c r="X73" i="28"/>
  <c r="X73" i="29" s="1"/>
  <c r="X77" i="28"/>
  <c r="X77" i="29" s="1"/>
  <c r="X81" i="28"/>
  <c r="X81" i="29" s="1"/>
  <c r="X85" i="28"/>
  <c r="X85" i="29" s="1"/>
  <c r="X89" i="28"/>
  <c r="X89" i="29" s="1"/>
  <c r="X93" i="28"/>
  <c r="X93" i="29" s="1"/>
  <c r="X97" i="28"/>
  <c r="X97" i="29" s="1"/>
  <c r="X102" i="28"/>
  <c r="X102" i="29" s="1"/>
  <c r="X51" i="28"/>
  <c r="X51" i="29" s="1"/>
  <c r="T28" i="28"/>
  <c r="T28" i="29" s="1"/>
  <c r="W48" i="28"/>
  <c r="W49" i="28"/>
  <c r="W49" i="29" s="1"/>
  <c r="Q98" i="28"/>
  <c r="Q98" i="29" s="1"/>
  <c r="W102" i="28"/>
  <c r="W102" i="29" s="1"/>
  <c r="W68" i="28"/>
  <c r="W68" i="29" s="1"/>
  <c r="W101" i="28"/>
  <c r="W101" i="29" s="1"/>
  <c r="W83" i="28"/>
  <c r="W83" i="29" s="1"/>
  <c r="T52" i="28"/>
  <c r="T52" i="29" s="1"/>
  <c r="W66" i="28"/>
  <c r="W66" i="29" s="1"/>
  <c r="W99" i="28"/>
  <c r="W99" i="29" s="1"/>
  <c r="W73" i="28"/>
  <c r="W73" i="29" s="1"/>
  <c r="V51" i="28"/>
  <c r="V51" i="29" s="1"/>
  <c r="W72" i="28"/>
  <c r="W72" i="29" s="1"/>
  <c r="X55" i="28"/>
  <c r="W86" i="28"/>
  <c r="W86" i="29" s="1"/>
  <c r="V85" i="28"/>
  <c r="V85" i="29" s="1"/>
  <c r="V93" i="28"/>
  <c r="V93" i="29" s="1"/>
  <c r="V79" i="28"/>
  <c r="V79" i="29" s="1"/>
  <c r="V83" i="28"/>
  <c r="V83" i="29" s="1"/>
  <c r="V90" i="28"/>
  <c r="V90" i="29" s="1"/>
  <c r="S114" i="28"/>
  <c r="S114" i="29" s="1"/>
  <c r="T114" i="28"/>
  <c r="T114" i="29" s="1"/>
  <c r="V106" i="28"/>
  <c r="V106" i="29" s="1"/>
  <c r="W85" i="28"/>
  <c r="W85" i="29" s="1"/>
  <c r="V70" i="28"/>
  <c r="V70" i="29" s="1"/>
  <c r="U84" i="28"/>
  <c r="U84" i="29" s="1"/>
  <c r="V100" i="28"/>
  <c r="V100" i="29" s="1"/>
  <c r="V57" i="28"/>
  <c r="V57" i="29" s="1"/>
  <c r="U69" i="28"/>
  <c r="U69" i="29" s="1"/>
  <c r="V78" i="28"/>
  <c r="V78" i="29" s="1"/>
  <c r="U95" i="28"/>
  <c r="U95" i="29" s="1"/>
  <c r="S98" i="28"/>
  <c r="S98" i="29" s="1"/>
  <c r="T64" i="28"/>
  <c r="T64" i="29" s="1"/>
  <c r="R98" i="28"/>
  <c r="R98" i="29" s="1"/>
  <c r="T59" i="28"/>
  <c r="T59" i="29" s="1"/>
  <c r="U68" i="28"/>
  <c r="U68" i="29" s="1"/>
  <c r="V77" i="28"/>
  <c r="V77" i="29" s="1"/>
  <c r="T91" i="28"/>
  <c r="T91" i="29" s="1"/>
  <c r="T55" i="28"/>
  <c r="T67" i="28"/>
  <c r="T67" i="29" s="1"/>
  <c r="U76" i="28"/>
  <c r="U76" i="29" s="1"/>
  <c r="U91" i="28"/>
  <c r="U91" i="29" s="1"/>
  <c r="U55" i="28"/>
  <c r="U71" i="28"/>
  <c r="U71" i="29" s="1"/>
  <c r="U85" i="28"/>
  <c r="U85" i="29" s="1"/>
  <c r="U101" i="28"/>
  <c r="U101" i="29" s="1"/>
  <c r="V55" i="28"/>
  <c r="S49" i="28"/>
  <c r="S49" i="29" s="1"/>
  <c r="W51" i="28"/>
  <c r="W51" i="29" s="1"/>
  <c r="T81" i="28"/>
  <c r="T81" i="29" s="1"/>
  <c r="T100" i="28"/>
  <c r="T100" i="29" s="1"/>
  <c r="U93" i="28"/>
  <c r="U93" i="29" s="1"/>
  <c r="T80" i="28"/>
  <c r="T80" i="29" s="1"/>
  <c r="S57" i="28"/>
  <c r="S57" i="29" s="1"/>
  <c r="S72" i="28"/>
  <c r="S72" i="29" s="1"/>
  <c r="Q53" i="28"/>
  <c r="Q53" i="29" s="1"/>
  <c r="S62" i="28"/>
  <c r="S62" i="29" s="1"/>
  <c r="S86" i="28"/>
  <c r="S86" i="29" s="1"/>
  <c r="R57" i="28"/>
  <c r="R57" i="29" s="1"/>
  <c r="S53" i="28"/>
  <c r="S53" i="29" s="1"/>
  <c r="T83" i="28"/>
  <c r="T83" i="29" s="1"/>
  <c r="S66" i="28"/>
  <c r="S66" i="29" s="1"/>
  <c r="S80" i="28"/>
  <c r="S80" i="29" s="1"/>
  <c r="T66" i="28"/>
  <c r="T66" i="29" s="1"/>
  <c r="S93" i="28"/>
  <c r="S93" i="29" s="1"/>
  <c r="S89" i="28"/>
  <c r="S89" i="29" s="1"/>
  <c r="R62" i="28"/>
  <c r="R62" i="29" s="1"/>
  <c r="R72" i="28"/>
  <c r="R72" i="29" s="1"/>
  <c r="S84" i="28"/>
  <c r="S84" i="29" s="1"/>
  <c r="Q95" i="28"/>
  <c r="Q95" i="29" s="1"/>
  <c r="Q85" i="28"/>
  <c r="Q85" i="29" s="1"/>
  <c r="Q97" i="28"/>
  <c r="Q97" i="29" s="1"/>
  <c r="Q86" i="28"/>
  <c r="Q86" i="29" s="1"/>
  <c r="T61" i="28"/>
  <c r="T61" i="29" s="1"/>
  <c r="S99" i="28"/>
  <c r="S99" i="29" s="1"/>
  <c r="S91" i="28"/>
  <c r="S91" i="29" s="1"/>
  <c r="Q67" i="28"/>
  <c r="Q67" i="29" s="1"/>
  <c r="Q75" i="28"/>
  <c r="Q75" i="29" s="1"/>
  <c r="S107" i="28"/>
  <c r="S107" i="29" s="1"/>
  <c r="Q58" i="28"/>
  <c r="Q58" i="29" s="1"/>
  <c r="Q57" i="28"/>
  <c r="Q57" i="29" s="1"/>
  <c r="U70" i="28"/>
  <c r="U70" i="29" s="1"/>
  <c r="Q66" i="28"/>
  <c r="Q66" i="29" s="1"/>
  <c r="R63" i="28"/>
  <c r="R63" i="29" s="1"/>
  <c r="R90" i="28"/>
  <c r="R90" i="29" s="1"/>
  <c r="U102" i="28"/>
  <c r="U102" i="29" s="1"/>
  <c r="R76" i="28"/>
  <c r="R76" i="29" s="1"/>
  <c r="R97" i="28"/>
  <c r="R97" i="29" s="1"/>
  <c r="R84" i="28"/>
  <c r="R84" i="29" s="1"/>
  <c r="V62" i="28"/>
  <c r="V62" i="29" s="1"/>
  <c r="Q64" i="28"/>
  <c r="Q64" i="29" s="1"/>
  <c r="Q96" i="28"/>
  <c r="Q96" i="29" s="1"/>
  <c r="U66" i="28"/>
  <c r="U66" i="29" s="1"/>
  <c r="R85" i="28"/>
  <c r="R85" i="29" s="1"/>
  <c r="R83" i="28"/>
  <c r="R83" i="29" s="1"/>
  <c r="S75" i="28"/>
  <c r="S75" i="29" s="1"/>
  <c r="Q77" i="28"/>
  <c r="Q77" i="29" s="1"/>
  <c r="Q93" i="28"/>
  <c r="Q93" i="29" s="1"/>
  <c r="T26" i="28"/>
  <c r="T26" i="29" s="1"/>
  <c r="R49" i="28"/>
  <c r="R49" i="29" s="1"/>
  <c r="Q25" i="28"/>
  <c r="Q25" i="29" s="1"/>
  <c r="R42" i="28"/>
  <c r="R42" i="29" s="1"/>
  <c r="Q43" i="28"/>
  <c r="Q43" i="29" s="1"/>
  <c r="R36" i="28"/>
  <c r="R36" i="29" s="1"/>
  <c r="R25" i="28"/>
  <c r="R25" i="29" s="1"/>
  <c r="S42" i="28"/>
  <c r="S42" i="29" s="1"/>
  <c r="R43" i="28"/>
  <c r="R43" i="29" s="1"/>
  <c r="S38" i="28"/>
  <c r="S38" i="29" s="1"/>
  <c r="S25" i="28"/>
  <c r="S25" i="29" s="1"/>
  <c r="T39" i="28"/>
  <c r="T39" i="29" s="1"/>
  <c r="S43" i="28"/>
  <c r="S43" i="29" s="1"/>
  <c r="T38" i="28"/>
  <c r="T38" i="29" s="1"/>
  <c r="T25" i="28"/>
  <c r="T25" i="29" s="1"/>
  <c r="U41" i="28"/>
  <c r="U41" i="29" s="1"/>
  <c r="V126" i="29"/>
  <c r="X90" i="28"/>
  <c r="X90" i="29" s="1"/>
  <c r="E57" i="31"/>
  <c r="E34" i="31"/>
  <c r="W126" i="29" l="1"/>
  <c r="S126" i="29"/>
  <c r="R126" i="29"/>
  <c r="U126" i="29"/>
  <c r="X29" i="28"/>
  <c r="X29" i="29" s="1"/>
  <c r="S28" i="28"/>
  <c r="S28" i="29" s="1"/>
  <c r="W30" i="28"/>
  <c r="W30" i="29" s="1"/>
  <c r="U28" i="28"/>
  <c r="U28" i="29" s="1"/>
  <c r="R29" i="28"/>
  <c r="R29" i="29" s="1"/>
  <c r="R123" i="29" s="1"/>
  <c r="T29" i="28"/>
  <c r="T29" i="29" s="1"/>
  <c r="T123" i="29" s="1"/>
  <c r="X127" i="28"/>
  <c r="X55" i="29"/>
  <c r="S143" i="29"/>
  <c r="Q143" i="29"/>
  <c r="R55" i="29"/>
  <c r="R127" i="28"/>
  <c r="U48" i="29"/>
  <c r="U124" i="28"/>
  <c r="V27" i="28"/>
  <c r="V27" i="29" s="1"/>
  <c r="Q114" i="28"/>
  <c r="Q114" i="29" s="1"/>
  <c r="W28" i="28"/>
  <c r="W28" i="29" s="1"/>
  <c r="U27" i="28"/>
  <c r="U27" i="29" s="1"/>
  <c r="X27" i="28"/>
  <c r="X27" i="29" s="1"/>
  <c r="Q50" i="28"/>
  <c r="Q50" i="29" s="1"/>
  <c r="S56" i="29"/>
  <c r="S125" i="28"/>
  <c r="Q55" i="29"/>
  <c r="Q127" i="28"/>
  <c r="T56" i="29"/>
  <c r="T125" i="28"/>
  <c r="U143" i="29"/>
  <c r="W143" i="29"/>
  <c r="R48" i="29"/>
  <c r="R124" i="28"/>
  <c r="X143" i="29"/>
  <c r="T48" i="29"/>
  <c r="T124" i="28"/>
  <c r="S48" i="29"/>
  <c r="S124" i="28"/>
  <c r="S30" i="28"/>
  <c r="S30" i="29" s="1"/>
  <c r="S27" i="28"/>
  <c r="S27" i="29" s="1"/>
  <c r="Q107" i="28"/>
  <c r="Q107" i="29" s="1"/>
  <c r="W27" i="28"/>
  <c r="W27" i="29" s="1"/>
  <c r="V30" i="28"/>
  <c r="V30" i="29" s="1"/>
  <c r="S26" i="28"/>
  <c r="S26" i="29" s="1"/>
  <c r="V26" i="28"/>
  <c r="V26" i="29" s="1"/>
  <c r="U30" i="28"/>
  <c r="U30" i="29" s="1"/>
  <c r="X28" i="28"/>
  <c r="X28" i="29" s="1"/>
  <c r="W26" i="28"/>
  <c r="W26" i="29" s="1"/>
  <c r="V28" i="28"/>
  <c r="V28" i="29" s="1"/>
  <c r="V55" i="29"/>
  <c r="V127" i="28"/>
  <c r="U55" i="29"/>
  <c r="U127" i="28"/>
  <c r="T127" i="28"/>
  <c r="T55" i="29"/>
  <c r="X48" i="29"/>
  <c r="X124" i="28"/>
  <c r="R143" i="29"/>
  <c r="V56" i="29"/>
  <c r="V125" i="28"/>
  <c r="T126" i="29"/>
  <c r="R56" i="29"/>
  <c r="R125" i="28"/>
  <c r="S127" i="28"/>
  <c r="S55" i="29"/>
  <c r="U56" i="29"/>
  <c r="U125" i="28"/>
  <c r="W127" i="28"/>
  <c r="W55" i="29"/>
  <c r="W56" i="29"/>
  <c r="W125" i="28"/>
  <c r="X126" i="29"/>
  <c r="Q106" i="28"/>
  <c r="Q106" i="29" s="1"/>
  <c r="U26" i="28"/>
  <c r="U26" i="29" s="1"/>
  <c r="X26" i="28"/>
  <c r="X26" i="29" s="1"/>
  <c r="W48" i="29"/>
  <c r="W124" i="28"/>
  <c r="V48" i="29"/>
  <c r="V124" i="28"/>
  <c r="X56" i="29"/>
  <c r="X125" i="28"/>
  <c r="Q56" i="29"/>
  <c r="Q125" i="28"/>
  <c r="T143" i="29"/>
  <c r="V143" i="29"/>
  <c r="R129" i="29" l="1"/>
  <c r="R133" i="29" s="1"/>
  <c r="V129" i="29"/>
  <c r="V133" i="29" s="1"/>
  <c r="W126" i="28"/>
  <c r="W128" i="28" s="1"/>
  <c r="X123" i="29"/>
  <c r="W129" i="29"/>
  <c r="W133" i="29" s="1"/>
  <c r="V126" i="28"/>
  <c r="V128" i="28" s="1"/>
  <c r="S126" i="28"/>
  <c r="S128" i="28" s="1"/>
  <c r="T126" i="28"/>
  <c r="T128" i="28" s="1"/>
  <c r="T129" i="29"/>
  <c r="T133" i="29" s="1"/>
  <c r="U29" i="28"/>
  <c r="U29" i="29" s="1"/>
  <c r="U123" i="29" s="1"/>
  <c r="V29" i="28"/>
  <c r="V29" i="29" s="1"/>
  <c r="V123" i="29" s="1"/>
  <c r="X129" i="29"/>
  <c r="X133" i="29" s="1"/>
  <c r="X126" i="28"/>
  <c r="X128" i="28" s="1"/>
  <c r="S129" i="29"/>
  <c r="S133" i="29" s="1"/>
  <c r="S29" i="28"/>
  <c r="S29" i="29" s="1"/>
  <c r="S123" i="29" s="1"/>
  <c r="W29" i="28"/>
  <c r="W29" i="29" s="1"/>
  <c r="R126" i="28"/>
  <c r="R128" i="28" s="1"/>
  <c r="U126" i="28"/>
  <c r="U128" i="28" s="1"/>
  <c r="U129" i="29"/>
  <c r="U133" i="29" s="1"/>
  <c r="J142" i="31"/>
  <c r="K142" i="31"/>
  <c r="J143" i="31"/>
  <c r="K143" i="31"/>
  <c r="W123" i="29" l="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F118" i="28" l="1"/>
  <c r="F118" i="29" s="1"/>
  <c r="G118" i="28"/>
  <c r="G118" i="29" s="1"/>
  <c r="H118" i="28"/>
  <c r="H118" i="29" s="1"/>
  <c r="I118" i="28"/>
  <c r="I118" i="29" s="1"/>
  <c r="J118" i="28"/>
  <c r="J118" i="29" s="1"/>
  <c r="K118" i="28"/>
  <c r="K118" i="29" s="1"/>
  <c r="L118" i="28"/>
  <c r="L118" i="29" s="1"/>
  <c r="M118" i="28"/>
  <c r="M118" i="29" s="1"/>
  <c r="N118" i="28"/>
  <c r="O118" i="28"/>
  <c r="P118" i="28"/>
  <c r="P118" i="29" s="1"/>
  <c r="F119" i="28"/>
  <c r="F119" i="29" s="1"/>
  <c r="G119" i="28"/>
  <c r="G119" i="29" s="1"/>
  <c r="H119" i="28"/>
  <c r="H119" i="29" s="1"/>
  <c r="I119" i="28"/>
  <c r="I119" i="29" s="1"/>
  <c r="J119" i="28"/>
  <c r="J119" i="29" s="1"/>
  <c r="K119" i="28"/>
  <c r="K119" i="29" s="1"/>
  <c r="L119" i="28"/>
  <c r="L119" i="29" s="1"/>
  <c r="M119" i="28"/>
  <c r="M119" i="29" s="1"/>
  <c r="N119" i="28"/>
  <c r="O119" i="28"/>
  <c r="P119" i="28"/>
  <c r="P119" i="29" s="1"/>
  <c r="E118" i="28"/>
  <c r="E118" i="29" s="1"/>
  <c r="E119" i="28"/>
  <c r="E119" i="29" s="1"/>
  <c r="F47" i="28"/>
  <c r="G47" i="28"/>
  <c r="H47" i="28"/>
  <c r="I47" i="28"/>
  <c r="J47" i="28"/>
  <c r="K47" i="28"/>
  <c r="L47" i="28"/>
  <c r="M47" i="28"/>
  <c r="N47" i="28"/>
  <c r="O47" i="28"/>
  <c r="P47" i="28"/>
  <c r="E47" i="28"/>
  <c r="F34" i="28"/>
  <c r="G34" i="28"/>
  <c r="H34" i="28"/>
  <c r="I34" i="28"/>
  <c r="J34" i="28"/>
  <c r="K34" i="28"/>
  <c r="L34" i="28"/>
  <c r="M34" i="28"/>
  <c r="N34" i="28"/>
  <c r="O34" i="28"/>
  <c r="P34" i="28"/>
  <c r="F37" i="28"/>
  <c r="G37" i="28"/>
  <c r="H37" i="28"/>
  <c r="I37" i="28"/>
  <c r="J37" i="28"/>
  <c r="K37" i="28"/>
  <c r="L37" i="28"/>
  <c r="M37" i="28"/>
  <c r="N37" i="28"/>
  <c r="O37" i="28"/>
  <c r="P37" i="28"/>
  <c r="F40" i="28"/>
  <c r="G40" i="28"/>
  <c r="H40" i="28"/>
  <c r="I40" i="28"/>
  <c r="J40" i="28"/>
  <c r="K40" i="28"/>
  <c r="L40" i="28"/>
  <c r="M40" i="28"/>
  <c r="N40" i="28"/>
  <c r="O40" i="28"/>
  <c r="P40" i="28"/>
  <c r="E37" i="28"/>
  <c r="E40" i="28"/>
  <c r="E34" i="28"/>
  <c r="F114" i="27"/>
  <c r="G114" i="27"/>
  <c r="H114" i="27"/>
  <c r="I114" i="27"/>
  <c r="J114" i="27"/>
  <c r="K114" i="27"/>
  <c r="L114" i="27"/>
  <c r="M114" i="27"/>
  <c r="N114" i="27"/>
  <c r="O114" i="27"/>
  <c r="P114" i="27"/>
  <c r="E114" i="27"/>
  <c r="F106" i="27"/>
  <c r="G106" i="27"/>
  <c r="H106" i="27"/>
  <c r="I106" i="27"/>
  <c r="J106" i="27"/>
  <c r="K106" i="27"/>
  <c r="L106" i="27"/>
  <c r="M106" i="27"/>
  <c r="N106" i="27"/>
  <c r="O106" i="27"/>
  <c r="P106" i="27"/>
  <c r="F107" i="27"/>
  <c r="G107" i="27"/>
  <c r="H107" i="27"/>
  <c r="I107" i="27"/>
  <c r="J107" i="27"/>
  <c r="K107" i="27"/>
  <c r="L107" i="27"/>
  <c r="M107" i="27"/>
  <c r="N107" i="27"/>
  <c r="O107" i="27"/>
  <c r="P107" i="27"/>
  <c r="F108" i="27"/>
  <c r="G108" i="27"/>
  <c r="H108" i="27"/>
  <c r="I108" i="27"/>
  <c r="J108" i="27"/>
  <c r="K108" i="27"/>
  <c r="L108" i="27"/>
  <c r="M108" i="27"/>
  <c r="N108" i="27"/>
  <c r="O108" i="27"/>
  <c r="P108" i="27"/>
  <c r="F109" i="27"/>
  <c r="G109" i="27"/>
  <c r="H109" i="27"/>
  <c r="I109" i="27"/>
  <c r="J109" i="27"/>
  <c r="K109" i="27"/>
  <c r="L109" i="27"/>
  <c r="M109" i="27"/>
  <c r="N109" i="27"/>
  <c r="O109" i="27"/>
  <c r="P109" i="27"/>
  <c r="F110" i="27"/>
  <c r="G110" i="27"/>
  <c r="H110" i="27"/>
  <c r="I110" i="27"/>
  <c r="J110" i="27"/>
  <c r="K110" i="27"/>
  <c r="L110" i="27"/>
  <c r="M110" i="27"/>
  <c r="N110" i="27"/>
  <c r="O110" i="27"/>
  <c r="P110" i="27"/>
  <c r="E110" i="27"/>
  <c r="E109" i="27"/>
  <c r="E108" i="27"/>
  <c r="E107" i="27"/>
  <c r="E106" i="27"/>
  <c r="F48" i="27"/>
  <c r="G48" i="27"/>
  <c r="H48" i="27"/>
  <c r="I48" i="27"/>
  <c r="J48" i="27"/>
  <c r="K48" i="27"/>
  <c r="L48" i="27"/>
  <c r="M48" i="27"/>
  <c r="N48" i="27"/>
  <c r="O48" i="27"/>
  <c r="P48" i="27"/>
  <c r="F50" i="27"/>
  <c r="G50" i="27"/>
  <c r="H50" i="27"/>
  <c r="I50" i="27"/>
  <c r="J50" i="27"/>
  <c r="K50" i="27"/>
  <c r="L50" i="27"/>
  <c r="M50" i="27"/>
  <c r="N50" i="27"/>
  <c r="O50" i="27"/>
  <c r="P50" i="27"/>
  <c r="F51" i="27"/>
  <c r="G51" i="27"/>
  <c r="H51" i="27"/>
  <c r="I51" i="27"/>
  <c r="J51" i="27"/>
  <c r="K51" i="27"/>
  <c r="L51" i="27"/>
  <c r="M51" i="27"/>
  <c r="N51" i="27"/>
  <c r="O51" i="27"/>
  <c r="P51" i="27"/>
  <c r="F52" i="27"/>
  <c r="G52" i="27"/>
  <c r="H52" i="27"/>
  <c r="I52" i="27"/>
  <c r="J52" i="27"/>
  <c r="K52" i="27"/>
  <c r="L52" i="27"/>
  <c r="M52" i="27"/>
  <c r="N52" i="27"/>
  <c r="O52" i="27"/>
  <c r="P52" i="27"/>
  <c r="F53" i="27"/>
  <c r="G53" i="27"/>
  <c r="H53" i="27"/>
  <c r="I53" i="27"/>
  <c r="J53" i="27"/>
  <c r="K53" i="27"/>
  <c r="L53" i="27"/>
  <c r="M53" i="27"/>
  <c r="N53" i="27"/>
  <c r="O53" i="27"/>
  <c r="P53" i="27"/>
  <c r="F54" i="27"/>
  <c r="G54" i="27"/>
  <c r="H54" i="27"/>
  <c r="I54" i="27"/>
  <c r="J54" i="27"/>
  <c r="K54" i="27"/>
  <c r="L54" i="27"/>
  <c r="M54" i="27"/>
  <c r="N54" i="27"/>
  <c r="O54" i="27"/>
  <c r="P54" i="27"/>
  <c r="F56" i="27"/>
  <c r="G56" i="27"/>
  <c r="H56" i="27"/>
  <c r="I56" i="27"/>
  <c r="J56" i="27"/>
  <c r="K56" i="27"/>
  <c r="L56" i="27"/>
  <c r="M56" i="27"/>
  <c r="N56" i="27"/>
  <c r="O56" i="27"/>
  <c r="P56" i="27"/>
  <c r="F57" i="27"/>
  <c r="G57" i="27"/>
  <c r="H57" i="27"/>
  <c r="I57" i="27"/>
  <c r="J57" i="27"/>
  <c r="K57" i="27"/>
  <c r="L57" i="27"/>
  <c r="M57" i="27"/>
  <c r="N57" i="27"/>
  <c r="O57" i="27"/>
  <c r="P57" i="27"/>
  <c r="F58" i="27"/>
  <c r="G58" i="27"/>
  <c r="H58" i="27"/>
  <c r="I58" i="27"/>
  <c r="J58" i="27"/>
  <c r="K58" i="27"/>
  <c r="L58" i="27"/>
  <c r="M58" i="27"/>
  <c r="N58" i="27"/>
  <c r="O58" i="27"/>
  <c r="P58" i="27"/>
  <c r="F59" i="27"/>
  <c r="G59" i="27"/>
  <c r="H59" i="27"/>
  <c r="I59" i="27"/>
  <c r="J59" i="27"/>
  <c r="K59" i="27"/>
  <c r="L59" i="27"/>
  <c r="M59" i="27"/>
  <c r="N59" i="27"/>
  <c r="O59" i="27"/>
  <c r="P59" i="27"/>
  <c r="F60" i="27"/>
  <c r="G60" i="27"/>
  <c r="H60" i="27"/>
  <c r="I60" i="27"/>
  <c r="J60" i="27"/>
  <c r="K60" i="27"/>
  <c r="L60" i="27"/>
  <c r="M60" i="27"/>
  <c r="N60" i="27"/>
  <c r="O60" i="27"/>
  <c r="P60" i="27"/>
  <c r="F61" i="27"/>
  <c r="G61" i="27"/>
  <c r="H61" i="27"/>
  <c r="I61" i="27"/>
  <c r="J61" i="27"/>
  <c r="K61" i="27"/>
  <c r="L61" i="27"/>
  <c r="M61" i="27"/>
  <c r="N61" i="27"/>
  <c r="O61" i="27"/>
  <c r="P61" i="27"/>
  <c r="F62" i="27"/>
  <c r="G62" i="27"/>
  <c r="H62" i="27"/>
  <c r="I62" i="27"/>
  <c r="J62" i="27"/>
  <c r="K62" i="27"/>
  <c r="L62" i="27"/>
  <c r="M62" i="27"/>
  <c r="N62" i="27"/>
  <c r="O62" i="27"/>
  <c r="P62" i="27"/>
  <c r="F63" i="27"/>
  <c r="G63" i="27"/>
  <c r="H63" i="27"/>
  <c r="I63" i="27"/>
  <c r="J63" i="27"/>
  <c r="K63" i="27"/>
  <c r="L63" i="27"/>
  <c r="M63" i="27"/>
  <c r="N63" i="27"/>
  <c r="O63" i="27"/>
  <c r="P63" i="27"/>
  <c r="F64" i="27"/>
  <c r="G64" i="27"/>
  <c r="H64" i="27"/>
  <c r="I64" i="27"/>
  <c r="J64" i="27"/>
  <c r="K64" i="27"/>
  <c r="L64" i="27"/>
  <c r="M64" i="27"/>
  <c r="N64" i="27"/>
  <c r="O64" i="27"/>
  <c r="P64" i="27"/>
  <c r="F65" i="27"/>
  <c r="G65" i="27"/>
  <c r="H65" i="27"/>
  <c r="I65" i="27"/>
  <c r="J65" i="27"/>
  <c r="K65" i="27"/>
  <c r="L65" i="27"/>
  <c r="M65" i="27"/>
  <c r="N65" i="27"/>
  <c r="O65" i="27"/>
  <c r="P65" i="27"/>
  <c r="F66" i="27"/>
  <c r="G66" i="27"/>
  <c r="H66" i="27"/>
  <c r="I66" i="27"/>
  <c r="J66" i="27"/>
  <c r="K66" i="27"/>
  <c r="L66" i="27"/>
  <c r="M66" i="27"/>
  <c r="N66" i="27"/>
  <c r="O66" i="27"/>
  <c r="P66" i="27"/>
  <c r="F67" i="27"/>
  <c r="G67" i="27"/>
  <c r="H67" i="27"/>
  <c r="I67" i="27"/>
  <c r="J67" i="27"/>
  <c r="K67" i="27"/>
  <c r="L67" i="27"/>
  <c r="M67" i="27"/>
  <c r="N67" i="27"/>
  <c r="O67" i="27"/>
  <c r="P67" i="27"/>
  <c r="F68" i="27"/>
  <c r="G68" i="27"/>
  <c r="H68" i="27"/>
  <c r="I68" i="27"/>
  <c r="J68" i="27"/>
  <c r="K68" i="27"/>
  <c r="L68" i="27"/>
  <c r="M68" i="27"/>
  <c r="N68" i="27"/>
  <c r="O68" i="27"/>
  <c r="P68" i="27"/>
  <c r="F69" i="27"/>
  <c r="G69" i="27"/>
  <c r="H69" i="27"/>
  <c r="I69" i="27"/>
  <c r="J69" i="27"/>
  <c r="K69" i="27"/>
  <c r="L69" i="27"/>
  <c r="M69" i="27"/>
  <c r="N69" i="27"/>
  <c r="O69" i="27"/>
  <c r="P69" i="27"/>
  <c r="F70" i="27"/>
  <c r="G70" i="27"/>
  <c r="H70" i="27"/>
  <c r="I70" i="27"/>
  <c r="J70" i="27"/>
  <c r="K70" i="27"/>
  <c r="L70" i="27"/>
  <c r="M70" i="27"/>
  <c r="N70" i="27"/>
  <c r="O70" i="27"/>
  <c r="P70" i="27"/>
  <c r="F71" i="27"/>
  <c r="G71" i="27"/>
  <c r="H71" i="27"/>
  <c r="I71" i="27"/>
  <c r="J71" i="27"/>
  <c r="K71" i="27"/>
  <c r="L71" i="27"/>
  <c r="M71" i="27"/>
  <c r="N71" i="27"/>
  <c r="O71" i="27"/>
  <c r="P71" i="27"/>
  <c r="F72" i="27"/>
  <c r="G72" i="27"/>
  <c r="H72" i="27"/>
  <c r="I72" i="27"/>
  <c r="J72" i="27"/>
  <c r="K72" i="27"/>
  <c r="L72" i="27"/>
  <c r="M72" i="27"/>
  <c r="N72" i="27"/>
  <c r="O72" i="27"/>
  <c r="P72" i="27"/>
  <c r="F73" i="27"/>
  <c r="G73" i="27"/>
  <c r="H73" i="27"/>
  <c r="I73" i="27"/>
  <c r="J73" i="27"/>
  <c r="K73" i="27"/>
  <c r="L73" i="27"/>
  <c r="M73" i="27"/>
  <c r="N73" i="27"/>
  <c r="O73" i="27"/>
  <c r="P73" i="27"/>
  <c r="F74" i="27"/>
  <c r="G74" i="27"/>
  <c r="H74" i="27"/>
  <c r="I74" i="27"/>
  <c r="J74" i="27"/>
  <c r="K74" i="27"/>
  <c r="L74" i="27"/>
  <c r="M74" i="27"/>
  <c r="N74" i="27"/>
  <c r="O74" i="27"/>
  <c r="P74" i="27"/>
  <c r="F75" i="27"/>
  <c r="G75" i="27"/>
  <c r="H75" i="27"/>
  <c r="I75" i="27"/>
  <c r="J75" i="27"/>
  <c r="K75" i="27"/>
  <c r="L75" i="27"/>
  <c r="M75" i="27"/>
  <c r="N75" i="27"/>
  <c r="O75" i="27"/>
  <c r="P75" i="27"/>
  <c r="F76" i="27"/>
  <c r="G76" i="27"/>
  <c r="H76" i="27"/>
  <c r="I76" i="27"/>
  <c r="J76" i="27"/>
  <c r="K76" i="27"/>
  <c r="L76" i="27"/>
  <c r="M76" i="27"/>
  <c r="N76" i="27"/>
  <c r="O76" i="27"/>
  <c r="P76" i="27"/>
  <c r="F77" i="27"/>
  <c r="G77" i="27"/>
  <c r="H77" i="27"/>
  <c r="I77" i="27"/>
  <c r="J77" i="27"/>
  <c r="K77" i="27"/>
  <c r="L77" i="27"/>
  <c r="M77" i="27"/>
  <c r="N77" i="27"/>
  <c r="O77" i="27"/>
  <c r="P77" i="27"/>
  <c r="F102" i="27"/>
  <c r="G102" i="27"/>
  <c r="H102" i="27"/>
  <c r="I102" i="27"/>
  <c r="J102" i="27"/>
  <c r="K102" i="27"/>
  <c r="L102" i="27"/>
  <c r="M102" i="27"/>
  <c r="N102" i="27"/>
  <c r="O102" i="27"/>
  <c r="P102" i="27"/>
  <c r="E102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4" i="27"/>
  <c r="E53" i="27"/>
  <c r="E52" i="27"/>
  <c r="E51" i="27"/>
  <c r="E50" i="27"/>
  <c r="E48" i="27"/>
  <c r="F43" i="27"/>
  <c r="G43" i="27"/>
  <c r="H43" i="27"/>
  <c r="I43" i="27"/>
  <c r="J43" i="27"/>
  <c r="K43" i="27"/>
  <c r="L43" i="27"/>
  <c r="M43" i="27"/>
  <c r="N43" i="27"/>
  <c r="O43" i="27"/>
  <c r="P43" i="27"/>
  <c r="E43" i="27"/>
  <c r="F41" i="27"/>
  <c r="G41" i="27"/>
  <c r="H41" i="27"/>
  <c r="I41" i="27"/>
  <c r="J41" i="27"/>
  <c r="K41" i="27"/>
  <c r="L41" i="27"/>
  <c r="M41" i="27"/>
  <c r="N41" i="27"/>
  <c r="O41" i="27"/>
  <c r="P41" i="27"/>
  <c r="F38" i="27"/>
  <c r="G38" i="27"/>
  <c r="H38" i="27"/>
  <c r="I38" i="27"/>
  <c r="J38" i="27"/>
  <c r="K38" i="27"/>
  <c r="L38" i="27"/>
  <c r="M38" i="27"/>
  <c r="N38" i="27"/>
  <c r="O38" i="27"/>
  <c r="P38" i="27"/>
  <c r="E41" i="27"/>
  <c r="E38" i="27"/>
  <c r="F35" i="27"/>
  <c r="G35" i="27"/>
  <c r="H35" i="27"/>
  <c r="I35" i="27"/>
  <c r="J35" i="27"/>
  <c r="K35" i="27"/>
  <c r="L35" i="27"/>
  <c r="M35" i="27"/>
  <c r="N35" i="27"/>
  <c r="O35" i="27"/>
  <c r="P35" i="27"/>
  <c r="E35" i="27"/>
  <c r="F25" i="27"/>
  <c r="G25" i="27"/>
  <c r="H25" i="27"/>
  <c r="I25" i="27"/>
  <c r="J25" i="27"/>
  <c r="K25" i="27"/>
  <c r="L25" i="27"/>
  <c r="M25" i="27"/>
  <c r="N25" i="27"/>
  <c r="O25" i="27"/>
  <c r="P25" i="27"/>
  <c r="F26" i="27"/>
  <c r="G26" i="27"/>
  <c r="H26" i="27"/>
  <c r="I26" i="27"/>
  <c r="J26" i="27"/>
  <c r="K26" i="27"/>
  <c r="L26" i="27"/>
  <c r="M26" i="27"/>
  <c r="N26" i="27"/>
  <c r="O26" i="27"/>
  <c r="P26" i="27"/>
  <c r="F27" i="27"/>
  <c r="G27" i="27"/>
  <c r="H27" i="27"/>
  <c r="I27" i="27"/>
  <c r="J27" i="27"/>
  <c r="K27" i="27"/>
  <c r="L27" i="27"/>
  <c r="M27" i="27"/>
  <c r="N27" i="27"/>
  <c r="O27" i="27"/>
  <c r="P27" i="27"/>
  <c r="F28" i="27"/>
  <c r="G28" i="27"/>
  <c r="H28" i="27"/>
  <c r="I28" i="27"/>
  <c r="J28" i="27"/>
  <c r="K28" i="27"/>
  <c r="L28" i="27"/>
  <c r="M28" i="27"/>
  <c r="N28" i="27"/>
  <c r="O28" i="27"/>
  <c r="P28" i="27"/>
  <c r="F29" i="27"/>
  <c r="G29" i="27"/>
  <c r="H29" i="27"/>
  <c r="I29" i="27"/>
  <c r="J29" i="27"/>
  <c r="K29" i="27"/>
  <c r="L29" i="27"/>
  <c r="M29" i="27"/>
  <c r="N29" i="27"/>
  <c r="O29" i="27"/>
  <c r="P29" i="27"/>
  <c r="F30" i="27"/>
  <c r="G30" i="27"/>
  <c r="H30" i="27"/>
  <c r="I30" i="27"/>
  <c r="J30" i="27"/>
  <c r="K30" i="27"/>
  <c r="L30" i="27"/>
  <c r="M30" i="27"/>
  <c r="N30" i="27"/>
  <c r="O30" i="27"/>
  <c r="P30" i="27"/>
  <c r="E26" i="27"/>
  <c r="E27" i="27"/>
  <c r="E28" i="27"/>
  <c r="E29" i="27"/>
  <c r="E30" i="27"/>
  <c r="E25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K55" i="27" l="1"/>
  <c r="K49" i="27"/>
  <c r="I49" i="27"/>
  <c r="E36" i="27"/>
  <c r="E99" i="27"/>
  <c r="I83" i="27"/>
  <c r="M95" i="27"/>
  <c r="H83" i="27"/>
  <c r="P81" i="27"/>
  <c r="H55" i="27"/>
  <c r="P55" i="27"/>
  <c r="G83" i="27"/>
  <c r="K80" i="27"/>
  <c r="O83" i="27"/>
  <c r="O55" i="27"/>
  <c r="K93" i="27"/>
  <c r="M78" i="27"/>
  <c r="F84" i="27"/>
  <c r="J96" i="27"/>
  <c r="N84" i="27"/>
  <c r="O89" i="27"/>
  <c r="M99" i="27"/>
  <c r="I87" i="27"/>
  <c r="G97" i="27"/>
  <c r="M83" i="27"/>
  <c r="F80" i="27"/>
  <c r="J85" i="27"/>
  <c r="N80" i="27"/>
  <c r="K101" i="27"/>
  <c r="O97" i="27"/>
  <c r="I95" i="27"/>
  <c r="M91" i="27"/>
  <c r="G89" i="27"/>
  <c r="K85" i="27"/>
  <c r="O80" i="27"/>
  <c r="F55" i="27"/>
  <c r="N55" i="27"/>
  <c r="G101" i="27"/>
  <c r="K97" i="27"/>
  <c r="O93" i="27"/>
  <c r="I91" i="27"/>
  <c r="M87" i="27"/>
  <c r="G85" i="27"/>
  <c r="G80" i="27"/>
  <c r="O101" i="27"/>
  <c r="I99" i="27"/>
  <c r="G93" i="27"/>
  <c r="K89" i="27"/>
  <c r="O85" i="27"/>
  <c r="L80" i="27"/>
  <c r="L79" i="27"/>
  <c r="J100" i="27"/>
  <c r="F100" i="27"/>
  <c r="P98" i="27"/>
  <c r="N96" i="27"/>
  <c r="H94" i="27"/>
  <c r="J92" i="27"/>
  <c r="L90" i="27"/>
  <c r="N88" i="27"/>
  <c r="H86" i="27"/>
  <c r="J84" i="27"/>
  <c r="J79" i="27"/>
  <c r="I81" i="27"/>
  <c r="I80" i="27"/>
  <c r="M81" i="27"/>
  <c r="M80" i="27"/>
  <c r="N101" i="27"/>
  <c r="J101" i="27"/>
  <c r="F101" i="27"/>
  <c r="M100" i="27"/>
  <c r="I100" i="27"/>
  <c r="P99" i="27"/>
  <c r="L99" i="27"/>
  <c r="H99" i="27"/>
  <c r="O98" i="27"/>
  <c r="K98" i="27"/>
  <c r="G98" i="27"/>
  <c r="N97" i="27"/>
  <c r="J97" i="27"/>
  <c r="F97" i="27"/>
  <c r="M96" i="27"/>
  <c r="I96" i="27"/>
  <c r="P95" i="27"/>
  <c r="L95" i="27"/>
  <c r="H95" i="27"/>
  <c r="O94" i="27"/>
  <c r="K94" i="27"/>
  <c r="G94" i="27"/>
  <c r="N93" i="27"/>
  <c r="J93" i="27"/>
  <c r="F93" i="27"/>
  <c r="M92" i="27"/>
  <c r="I92" i="27"/>
  <c r="P91" i="27"/>
  <c r="L91" i="27"/>
  <c r="H91" i="27"/>
  <c r="O90" i="27"/>
  <c r="K90" i="27"/>
  <c r="G90" i="27"/>
  <c r="N89" i="27"/>
  <c r="J89" i="27"/>
  <c r="F89" i="27"/>
  <c r="M88" i="27"/>
  <c r="I88" i="27"/>
  <c r="P87" i="27"/>
  <c r="L87" i="27"/>
  <c r="H87" i="27"/>
  <c r="O86" i="27"/>
  <c r="K86" i="27"/>
  <c r="G86" i="27"/>
  <c r="N85" i="27"/>
  <c r="F85" i="27"/>
  <c r="M84" i="27"/>
  <c r="I84" i="27"/>
  <c r="P83" i="27"/>
  <c r="L83" i="27"/>
  <c r="O82" i="27"/>
  <c r="K82" i="27"/>
  <c r="F82" i="27"/>
  <c r="K81" i="27"/>
  <c r="I79" i="27"/>
  <c r="L78" i="27"/>
  <c r="I55" i="27"/>
  <c r="H80" i="27"/>
  <c r="H79" i="27"/>
  <c r="N100" i="27"/>
  <c r="L98" i="27"/>
  <c r="H98" i="27"/>
  <c r="L94" i="27"/>
  <c r="N92" i="27"/>
  <c r="H90" i="27"/>
  <c r="J88" i="27"/>
  <c r="L86" i="27"/>
  <c r="P82" i="27"/>
  <c r="L82" i="27"/>
  <c r="H82" i="27"/>
  <c r="L81" i="27"/>
  <c r="J55" i="27"/>
  <c r="F78" i="27"/>
  <c r="F81" i="27"/>
  <c r="J78" i="27"/>
  <c r="J81" i="27"/>
  <c r="N78" i="27"/>
  <c r="N81" i="27"/>
  <c r="I36" i="27"/>
  <c r="M101" i="27"/>
  <c r="I101" i="27"/>
  <c r="P100" i="27"/>
  <c r="L100" i="27"/>
  <c r="H100" i="27"/>
  <c r="O99" i="27"/>
  <c r="K99" i="27"/>
  <c r="G99" i="27"/>
  <c r="N98" i="27"/>
  <c r="J98" i="27"/>
  <c r="F98" i="27"/>
  <c r="M97" i="27"/>
  <c r="I97" i="27"/>
  <c r="P96" i="27"/>
  <c r="L96" i="27"/>
  <c r="H96" i="27"/>
  <c r="O95" i="27"/>
  <c r="K95" i="27"/>
  <c r="G95" i="27"/>
  <c r="N94" i="27"/>
  <c r="J94" i="27"/>
  <c r="F94" i="27"/>
  <c r="M93" i="27"/>
  <c r="I93" i="27"/>
  <c r="P92" i="27"/>
  <c r="L92" i="27"/>
  <c r="H92" i="27"/>
  <c r="O91" i="27"/>
  <c r="K91" i="27"/>
  <c r="G91" i="27"/>
  <c r="N90" i="27"/>
  <c r="J90" i="27"/>
  <c r="F90" i="27"/>
  <c r="M89" i="27"/>
  <c r="I89" i="27"/>
  <c r="P88" i="27"/>
  <c r="L88" i="27"/>
  <c r="H88" i="27"/>
  <c r="O87" i="27"/>
  <c r="K87" i="27"/>
  <c r="G87" i="27"/>
  <c r="N86" i="27"/>
  <c r="J86" i="27"/>
  <c r="F86" i="27"/>
  <c r="M85" i="27"/>
  <c r="I85" i="27"/>
  <c r="P84" i="27"/>
  <c r="L84" i="27"/>
  <c r="H84" i="27"/>
  <c r="K83" i="27"/>
  <c r="N82" i="27"/>
  <c r="J82" i="27"/>
  <c r="H81" i="27"/>
  <c r="N79" i="27"/>
  <c r="F79" i="27"/>
  <c r="I78" i="27"/>
  <c r="P49" i="27"/>
  <c r="H49" i="27"/>
  <c r="P80" i="27"/>
  <c r="P79" i="27"/>
  <c r="G36" i="27"/>
  <c r="G55" i="27"/>
  <c r="F96" i="27"/>
  <c r="P94" i="27"/>
  <c r="F92" i="27"/>
  <c r="P90" i="27"/>
  <c r="F88" i="27"/>
  <c r="P86" i="27"/>
  <c r="G79" i="27"/>
  <c r="G78" i="27"/>
  <c r="G82" i="27"/>
  <c r="K79" i="27"/>
  <c r="K78" i="27"/>
  <c r="O79" i="27"/>
  <c r="O78" i="27"/>
  <c r="F36" i="27"/>
  <c r="F49" i="27"/>
  <c r="J36" i="27"/>
  <c r="J49" i="27"/>
  <c r="N49" i="27"/>
  <c r="P101" i="27"/>
  <c r="L101" i="27"/>
  <c r="H101" i="27"/>
  <c r="O100" i="27"/>
  <c r="K100" i="27"/>
  <c r="G100" i="27"/>
  <c r="N99" i="27"/>
  <c r="J99" i="27"/>
  <c r="F99" i="27"/>
  <c r="M98" i="27"/>
  <c r="I98" i="27"/>
  <c r="P97" i="27"/>
  <c r="L97" i="27"/>
  <c r="H97" i="27"/>
  <c r="O96" i="27"/>
  <c r="K96" i="27"/>
  <c r="G96" i="27"/>
  <c r="N95" i="27"/>
  <c r="J95" i="27"/>
  <c r="F95" i="27"/>
  <c r="M94" i="27"/>
  <c r="I94" i="27"/>
  <c r="P93" i="27"/>
  <c r="L93" i="27"/>
  <c r="H93" i="27"/>
  <c r="O92" i="27"/>
  <c r="K92" i="27"/>
  <c r="G92" i="27"/>
  <c r="N91" i="27"/>
  <c r="J91" i="27"/>
  <c r="F91" i="27"/>
  <c r="M90" i="27"/>
  <c r="I90" i="27"/>
  <c r="P89" i="27"/>
  <c r="L89" i="27"/>
  <c r="H89" i="27"/>
  <c r="O88" i="27"/>
  <c r="K88" i="27"/>
  <c r="G88" i="27"/>
  <c r="N87" i="27"/>
  <c r="J87" i="27"/>
  <c r="F87" i="27"/>
  <c r="M86" i="27"/>
  <c r="I86" i="27"/>
  <c r="P85" i="27"/>
  <c r="L85" i="27"/>
  <c r="H85" i="27"/>
  <c r="O84" i="27"/>
  <c r="K84" i="27"/>
  <c r="G84" i="27"/>
  <c r="N83" i="27"/>
  <c r="J83" i="27"/>
  <c r="F83" i="27"/>
  <c r="M82" i="27"/>
  <c r="I82" i="27"/>
  <c r="O81" i="27"/>
  <c r="G81" i="27"/>
  <c r="J80" i="27"/>
  <c r="M79" i="27"/>
  <c r="P78" i="27"/>
  <c r="H78" i="27"/>
  <c r="O49" i="27"/>
  <c r="G49" i="27"/>
  <c r="H42" i="27"/>
  <c r="E90" i="27"/>
  <c r="E94" i="27"/>
  <c r="E55" i="27"/>
  <c r="E49" i="27"/>
  <c r="E42" i="27"/>
  <c r="E39" i="27"/>
  <c r="I42" i="27"/>
  <c r="I39" i="27"/>
  <c r="M42" i="27"/>
  <c r="H39" i="27"/>
  <c r="L42" i="27"/>
  <c r="E81" i="27"/>
  <c r="E85" i="27"/>
  <c r="E89" i="27"/>
  <c r="E93" i="27"/>
  <c r="E97" i="27"/>
  <c r="E101" i="27"/>
  <c r="P36" i="27"/>
  <c r="F42" i="27"/>
  <c r="F39" i="27"/>
  <c r="J42" i="27"/>
  <c r="J39" i="27"/>
  <c r="N42" i="27"/>
  <c r="N39" i="27"/>
  <c r="P42" i="27"/>
  <c r="E80" i="27"/>
  <c r="E84" i="27"/>
  <c r="E88" i="27"/>
  <c r="E92" i="27"/>
  <c r="E96" i="27"/>
  <c r="E100" i="27"/>
  <c r="E78" i="27"/>
  <c r="E82" i="27"/>
  <c r="E86" i="27"/>
  <c r="E98" i="27"/>
  <c r="G42" i="27"/>
  <c r="G39" i="27"/>
  <c r="K42" i="27"/>
  <c r="K39" i="27"/>
  <c r="K36" i="27"/>
  <c r="O42" i="27"/>
  <c r="O39" i="27"/>
  <c r="O36" i="27"/>
  <c r="H36" i="27"/>
  <c r="N36" i="27"/>
  <c r="P39" i="27"/>
  <c r="E79" i="27"/>
  <c r="E83" i="27"/>
  <c r="E87" i="27"/>
  <c r="E91" i="27"/>
  <c r="E95" i="27"/>
  <c r="E70" i="20" l="1"/>
  <c r="E71" i="32" s="1"/>
  <c r="E139" i="20"/>
  <c r="E140" i="32" s="1"/>
  <c r="E134" i="20"/>
  <c r="E135" i="32" s="1"/>
  <c r="E133" i="20"/>
  <c r="E134" i="32" s="1"/>
  <c r="E132" i="20"/>
  <c r="E133" i="32" s="1"/>
  <c r="E131" i="20"/>
  <c r="E130" i="20"/>
  <c r="E97" i="32"/>
  <c r="E96" i="32"/>
  <c r="E94" i="32"/>
  <c r="E92" i="32"/>
  <c r="E89" i="32"/>
  <c r="E86" i="32"/>
  <c r="E84" i="32"/>
  <c r="E82" i="32"/>
  <c r="E64" i="20"/>
  <c r="E65" i="32" s="1"/>
  <c r="E62" i="20"/>
  <c r="E59" i="20"/>
  <c r="E25" i="20"/>
  <c r="E26" i="32" s="1"/>
  <c r="E140" i="19" l="1"/>
  <c r="H142" i="31" l="1"/>
  <c r="I142" i="31"/>
  <c r="H143" i="31"/>
  <c r="I143" i="31"/>
  <c r="F10" i="26" l="1"/>
  <c r="E10" i="26"/>
  <c r="D10" i="26"/>
  <c r="C10" i="26"/>
  <c r="B10" i="26"/>
  <c r="G3" i="26" l="1"/>
  <c r="E3" i="26"/>
  <c r="B3" i="26"/>
  <c r="F3" i="26" l="1"/>
  <c r="C3" i="26" l="1"/>
  <c r="D3" i="26"/>
  <c r="E143" i="31" l="1"/>
  <c r="F143" i="31"/>
  <c r="G143" i="31"/>
  <c r="F142" i="31"/>
  <c r="G142" i="31"/>
  <c r="E142" i="31"/>
  <c r="E144" i="17"/>
  <c r="E144" i="25" s="1"/>
  <c r="E143" i="17"/>
  <c r="E144" i="22" l="1"/>
  <c r="E143" i="22"/>
  <c r="E143" i="25"/>
  <c r="O118" i="29"/>
  <c r="O142" i="31"/>
  <c r="N119" i="29"/>
  <c r="N143" i="31"/>
  <c r="N118" i="29"/>
  <c r="N142" i="31"/>
  <c r="M143" i="31"/>
  <c r="M142" i="31"/>
  <c r="P143" i="31"/>
  <c r="L143" i="31"/>
  <c r="P142" i="31"/>
  <c r="L142" i="31"/>
  <c r="O119" i="29"/>
  <c r="O143" i="31"/>
  <c r="G5" i="12" l="1"/>
  <c r="C12" i="23" l="1"/>
  <c r="C13" i="23"/>
  <c r="C11" i="23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8" i="17"/>
  <c r="B155" i="21"/>
  <c r="B156" i="21" s="1"/>
  <c r="D153" i="21"/>
  <c r="B151" i="21"/>
  <c r="B152" i="21" s="1"/>
  <c r="E41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M10" i="21"/>
  <c r="L10" i="21"/>
  <c r="K10" i="21"/>
  <c r="J10" i="21"/>
  <c r="J39" i="21" s="1"/>
  <c r="I10" i="21"/>
  <c r="H10" i="21"/>
  <c r="G10" i="21"/>
  <c r="F10" i="21"/>
  <c r="E10" i="21"/>
  <c r="P9" i="21"/>
  <c r="O9" i="21"/>
  <c r="N9" i="21"/>
  <c r="M9" i="21"/>
  <c r="L9" i="21"/>
  <c r="K9" i="21"/>
  <c r="J9" i="21"/>
  <c r="I9" i="21"/>
  <c r="H9" i="21"/>
  <c r="G9" i="21"/>
  <c r="F9" i="2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O5" i="21"/>
  <c r="N5" i="21"/>
  <c r="M5" i="21"/>
  <c r="L5" i="21"/>
  <c r="K5" i="21"/>
  <c r="J5" i="21"/>
  <c r="I5" i="21"/>
  <c r="H5" i="21"/>
  <c r="G5" i="21"/>
  <c r="F5" i="21"/>
  <c r="E5" i="21"/>
  <c r="P4" i="21"/>
  <c r="O4" i="21"/>
  <c r="N4" i="21"/>
  <c r="M4" i="21"/>
  <c r="L4" i="21"/>
  <c r="K4" i="21"/>
  <c r="J4" i="21"/>
  <c r="I4" i="21"/>
  <c r="H4" i="21"/>
  <c r="G4" i="21"/>
  <c r="F4" i="21"/>
  <c r="E4" i="21"/>
  <c r="N39" i="21" l="1"/>
  <c r="F39" i="21"/>
  <c r="G39" i="21"/>
  <c r="K39" i="21"/>
  <c r="O39" i="21"/>
  <c r="I39" i="21"/>
  <c r="M39" i="21"/>
  <c r="H39" i="21"/>
  <c r="L39" i="21"/>
  <c r="P39" i="21"/>
  <c r="H126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69" i="21"/>
  <c r="L126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69" i="21"/>
  <c r="P126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69" i="21"/>
  <c r="K126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69" i="21"/>
  <c r="E54" i="21"/>
  <c r="E126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69" i="21"/>
  <c r="I126" i="21"/>
  <c r="I99" i="21"/>
  <c r="I98" i="2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69" i="21"/>
  <c r="M126" i="21"/>
  <c r="M99" i="21"/>
  <c r="M98" i="21"/>
  <c r="M97" i="21"/>
  <c r="M96" i="21"/>
  <c r="M95" i="21"/>
  <c r="M94" i="21"/>
  <c r="M93" i="21"/>
  <c r="M92" i="21"/>
  <c r="M91" i="21"/>
  <c r="M90" i="21"/>
  <c r="M89" i="21"/>
  <c r="M88" i="21"/>
  <c r="M87" i="21"/>
  <c r="M86" i="21"/>
  <c r="M85" i="21"/>
  <c r="M84" i="21"/>
  <c r="M83" i="21"/>
  <c r="M82" i="21"/>
  <c r="M81" i="21"/>
  <c r="M80" i="21"/>
  <c r="M79" i="21"/>
  <c r="M78" i="21"/>
  <c r="M77" i="21"/>
  <c r="M76" i="21"/>
  <c r="M75" i="21"/>
  <c r="M69" i="21"/>
  <c r="G126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69" i="21"/>
  <c r="O126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69" i="21"/>
  <c r="F99" i="21"/>
  <c r="F126" i="21"/>
  <c r="F98" i="21"/>
  <c r="F96" i="21"/>
  <c r="F92" i="21"/>
  <c r="F88" i="21"/>
  <c r="F84" i="21"/>
  <c r="F80" i="21"/>
  <c r="F76" i="21"/>
  <c r="F81" i="21"/>
  <c r="F94" i="21"/>
  <c r="F90" i="21"/>
  <c r="F86" i="21"/>
  <c r="F95" i="21"/>
  <c r="F91" i="21"/>
  <c r="F87" i="21"/>
  <c r="F83" i="21"/>
  <c r="F79" i="21"/>
  <c r="F75" i="21"/>
  <c r="F97" i="21"/>
  <c r="F93" i="21"/>
  <c r="F89" i="21"/>
  <c r="F85" i="21"/>
  <c r="F77" i="21"/>
  <c r="F82" i="21"/>
  <c r="F78" i="21"/>
  <c r="F69" i="21"/>
  <c r="J126" i="21"/>
  <c r="J98" i="21"/>
  <c r="J99" i="21"/>
  <c r="J97" i="21"/>
  <c r="J93" i="21"/>
  <c r="J89" i="21"/>
  <c r="J85" i="21"/>
  <c r="J81" i="21"/>
  <c r="J77" i="21"/>
  <c r="J78" i="21"/>
  <c r="J69" i="21"/>
  <c r="J83" i="21"/>
  <c r="J79" i="21"/>
  <c r="J75" i="21"/>
  <c r="J94" i="21"/>
  <c r="J90" i="21"/>
  <c r="J86" i="21"/>
  <c r="J82" i="21"/>
  <c r="J95" i="21"/>
  <c r="J91" i="21"/>
  <c r="J87" i="21"/>
  <c r="J96" i="21"/>
  <c r="J92" i="21"/>
  <c r="J88" i="21"/>
  <c r="J84" i="21"/>
  <c r="J80" i="21"/>
  <c r="J76" i="21"/>
  <c r="N126" i="21"/>
  <c r="N99" i="21"/>
  <c r="N98" i="21"/>
  <c r="N97" i="21"/>
  <c r="N94" i="21"/>
  <c r="N90" i="21"/>
  <c r="N86" i="21"/>
  <c r="N82" i="21"/>
  <c r="N78" i="21"/>
  <c r="N69" i="21"/>
  <c r="N75" i="21"/>
  <c r="N96" i="21"/>
  <c r="N92" i="21"/>
  <c r="N95" i="21"/>
  <c r="N91" i="21"/>
  <c r="N87" i="21"/>
  <c r="N83" i="21"/>
  <c r="N79" i="21"/>
  <c r="N88" i="21"/>
  <c r="N84" i="21"/>
  <c r="N93" i="21"/>
  <c r="N89" i="21"/>
  <c r="N85" i="21"/>
  <c r="N81" i="21"/>
  <c r="N77" i="21"/>
  <c r="N80" i="21"/>
  <c r="N76" i="21"/>
  <c r="M109" i="21"/>
  <c r="M105" i="21"/>
  <c r="M101" i="21"/>
  <c r="M72" i="21"/>
  <c r="M72" i="17" s="1"/>
  <c r="M71" i="21"/>
  <c r="M125" i="21"/>
  <c r="M123" i="21"/>
  <c r="M121" i="21"/>
  <c r="M119" i="21"/>
  <c r="M117" i="21"/>
  <c r="M115" i="21"/>
  <c r="M113" i="21"/>
  <c r="M108" i="21"/>
  <c r="M104" i="21"/>
  <c r="M100" i="21"/>
  <c r="M122" i="21"/>
  <c r="M114" i="21"/>
  <c r="M106" i="21"/>
  <c r="M73" i="21"/>
  <c r="M124" i="21"/>
  <c r="M116" i="21"/>
  <c r="M111" i="21"/>
  <c r="M103" i="21"/>
  <c r="M118" i="21"/>
  <c r="M112" i="21"/>
  <c r="M110" i="21"/>
  <c r="M102" i="21"/>
  <c r="M120" i="21"/>
  <c r="M107" i="21"/>
  <c r="M74" i="21"/>
  <c r="M70" i="21"/>
  <c r="M70" i="17" s="1"/>
  <c r="M70" i="22" s="1"/>
  <c r="M68" i="21"/>
  <c r="M64" i="21"/>
  <c r="M67" i="21" s="1"/>
  <c r="M63" i="21"/>
  <c r="M66" i="21" s="1"/>
  <c r="M60" i="21"/>
  <c r="M59" i="21"/>
  <c r="F125" i="21"/>
  <c r="F123" i="21"/>
  <c r="F121" i="21"/>
  <c r="F119" i="21"/>
  <c r="F117" i="21"/>
  <c r="F115" i="21"/>
  <c r="F113" i="21"/>
  <c r="F110" i="21"/>
  <c r="F106" i="21"/>
  <c r="F102" i="21"/>
  <c r="F73" i="21"/>
  <c r="F109" i="21"/>
  <c r="F105" i="21"/>
  <c r="F101" i="21"/>
  <c r="F124" i="21"/>
  <c r="F122" i="21"/>
  <c r="F120" i="21"/>
  <c r="F118" i="21"/>
  <c r="F116" i="21"/>
  <c r="F111" i="21"/>
  <c r="F103" i="21"/>
  <c r="F72" i="21"/>
  <c r="F72" i="17" s="1"/>
  <c r="F114" i="21"/>
  <c r="F108" i="21"/>
  <c r="F100" i="21"/>
  <c r="F107" i="21"/>
  <c r="F74" i="21"/>
  <c r="F71" i="21"/>
  <c r="F112" i="21"/>
  <c r="F104" i="21"/>
  <c r="N125" i="21"/>
  <c r="N123" i="21"/>
  <c r="N121" i="21"/>
  <c r="N119" i="21"/>
  <c r="N117" i="21"/>
  <c r="N115" i="21"/>
  <c r="N113" i="21"/>
  <c r="N108" i="21"/>
  <c r="N104" i="21"/>
  <c r="N100" i="21"/>
  <c r="N111" i="21"/>
  <c r="N107" i="21"/>
  <c r="N103" i="21"/>
  <c r="N74" i="21"/>
  <c r="N124" i="21"/>
  <c r="N122" i="21"/>
  <c r="N120" i="21"/>
  <c r="N118" i="21"/>
  <c r="N116" i="21"/>
  <c r="N114" i="21"/>
  <c r="N105" i="21"/>
  <c r="N72" i="21"/>
  <c r="N72" i="17" s="1"/>
  <c r="N112" i="21"/>
  <c r="N110" i="21"/>
  <c r="N102" i="21"/>
  <c r="N109" i="21"/>
  <c r="N101" i="21"/>
  <c r="N71" i="21"/>
  <c r="N106" i="21"/>
  <c r="N73" i="21"/>
  <c r="J70" i="21"/>
  <c r="J69" i="31" s="1"/>
  <c r="J64" i="21"/>
  <c r="J67" i="21" s="1"/>
  <c r="J60" i="21"/>
  <c r="J68" i="21"/>
  <c r="J59" i="21"/>
  <c r="J63" i="21"/>
  <c r="J66" i="21" s="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09" i="21"/>
  <c r="G105" i="21"/>
  <c r="G101" i="21"/>
  <c r="G108" i="21"/>
  <c r="G104" i="21"/>
  <c r="G100" i="21"/>
  <c r="G110" i="21"/>
  <c r="G102" i="21"/>
  <c r="G107" i="21"/>
  <c r="G74" i="21"/>
  <c r="G71" i="21"/>
  <c r="G106" i="21"/>
  <c r="G73" i="21"/>
  <c r="G111" i="21"/>
  <c r="G103" i="21"/>
  <c r="G72" i="21"/>
  <c r="G72" i="17" s="1"/>
  <c r="K125" i="21"/>
  <c r="K124" i="21"/>
  <c r="K123" i="21"/>
  <c r="K122" i="21"/>
  <c r="K121" i="21"/>
  <c r="K120" i="21"/>
  <c r="K119" i="21"/>
  <c r="K118" i="21"/>
  <c r="K117" i="21"/>
  <c r="K116" i="21"/>
  <c r="K115" i="21"/>
  <c r="K114" i="21"/>
  <c r="K113" i="21"/>
  <c r="K112" i="21"/>
  <c r="K110" i="21"/>
  <c r="K106" i="21"/>
  <c r="K102" i="21"/>
  <c r="K73" i="21"/>
  <c r="K109" i="21"/>
  <c r="K105" i="21"/>
  <c r="K101" i="21"/>
  <c r="K107" i="21"/>
  <c r="K74" i="21"/>
  <c r="K104" i="21"/>
  <c r="K72" i="21"/>
  <c r="K72" i="17" s="1"/>
  <c r="K111" i="21"/>
  <c r="K103" i="21"/>
  <c r="K108" i="21"/>
  <c r="K100" i="21"/>
  <c r="K71" i="21"/>
  <c r="O125" i="21"/>
  <c r="O124" i="21"/>
  <c r="O123" i="21"/>
  <c r="O122" i="21"/>
  <c r="O121" i="21"/>
  <c r="O120" i="21"/>
  <c r="O119" i="21"/>
  <c r="O118" i="21"/>
  <c r="O117" i="21"/>
  <c r="O116" i="21"/>
  <c r="O115" i="21"/>
  <c r="O114" i="21"/>
  <c r="O113" i="21"/>
  <c r="O112" i="21"/>
  <c r="O111" i="21"/>
  <c r="O107" i="21"/>
  <c r="O103" i="21"/>
  <c r="O74" i="21"/>
  <c r="O110" i="21"/>
  <c r="O106" i="21"/>
  <c r="O102" i="21"/>
  <c r="O73" i="21"/>
  <c r="O104" i="21"/>
  <c r="O109" i="21"/>
  <c r="O101" i="21"/>
  <c r="O71" i="21"/>
  <c r="O108" i="21"/>
  <c r="O100" i="21"/>
  <c r="O105" i="21"/>
  <c r="O72" i="21"/>
  <c r="O72" i="17" s="1"/>
  <c r="G68" i="21"/>
  <c r="G63" i="21"/>
  <c r="G66" i="21" s="1"/>
  <c r="G59" i="21"/>
  <c r="G64" i="21"/>
  <c r="G67" i="21" s="1"/>
  <c r="G60" i="21"/>
  <c r="G70" i="21"/>
  <c r="G69" i="31" s="1"/>
  <c r="K70" i="21"/>
  <c r="K70" i="17" s="1"/>
  <c r="K70" i="22" s="1"/>
  <c r="K64" i="21"/>
  <c r="K67" i="21" s="1"/>
  <c r="K60" i="21"/>
  <c r="K68" i="21"/>
  <c r="K59" i="21"/>
  <c r="K63" i="21"/>
  <c r="K66" i="21" s="1"/>
  <c r="O68" i="21"/>
  <c r="O63" i="21"/>
  <c r="O66" i="21" s="1"/>
  <c r="O59" i="21"/>
  <c r="O60" i="21"/>
  <c r="O70" i="21"/>
  <c r="O69" i="31" s="1"/>
  <c r="O64" i="21"/>
  <c r="O67" i="21" s="1"/>
  <c r="E111" i="21"/>
  <c r="E107" i="21"/>
  <c r="E103" i="21"/>
  <c r="E74" i="21"/>
  <c r="E72" i="21"/>
  <c r="E71" i="21"/>
  <c r="E125" i="21"/>
  <c r="E123" i="21"/>
  <c r="E121" i="21"/>
  <c r="E119" i="21"/>
  <c r="E117" i="21"/>
  <c r="E115" i="21"/>
  <c r="E113" i="21"/>
  <c r="E110" i="21"/>
  <c r="E106" i="21"/>
  <c r="E102" i="21"/>
  <c r="E73" i="21"/>
  <c r="E120" i="21"/>
  <c r="E112" i="21"/>
  <c r="E104" i="21"/>
  <c r="E122" i="21"/>
  <c r="E109" i="21"/>
  <c r="E101" i="21"/>
  <c r="E124" i="21"/>
  <c r="E116" i="21"/>
  <c r="E114" i="21"/>
  <c r="E108" i="21"/>
  <c r="E100" i="21"/>
  <c r="E118" i="21"/>
  <c r="E105" i="21"/>
  <c r="J124" i="21"/>
  <c r="J122" i="21"/>
  <c r="J120" i="21"/>
  <c r="J118" i="21"/>
  <c r="J116" i="21"/>
  <c r="J114" i="21"/>
  <c r="J112" i="21"/>
  <c r="J111" i="21"/>
  <c r="J107" i="21"/>
  <c r="J103" i="21"/>
  <c r="J74" i="21"/>
  <c r="J110" i="21"/>
  <c r="J106" i="21"/>
  <c r="J102" i="21"/>
  <c r="J73" i="21"/>
  <c r="J125" i="21"/>
  <c r="J123" i="21"/>
  <c r="J121" i="21"/>
  <c r="J119" i="21"/>
  <c r="J117" i="21"/>
  <c r="J115" i="21"/>
  <c r="J108" i="21"/>
  <c r="J100" i="21"/>
  <c r="J71" i="21"/>
  <c r="J105" i="21"/>
  <c r="J104" i="21"/>
  <c r="J72" i="21"/>
  <c r="J72" i="17" s="1"/>
  <c r="J113" i="21"/>
  <c r="J109" i="21"/>
  <c r="J101" i="21"/>
  <c r="F70" i="21"/>
  <c r="F70" i="17" s="1"/>
  <c r="F70" i="22" s="1"/>
  <c r="F68" i="21"/>
  <c r="F63" i="21"/>
  <c r="F66" i="21" s="1"/>
  <c r="F59" i="21"/>
  <c r="F64" i="21"/>
  <c r="F67" i="21" s="1"/>
  <c r="F60" i="21"/>
  <c r="N70" i="21"/>
  <c r="N70" i="17" s="1"/>
  <c r="N70" i="22" s="1"/>
  <c r="N68" i="21"/>
  <c r="N63" i="21"/>
  <c r="N66" i="21" s="1"/>
  <c r="N59" i="21"/>
  <c r="N60" i="21"/>
  <c r="N64" i="21"/>
  <c r="N67" i="21" s="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74" i="21"/>
  <c r="H73" i="21"/>
  <c r="H72" i="21"/>
  <c r="H72" i="17" s="1"/>
  <c r="H71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74" i="21"/>
  <c r="L73" i="21"/>
  <c r="L72" i="21"/>
  <c r="L72" i="17" s="1"/>
  <c r="L71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74" i="21"/>
  <c r="P73" i="21"/>
  <c r="P72" i="21"/>
  <c r="P72" i="17" s="1"/>
  <c r="P71" i="21"/>
  <c r="H70" i="21"/>
  <c r="H70" i="25" s="1"/>
  <c r="H68" i="21"/>
  <c r="H64" i="21"/>
  <c r="H67" i="21" s="1"/>
  <c r="H63" i="21"/>
  <c r="H66" i="21" s="1"/>
  <c r="H60" i="21"/>
  <c r="H59" i="21"/>
  <c r="L70" i="21"/>
  <c r="L70" i="17" s="1"/>
  <c r="L70" i="22" s="1"/>
  <c r="L68" i="21"/>
  <c r="L64" i="21"/>
  <c r="L67" i="21" s="1"/>
  <c r="L63" i="21"/>
  <c r="L66" i="21" s="1"/>
  <c r="L60" i="21"/>
  <c r="L59" i="21"/>
  <c r="P70" i="21"/>
  <c r="P69" i="31" s="1"/>
  <c r="P68" i="21"/>
  <c r="P64" i="21"/>
  <c r="P67" i="21" s="1"/>
  <c r="P63" i="21"/>
  <c r="P66" i="21" s="1"/>
  <c r="P60" i="21"/>
  <c r="P59" i="21"/>
  <c r="I108" i="21"/>
  <c r="I104" i="21"/>
  <c r="I100" i="21"/>
  <c r="I72" i="21"/>
  <c r="I72" i="17" s="1"/>
  <c r="I71" i="21"/>
  <c r="I124" i="21"/>
  <c r="I122" i="21"/>
  <c r="I120" i="21"/>
  <c r="I118" i="21"/>
  <c r="I116" i="21"/>
  <c r="I114" i="21"/>
  <c r="I112" i="21"/>
  <c r="I111" i="21"/>
  <c r="I107" i="21"/>
  <c r="I103" i="21"/>
  <c r="I74" i="21"/>
  <c r="I125" i="21"/>
  <c r="I117" i="21"/>
  <c r="I113" i="21"/>
  <c r="I109" i="21"/>
  <c r="I101" i="21"/>
  <c r="I119" i="21"/>
  <c r="I106" i="21"/>
  <c r="I73" i="21"/>
  <c r="I121" i="21"/>
  <c r="I105" i="21"/>
  <c r="I123" i="21"/>
  <c r="I115" i="21"/>
  <c r="I110" i="21"/>
  <c r="I102" i="21"/>
  <c r="I70" i="21"/>
  <c r="I70" i="17" s="1"/>
  <c r="I70" i="22" s="1"/>
  <c r="I68" i="21"/>
  <c r="I64" i="21"/>
  <c r="I67" i="21" s="1"/>
  <c r="I63" i="21"/>
  <c r="I66" i="21" s="1"/>
  <c r="I60" i="21"/>
  <c r="I59" i="21"/>
  <c r="E70" i="21"/>
  <c r="E68" i="21"/>
  <c r="G135" i="21"/>
  <c r="G135" i="17" s="1"/>
  <c r="G135" i="22" s="1"/>
  <c r="G62" i="21"/>
  <c r="G65" i="21" s="1"/>
  <c r="O135" i="21"/>
  <c r="O135" i="17" s="1"/>
  <c r="O135" i="22" s="1"/>
  <c r="O62" i="21"/>
  <c r="O65" i="21" s="1"/>
  <c r="P135" i="21"/>
  <c r="P134" i="31" s="1"/>
  <c r="P62" i="21"/>
  <c r="P65" i="21" s="1"/>
  <c r="H135" i="21"/>
  <c r="H135" i="17" s="1"/>
  <c r="H135" i="22" s="1"/>
  <c r="H62" i="21"/>
  <c r="H65" i="21" s="1"/>
  <c r="E135" i="21"/>
  <c r="E135" i="25" s="1"/>
  <c r="E62" i="21"/>
  <c r="E65" i="21" s="1"/>
  <c r="I135" i="21"/>
  <c r="I135" i="17" s="1"/>
  <c r="I135" i="22" s="1"/>
  <c r="I62" i="21"/>
  <c r="I65" i="21" s="1"/>
  <c r="M135" i="21"/>
  <c r="M135" i="17" s="1"/>
  <c r="M135" i="22" s="1"/>
  <c r="M62" i="21"/>
  <c r="M65" i="21" s="1"/>
  <c r="K135" i="21"/>
  <c r="K135" i="25" s="1"/>
  <c r="K62" i="21"/>
  <c r="K65" i="21" s="1"/>
  <c r="L135" i="21"/>
  <c r="L134" i="31" s="1"/>
  <c r="L62" i="21"/>
  <c r="L65" i="21" s="1"/>
  <c r="F135" i="21"/>
  <c r="F134" i="31" s="1"/>
  <c r="F62" i="21"/>
  <c r="F65" i="21" s="1"/>
  <c r="J135" i="21"/>
  <c r="J135" i="17" s="1"/>
  <c r="J135" i="22" s="1"/>
  <c r="J62" i="21"/>
  <c r="J65" i="21" s="1"/>
  <c r="N135" i="21"/>
  <c r="N135" i="17" s="1"/>
  <c r="N135" i="22" s="1"/>
  <c r="N62" i="21"/>
  <c r="N65" i="21" s="1"/>
  <c r="G134" i="31"/>
  <c r="E40" i="22"/>
  <c r="E44" i="22"/>
  <c r="E61" i="25"/>
  <c r="E38" i="22"/>
  <c r="E40" i="25"/>
  <c r="E44" i="25"/>
  <c r="E58" i="25"/>
  <c r="E38" i="25"/>
  <c r="E61" i="22"/>
  <c r="I61" i="22"/>
  <c r="I38" i="22"/>
  <c r="I61" i="25"/>
  <c r="I40" i="25"/>
  <c r="I44" i="25"/>
  <c r="I35" i="22"/>
  <c r="I44" i="22"/>
  <c r="I35" i="25"/>
  <c r="I40" i="22"/>
  <c r="I38" i="25"/>
  <c r="I58" i="25"/>
  <c r="I58" i="22"/>
  <c r="M61" i="22"/>
  <c r="M38" i="22"/>
  <c r="M61" i="25"/>
  <c r="M40" i="25"/>
  <c r="M44" i="25"/>
  <c r="M38" i="25"/>
  <c r="M40" i="22"/>
  <c r="M35" i="22"/>
  <c r="M44" i="22"/>
  <c r="M35" i="25"/>
  <c r="M58" i="25"/>
  <c r="M58" i="22"/>
  <c r="E41" i="17"/>
  <c r="G58" i="22"/>
  <c r="G40" i="22"/>
  <c r="G44" i="22"/>
  <c r="G35" i="25"/>
  <c r="G35" i="22"/>
  <c r="G38" i="25"/>
  <c r="G58" i="25"/>
  <c r="G38" i="22"/>
  <c r="G40" i="25"/>
  <c r="G44" i="25"/>
  <c r="G61" i="25"/>
  <c r="G61" i="22"/>
  <c r="K40" i="22"/>
  <c r="K44" i="22"/>
  <c r="K35" i="25"/>
  <c r="K35" i="22"/>
  <c r="K38" i="25"/>
  <c r="K58" i="25"/>
  <c r="K38" i="22"/>
  <c r="K40" i="25"/>
  <c r="K58" i="22"/>
  <c r="K61" i="25"/>
  <c r="K44" i="25"/>
  <c r="K61" i="22"/>
  <c r="O58" i="22"/>
  <c r="O40" i="22"/>
  <c r="O44" i="22"/>
  <c r="O35" i="25"/>
  <c r="O35" i="22"/>
  <c r="O38" i="25"/>
  <c r="O58" i="25"/>
  <c r="O38" i="22"/>
  <c r="O44" i="25"/>
  <c r="O61" i="25"/>
  <c r="O40" i="25"/>
  <c r="O61" i="22"/>
  <c r="H58" i="22"/>
  <c r="H40" i="25"/>
  <c r="H44" i="25"/>
  <c r="H40" i="22"/>
  <c r="H44" i="22"/>
  <c r="H35" i="25"/>
  <c r="H35" i="22"/>
  <c r="H38" i="22"/>
  <c r="H58" i="25"/>
  <c r="H38" i="25"/>
  <c r="H61" i="25"/>
  <c r="H61" i="22"/>
  <c r="L58" i="22"/>
  <c r="L40" i="25"/>
  <c r="L44" i="25"/>
  <c r="L40" i="22"/>
  <c r="L44" i="22"/>
  <c r="L35" i="25"/>
  <c r="L35" i="22"/>
  <c r="L38" i="22"/>
  <c r="L38" i="25"/>
  <c r="L61" i="25"/>
  <c r="L58" i="25"/>
  <c r="L61" i="22"/>
  <c r="P40" i="25"/>
  <c r="P44" i="25"/>
  <c r="P58" i="22"/>
  <c r="P40" i="22"/>
  <c r="P44" i="22"/>
  <c r="P35" i="25"/>
  <c r="P35" i="22"/>
  <c r="P38" i="22"/>
  <c r="P38" i="25"/>
  <c r="P58" i="25"/>
  <c r="P61" i="25"/>
  <c r="P61" i="22"/>
  <c r="F61" i="22"/>
  <c r="F35" i="22"/>
  <c r="F38" i="25"/>
  <c r="F58" i="25"/>
  <c r="F38" i="22"/>
  <c r="F61" i="25"/>
  <c r="F44" i="22"/>
  <c r="F35" i="25"/>
  <c r="F58" i="22"/>
  <c r="F40" i="22"/>
  <c r="F44" i="25"/>
  <c r="F40" i="25"/>
  <c r="J58" i="22"/>
  <c r="J61" i="22"/>
  <c r="J35" i="22"/>
  <c r="J38" i="25"/>
  <c r="J58" i="25"/>
  <c r="J38" i="22"/>
  <c r="J61" i="25"/>
  <c r="J40" i="22"/>
  <c r="J35" i="25"/>
  <c r="J44" i="25"/>
  <c r="J44" i="22"/>
  <c r="J40" i="25"/>
  <c r="N58" i="22"/>
  <c r="N35" i="22"/>
  <c r="N38" i="25"/>
  <c r="N58" i="25"/>
  <c r="N38" i="22"/>
  <c r="N61" i="25"/>
  <c r="N44" i="22"/>
  <c r="N35" i="25"/>
  <c r="N44" i="25"/>
  <c r="N40" i="22"/>
  <c r="N40" i="25"/>
  <c r="N61" i="22"/>
  <c r="H43" i="21"/>
  <c r="H42" i="31" s="1"/>
  <c r="L43" i="21"/>
  <c r="L42" i="31" s="1"/>
  <c r="P43" i="21"/>
  <c r="G134" i="21"/>
  <c r="O134" i="21"/>
  <c r="L134" i="21"/>
  <c r="I134" i="21"/>
  <c r="M134" i="21"/>
  <c r="K134" i="21"/>
  <c r="H134" i="21"/>
  <c r="P134" i="21"/>
  <c r="J134" i="21"/>
  <c r="N134" i="21"/>
  <c r="I43" i="21"/>
  <c r="M43" i="21"/>
  <c r="F43" i="21"/>
  <c r="J43" i="21"/>
  <c r="N43" i="21"/>
  <c r="G43" i="21"/>
  <c r="K43" i="21"/>
  <c r="O43" i="21"/>
  <c r="K48" i="21"/>
  <c r="K45" i="21"/>
  <c r="K49" i="21"/>
  <c r="K46" i="21"/>
  <c r="H49" i="21"/>
  <c r="H46" i="21"/>
  <c r="H48" i="21"/>
  <c r="H45" i="21"/>
  <c r="L49" i="21"/>
  <c r="L46" i="21"/>
  <c r="L48" i="21"/>
  <c r="L45" i="21"/>
  <c r="P49" i="21"/>
  <c r="P46" i="21"/>
  <c r="P48" i="21"/>
  <c r="P45" i="21"/>
  <c r="G48" i="21"/>
  <c r="G45" i="21"/>
  <c r="G49" i="21"/>
  <c r="G46" i="21"/>
  <c r="I49" i="21"/>
  <c r="I46" i="21"/>
  <c r="I48" i="21"/>
  <c r="I45" i="21"/>
  <c r="M49" i="21"/>
  <c r="M46" i="21"/>
  <c r="M48" i="21"/>
  <c r="M45" i="21"/>
  <c r="O48" i="21"/>
  <c r="O45" i="21"/>
  <c r="O46" i="21"/>
  <c r="O49" i="21"/>
  <c r="F49" i="21"/>
  <c r="F46" i="21"/>
  <c r="F48" i="21"/>
  <c r="F45" i="21"/>
  <c r="J49" i="21"/>
  <c r="J46" i="21"/>
  <c r="J45" i="21"/>
  <c r="J48" i="21"/>
  <c r="N49" i="21"/>
  <c r="N46" i="21"/>
  <c r="N45" i="21"/>
  <c r="N48" i="21"/>
  <c r="K32" i="17"/>
  <c r="G32" i="17"/>
  <c r="O32" i="17"/>
  <c r="J32" i="17"/>
  <c r="G54" i="21"/>
  <c r="K54" i="21"/>
  <c r="O54" i="21"/>
  <c r="H54" i="21"/>
  <c r="I54" i="21"/>
  <c r="M54" i="21"/>
  <c r="L54" i="21"/>
  <c r="P54" i="21"/>
  <c r="F54" i="21"/>
  <c r="J54" i="21"/>
  <c r="N54" i="21"/>
  <c r="H32" i="17"/>
  <c r="P32" i="17"/>
  <c r="I32" i="17"/>
  <c r="M32" i="17"/>
  <c r="L32" i="17"/>
  <c r="F32" i="17"/>
  <c r="N32" i="17"/>
  <c r="E134" i="21"/>
  <c r="I25" i="21"/>
  <c r="I27" i="21" s="1"/>
  <c r="J25" i="21"/>
  <c r="J27" i="21" s="1"/>
  <c r="G42" i="21"/>
  <c r="K25" i="21"/>
  <c r="K27" i="21" s="1"/>
  <c r="E25" i="21"/>
  <c r="E27" i="21" s="1"/>
  <c r="F42" i="21"/>
  <c r="L42" i="21"/>
  <c r="P42" i="21"/>
  <c r="H42" i="21"/>
  <c r="I42" i="21"/>
  <c r="M42" i="21"/>
  <c r="J42" i="21"/>
  <c r="N42" i="21"/>
  <c r="K42" i="21"/>
  <c r="O42" i="21"/>
  <c r="F134" i="21"/>
  <c r="E35" i="25"/>
  <c r="E58" i="22"/>
  <c r="E35" i="22"/>
  <c r="N31" i="21"/>
  <c r="M31" i="21"/>
  <c r="H31" i="21"/>
  <c r="P31" i="21"/>
  <c r="O31" i="21"/>
  <c r="I31" i="21"/>
  <c r="J31" i="21"/>
  <c r="G31" i="21"/>
  <c r="K31" i="21"/>
  <c r="F31" i="21"/>
  <c r="L31" i="21"/>
  <c r="L25" i="21"/>
  <c r="L27" i="21" s="1"/>
  <c r="M25" i="21"/>
  <c r="M27" i="21" s="1"/>
  <c r="F25" i="21"/>
  <c r="F27" i="21" s="1"/>
  <c r="N25" i="21"/>
  <c r="N27" i="21" s="1"/>
  <c r="G25" i="21"/>
  <c r="G27" i="21" s="1"/>
  <c r="O25" i="21"/>
  <c r="O27" i="21" s="1"/>
  <c r="H25" i="21"/>
  <c r="H27" i="21" s="1"/>
  <c r="P25" i="21"/>
  <c r="P27" i="21" s="1"/>
  <c r="E31" i="21"/>
  <c r="E37" i="29"/>
  <c r="E40" i="29"/>
  <c r="E47" i="29"/>
  <c r="E34" i="29"/>
  <c r="I47" i="29"/>
  <c r="I34" i="29"/>
  <c r="I37" i="29"/>
  <c r="I40" i="29"/>
  <c r="M34" i="29"/>
  <c r="M37" i="29"/>
  <c r="M40" i="29"/>
  <c r="M47" i="29"/>
  <c r="F34" i="29"/>
  <c r="F37" i="29"/>
  <c r="F40" i="29"/>
  <c r="F47" i="29"/>
  <c r="J34" i="29"/>
  <c r="J37" i="29"/>
  <c r="J40" i="29"/>
  <c r="J47" i="29"/>
  <c r="G40" i="29"/>
  <c r="G47" i="29"/>
  <c r="G34" i="29"/>
  <c r="G37" i="29"/>
  <c r="K40" i="29"/>
  <c r="K47" i="29"/>
  <c r="K34" i="29"/>
  <c r="K37" i="29"/>
  <c r="H34" i="29"/>
  <c r="H37" i="29"/>
  <c r="H40" i="29"/>
  <c r="H47" i="29"/>
  <c r="L37" i="29"/>
  <c r="L40" i="29"/>
  <c r="L47" i="29"/>
  <c r="L34" i="29"/>
  <c r="P47" i="29"/>
  <c r="P34" i="29"/>
  <c r="P37" i="29"/>
  <c r="P40" i="29"/>
  <c r="G37" i="21"/>
  <c r="G36" i="21"/>
  <c r="K37" i="21"/>
  <c r="K36" i="21"/>
  <c r="O37" i="21"/>
  <c r="O36" i="21"/>
  <c r="H41" i="21"/>
  <c r="L41" i="21"/>
  <c r="P41" i="21"/>
  <c r="H37" i="21"/>
  <c r="H36" i="21"/>
  <c r="L37" i="21"/>
  <c r="L36" i="21"/>
  <c r="P37" i="21"/>
  <c r="P36" i="21"/>
  <c r="I41" i="21"/>
  <c r="M41" i="21"/>
  <c r="I36" i="21"/>
  <c r="I37" i="21"/>
  <c r="M36" i="21"/>
  <c r="M37" i="21"/>
  <c r="F41" i="21"/>
  <c r="J41" i="21"/>
  <c r="N41" i="21"/>
  <c r="F37" i="21"/>
  <c r="F36" i="21"/>
  <c r="J37" i="21"/>
  <c r="J36" i="21"/>
  <c r="N37" i="21"/>
  <c r="N36" i="21"/>
  <c r="G41" i="21"/>
  <c r="K41" i="21"/>
  <c r="O41" i="21"/>
  <c r="E133" i="21"/>
  <c r="P132" i="21"/>
  <c r="P133" i="21"/>
  <c r="F139" i="21"/>
  <c r="F130" i="21"/>
  <c r="F131" i="21"/>
  <c r="I133" i="21"/>
  <c r="I132" i="21"/>
  <c r="G131" i="21"/>
  <c r="G139" i="21"/>
  <c r="G130" i="21"/>
  <c r="O131" i="21"/>
  <c r="O139" i="21"/>
  <c r="O130" i="21"/>
  <c r="J133" i="21"/>
  <c r="J132" i="21"/>
  <c r="N139" i="21"/>
  <c r="N130" i="21"/>
  <c r="N131" i="21"/>
  <c r="H131" i="21"/>
  <c r="H139" i="21"/>
  <c r="H130" i="21"/>
  <c r="P131" i="21"/>
  <c r="P139" i="21"/>
  <c r="P130" i="21"/>
  <c r="K133" i="21"/>
  <c r="K132" i="21"/>
  <c r="H132" i="21"/>
  <c r="H133" i="21"/>
  <c r="I131" i="21"/>
  <c r="I139" i="21"/>
  <c r="I130" i="21"/>
  <c r="L132" i="21"/>
  <c r="L133" i="21"/>
  <c r="J130" i="21"/>
  <c r="J131" i="21"/>
  <c r="J139" i="21"/>
  <c r="M132" i="21"/>
  <c r="M133" i="21"/>
  <c r="K130" i="21"/>
  <c r="K131" i="21"/>
  <c r="K139" i="21"/>
  <c r="N132" i="21"/>
  <c r="N133" i="21"/>
  <c r="M130" i="21"/>
  <c r="M131" i="21"/>
  <c r="M139" i="21"/>
  <c r="F132" i="21"/>
  <c r="F133" i="21"/>
  <c r="L130" i="21"/>
  <c r="L131" i="21"/>
  <c r="L139" i="21"/>
  <c r="G132" i="21"/>
  <c r="G133" i="21"/>
  <c r="O132" i="21"/>
  <c r="O133" i="21"/>
  <c r="N40" i="29"/>
  <c r="N34" i="29"/>
  <c r="N47" i="29"/>
  <c r="N37" i="29"/>
  <c r="O37" i="29"/>
  <c r="O40" i="29"/>
  <c r="O47" i="29"/>
  <c r="O34" i="29"/>
  <c r="E41" i="28"/>
  <c r="B25" i="26"/>
  <c r="E139" i="21"/>
  <c r="E139" i="25" s="1"/>
  <c r="E130" i="21"/>
  <c r="E132" i="21"/>
  <c r="E131" i="21"/>
  <c r="G70" i="17" l="1"/>
  <c r="G70" i="22" s="1"/>
  <c r="E54" i="17"/>
  <c r="I69" i="31"/>
  <c r="N70" i="25"/>
  <c r="J70" i="17"/>
  <c r="J70" i="22" s="1"/>
  <c r="P135" i="17"/>
  <c r="P135" i="22" s="1"/>
  <c r="G70" i="25"/>
  <c r="J134" i="31"/>
  <c r="E135" i="17"/>
  <c r="E135" i="22" s="1"/>
  <c r="N69" i="31"/>
  <c r="J70" i="25"/>
  <c r="O70" i="25"/>
  <c r="I70" i="25"/>
  <c r="J135" i="25"/>
  <c r="P135" i="25"/>
  <c r="P70" i="25"/>
  <c r="O70" i="17"/>
  <c r="O70" i="22" s="1"/>
  <c r="H69" i="31"/>
  <c r="H70" i="17"/>
  <c r="H70" i="22" s="1"/>
  <c r="G135" i="25"/>
  <c r="M134" i="31"/>
  <c r="F70" i="25"/>
  <c r="L69" i="31"/>
  <c r="K70" i="25"/>
  <c r="L70" i="25"/>
  <c r="L135" i="17"/>
  <c r="L135" i="22" s="1"/>
  <c r="I134" i="31"/>
  <c r="L135" i="25"/>
  <c r="K135" i="17"/>
  <c r="K135" i="22" s="1"/>
  <c r="N134" i="31"/>
  <c r="F135" i="25"/>
  <c r="H134" i="31"/>
  <c r="M135" i="25"/>
  <c r="E134" i="31"/>
  <c r="F69" i="31"/>
  <c r="F135" i="17"/>
  <c r="F135" i="22" s="1"/>
  <c r="K134" i="31"/>
  <c r="M70" i="25"/>
  <c r="M69" i="31"/>
  <c r="K69" i="31"/>
  <c r="N135" i="25"/>
  <c r="H135" i="25"/>
  <c r="I135" i="25"/>
  <c r="O134" i="31"/>
  <c r="P70" i="17"/>
  <c r="P70" i="22" s="1"/>
  <c r="O135" i="25"/>
  <c r="P59" i="17"/>
  <c r="F60" i="17"/>
  <c r="F60" i="22" s="1"/>
  <c r="F60" i="25"/>
  <c r="N59" i="17"/>
  <c r="J59" i="17"/>
  <c r="M60" i="17"/>
  <c r="M60" i="22" s="1"/>
  <c r="M60" i="25"/>
  <c r="G59" i="17"/>
  <c r="E70" i="17"/>
  <c r="E70" i="22" s="1"/>
  <c r="E70" i="25"/>
  <c r="O131" i="31"/>
  <c r="O132" i="17"/>
  <c r="O132" i="22" s="1"/>
  <c r="O132" i="25"/>
  <c r="L131" i="17"/>
  <c r="M139" i="17"/>
  <c r="M139" i="22" s="1"/>
  <c r="M139" i="25"/>
  <c r="N131" i="31"/>
  <c r="N132" i="17"/>
  <c r="N132" i="22" s="1"/>
  <c r="N132" i="25"/>
  <c r="M132" i="31"/>
  <c r="M133" i="17"/>
  <c r="M133" i="22" s="1"/>
  <c r="M133" i="25"/>
  <c r="J130" i="17"/>
  <c r="I139" i="17"/>
  <c r="I139" i="22" s="1"/>
  <c r="I139" i="25"/>
  <c r="K131" i="31"/>
  <c r="K132" i="17"/>
  <c r="K132" i="22" s="1"/>
  <c r="K132" i="25"/>
  <c r="P131" i="17"/>
  <c r="N131" i="17"/>
  <c r="J132" i="31"/>
  <c r="J133" i="17"/>
  <c r="J133" i="22" s="1"/>
  <c r="J133" i="25"/>
  <c r="G130" i="17"/>
  <c r="I132" i="31"/>
  <c r="I133" i="17"/>
  <c r="I133" i="22" s="1"/>
  <c r="I133" i="25"/>
  <c r="P132" i="31"/>
  <c r="P133" i="17"/>
  <c r="P133" i="22" s="1"/>
  <c r="P133" i="25"/>
  <c r="K41" i="17"/>
  <c r="J36" i="17"/>
  <c r="N41" i="17"/>
  <c r="M36" i="17"/>
  <c r="I41" i="17"/>
  <c r="L37" i="17"/>
  <c r="L37" i="22" s="1"/>
  <c r="L37" i="25"/>
  <c r="L41" i="17"/>
  <c r="K36" i="17"/>
  <c r="E31" i="17"/>
  <c r="O25" i="17"/>
  <c r="O25" i="22" s="1"/>
  <c r="O25" i="25"/>
  <c r="M25" i="17"/>
  <c r="M25" i="22" s="1"/>
  <c r="M25" i="25"/>
  <c r="F31" i="17"/>
  <c r="G62" i="17"/>
  <c r="I62" i="17"/>
  <c r="P62" i="17"/>
  <c r="M31" i="17"/>
  <c r="P63" i="25"/>
  <c r="P63" i="17"/>
  <c r="P63" i="22" s="1"/>
  <c r="L63" i="25"/>
  <c r="L63" i="17"/>
  <c r="L63" i="22" s="1"/>
  <c r="O64" i="17"/>
  <c r="O64" i="22" s="1"/>
  <c r="O64" i="25"/>
  <c r="G64" i="17"/>
  <c r="G64" i="22" s="1"/>
  <c r="G64" i="25"/>
  <c r="K63" i="17"/>
  <c r="K63" i="22" s="1"/>
  <c r="K63" i="25"/>
  <c r="J68" i="17"/>
  <c r="J68" i="22" s="1"/>
  <c r="J68" i="25"/>
  <c r="F68" i="17"/>
  <c r="F68" i="22" s="1"/>
  <c r="F68" i="25"/>
  <c r="M68" i="25"/>
  <c r="M68" i="17"/>
  <c r="M68" i="22" s="1"/>
  <c r="E68" i="17"/>
  <c r="E68" i="22" s="1"/>
  <c r="E68" i="25"/>
  <c r="E84" i="17"/>
  <c r="E84" i="22" s="1"/>
  <c r="E84" i="25"/>
  <c r="E85" i="31"/>
  <c r="E86" i="17"/>
  <c r="E86" i="22" s="1"/>
  <c r="E86" i="25"/>
  <c r="E80" i="17"/>
  <c r="E94" i="17"/>
  <c r="E94" i="22" s="1"/>
  <c r="E94" i="25"/>
  <c r="E83" i="17"/>
  <c r="E83" i="22" s="1"/>
  <c r="E83" i="25"/>
  <c r="E85" i="17"/>
  <c r="E85" i="22" s="1"/>
  <c r="E85" i="25"/>
  <c r="O69" i="17"/>
  <c r="O96" i="31"/>
  <c r="O97" i="25"/>
  <c r="O97" i="17"/>
  <c r="O97" i="22" s="1"/>
  <c r="O92" i="31"/>
  <c r="O93" i="17"/>
  <c r="O93" i="22" s="1"/>
  <c r="O93" i="25"/>
  <c r="O88" i="31"/>
  <c r="O89" i="17"/>
  <c r="O89" i="22" s="1"/>
  <c r="O89" i="25"/>
  <c r="O90" i="31"/>
  <c r="O91" i="17"/>
  <c r="O91" i="22" s="1"/>
  <c r="O91" i="25"/>
  <c r="O95" i="31"/>
  <c r="O96" i="17"/>
  <c r="O96" i="22" s="1"/>
  <c r="O96" i="25"/>
  <c r="O79" i="17"/>
  <c r="K81" i="17"/>
  <c r="K81" i="22" s="1"/>
  <c r="K81" i="25"/>
  <c r="K88" i="31"/>
  <c r="K89" i="17"/>
  <c r="K89" i="22" s="1"/>
  <c r="K89" i="25"/>
  <c r="K69" i="17"/>
  <c r="K98" i="31"/>
  <c r="K99" i="17"/>
  <c r="K99" i="22" s="1"/>
  <c r="K99" i="25"/>
  <c r="K82" i="25"/>
  <c r="K82" i="17"/>
  <c r="K82" i="22" s="1"/>
  <c r="K86" i="31"/>
  <c r="K87" i="17"/>
  <c r="K87" i="22" s="1"/>
  <c r="K87" i="25"/>
  <c r="G93" i="31"/>
  <c r="G94" i="25"/>
  <c r="G94" i="17"/>
  <c r="G94" i="22" s="1"/>
  <c r="G126" i="17"/>
  <c r="G84" i="17"/>
  <c r="G84" i="22" s="1"/>
  <c r="G84" i="25"/>
  <c r="G81" i="17"/>
  <c r="G81" i="22" s="1"/>
  <c r="G81" i="25"/>
  <c r="G85" i="31"/>
  <c r="G86" i="25"/>
  <c r="G86" i="17"/>
  <c r="G86" i="22" s="1"/>
  <c r="G91" i="31"/>
  <c r="G92" i="17"/>
  <c r="G92" i="22" s="1"/>
  <c r="G92" i="25"/>
  <c r="G75" i="17"/>
  <c r="G157" i="17" s="1"/>
  <c r="N87" i="31"/>
  <c r="N88" i="17"/>
  <c r="N88" i="22" s="1"/>
  <c r="N88" i="25"/>
  <c r="N96" i="31"/>
  <c r="N97" i="25"/>
  <c r="N97" i="17"/>
  <c r="N97" i="22" s="1"/>
  <c r="N79" i="17"/>
  <c r="N97" i="31"/>
  <c r="N98" i="17"/>
  <c r="N98" i="22" s="1"/>
  <c r="N98" i="25"/>
  <c r="N81" i="17"/>
  <c r="N81" i="22" s="1"/>
  <c r="N81" i="25"/>
  <c r="N90" i="31"/>
  <c r="N91" i="17"/>
  <c r="N91" i="22" s="1"/>
  <c r="N91" i="25"/>
  <c r="J86" i="31"/>
  <c r="J87" i="17"/>
  <c r="J87" i="22" s="1"/>
  <c r="J87" i="25"/>
  <c r="J126" i="17"/>
  <c r="J83" i="17"/>
  <c r="J83" i="22" s="1"/>
  <c r="J83" i="25"/>
  <c r="J80" i="17"/>
  <c r="J89" i="17"/>
  <c r="J89" i="22" s="1"/>
  <c r="J89" i="25"/>
  <c r="J98" i="31"/>
  <c r="J99" i="17"/>
  <c r="J99" i="22" s="1"/>
  <c r="J99" i="25"/>
  <c r="J82" i="17"/>
  <c r="J82" i="22" s="1"/>
  <c r="J82" i="25"/>
  <c r="F80" i="17"/>
  <c r="F126" i="17"/>
  <c r="F79" i="17"/>
  <c r="F98" i="17"/>
  <c r="F98" i="22" s="1"/>
  <c r="F98" i="25"/>
  <c r="F81" i="17"/>
  <c r="F81" i="22" s="1"/>
  <c r="F81" i="25"/>
  <c r="F90" i="31"/>
  <c r="F91" i="17"/>
  <c r="F91" i="22" s="1"/>
  <c r="F91" i="25"/>
  <c r="N122" i="31"/>
  <c r="N123" i="17"/>
  <c r="N123" i="22" s="1"/>
  <c r="N123" i="25"/>
  <c r="N114" i="31"/>
  <c r="N115" i="17"/>
  <c r="N115" i="22" s="1"/>
  <c r="N115" i="25"/>
  <c r="N118" i="31"/>
  <c r="N119" i="17"/>
  <c r="N119" i="22" s="1"/>
  <c r="N119" i="25"/>
  <c r="N99" i="31"/>
  <c r="N100" i="17"/>
  <c r="N100" i="22" s="1"/>
  <c r="N100" i="25"/>
  <c r="N108" i="31"/>
  <c r="N109" i="17"/>
  <c r="N109" i="22" s="1"/>
  <c r="N109" i="25"/>
  <c r="N103" i="17"/>
  <c r="J122" i="31"/>
  <c r="J123" i="17"/>
  <c r="J123" i="22" s="1"/>
  <c r="J123" i="25"/>
  <c r="J115" i="31"/>
  <c r="J116" i="17"/>
  <c r="J116" i="22" s="1"/>
  <c r="J116" i="25"/>
  <c r="J107" i="31"/>
  <c r="J108" i="17"/>
  <c r="J108" i="22" s="1"/>
  <c r="J108" i="25"/>
  <c r="J99" i="31"/>
  <c r="J100" i="17"/>
  <c r="J100" i="22" s="1"/>
  <c r="J100" i="25"/>
  <c r="J106" i="31"/>
  <c r="J107" i="17"/>
  <c r="J107" i="22" s="1"/>
  <c r="J107" i="25"/>
  <c r="F112" i="31"/>
  <c r="F113" i="17"/>
  <c r="F113" i="22" s="1"/>
  <c r="F113" i="25"/>
  <c r="F108" i="17"/>
  <c r="F108" i="22" s="1"/>
  <c r="F108" i="25"/>
  <c r="F106" i="17"/>
  <c r="F114" i="31"/>
  <c r="F115" i="17"/>
  <c r="F115" i="22" s="1"/>
  <c r="F115" i="25"/>
  <c r="F106" i="31"/>
  <c r="F107" i="17"/>
  <c r="F107" i="22" s="1"/>
  <c r="F107" i="25"/>
  <c r="L97" i="31"/>
  <c r="L98" i="17"/>
  <c r="L98" i="22" s="1"/>
  <c r="L98" i="25"/>
  <c r="L89" i="17"/>
  <c r="L89" i="22" s="1"/>
  <c r="L89" i="25"/>
  <c r="L77" i="17"/>
  <c r="L77" i="22" s="1"/>
  <c r="L77" i="25"/>
  <c r="L95" i="31"/>
  <c r="L96" i="17"/>
  <c r="L96" i="22" s="1"/>
  <c r="L96" i="25"/>
  <c r="L79" i="17"/>
  <c r="L87" i="31"/>
  <c r="L88" i="17"/>
  <c r="L88" i="22" s="1"/>
  <c r="L88" i="25"/>
  <c r="L69" i="17"/>
  <c r="P112" i="31"/>
  <c r="P113" i="17"/>
  <c r="P113" i="22" s="1"/>
  <c r="P113" i="25"/>
  <c r="P103" i="17"/>
  <c r="P106" i="17"/>
  <c r="P104" i="17"/>
  <c r="P99" i="31"/>
  <c r="P100" i="17"/>
  <c r="P100" i="22" s="1"/>
  <c r="P100" i="25"/>
  <c r="H103" i="17"/>
  <c r="H118" i="31"/>
  <c r="H119" i="17"/>
  <c r="H119" i="22" s="1"/>
  <c r="H119" i="25"/>
  <c r="H112" i="31"/>
  <c r="H113" i="17"/>
  <c r="H113" i="22" s="1"/>
  <c r="H113" i="25"/>
  <c r="H107" i="31"/>
  <c r="H108" i="17"/>
  <c r="H108" i="22" s="1"/>
  <c r="H108" i="25"/>
  <c r="H104" i="31"/>
  <c r="H105" i="17"/>
  <c r="H105" i="22" s="1"/>
  <c r="H105" i="25"/>
  <c r="M94" i="31"/>
  <c r="M95" i="17"/>
  <c r="M95" i="22" s="1"/>
  <c r="M95" i="25"/>
  <c r="M85" i="31"/>
  <c r="M86" i="17"/>
  <c r="M86" i="22" s="1"/>
  <c r="M86" i="25"/>
  <c r="M82" i="17"/>
  <c r="M82" i="22" s="1"/>
  <c r="M82" i="25"/>
  <c r="M96" i="31"/>
  <c r="M97" i="17"/>
  <c r="M97" i="22" s="1"/>
  <c r="M97" i="25"/>
  <c r="M80" i="17"/>
  <c r="M93" i="31"/>
  <c r="M94" i="17"/>
  <c r="M94" i="22" s="1"/>
  <c r="M94" i="25"/>
  <c r="M77" i="17"/>
  <c r="M77" i="22" s="1"/>
  <c r="M77" i="25"/>
  <c r="I98" i="31"/>
  <c r="I99" i="17"/>
  <c r="I99" i="22" s="1"/>
  <c r="I99" i="25"/>
  <c r="I94" i="31"/>
  <c r="I95" i="17"/>
  <c r="I95" i="22" s="1"/>
  <c r="I95" i="25"/>
  <c r="I83" i="17"/>
  <c r="I83" i="22" s="1"/>
  <c r="I83" i="25"/>
  <c r="I87" i="31"/>
  <c r="I88" i="25"/>
  <c r="I88" i="17"/>
  <c r="I88" i="22" s="1"/>
  <c r="I69" i="17"/>
  <c r="I69" i="22" s="1"/>
  <c r="I69" i="25"/>
  <c r="I84" i="31"/>
  <c r="I85" i="17"/>
  <c r="I85" i="22" s="1"/>
  <c r="I85" i="25"/>
  <c r="M122" i="17"/>
  <c r="M122" i="31"/>
  <c r="M123" i="17"/>
  <c r="M123" i="22" s="1"/>
  <c r="M123" i="25"/>
  <c r="M103" i="17"/>
  <c r="M110" i="31"/>
  <c r="M111" i="17"/>
  <c r="M111" i="22" s="1"/>
  <c r="M111" i="25"/>
  <c r="M112" i="31"/>
  <c r="M113" i="17"/>
  <c r="M113" i="22" s="1"/>
  <c r="M113" i="25"/>
  <c r="I122" i="17"/>
  <c r="I104" i="31"/>
  <c r="I105" i="17"/>
  <c r="I105" i="22" s="1"/>
  <c r="I105" i="25"/>
  <c r="I110" i="31"/>
  <c r="I111" i="17"/>
  <c r="I111" i="22" s="1"/>
  <c r="I111" i="25"/>
  <c r="I106" i="31"/>
  <c r="I107" i="17"/>
  <c r="I107" i="22" s="1"/>
  <c r="I107" i="25"/>
  <c r="I106" i="17"/>
  <c r="I101" i="17"/>
  <c r="E117" i="31"/>
  <c r="E118" i="17"/>
  <c r="E118" i="22" s="1"/>
  <c r="E118" i="25"/>
  <c r="E106" i="31"/>
  <c r="E107" i="17"/>
  <c r="E107" i="22" s="1"/>
  <c r="E107" i="25"/>
  <c r="E104" i="31"/>
  <c r="E105" i="25"/>
  <c r="E105" i="17"/>
  <c r="E105" i="22" s="1"/>
  <c r="E106" i="17"/>
  <c r="E122" i="17"/>
  <c r="P82" i="17"/>
  <c r="P82" i="22" s="1"/>
  <c r="P82" i="25"/>
  <c r="P97" i="31"/>
  <c r="P98" i="17"/>
  <c r="P98" i="22" s="1"/>
  <c r="P98" i="25"/>
  <c r="P85" i="31"/>
  <c r="P86" i="17"/>
  <c r="P86" i="22" s="1"/>
  <c r="P86" i="25"/>
  <c r="P86" i="31"/>
  <c r="P87" i="25"/>
  <c r="P87" i="17"/>
  <c r="P87" i="22" s="1"/>
  <c r="P96" i="31"/>
  <c r="P97" i="17"/>
  <c r="P97" i="22" s="1"/>
  <c r="P97" i="25"/>
  <c r="P80" i="17"/>
  <c r="H93" i="31"/>
  <c r="H94" i="17"/>
  <c r="H94" i="22" s="1"/>
  <c r="H94" i="25"/>
  <c r="H98" i="31"/>
  <c r="H99" i="17"/>
  <c r="H99" i="22" s="1"/>
  <c r="H99" i="25"/>
  <c r="H81" i="17"/>
  <c r="H81" i="22" s="1"/>
  <c r="H81" i="25"/>
  <c r="H95" i="31"/>
  <c r="H96" i="17"/>
  <c r="H96" i="22" s="1"/>
  <c r="H96" i="25"/>
  <c r="H79" i="17"/>
  <c r="H87" i="31"/>
  <c r="H88" i="17"/>
  <c r="H88" i="22" s="1"/>
  <c r="H88" i="25"/>
  <c r="H69" i="17"/>
  <c r="H69" i="22" s="1"/>
  <c r="H69" i="25"/>
  <c r="L118" i="31"/>
  <c r="L119" i="17"/>
  <c r="L119" i="22" s="1"/>
  <c r="L119" i="25"/>
  <c r="L107" i="31"/>
  <c r="L108" i="17"/>
  <c r="L108" i="22" s="1"/>
  <c r="L108" i="25"/>
  <c r="L122" i="31"/>
  <c r="L123" i="17"/>
  <c r="L123" i="22" s="1"/>
  <c r="L123" i="25"/>
  <c r="L103" i="17"/>
  <c r="L99" i="31"/>
  <c r="L100" i="17"/>
  <c r="L100" i="22" s="1"/>
  <c r="L100" i="25"/>
  <c r="O116" i="31"/>
  <c r="O117" i="17"/>
  <c r="O117" i="22" s="1"/>
  <c r="O117" i="25"/>
  <c r="O112" i="31"/>
  <c r="O113" i="17"/>
  <c r="O113" i="22" s="1"/>
  <c r="O113" i="25"/>
  <c r="O107" i="31"/>
  <c r="O108" i="17"/>
  <c r="O108" i="22" s="1"/>
  <c r="O108" i="25"/>
  <c r="O104" i="31"/>
  <c r="O105" i="17"/>
  <c r="O105" i="22" s="1"/>
  <c r="O105" i="25"/>
  <c r="O103" i="17"/>
  <c r="O91" i="31"/>
  <c r="O92" i="17"/>
  <c r="O92" i="22" s="1"/>
  <c r="O92" i="25"/>
  <c r="O75" i="17"/>
  <c r="K96" i="31"/>
  <c r="K97" i="17"/>
  <c r="K97" i="22" s="1"/>
  <c r="K97" i="25"/>
  <c r="K94" i="31"/>
  <c r="K95" i="17"/>
  <c r="K95" i="22" s="1"/>
  <c r="K95" i="25"/>
  <c r="K83" i="17"/>
  <c r="K83" i="22" s="1"/>
  <c r="K83" i="25"/>
  <c r="G76" i="17"/>
  <c r="G86" i="31"/>
  <c r="G87" i="17"/>
  <c r="G87" i="22" s="1"/>
  <c r="G87" i="25"/>
  <c r="N69" i="17"/>
  <c r="N80" i="17"/>
  <c r="N93" i="31"/>
  <c r="N94" i="17"/>
  <c r="N94" i="22" s="1"/>
  <c r="N94" i="25"/>
  <c r="N77" i="17"/>
  <c r="N77" i="22" s="1"/>
  <c r="N77" i="25"/>
  <c r="J84" i="17"/>
  <c r="J84" i="22" s="1"/>
  <c r="J84" i="25"/>
  <c r="J75" i="17"/>
  <c r="J157" i="17" s="1"/>
  <c r="J78" i="17"/>
  <c r="J78" i="22" s="1"/>
  <c r="J78" i="25"/>
  <c r="F92" i="31"/>
  <c r="F93" i="25"/>
  <c r="F93" i="17"/>
  <c r="F93" i="22" s="1"/>
  <c r="F77" i="17"/>
  <c r="N106" i="17"/>
  <c r="N107" i="31"/>
  <c r="N108" i="17"/>
  <c r="N108" i="22" s="1"/>
  <c r="N108" i="25"/>
  <c r="N106" i="31"/>
  <c r="N107" i="17"/>
  <c r="N107" i="22" s="1"/>
  <c r="N107" i="25"/>
  <c r="J101" i="17"/>
  <c r="J104" i="17"/>
  <c r="J103" i="17"/>
  <c r="F104" i="31"/>
  <c r="F105" i="17"/>
  <c r="F105" i="22" s="1"/>
  <c r="F105" i="25"/>
  <c r="F101" i="17"/>
  <c r="L85" i="31"/>
  <c r="L86" i="17"/>
  <c r="L86" i="22" s="1"/>
  <c r="L86" i="25"/>
  <c r="L98" i="31"/>
  <c r="L99" i="25"/>
  <c r="L99" i="17"/>
  <c r="L99" i="22" s="1"/>
  <c r="L75" i="17"/>
  <c r="P110" i="31"/>
  <c r="P111" i="17"/>
  <c r="P111" i="22" s="1"/>
  <c r="P111" i="25"/>
  <c r="P122" i="31"/>
  <c r="P123" i="17"/>
  <c r="P123" i="22" s="1"/>
  <c r="P123" i="25"/>
  <c r="P101" i="17"/>
  <c r="H122" i="17"/>
  <c r="H104" i="17"/>
  <c r="M78" i="17"/>
  <c r="M78" i="22" s="1"/>
  <c r="M78" i="25"/>
  <c r="M95" i="31"/>
  <c r="M96" i="25"/>
  <c r="M96" i="17"/>
  <c r="M96" i="22" s="1"/>
  <c r="M76" i="17"/>
  <c r="I90" i="31"/>
  <c r="I91" i="17"/>
  <c r="I91" i="22" s="1"/>
  <c r="I91" i="25"/>
  <c r="I82" i="17"/>
  <c r="I82" i="22" s="1"/>
  <c r="I82" i="25"/>
  <c r="I75" i="17"/>
  <c r="I157" i="17" s="1"/>
  <c r="I97" i="31"/>
  <c r="I98" i="17"/>
  <c r="I98" i="22" s="1"/>
  <c r="I98" i="25"/>
  <c r="M115" i="31"/>
  <c r="M116" i="17"/>
  <c r="M116" i="22" s="1"/>
  <c r="M116" i="25"/>
  <c r="M108" i="31"/>
  <c r="M109" i="17"/>
  <c r="M109" i="22" s="1"/>
  <c r="M109" i="25"/>
  <c r="I115" i="31"/>
  <c r="I116" i="17"/>
  <c r="I116" i="22" s="1"/>
  <c r="I116" i="25"/>
  <c r="I108" i="31"/>
  <c r="I109" i="17"/>
  <c r="I109" i="22" s="1"/>
  <c r="I109" i="25"/>
  <c r="I116" i="31"/>
  <c r="I117" i="17"/>
  <c r="I117" i="22" s="1"/>
  <c r="I117" i="25"/>
  <c r="E114" i="31"/>
  <c r="E115" i="17"/>
  <c r="E115" i="22" s="1"/>
  <c r="E115" i="25"/>
  <c r="E113" i="31"/>
  <c r="E114" i="17"/>
  <c r="E114" i="22" s="1"/>
  <c r="E114" i="25"/>
  <c r="E107" i="31"/>
  <c r="E108" i="17"/>
  <c r="E108" i="22" s="1"/>
  <c r="E108" i="25"/>
  <c r="P93" i="31"/>
  <c r="P94" i="17"/>
  <c r="P94" i="22" s="1"/>
  <c r="P94" i="25"/>
  <c r="P89" i="17"/>
  <c r="P89" i="22" s="1"/>
  <c r="P89" i="25"/>
  <c r="P92" i="31"/>
  <c r="P93" i="17"/>
  <c r="P93" i="22" s="1"/>
  <c r="P93" i="25"/>
  <c r="H77" i="17"/>
  <c r="H77" i="22" s="1"/>
  <c r="H77" i="25"/>
  <c r="H94" i="31"/>
  <c r="H95" i="17"/>
  <c r="H95" i="22" s="1"/>
  <c r="H95" i="25"/>
  <c r="H91" i="31"/>
  <c r="H92" i="17"/>
  <c r="H92" i="22" s="1"/>
  <c r="H92" i="25"/>
  <c r="L106" i="31"/>
  <c r="L107" i="25"/>
  <c r="L107" i="17"/>
  <c r="L107" i="22" s="1"/>
  <c r="L114" i="31"/>
  <c r="L115" i="17"/>
  <c r="L115" i="22" s="1"/>
  <c r="L115" i="25"/>
  <c r="L101" i="17"/>
  <c r="O111" i="31"/>
  <c r="O112" i="17"/>
  <c r="O112" i="22" s="1"/>
  <c r="O112" i="25"/>
  <c r="O101" i="17"/>
  <c r="K107" i="31"/>
  <c r="K108" i="17"/>
  <c r="K108" i="22" s="1"/>
  <c r="K108" i="25"/>
  <c r="K106" i="31"/>
  <c r="K107" i="17"/>
  <c r="K107" i="22" s="1"/>
  <c r="K107" i="25"/>
  <c r="K117" i="31"/>
  <c r="K118" i="17"/>
  <c r="K118" i="22" s="1"/>
  <c r="K118" i="25"/>
  <c r="G108" i="31"/>
  <c r="G109" i="17"/>
  <c r="G109" i="22" s="1"/>
  <c r="G109" i="25"/>
  <c r="G116" i="31"/>
  <c r="G117" i="17"/>
  <c r="G117" i="22" s="1"/>
  <c r="G117" i="25"/>
  <c r="G113" i="31"/>
  <c r="G114" i="17"/>
  <c r="G114" i="22" s="1"/>
  <c r="G114" i="25"/>
  <c r="O121" i="17"/>
  <c r="J121" i="17"/>
  <c r="M121" i="17"/>
  <c r="O109" i="31"/>
  <c r="O110" i="17"/>
  <c r="O110" i="22" s="1"/>
  <c r="O110" i="25"/>
  <c r="H124" i="17"/>
  <c r="J102" i="17"/>
  <c r="M109" i="31"/>
  <c r="M110" i="17"/>
  <c r="M110" i="22" s="1"/>
  <c r="M110" i="25"/>
  <c r="L124" i="17"/>
  <c r="E90" i="17"/>
  <c r="K74" i="17"/>
  <c r="I119" i="31"/>
  <c r="I120" i="17"/>
  <c r="I120" i="22" s="1"/>
  <c r="I120" i="25"/>
  <c r="P119" i="31"/>
  <c r="P120" i="17"/>
  <c r="P120" i="22" s="1"/>
  <c r="P120" i="25"/>
  <c r="J25" i="17"/>
  <c r="J25" i="22" s="1"/>
  <c r="J25" i="25"/>
  <c r="J39" i="17"/>
  <c r="F90" i="17"/>
  <c r="F90" i="22" s="1"/>
  <c r="F90" i="25"/>
  <c r="I89" i="31"/>
  <c r="I90" i="17"/>
  <c r="I90" i="22" s="1"/>
  <c r="I90" i="25"/>
  <c r="J49" i="25"/>
  <c r="J49" i="17"/>
  <c r="J49" i="22" s="1"/>
  <c r="O48" i="17"/>
  <c r="O48" i="22" s="1"/>
  <c r="O48" i="25"/>
  <c r="G48" i="17"/>
  <c r="G48" i="22" s="1"/>
  <c r="G48" i="25"/>
  <c r="L49" i="17"/>
  <c r="L49" i="22" s="1"/>
  <c r="L49" i="25"/>
  <c r="K48" i="17"/>
  <c r="K48" i="22" s="1"/>
  <c r="K48" i="25"/>
  <c r="K133" i="31"/>
  <c r="K134" i="17"/>
  <c r="K134" i="22" s="1"/>
  <c r="K134" i="25"/>
  <c r="H59" i="17"/>
  <c r="I59" i="17"/>
  <c r="N60" i="17"/>
  <c r="N60" i="22" s="1"/>
  <c r="N60" i="25"/>
  <c r="F59" i="17"/>
  <c r="O59" i="17"/>
  <c r="L60" i="25"/>
  <c r="L60" i="17"/>
  <c r="L60" i="22" s="1"/>
  <c r="G131" i="31"/>
  <c r="G132" i="17"/>
  <c r="G132" i="22" s="1"/>
  <c r="G132" i="25"/>
  <c r="F132" i="31"/>
  <c r="F133" i="17"/>
  <c r="F133" i="22" s="1"/>
  <c r="F133" i="25"/>
  <c r="M130" i="17"/>
  <c r="K131" i="17"/>
  <c r="J139" i="17"/>
  <c r="J139" i="22" s="1"/>
  <c r="J139" i="25"/>
  <c r="L131" i="31"/>
  <c r="L132" i="17"/>
  <c r="L132" i="22" s="1"/>
  <c r="L132" i="25"/>
  <c r="H132" i="31"/>
  <c r="H133" i="17"/>
  <c r="H133" i="22" s="1"/>
  <c r="H133" i="25"/>
  <c r="P130" i="17"/>
  <c r="H139" i="17"/>
  <c r="H139" i="22" s="1"/>
  <c r="H139" i="25"/>
  <c r="N139" i="17"/>
  <c r="N139" i="22" s="1"/>
  <c r="N139" i="25"/>
  <c r="O139" i="17"/>
  <c r="O139" i="22" s="1"/>
  <c r="O139" i="25"/>
  <c r="G131" i="17"/>
  <c r="F130" i="17"/>
  <c r="E132" i="31"/>
  <c r="E133" i="17"/>
  <c r="E133" i="22" s="1"/>
  <c r="E133" i="25"/>
  <c r="N36" i="17"/>
  <c r="F36" i="17"/>
  <c r="F41" i="17"/>
  <c r="F41" i="22" s="1"/>
  <c r="F41" i="25"/>
  <c r="I36" i="17"/>
  <c r="P37" i="17"/>
  <c r="P37" i="22" s="1"/>
  <c r="P37" i="25"/>
  <c r="H37" i="17"/>
  <c r="H37" i="22" s="1"/>
  <c r="H37" i="25"/>
  <c r="O36" i="17"/>
  <c r="G36" i="17"/>
  <c r="P25" i="17"/>
  <c r="P25" i="22" s="1"/>
  <c r="P25" i="25"/>
  <c r="N25" i="17"/>
  <c r="N25" i="22" s="1"/>
  <c r="N25" i="25"/>
  <c r="L62" i="17"/>
  <c r="K31" i="17"/>
  <c r="J62" i="17"/>
  <c r="O62" i="17"/>
  <c r="H62" i="17"/>
  <c r="H62" i="22" s="1"/>
  <c r="H62" i="25"/>
  <c r="N31" i="17"/>
  <c r="L68" i="17"/>
  <c r="L68" i="22" s="1"/>
  <c r="L68" i="25"/>
  <c r="H63" i="17"/>
  <c r="H63" i="22" s="1"/>
  <c r="H63" i="25"/>
  <c r="O68" i="17"/>
  <c r="O68" i="22" s="1"/>
  <c r="O68" i="25"/>
  <c r="K68" i="17"/>
  <c r="K68" i="22" s="1"/>
  <c r="K68" i="25"/>
  <c r="N68" i="17"/>
  <c r="N68" i="22" s="1"/>
  <c r="N68" i="25"/>
  <c r="J64" i="17"/>
  <c r="J64" i="22" s="1"/>
  <c r="J64" i="25"/>
  <c r="M64" i="25"/>
  <c r="M64" i="17"/>
  <c r="M64" i="22" s="1"/>
  <c r="I63" i="17"/>
  <c r="I63" i="22" s="1"/>
  <c r="I63" i="25"/>
  <c r="E77" i="17"/>
  <c r="E77" i="22" s="1"/>
  <c r="E77" i="25"/>
  <c r="E96" i="31"/>
  <c r="E97" i="25"/>
  <c r="E97" i="17"/>
  <c r="E97" i="22" s="1"/>
  <c r="E81" i="17"/>
  <c r="E81" i="22" s="1"/>
  <c r="E81" i="25"/>
  <c r="E75" i="17"/>
  <c r="E157" i="17" s="1"/>
  <c r="E92" i="31"/>
  <c r="E93" i="17"/>
  <c r="E93" i="22" s="1"/>
  <c r="E93" i="25"/>
  <c r="E95" i="31"/>
  <c r="E96" i="17"/>
  <c r="E96" i="22" s="1"/>
  <c r="E96" i="25"/>
  <c r="O84" i="31"/>
  <c r="O85" i="17"/>
  <c r="O85" i="22" s="1"/>
  <c r="O85" i="25"/>
  <c r="O93" i="31"/>
  <c r="O94" i="25"/>
  <c r="O94" i="17"/>
  <c r="O94" i="22" s="1"/>
  <c r="O76" i="17"/>
  <c r="O98" i="31"/>
  <c r="O99" i="17"/>
  <c r="O99" i="22" s="1"/>
  <c r="O99" i="25"/>
  <c r="O82" i="25"/>
  <c r="O82" i="17"/>
  <c r="O82" i="22" s="1"/>
  <c r="O86" i="31"/>
  <c r="O87" i="17"/>
  <c r="O87" i="22" s="1"/>
  <c r="O87" i="25"/>
  <c r="K97" i="31"/>
  <c r="K98" i="17"/>
  <c r="K98" i="22" s="1"/>
  <c r="K98" i="25"/>
  <c r="K92" i="31"/>
  <c r="K93" i="17"/>
  <c r="K93" i="22" s="1"/>
  <c r="K93" i="25"/>
  <c r="K87" i="31"/>
  <c r="K88" i="17"/>
  <c r="K88" i="22" s="1"/>
  <c r="K88" i="25"/>
  <c r="K84" i="31"/>
  <c r="K85" i="17"/>
  <c r="K85" i="22" s="1"/>
  <c r="K85" i="25"/>
  <c r="K90" i="31"/>
  <c r="K91" i="17"/>
  <c r="K91" i="22" s="1"/>
  <c r="K91" i="25"/>
  <c r="K95" i="31"/>
  <c r="K96" i="17"/>
  <c r="K96" i="22" s="1"/>
  <c r="K96" i="25"/>
  <c r="K79" i="17"/>
  <c r="G96" i="31"/>
  <c r="G97" i="17"/>
  <c r="G97" i="22" s="1"/>
  <c r="G97" i="25"/>
  <c r="G85" i="17"/>
  <c r="G85" i="22" s="1"/>
  <c r="G85" i="25"/>
  <c r="G97" i="31"/>
  <c r="G98" i="17"/>
  <c r="G98" i="22" s="1"/>
  <c r="G98" i="25"/>
  <c r="G94" i="31"/>
  <c r="G95" i="17"/>
  <c r="G95" i="22" s="1"/>
  <c r="G95" i="25"/>
  <c r="G78" i="17"/>
  <c r="G78" i="22" s="1"/>
  <c r="G78" i="25"/>
  <c r="G83" i="17"/>
  <c r="G83" i="22" s="1"/>
  <c r="G83" i="25"/>
  <c r="N75" i="17"/>
  <c r="N83" i="17"/>
  <c r="N83" i="22" s="1"/>
  <c r="N83" i="25"/>
  <c r="N95" i="31"/>
  <c r="N96" i="17"/>
  <c r="N96" i="22" s="1"/>
  <c r="N96" i="25"/>
  <c r="N84" i="17"/>
  <c r="N84" i="22" s="1"/>
  <c r="N84" i="25"/>
  <c r="N88" i="31"/>
  <c r="N89" i="25"/>
  <c r="N89" i="17"/>
  <c r="N89" i="22" s="1"/>
  <c r="N98" i="31"/>
  <c r="N99" i="17"/>
  <c r="N99" i="22" s="1"/>
  <c r="N99" i="25"/>
  <c r="N82" i="17"/>
  <c r="N82" i="22" s="1"/>
  <c r="N82" i="25"/>
  <c r="J95" i="31"/>
  <c r="J96" i="17"/>
  <c r="J96" i="22" s="1"/>
  <c r="J96" i="25"/>
  <c r="J76" i="17"/>
  <c r="J96" i="31"/>
  <c r="J97" i="25"/>
  <c r="J97" i="17"/>
  <c r="J97" i="22" s="1"/>
  <c r="J97" i="31"/>
  <c r="J98" i="17"/>
  <c r="J98" i="22" s="1"/>
  <c r="J98" i="25"/>
  <c r="J81" i="25"/>
  <c r="J81" i="17"/>
  <c r="J81" i="22" s="1"/>
  <c r="J90" i="31"/>
  <c r="J91" i="17"/>
  <c r="J91" i="22" s="1"/>
  <c r="J91" i="25"/>
  <c r="F96" i="31"/>
  <c r="F97" i="25"/>
  <c r="F97" i="17"/>
  <c r="F97" i="22" s="1"/>
  <c r="F75" i="17"/>
  <c r="F96" i="17"/>
  <c r="F96" i="22" s="1"/>
  <c r="F96" i="25"/>
  <c r="F84" i="17"/>
  <c r="F84" i="22" s="1"/>
  <c r="F84" i="25"/>
  <c r="F89" i="25"/>
  <c r="F89" i="17"/>
  <c r="F89" i="22" s="1"/>
  <c r="F98" i="31"/>
  <c r="F99" i="17"/>
  <c r="F99" i="22" s="1"/>
  <c r="F99" i="25"/>
  <c r="F82" i="17"/>
  <c r="F82" i="22" s="1"/>
  <c r="F82" i="25"/>
  <c r="N116" i="31"/>
  <c r="N117" i="17"/>
  <c r="N117" i="22" s="1"/>
  <c r="N117" i="25"/>
  <c r="N104" i="31"/>
  <c r="N105" i="17"/>
  <c r="N105" i="22" s="1"/>
  <c r="N105" i="25"/>
  <c r="N111" i="31"/>
  <c r="N112" i="17"/>
  <c r="N112" i="22" s="1"/>
  <c r="N112" i="25"/>
  <c r="N117" i="31"/>
  <c r="N118" i="17"/>
  <c r="N118" i="22" s="1"/>
  <c r="N118" i="25"/>
  <c r="N104" i="17"/>
  <c r="J111" i="31"/>
  <c r="J112" i="17"/>
  <c r="J112" i="22" s="1"/>
  <c r="J112" i="25"/>
  <c r="J122" i="17"/>
  <c r="J125" i="17"/>
  <c r="J106" i="17"/>
  <c r="J113" i="31"/>
  <c r="J114" i="17"/>
  <c r="J114" i="22" s="1"/>
  <c r="J114" i="25"/>
  <c r="F123" i="17"/>
  <c r="F123" i="22" s="1"/>
  <c r="F123" i="25"/>
  <c r="F110" i="31"/>
  <c r="F111" i="17"/>
  <c r="F111" i="22" s="1"/>
  <c r="F111" i="25"/>
  <c r="F125" i="17"/>
  <c r="F116" i="31"/>
  <c r="F117" i="17"/>
  <c r="F117" i="22" s="1"/>
  <c r="F117" i="25"/>
  <c r="F113" i="31"/>
  <c r="F114" i="17"/>
  <c r="F114" i="22" s="1"/>
  <c r="F114" i="25"/>
  <c r="F103" i="17"/>
  <c r="L94" i="31"/>
  <c r="L95" i="25"/>
  <c r="L95" i="17"/>
  <c r="L95" i="22" s="1"/>
  <c r="L93" i="31"/>
  <c r="L94" i="17"/>
  <c r="L94" i="22" s="1"/>
  <c r="L94" i="25"/>
  <c r="L90" i="31"/>
  <c r="L91" i="25"/>
  <c r="L91" i="17"/>
  <c r="L91" i="22" s="1"/>
  <c r="L86" i="31"/>
  <c r="L87" i="17"/>
  <c r="L87" i="22" s="1"/>
  <c r="L87" i="25"/>
  <c r="L96" i="31"/>
  <c r="L97" i="17"/>
  <c r="L97" i="22" s="1"/>
  <c r="L97" i="25"/>
  <c r="L80" i="17"/>
  <c r="P114" i="31"/>
  <c r="P115" i="17"/>
  <c r="P115" i="22" s="1"/>
  <c r="P115" i="25"/>
  <c r="P108" i="31"/>
  <c r="P109" i="17"/>
  <c r="P109" i="22" s="1"/>
  <c r="P109" i="25"/>
  <c r="P122" i="17"/>
  <c r="P117" i="31"/>
  <c r="P118" i="17"/>
  <c r="P118" i="22" s="1"/>
  <c r="P118" i="25"/>
  <c r="P111" i="31"/>
  <c r="P112" i="17"/>
  <c r="P112" i="22" s="1"/>
  <c r="P112" i="25"/>
  <c r="H117" i="31"/>
  <c r="H118" i="17"/>
  <c r="H118" i="22" s="1"/>
  <c r="H118" i="25"/>
  <c r="H106" i="31"/>
  <c r="H107" i="17"/>
  <c r="H107" i="22" s="1"/>
  <c r="H107" i="25"/>
  <c r="H114" i="31"/>
  <c r="H115" i="17"/>
  <c r="H115" i="22" s="1"/>
  <c r="H115" i="25"/>
  <c r="H110" i="31"/>
  <c r="H111" i="17"/>
  <c r="H111" i="22" s="1"/>
  <c r="H111" i="25"/>
  <c r="H115" i="31"/>
  <c r="H116" i="17"/>
  <c r="H116" i="22" s="1"/>
  <c r="H116" i="25"/>
  <c r="H101" i="17"/>
  <c r="M91" i="31"/>
  <c r="M92" i="17"/>
  <c r="M92" i="22" s="1"/>
  <c r="M92" i="25"/>
  <c r="M98" i="31"/>
  <c r="M99" i="17"/>
  <c r="M99" i="22" s="1"/>
  <c r="M99" i="25"/>
  <c r="M86" i="31"/>
  <c r="M87" i="17"/>
  <c r="M87" i="22" s="1"/>
  <c r="M87" i="25"/>
  <c r="M87" i="31"/>
  <c r="M88" i="25"/>
  <c r="M88" i="17"/>
  <c r="M88" i="22" s="1"/>
  <c r="M69" i="17"/>
  <c r="M84" i="31"/>
  <c r="M85" i="17"/>
  <c r="M85" i="22" s="1"/>
  <c r="M85" i="25"/>
  <c r="I126" i="17"/>
  <c r="I95" i="31"/>
  <c r="I96" i="17"/>
  <c r="I96" i="22" s="1"/>
  <c r="I96" i="25"/>
  <c r="I78" i="17"/>
  <c r="I78" i="22" s="1"/>
  <c r="I78" i="25"/>
  <c r="I96" i="31"/>
  <c r="I97" i="17"/>
  <c r="I97" i="22" s="1"/>
  <c r="I97" i="25"/>
  <c r="I80" i="17"/>
  <c r="I93" i="31"/>
  <c r="I94" i="17"/>
  <c r="I94" i="22" s="1"/>
  <c r="I94" i="25"/>
  <c r="I77" i="17"/>
  <c r="I77" i="22" s="1"/>
  <c r="I77" i="25"/>
  <c r="M106" i="31"/>
  <c r="M107" i="17"/>
  <c r="M107" i="22" s="1"/>
  <c r="M107" i="25"/>
  <c r="M114" i="31"/>
  <c r="M115" i="17"/>
  <c r="M115" i="22" s="1"/>
  <c r="M115" i="25"/>
  <c r="M118" i="31"/>
  <c r="M119" i="17"/>
  <c r="M119" i="22" s="1"/>
  <c r="M119" i="25"/>
  <c r="M99" i="31"/>
  <c r="M100" i="25"/>
  <c r="M100" i="17"/>
  <c r="M100" i="22" s="1"/>
  <c r="M106" i="17"/>
  <c r="I114" i="31"/>
  <c r="I115" i="25"/>
  <c r="I115" i="17"/>
  <c r="I115" i="22" s="1"/>
  <c r="I122" i="31"/>
  <c r="I123" i="17"/>
  <c r="I123" i="22" s="1"/>
  <c r="I123" i="25"/>
  <c r="I125" i="17"/>
  <c r="I112" i="31"/>
  <c r="I113" i="17"/>
  <c r="I113" i="22" s="1"/>
  <c r="I113" i="25"/>
  <c r="I103" i="17"/>
  <c r="E103" i="17"/>
  <c r="E110" i="31"/>
  <c r="E111" i="17"/>
  <c r="E111" i="22" s="1"/>
  <c r="E111" i="25"/>
  <c r="E122" i="31"/>
  <c r="E123" i="17"/>
  <c r="E123" i="22" s="1"/>
  <c r="E123" i="25"/>
  <c r="E115" i="31"/>
  <c r="E116" i="17"/>
  <c r="E116" i="22" s="1"/>
  <c r="E116" i="25"/>
  <c r="E112" i="31"/>
  <c r="E113" i="17"/>
  <c r="E113" i="22" s="1"/>
  <c r="E113" i="25"/>
  <c r="P98" i="31"/>
  <c r="P99" i="25"/>
  <c r="P99" i="17"/>
  <c r="P99" i="22" s="1"/>
  <c r="P77" i="17"/>
  <c r="P77" i="22" s="1"/>
  <c r="P77" i="25"/>
  <c r="P81" i="17"/>
  <c r="P81" i="22" s="1"/>
  <c r="P81" i="25"/>
  <c r="P95" i="31"/>
  <c r="P96" i="17"/>
  <c r="P96" i="22" s="1"/>
  <c r="P96" i="25"/>
  <c r="P79" i="17"/>
  <c r="P87" i="31"/>
  <c r="P88" i="17"/>
  <c r="P88" i="22" s="1"/>
  <c r="P88" i="25"/>
  <c r="P69" i="17"/>
  <c r="H90" i="31"/>
  <c r="H91" i="25"/>
  <c r="H91" i="17"/>
  <c r="H91" i="22" s="1"/>
  <c r="H97" i="31"/>
  <c r="H98" i="17"/>
  <c r="H98" i="22" s="1"/>
  <c r="H98" i="25"/>
  <c r="H85" i="31"/>
  <c r="H86" i="17"/>
  <c r="H86" i="22" s="1"/>
  <c r="H86" i="25"/>
  <c r="H86" i="31"/>
  <c r="H87" i="25"/>
  <c r="H87" i="17"/>
  <c r="H87" i="22" s="1"/>
  <c r="H96" i="31"/>
  <c r="H97" i="17"/>
  <c r="H97" i="22" s="1"/>
  <c r="H97" i="25"/>
  <c r="H80" i="17"/>
  <c r="L106" i="17"/>
  <c r="L110" i="31"/>
  <c r="L111" i="17"/>
  <c r="L111" i="22" s="1"/>
  <c r="L111" i="25"/>
  <c r="L117" i="31"/>
  <c r="L118" i="17"/>
  <c r="L118" i="22" s="1"/>
  <c r="L118" i="25"/>
  <c r="L113" i="31"/>
  <c r="L114" i="17"/>
  <c r="L114" i="22" s="1"/>
  <c r="L114" i="25"/>
  <c r="L111" i="31"/>
  <c r="L112" i="17"/>
  <c r="L112" i="22" s="1"/>
  <c r="L112" i="25"/>
  <c r="O118" i="31"/>
  <c r="O119" i="17"/>
  <c r="O119" i="22" s="1"/>
  <c r="O119" i="25"/>
  <c r="O125" i="17"/>
  <c r="O122" i="31"/>
  <c r="O123" i="17"/>
  <c r="O123" i="22" s="1"/>
  <c r="O123" i="25"/>
  <c r="O106" i="31"/>
  <c r="O107" i="17"/>
  <c r="O107" i="22" s="1"/>
  <c r="O107" i="25"/>
  <c r="O114" i="31"/>
  <c r="O115" i="17"/>
  <c r="O115" i="22" s="1"/>
  <c r="O115" i="25"/>
  <c r="O99" i="31"/>
  <c r="O100" i="17"/>
  <c r="O100" i="22" s="1"/>
  <c r="O100" i="25"/>
  <c r="K122" i="31"/>
  <c r="K123" i="17"/>
  <c r="K123" i="22" s="1"/>
  <c r="K123" i="25"/>
  <c r="K112" i="31"/>
  <c r="K113" i="17"/>
  <c r="K113" i="22" s="1"/>
  <c r="K113" i="25"/>
  <c r="K106" i="17"/>
  <c r="K116" i="31"/>
  <c r="K117" i="17"/>
  <c r="K117" i="22" s="1"/>
  <c r="K117" i="25"/>
  <c r="K104" i="17"/>
  <c r="G107" i="31"/>
  <c r="G108" i="17"/>
  <c r="G108" i="22" s="1"/>
  <c r="G108" i="25"/>
  <c r="G104" i="31"/>
  <c r="G105" i="17"/>
  <c r="G105" i="22" s="1"/>
  <c r="G105" i="25"/>
  <c r="G115" i="31"/>
  <c r="G116" i="17"/>
  <c r="G116" i="22" s="1"/>
  <c r="G116" i="25"/>
  <c r="G112" i="31"/>
  <c r="G113" i="17"/>
  <c r="G113" i="22" s="1"/>
  <c r="G113" i="25"/>
  <c r="G110" i="31"/>
  <c r="G111" i="17"/>
  <c r="G111" i="22" s="1"/>
  <c r="G111" i="25"/>
  <c r="O71" i="17"/>
  <c r="G71" i="17"/>
  <c r="J71" i="17"/>
  <c r="P71" i="17"/>
  <c r="M71" i="17"/>
  <c r="L121" i="17"/>
  <c r="O102" i="17"/>
  <c r="G124" i="17"/>
  <c r="H109" i="31"/>
  <c r="H110" i="17"/>
  <c r="H110" i="22" s="1"/>
  <c r="H110" i="25"/>
  <c r="N102" i="17"/>
  <c r="F124" i="17"/>
  <c r="P109" i="31"/>
  <c r="P110" i="17"/>
  <c r="P110" i="22" s="1"/>
  <c r="P110" i="25"/>
  <c r="M102" i="17"/>
  <c r="E124" i="17"/>
  <c r="L109" i="31"/>
  <c r="L110" i="17"/>
  <c r="L110" i="22" s="1"/>
  <c r="L110" i="25"/>
  <c r="F62" i="17"/>
  <c r="N119" i="31"/>
  <c r="N120" i="17"/>
  <c r="N120" i="22" s="1"/>
  <c r="N120" i="25"/>
  <c r="F73" i="17"/>
  <c r="K73" i="17"/>
  <c r="M119" i="31"/>
  <c r="M120" i="17"/>
  <c r="M120" i="22" s="1"/>
  <c r="M120" i="25"/>
  <c r="O73" i="17"/>
  <c r="G119" i="31"/>
  <c r="G120" i="17"/>
  <c r="G120" i="22" s="1"/>
  <c r="G120" i="25"/>
  <c r="L73" i="17"/>
  <c r="H74" i="17"/>
  <c r="N42" i="17"/>
  <c r="H42" i="17"/>
  <c r="I25" i="17"/>
  <c r="I25" i="22" s="1"/>
  <c r="I25" i="25"/>
  <c r="M39" i="17"/>
  <c r="L39" i="17"/>
  <c r="L71" i="17"/>
  <c r="J54" i="17"/>
  <c r="P54" i="17"/>
  <c r="M54" i="17"/>
  <c r="H54" i="17"/>
  <c r="H54" i="22" s="1"/>
  <c r="H54" i="25"/>
  <c r="K54" i="17"/>
  <c r="N48" i="17"/>
  <c r="N48" i="22" s="1"/>
  <c r="N48" i="25"/>
  <c r="J48" i="17"/>
  <c r="J48" i="22" s="1"/>
  <c r="J48" i="25"/>
  <c r="F51" i="21"/>
  <c r="F45" i="17"/>
  <c r="O49" i="17"/>
  <c r="O49" i="22" s="1"/>
  <c r="O49" i="25"/>
  <c r="M51" i="21"/>
  <c r="M45" i="17"/>
  <c r="I51" i="21"/>
  <c r="I45" i="17"/>
  <c r="G52" i="21"/>
  <c r="G46" i="17"/>
  <c r="P51" i="21"/>
  <c r="P45" i="17"/>
  <c r="L51" i="21"/>
  <c r="L45" i="17"/>
  <c r="H51" i="21"/>
  <c r="H45" i="17"/>
  <c r="K52" i="21"/>
  <c r="K46" i="17"/>
  <c r="O43" i="17"/>
  <c r="O43" i="22" s="1"/>
  <c r="O43" i="25"/>
  <c r="N43" i="17"/>
  <c r="N43" i="22" s="1"/>
  <c r="N43" i="25"/>
  <c r="M43" i="17"/>
  <c r="M43" i="22" s="1"/>
  <c r="M43" i="25"/>
  <c r="J133" i="31"/>
  <c r="J134" i="17"/>
  <c r="J134" i="22" s="1"/>
  <c r="J134" i="25"/>
  <c r="M133" i="31"/>
  <c r="M134" i="17"/>
  <c r="M134" i="22" s="1"/>
  <c r="M134" i="25"/>
  <c r="G134" i="17"/>
  <c r="P42" i="31"/>
  <c r="P43" i="17"/>
  <c r="P43" i="22" s="1"/>
  <c r="P43" i="25"/>
  <c r="K108" i="31"/>
  <c r="K109" i="25"/>
  <c r="K109" i="17"/>
  <c r="K109" i="22" s="1"/>
  <c r="K118" i="31"/>
  <c r="K119" i="17"/>
  <c r="K119" i="22" s="1"/>
  <c r="K119" i="25"/>
  <c r="K103" i="17"/>
  <c r="K122" i="17"/>
  <c r="K114" i="31"/>
  <c r="K115" i="17"/>
  <c r="K115" i="22" s="1"/>
  <c r="K115" i="25"/>
  <c r="G118" i="31"/>
  <c r="G119" i="17"/>
  <c r="G119" i="22" s="1"/>
  <c r="G119" i="25"/>
  <c r="G106" i="31"/>
  <c r="G107" i="17"/>
  <c r="G107" i="22" s="1"/>
  <c r="G107" i="25"/>
  <c r="G117" i="31"/>
  <c r="G118" i="17"/>
  <c r="G118" i="22" s="1"/>
  <c r="G118" i="25"/>
  <c r="G122" i="17"/>
  <c r="G101" i="17"/>
  <c r="G99" i="31"/>
  <c r="G100" i="17"/>
  <c r="G100" i="22" s="1"/>
  <c r="G100" i="25"/>
  <c r="K71" i="17"/>
  <c r="N71" i="17"/>
  <c r="F71" i="17"/>
  <c r="H71" i="17"/>
  <c r="I71" i="17"/>
  <c r="O124" i="17"/>
  <c r="K109" i="31"/>
  <c r="K110" i="17"/>
  <c r="K110" i="22" s="1"/>
  <c r="K110" i="25"/>
  <c r="G102" i="17"/>
  <c r="N124" i="17"/>
  <c r="J109" i="31"/>
  <c r="J110" i="17"/>
  <c r="J110" i="22" s="1"/>
  <c r="J110" i="25"/>
  <c r="F102" i="17"/>
  <c r="M124" i="17"/>
  <c r="I109" i="31"/>
  <c r="I110" i="17"/>
  <c r="I110" i="22" s="1"/>
  <c r="I110" i="25"/>
  <c r="E102" i="17"/>
  <c r="E78" i="17"/>
  <c r="E78" i="22" s="1"/>
  <c r="E78" i="25"/>
  <c r="N73" i="17"/>
  <c r="J73" i="17"/>
  <c r="F120" i="17"/>
  <c r="F120" i="22" s="1"/>
  <c r="F120" i="25"/>
  <c r="M73" i="17"/>
  <c r="I74" i="17"/>
  <c r="E119" i="31"/>
  <c r="E120" i="17"/>
  <c r="E120" i="22" s="1"/>
  <c r="E120" i="25"/>
  <c r="G74" i="17"/>
  <c r="P74" i="17"/>
  <c r="L119" i="31"/>
  <c r="L120" i="17"/>
  <c r="L120" i="22" s="1"/>
  <c r="L120" i="25"/>
  <c r="O42" i="17"/>
  <c r="M42" i="17"/>
  <c r="L42" i="17"/>
  <c r="G42" i="17"/>
  <c r="F39" i="17"/>
  <c r="P39" i="17"/>
  <c r="I39" i="17"/>
  <c r="E133" i="31"/>
  <c r="E134" i="17"/>
  <c r="E134" i="22" s="1"/>
  <c r="E134" i="25"/>
  <c r="N54" i="17"/>
  <c r="F54" i="17"/>
  <c r="F54" i="22" s="1"/>
  <c r="F54" i="25"/>
  <c r="L54" i="17"/>
  <c r="I54" i="17"/>
  <c r="I54" i="22" s="1"/>
  <c r="I54" i="25"/>
  <c r="O54" i="17"/>
  <c r="G54" i="17"/>
  <c r="N52" i="21"/>
  <c r="N46" i="17"/>
  <c r="J52" i="21"/>
  <c r="J46" i="17"/>
  <c r="F52" i="21"/>
  <c r="F46" i="17"/>
  <c r="O51" i="21"/>
  <c r="O45" i="17"/>
  <c r="M52" i="21"/>
  <c r="M46" i="17"/>
  <c r="I52" i="21"/>
  <c r="I46" i="17"/>
  <c r="G51" i="21"/>
  <c r="G45" i="17"/>
  <c r="P52" i="21"/>
  <c r="P46" i="17"/>
  <c r="L52" i="21"/>
  <c r="L46" i="17"/>
  <c r="H52" i="21"/>
  <c r="H46" i="17"/>
  <c r="K51" i="21"/>
  <c r="K45" i="17"/>
  <c r="G43" i="17"/>
  <c r="G43" i="22" s="1"/>
  <c r="G43" i="25"/>
  <c r="F43" i="17"/>
  <c r="F43" i="22" s="1"/>
  <c r="F43" i="25"/>
  <c r="H133" i="31"/>
  <c r="H134" i="17"/>
  <c r="H134" i="22" s="1"/>
  <c r="H134" i="25"/>
  <c r="L133" i="31"/>
  <c r="L134" i="17"/>
  <c r="L134" i="22" s="1"/>
  <c r="L134" i="25"/>
  <c r="H43" i="17"/>
  <c r="H43" i="22" s="1"/>
  <c r="H43" i="25"/>
  <c r="E125" i="17"/>
  <c r="E131" i="17"/>
  <c r="J60" i="17"/>
  <c r="J60" i="22" s="1"/>
  <c r="J60" i="25"/>
  <c r="G60" i="17"/>
  <c r="G60" i="22" s="1"/>
  <c r="G60" i="25"/>
  <c r="O60" i="17"/>
  <c r="O60" i="22" s="1"/>
  <c r="O60" i="25"/>
  <c r="I60" i="17"/>
  <c r="I60" i="22" s="1"/>
  <c r="I60" i="25"/>
  <c r="P60" i="17"/>
  <c r="P60" i="22" s="1"/>
  <c r="P60" i="25"/>
  <c r="G132" i="31"/>
  <c r="G133" i="17"/>
  <c r="G133" i="22" s="1"/>
  <c r="G133" i="25"/>
  <c r="L130" i="17"/>
  <c r="M131" i="17"/>
  <c r="K139" i="17"/>
  <c r="K139" i="22" s="1"/>
  <c r="K139" i="25"/>
  <c r="M131" i="31"/>
  <c r="M132" i="17"/>
  <c r="M132" i="22" s="1"/>
  <c r="M132" i="25"/>
  <c r="L132" i="31"/>
  <c r="L133" i="17"/>
  <c r="L133" i="22" s="1"/>
  <c r="L133" i="25"/>
  <c r="I131" i="17"/>
  <c r="K132" i="31"/>
  <c r="K133" i="17"/>
  <c r="K133" i="22" s="1"/>
  <c r="K133" i="25"/>
  <c r="H130" i="17"/>
  <c r="N130" i="17"/>
  <c r="O130" i="17"/>
  <c r="G139" i="17"/>
  <c r="G139" i="22" s="1"/>
  <c r="G139" i="25"/>
  <c r="F131" i="17"/>
  <c r="P131" i="31"/>
  <c r="P132" i="17"/>
  <c r="P132" i="22" s="1"/>
  <c r="P132" i="25"/>
  <c r="G41" i="17"/>
  <c r="J37" i="17"/>
  <c r="J37" i="22" s="1"/>
  <c r="J37" i="25"/>
  <c r="J41" i="17"/>
  <c r="I37" i="17"/>
  <c r="I37" i="22" s="1"/>
  <c r="I37" i="25"/>
  <c r="P36" i="17"/>
  <c r="H36" i="17"/>
  <c r="H41" i="17"/>
  <c r="K37" i="17"/>
  <c r="K37" i="22" s="1"/>
  <c r="K37" i="25"/>
  <c r="E69" i="25"/>
  <c r="E69" i="17"/>
  <c r="E69" i="22" s="1"/>
  <c r="G25" i="17"/>
  <c r="G25" i="22" s="1"/>
  <c r="G25" i="25"/>
  <c r="L25" i="17"/>
  <c r="L25" i="22" s="1"/>
  <c r="L25" i="25"/>
  <c r="K62" i="17"/>
  <c r="J31" i="17"/>
  <c r="O31" i="17"/>
  <c r="H31" i="17"/>
  <c r="N62" i="17"/>
  <c r="P68" i="17"/>
  <c r="P68" i="22" s="1"/>
  <c r="P68" i="25"/>
  <c r="H64" i="17"/>
  <c r="H64" i="22" s="1"/>
  <c r="H64" i="25"/>
  <c r="O63" i="17"/>
  <c r="O63" i="22" s="1"/>
  <c r="O63" i="25"/>
  <c r="G63" i="17"/>
  <c r="G63" i="22" s="1"/>
  <c r="G63" i="25"/>
  <c r="N63" i="17"/>
  <c r="N63" i="22" s="1"/>
  <c r="N63" i="25"/>
  <c r="J63" i="17"/>
  <c r="J63" i="22" s="1"/>
  <c r="J63" i="25"/>
  <c r="F64" i="17"/>
  <c r="F64" i="22" s="1"/>
  <c r="F64" i="25"/>
  <c r="I64" i="17"/>
  <c r="I64" i="22" s="1"/>
  <c r="I64" i="25"/>
  <c r="E87" i="31"/>
  <c r="E88" i="17"/>
  <c r="E88" i="22" s="1"/>
  <c r="E88" i="25"/>
  <c r="E90" i="31"/>
  <c r="E91" i="17"/>
  <c r="E91" i="22" s="1"/>
  <c r="E91" i="25"/>
  <c r="E94" i="31"/>
  <c r="E95" i="17"/>
  <c r="E95" i="22" s="1"/>
  <c r="E95" i="25"/>
  <c r="E97" i="31"/>
  <c r="E98" i="17"/>
  <c r="E98" i="22" s="1"/>
  <c r="E98" i="25"/>
  <c r="E89" i="17"/>
  <c r="E92" i="17"/>
  <c r="O87" i="31"/>
  <c r="O88" i="17"/>
  <c r="O88" i="22" s="1"/>
  <c r="O88" i="25"/>
  <c r="O80" i="17"/>
  <c r="O84" i="17"/>
  <c r="O84" i="22" s="1"/>
  <c r="O84" i="25"/>
  <c r="O81" i="17"/>
  <c r="O81" i="22" s="1"/>
  <c r="O81" i="25"/>
  <c r="O85" i="31"/>
  <c r="O86" i="17"/>
  <c r="O86" i="22" s="1"/>
  <c r="O86" i="25"/>
  <c r="K126" i="17"/>
  <c r="K93" i="31"/>
  <c r="K94" i="25"/>
  <c r="K94" i="17"/>
  <c r="K94" i="22" s="1"/>
  <c r="K78" i="25"/>
  <c r="K78" i="17"/>
  <c r="K78" i="22" s="1"/>
  <c r="G80" i="17"/>
  <c r="G87" i="31"/>
  <c r="G88" i="17"/>
  <c r="G88" i="22" s="1"/>
  <c r="G88" i="25"/>
  <c r="G98" i="31"/>
  <c r="G99" i="17"/>
  <c r="G99" i="22" s="1"/>
  <c r="G99" i="25"/>
  <c r="G82" i="25"/>
  <c r="G82" i="17"/>
  <c r="G82" i="22" s="1"/>
  <c r="G69" i="17"/>
  <c r="N92" i="31"/>
  <c r="N93" i="25"/>
  <c r="N93" i="17"/>
  <c r="N93" i="22" s="1"/>
  <c r="N85" i="31"/>
  <c r="N86" i="17"/>
  <c r="N86" i="22" s="1"/>
  <c r="N86" i="25"/>
  <c r="J92" i="31"/>
  <c r="J93" i="17"/>
  <c r="J93" i="22" s="1"/>
  <c r="J93" i="25"/>
  <c r="J69" i="17"/>
  <c r="J84" i="31"/>
  <c r="J85" i="25"/>
  <c r="J85" i="17"/>
  <c r="J85" i="22" s="1"/>
  <c r="J94" i="31"/>
  <c r="J95" i="17"/>
  <c r="J95" i="22" s="1"/>
  <c r="J95" i="25"/>
  <c r="F91" i="31"/>
  <c r="F92" i="25"/>
  <c r="F92" i="17"/>
  <c r="F92" i="22" s="1"/>
  <c r="F88" i="17"/>
  <c r="F88" i="22" s="1"/>
  <c r="F88" i="25"/>
  <c r="F94" i="17"/>
  <c r="F94" i="22" s="1"/>
  <c r="F94" i="25"/>
  <c r="F86" i="17"/>
  <c r="F86" i="22" s="1"/>
  <c r="F86" i="25"/>
  <c r="N122" i="17"/>
  <c r="N112" i="31"/>
  <c r="N113" i="17"/>
  <c r="N113" i="22" s="1"/>
  <c r="N113" i="25"/>
  <c r="J112" i="31"/>
  <c r="J113" i="25"/>
  <c r="J113" i="17"/>
  <c r="J113" i="22" s="1"/>
  <c r="J114" i="31"/>
  <c r="J115" i="17"/>
  <c r="J115" i="22" s="1"/>
  <c r="J115" i="25"/>
  <c r="J117" i="31"/>
  <c r="J118" i="17"/>
  <c r="J118" i="22" s="1"/>
  <c r="J118" i="25"/>
  <c r="F111" i="31"/>
  <c r="F112" i="17"/>
  <c r="F112" i="22" s="1"/>
  <c r="F112" i="25"/>
  <c r="F99" i="31"/>
  <c r="F100" i="17"/>
  <c r="F100" i="22" s="1"/>
  <c r="F100" i="25"/>
  <c r="F117" i="31"/>
  <c r="F118" i="17"/>
  <c r="F118" i="22" s="1"/>
  <c r="F118" i="25"/>
  <c r="L126" i="17"/>
  <c r="L91" i="31"/>
  <c r="L92" i="17"/>
  <c r="L92" i="22" s="1"/>
  <c r="L92" i="25"/>
  <c r="L84" i="17"/>
  <c r="L84" i="22" s="1"/>
  <c r="L84" i="25"/>
  <c r="P125" i="17"/>
  <c r="P118" i="31"/>
  <c r="P119" i="17"/>
  <c r="P119" i="22" s="1"/>
  <c r="P119" i="25"/>
  <c r="P115" i="31"/>
  <c r="P116" i="17"/>
  <c r="P116" i="22" s="1"/>
  <c r="P116" i="25"/>
  <c r="H125" i="17"/>
  <c r="H122" i="31"/>
  <c r="H123" i="25"/>
  <c r="H123" i="17"/>
  <c r="H123" i="22" s="1"/>
  <c r="H99" i="31"/>
  <c r="H100" i="17"/>
  <c r="H100" i="22" s="1"/>
  <c r="H100" i="25"/>
  <c r="M83" i="17"/>
  <c r="M83" i="22" s="1"/>
  <c r="M83" i="25"/>
  <c r="M92" i="31"/>
  <c r="M93" i="17"/>
  <c r="M93" i="22" s="1"/>
  <c r="M93" i="25"/>
  <c r="M89" i="17"/>
  <c r="M89" i="22" s="1"/>
  <c r="M89" i="25"/>
  <c r="I85" i="31"/>
  <c r="I86" i="17"/>
  <c r="I86" i="22" s="1"/>
  <c r="I86" i="25"/>
  <c r="I84" i="25"/>
  <c r="I84" i="17"/>
  <c r="I84" i="22" s="1"/>
  <c r="I81" i="17"/>
  <c r="I81" i="22" s="1"/>
  <c r="I81" i="25"/>
  <c r="M117" i="31"/>
  <c r="M118" i="17"/>
  <c r="M118" i="22" s="1"/>
  <c r="M118" i="25"/>
  <c r="M125" i="17"/>
  <c r="M107" i="31"/>
  <c r="M108" i="17"/>
  <c r="M108" i="22" s="1"/>
  <c r="M108" i="25"/>
  <c r="I117" i="31"/>
  <c r="I118" i="17"/>
  <c r="I118" i="22" s="1"/>
  <c r="I118" i="25"/>
  <c r="I104" i="17"/>
  <c r="E104" i="17"/>
  <c r="E111" i="31"/>
  <c r="E112" i="17"/>
  <c r="E112" i="22" s="1"/>
  <c r="E112" i="25"/>
  <c r="P126" i="17"/>
  <c r="P78" i="17"/>
  <c r="P78" i="22" s="1"/>
  <c r="P78" i="25"/>
  <c r="P83" i="17"/>
  <c r="P83" i="22" s="1"/>
  <c r="P83" i="25"/>
  <c r="P76" i="17"/>
  <c r="H82" i="17"/>
  <c r="H82" i="22" s="1"/>
  <c r="H82" i="25"/>
  <c r="H75" i="17"/>
  <c r="H84" i="17"/>
  <c r="H84" i="22" s="1"/>
  <c r="H84" i="25"/>
  <c r="L125" i="17"/>
  <c r="L122" i="17"/>
  <c r="L115" i="31"/>
  <c r="L116" i="17"/>
  <c r="L116" i="22" s="1"/>
  <c r="L116" i="25"/>
  <c r="O115" i="31"/>
  <c r="O116" i="17"/>
  <c r="O116" i="22" s="1"/>
  <c r="O116" i="25"/>
  <c r="O122" i="17"/>
  <c r="O104" i="17"/>
  <c r="K113" i="31"/>
  <c r="K114" i="17"/>
  <c r="K114" i="22" s="1"/>
  <c r="K114" i="25"/>
  <c r="K110" i="31"/>
  <c r="K111" i="17"/>
  <c r="K111" i="22" s="1"/>
  <c r="K111" i="25"/>
  <c r="G106" i="17"/>
  <c r="G114" i="31"/>
  <c r="G115" i="17"/>
  <c r="G115" i="22" s="1"/>
  <c r="G115" i="25"/>
  <c r="G121" i="17"/>
  <c r="P121" i="17"/>
  <c r="E121" i="17"/>
  <c r="K102" i="17"/>
  <c r="N109" i="31"/>
  <c r="N110" i="17"/>
  <c r="N110" i="22" s="1"/>
  <c r="N110" i="25"/>
  <c r="P124" i="17"/>
  <c r="I102" i="17"/>
  <c r="N74" i="17"/>
  <c r="J119" i="31"/>
  <c r="J120" i="17"/>
  <c r="J120" i="22" s="1"/>
  <c r="J120" i="25"/>
  <c r="M74" i="17"/>
  <c r="O74" i="17"/>
  <c r="G73" i="17"/>
  <c r="H73" i="17"/>
  <c r="K42" i="17"/>
  <c r="I42" i="17"/>
  <c r="F42" i="17"/>
  <c r="G39" i="17"/>
  <c r="O39" i="17"/>
  <c r="N89" i="31"/>
  <c r="N90" i="17"/>
  <c r="N90" i="22" s="1"/>
  <c r="N90" i="25"/>
  <c r="L89" i="31"/>
  <c r="L90" i="17"/>
  <c r="L90" i="22" s="1"/>
  <c r="L90" i="25"/>
  <c r="O89" i="31"/>
  <c r="O90" i="25"/>
  <c r="O90" i="17"/>
  <c r="O90" i="22" s="1"/>
  <c r="G89" i="31"/>
  <c r="G90" i="25"/>
  <c r="G90" i="17"/>
  <c r="G90" i="22" s="1"/>
  <c r="N49" i="25"/>
  <c r="N49" i="17"/>
  <c r="N49" i="22" s="1"/>
  <c r="F49" i="17"/>
  <c r="F49" i="22" s="1"/>
  <c r="F49" i="25"/>
  <c r="M49" i="17"/>
  <c r="M49" i="22" s="1"/>
  <c r="M49" i="25"/>
  <c r="I49" i="17"/>
  <c r="I49" i="22" s="1"/>
  <c r="I49" i="25"/>
  <c r="P49" i="17"/>
  <c r="P49" i="22" s="1"/>
  <c r="P49" i="25"/>
  <c r="H49" i="17"/>
  <c r="H49" i="22" s="1"/>
  <c r="H49" i="25"/>
  <c r="N133" i="31"/>
  <c r="N134" i="17"/>
  <c r="N134" i="22" s="1"/>
  <c r="N134" i="25"/>
  <c r="O133" i="31"/>
  <c r="O134" i="17"/>
  <c r="O134" i="22" s="1"/>
  <c r="O134" i="25"/>
  <c r="L59" i="17"/>
  <c r="M59" i="17"/>
  <c r="E131" i="31"/>
  <c r="E132" i="17"/>
  <c r="E132" i="22" s="1"/>
  <c r="E132" i="25"/>
  <c r="K60" i="17"/>
  <c r="K60" i="22" s="1"/>
  <c r="K60" i="25"/>
  <c r="K59" i="17"/>
  <c r="H60" i="17"/>
  <c r="H60" i="22" s="1"/>
  <c r="H60" i="25"/>
  <c r="O132" i="31"/>
  <c r="O133" i="17"/>
  <c r="O133" i="22" s="1"/>
  <c r="O133" i="25"/>
  <c r="L139" i="17"/>
  <c r="L139" i="22" s="1"/>
  <c r="L139" i="25"/>
  <c r="F131" i="31"/>
  <c r="F132" i="17"/>
  <c r="F132" i="22" s="1"/>
  <c r="F132" i="25"/>
  <c r="N132" i="31"/>
  <c r="N133" i="17"/>
  <c r="N133" i="22" s="1"/>
  <c r="N133" i="25"/>
  <c r="K130" i="17"/>
  <c r="J131" i="17"/>
  <c r="I130" i="17"/>
  <c r="H131" i="31"/>
  <c r="H132" i="17"/>
  <c r="H132" i="22" s="1"/>
  <c r="H132" i="25"/>
  <c r="P139" i="17"/>
  <c r="P139" i="22" s="1"/>
  <c r="P139" i="25"/>
  <c r="H131" i="17"/>
  <c r="J131" i="31"/>
  <c r="J132" i="25"/>
  <c r="J132" i="17"/>
  <c r="J132" i="22" s="1"/>
  <c r="O131" i="17"/>
  <c r="I131" i="31"/>
  <c r="I132" i="17"/>
  <c r="I132" i="22" s="1"/>
  <c r="I132" i="25"/>
  <c r="F139" i="17"/>
  <c r="F139" i="22" s="1"/>
  <c r="F139" i="25"/>
  <c r="O41" i="17"/>
  <c r="N37" i="17"/>
  <c r="N37" i="22" s="1"/>
  <c r="N37" i="25"/>
  <c r="F37" i="17"/>
  <c r="F37" i="22" s="1"/>
  <c r="F37" i="25"/>
  <c r="M37" i="17"/>
  <c r="M37" i="22" s="1"/>
  <c r="M37" i="25"/>
  <c r="M41" i="17"/>
  <c r="L36" i="17"/>
  <c r="P41" i="17"/>
  <c r="O37" i="17"/>
  <c r="O37" i="22" s="1"/>
  <c r="O37" i="25"/>
  <c r="G37" i="17"/>
  <c r="G37" i="22" s="1"/>
  <c r="G37" i="25"/>
  <c r="H25" i="17"/>
  <c r="H25" i="22" s="1"/>
  <c r="H25" i="25"/>
  <c r="F25" i="25"/>
  <c r="F25" i="17"/>
  <c r="F25" i="22" s="1"/>
  <c r="L31" i="17"/>
  <c r="G31" i="17"/>
  <c r="I31" i="17"/>
  <c r="P31" i="17"/>
  <c r="M62" i="17"/>
  <c r="P64" i="17"/>
  <c r="P64" i="22" s="1"/>
  <c r="P64" i="25"/>
  <c r="L64" i="17"/>
  <c r="L64" i="22" s="1"/>
  <c r="L64" i="25"/>
  <c r="H68" i="17"/>
  <c r="H68" i="22" s="1"/>
  <c r="H68" i="25"/>
  <c r="G68" i="17"/>
  <c r="G68" i="22" s="1"/>
  <c r="G68" i="25"/>
  <c r="K64" i="17"/>
  <c r="K64" i="22" s="1"/>
  <c r="K64" i="25"/>
  <c r="N64" i="17"/>
  <c r="N64" i="22" s="1"/>
  <c r="N64" i="25"/>
  <c r="F63" i="17"/>
  <c r="F63" i="22" s="1"/>
  <c r="F63" i="25"/>
  <c r="M63" i="17"/>
  <c r="M63" i="22" s="1"/>
  <c r="M63" i="25"/>
  <c r="I68" i="17"/>
  <c r="I68" i="22" s="1"/>
  <c r="I68" i="25"/>
  <c r="E82" i="17"/>
  <c r="E82" i="22" s="1"/>
  <c r="E82" i="25"/>
  <c r="E76" i="17"/>
  <c r="E86" i="31"/>
  <c r="E87" i="17"/>
  <c r="E87" i="22" s="1"/>
  <c r="E87" i="25"/>
  <c r="E79" i="17"/>
  <c r="E126" i="17"/>
  <c r="E98" i="31"/>
  <c r="E99" i="17"/>
  <c r="E99" i="22" s="1"/>
  <c r="E99" i="25"/>
  <c r="O126" i="17"/>
  <c r="O77" i="17"/>
  <c r="O77" i="22" s="1"/>
  <c r="O77" i="25"/>
  <c r="O97" i="31"/>
  <c r="O98" i="25"/>
  <c r="O98" i="17"/>
  <c r="O98" i="22" s="1"/>
  <c r="O94" i="31"/>
  <c r="O95" i="17"/>
  <c r="O95" i="22" s="1"/>
  <c r="O95" i="25"/>
  <c r="O78" i="17"/>
  <c r="O78" i="22" s="1"/>
  <c r="O78" i="25"/>
  <c r="O83" i="17"/>
  <c r="O83" i="22" s="1"/>
  <c r="O83" i="25"/>
  <c r="K84" i="17"/>
  <c r="K84" i="22" s="1"/>
  <c r="K84" i="25"/>
  <c r="K76" i="17"/>
  <c r="K80" i="17"/>
  <c r="K77" i="17"/>
  <c r="K77" i="22" s="1"/>
  <c r="K77" i="25"/>
  <c r="K85" i="31"/>
  <c r="K86" i="17"/>
  <c r="K86" i="22" s="1"/>
  <c r="K86" i="25"/>
  <c r="K91" i="31"/>
  <c r="K92" i="17"/>
  <c r="K92" i="22" s="1"/>
  <c r="K92" i="25"/>
  <c r="K75" i="17"/>
  <c r="G77" i="17"/>
  <c r="G77" i="22" s="1"/>
  <c r="G77" i="25"/>
  <c r="G92" i="31"/>
  <c r="G93" i="17"/>
  <c r="G93" i="22" s="1"/>
  <c r="G93" i="25"/>
  <c r="G89" i="17"/>
  <c r="G89" i="22" s="1"/>
  <c r="G89" i="25"/>
  <c r="G91" i="17"/>
  <c r="G91" i="22" s="1"/>
  <c r="G91" i="25"/>
  <c r="G95" i="31"/>
  <c r="G96" i="17"/>
  <c r="G96" i="22" s="1"/>
  <c r="G96" i="25"/>
  <c r="G79" i="17"/>
  <c r="N91" i="31"/>
  <c r="N92" i="17"/>
  <c r="N92" i="22" s="1"/>
  <c r="N92" i="25"/>
  <c r="N126" i="17"/>
  <c r="N86" i="31"/>
  <c r="N87" i="17"/>
  <c r="N87" i="22" s="1"/>
  <c r="N87" i="25"/>
  <c r="N76" i="17"/>
  <c r="N84" i="31"/>
  <c r="N85" i="17"/>
  <c r="N85" i="22" s="1"/>
  <c r="N85" i="25"/>
  <c r="N94" i="31"/>
  <c r="N95" i="17"/>
  <c r="N95" i="22" s="1"/>
  <c r="N95" i="25"/>
  <c r="N78" i="17"/>
  <c r="N78" i="22" s="1"/>
  <c r="N78" i="25"/>
  <c r="J79" i="17"/>
  <c r="J91" i="31"/>
  <c r="J92" i="17"/>
  <c r="J92" i="22" s="1"/>
  <c r="J92" i="25"/>
  <c r="J87" i="31"/>
  <c r="J88" i="17"/>
  <c r="J88" i="22" s="1"/>
  <c r="J88" i="25"/>
  <c r="J93" i="31"/>
  <c r="J94" i="17"/>
  <c r="J94" i="22" s="1"/>
  <c r="J94" i="25"/>
  <c r="J77" i="25"/>
  <c r="J77" i="17"/>
  <c r="J77" i="22" s="1"/>
  <c r="J85" i="31"/>
  <c r="J86" i="17"/>
  <c r="J86" i="22" s="1"/>
  <c r="J86" i="25"/>
  <c r="F83" i="17"/>
  <c r="F83" i="22" s="1"/>
  <c r="F83" i="25"/>
  <c r="F69" i="17"/>
  <c r="F69" i="22" s="1"/>
  <c r="F69" i="25"/>
  <c r="F86" i="31"/>
  <c r="F87" i="17"/>
  <c r="F87" i="22" s="1"/>
  <c r="F87" i="25"/>
  <c r="F76" i="17"/>
  <c r="F85" i="25"/>
  <c r="F85" i="17"/>
  <c r="F85" i="22" s="1"/>
  <c r="F94" i="31"/>
  <c r="F95" i="17"/>
  <c r="F95" i="22" s="1"/>
  <c r="F95" i="25"/>
  <c r="F78" i="17"/>
  <c r="N115" i="31"/>
  <c r="N116" i="17"/>
  <c r="N116" i="22" s="1"/>
  <c r="N116" i="25"/>
  <c r="N125" i="17"/>
  <c r="N110" i="31"/>
  <c r="N111" i="17"/>
  <c r="N111" i="22" s="1"/>
  <c r="N111" i="25"/>
  <c r="N113" i="31"/>
  <c r="N114" i="17"/>
  <c r="N114" i="22" s="1"/>
  <c r="N114" i="25"/>
  <c r="N101" i="17"/>
  <c r="J110" i="31"/>
  <c r="J111" i="17"/>
  <c r="J111" i="22" s="1"/>
  <c r="J111" i="25"/>
  <c r="J116" i="31"/>
  <c r="J117" i="17"/>
  <c r="J117" i="22" s="1"/>
  <c r="J117" i="25"/>
  <c r="J118" i="31"/>
  <c r="J119" i="17"/>
  <c r="J119" i="22" s="1"/>
  <c r="J119" i="25"/>
  <c r="J104" i="31"/>
  <c r="J105" i="17"/>
  <c r="J105" i="22" s="1"/>
  <c r="J105" i="25"/>
  <c r="J108" i="31"/>
  <c r="J109" i="17"/>
  <c r="J109" i="22" s="1"/>
  <c r="J109" i="25"/>
  <c r="F122" i="17"/>
  <c r="F104" i="17"/>
  <c r="F118" i="31"/>
  <c r="F119" i="17"/>
  <c r="F119" i="22" s="1"/>
  <c r="F119" i="25"/>
  <c r="F115" i="31"/>
  <c r="F116" i="17"/>
  <c r="F116" i="22" s="1"/>
  <c r="F116" i="25"/>
  <c r="F108" i="31"/>
  <c r="F109" i="17"/>
  <c r="F109" i="22" s="1"/>
  <c r="F109" i="25"/>
  <c r="L81" i="17"/>
  <c r="L81" i="22" s="1"/>
  <c r="L81" i="25"/>
  <c r="L78" i="17"/>
  <c r="L78" i="22" s="1"/>
  <c r="L78" i="25"/>
  <c r="L84" i="31"/>
  <c r="L85" i="17"/>
  <c r="L85" i="22" s="1"/>
  <c r="L85" i="25"/>
  <c r="L82" i="17"/>
  <c r="L82" i="22" s="1"/>
  <c r="L82" i="25"/>
  <c r="L83" i="17"/>
  <c r="L83" i="22" s="1"/>
  <c r="L83" i="25"/>
  <c r="L92" i="31"/>
  <c r="L93" i="17"/>
  <c r="L93" i="22" s="1"/>
  <c r="L93" i="25"/>
  <c r="L76" i="17"/>
  <c r="P113" i="31"/>
  <c r="P114" i="17"/>
  <c r="P114" i="22" s="1"/>
  <c r="P114" i="25"/>
  <c r="P107" i="31"/>
  <c r="P108" i="17"/>
  <c r="P108" i="22" s="1"/>
  <c r="P108" i="25"/>
  <c r="P106" i="31"/>
  <c r="P107" i="17"/>
  <c r="P107" i="22" s="1"/>
  <c r="P107" i="25"/>
  <c r="P116" i="31"/>
  <c r="P117" i="17"/>
  <c r="P117" i="22" s="1"/>
  <c r="P117" i="25"/>
  <c r="P104" i="31"/>
  <c r="P105" i="17"/>
  <c r="P105" i="22" s="1"/>
  <c r="P105" i="25"/>
  <c r="H116" i="31"/>
  <c r="H117" i="17"/>
  <c r="H117" i="22" s="1"/>
  <c r="H117" i="25"/>
  <c r="H106" i="17"/>
  <c r="H113" i="31"/>
  <c r="H114" i="17"/>
  <c r="H114" i="22" s="1"/>
  <c r="H114" i="25"/>
  <c r="H108" i="31"/>
  <c r="H109" i="17"/>
  <c r="H109" i="22" s="1"/>
  <c r="H109" i="25"/>
  <c r="H111" i="31"/>
  <c r="H112" i="17"/>
  <c r="H112" i="22" s="1"/>
  <c r="H112" i="25"/>
  <c r="M126" i="17"/>
  <c r="M75" i="17"/>
  <c r="M157" i="17" s="1"/>
  <c r="M90" i="31"/>
  <c r="M91" i="17"/>
  <c r="M91" i="22" s="1"/>
  <c r="M91" i="25"/>
  <c r="M79" i="17"/>
  <c r="M84" i="17"/>
  <c r="M84" i="22" s="1"/>
  <c r="M84" i="25"/>
  <c r="M97" i="31"/>
  <c r="M98" i="17"/>
  <c r="M98" i="22" s="1"/>
  <c r="M98" i="25"/>
  <c r="M81" i="17"/>
  <c r="M81" i="22" s="1"/>
  <c r="M81" i="25"/>
  <c r="I86" i="31"/>
  <c r="I87" i="17"/>
  <c r="I87" i="22" s="1"/>
  <c r="I87" i="25"/>
  <c r="I79" i="17"/>
  <c r="I91" i="31"/>
  <c r="I92" i="17"/>
  <c r="I92" i="22" s="1"/>
  <c r="I92" i="25"/>
  <c r="I92" i="31"/>
  <c r="I93" i="17"/>
  <c r="I93" i="22" s="1"/>
  <c r="I93" i="25"/>
  <c r="I76" i="17"/>
  <c r="I89" i="17"/>
  <c r="I89" i="22" s="1"/>
  <c r="I89" i="25"/>
  <c r="M104" i="31"/>
  <c r="M105" i="17"/>
  <c r="M105" i="22" s="1"/>
  <c r="M105" i="25"/>
  <c r="M104" i="17"/>
  <c r="M113" i="31"/>
  <c r="M114" i="17"/>
  <c r="M114" i="22" s="1"/>
  <c r="M114" i="25"/>
  <c r="M111" i="31"/>
  <c r="M112" i="17"/>
  <c r="M112" i="22" s="1"/>
  <c r="M112" i="25"/>
  <c r="M116" i="31"/>
  <c r="M117" i="17"/>
  <c r="M117" i="22" s="1"/>
  <c r="M117" i="25"/>
  <c r="M101" i="17"/>
  <c r="I113" i="31"/>
  <c r="I114" i="17"/>
  <c r="I114" i="22" s="1"/>
  <c r="I114" i="25"/>
  <c r="I111" i="31"/>
  <c r="I112" i="17"/>
  <c r="I112" i="22" s="1"/>
  <c r="I112" i="25"/>
  <c r="I118" i="31"/>
  <c r="I119" i="17"/>
  <c r="I119" i="22" s="1"/>
  <c r="I119" i="25"/>
  <c r="I107" i="31"/>
  <c r="I108" i="17"/>
  <c r="I108" i="22" s="1"/>
  <c r="I108" i="25"/>
  <c r="I99" i="31"/>
  <c r="I100" i="25"/>
  <c r="I100" i="17"/>
  <c r="I100" i="22" s="1"/>
  <c r="E108" i="31"/>
  <c r="E109" i="17"/>
  <c r="E109" i="22" s="1"/>
  <c r="E109" i="25"/>
  <c r="E118" i="31"/>
  <c r="E119" i="17"/>
  <c r="E119" i="22" s="1"/>
  <c r="E119" i="25"/>
  <c r="E99" i="31"/>
  <c r="E100" i="17"/>
  <c r="E100" i="22" s="1"/>
  <c r="E100" i="25"/>
  <c r="E101" i="17"/>
  <c r="E116" i="31"/>
  <c r="E117" i="17"/>
  <c r="E117" i="22" s="1"/>
  <c r="E117" i="25"/>
  <c r="P84" i="31"/>
  <c r="P85" i="17"/>
  <c r="P85" i="22" s="1"/>
  <c r="P85" i="25"/>
  <c r="P90" i="31"/>
  <c r="P91" i="25"/>
  <c r="P91" i="17"/>
  <c r="P91" i="22" s="1"/>
  <c r="P94" i="31"/>
  <c r="P95" i="25"/>
  <c r="P95" i="17"/>
  <c r="P95" i="22" s="1"/>
  <c r="P91" i="31"/>
  <c r="P92" i="17"/>
  <c r="P92" i="22" s="1"/>
  <c r="P92" i="25"/>
  <c r="P75" i="17"/>
  <c r="P157" i="17" s="1"/>
  <c r="P84" i="17"/>
  <c r="P84" i="22" s="1"/>
  <c r="P84" i="25"/>
  <c r="H126" i="17"/>
  <c r="H84" i="31"/>
  <c r="H85" i="17"/>
  <c r="H85" i="22" s="1"/>
  <c r="H85" i="25"/>
  <c r="H89" i="17"/>
  <c r="H89" i="22" s="1"/>
  <c r="H89" i="25"/>
  <c r="H78" i="17"/>
  <c r="H78" i="22" s="1"/>
  <c r="H78" i="25"/>
  <c r="H83" i="25"/>
  <c r="H83" i="17"/>
  <c r="H83" i="22" s="1"/>
  <c r="H92" i="31"/>
  <c r="H93" i="17"/>
  <c r="H93" i="22" s="1"/>
  <c r="H93" i="25"/>
  <c r="H76" i="17"/>
  <c r="L104" i="17"/>
  <c r="L108" i="31"/>
  <c r="L109" i="17"/>
  <c r="L109" i="22" s="1"/>
  <c r="L109" i="25"/>
  <c r="L116" i="31"/>
  <c r="L117" i="17"/>
  <c r="L117" i="22" s="1"/>
  <c r="L117" i="25"/>
  <c r="L112" i="31"/>
  <c r="L113" i="17"/>
  <c r="L113" i="22" s="1"/>
  <c r="L113" i="25"/>
  <c r="L104" i="31"/>
  <c r="L105" i="17"/>
  <c r="L105" i="22" s="1"/>
  <c r="L105" i="25"/>
  <c r="O117" i="31"/>
  <c r="O118" i="17"/>
  <c r="O118" i="22" s="1"/>
  <c r="O118" i="25"/>
  <c r="O113" i="31"/>
  <c r="O114" i="17"/>
  <c r="O114" i="22" s="1"/>
  <c r="O114" i="25"/>
  <c r="O108" i="31"/>
  <c r="O109" i="17"/>
  <c r="O109" i="22" s="1"/>
  <c r="O109" i="25"/>
  <c r="O106" i="17"/>
  <c r="O110" i="31"/>
  <c r="O111" i="17"/>
  <c r="O111" i="22" s="1"/>
  <c r="O111" i="25"/>
  <c r="K125" i="17"/>
  <c r="K101" i="17"/>
  <c r="K111" i="31"/>
  <c r="K112" i="17"/>
  <c r="K112" i="22" s="1"/>
  <c r="K112" i="25"/>
  <c r="K104" i="31"/>
  <c r="K105" i="17"/>
  <c r="K105" i="22" s="1"/>
  <c r="K105" i="25"/>
  <c r="K115" i="31"/>
  <c r="K116" i="17"/>
  <c r="K116" i="22" s="1"/>
  <c r="K116" i="25"/>
  <c r="K99" i="31"/>
  <c r="K100" i="17"/>
  <c r="K100" i="22" s="1"/>
  <c r="K100" i="25"/>
  <c r="G125" i="17"/>
  <c r="G122" i="31"/>
  <c r="G123" i="17"/>
  <c r="G123" i="22" s="1"/>
  <c r="G123" i="25"/>
  <c r="G103" i="17"/>
  <c r="G111" i="31"/>
  <c r="G112" i="17"/>
  <c r="G112" i="22" s="1"/>
  <c r="G112" i="25"/>
  <c r="G104" i="17"/>
  <c r="K121" i="17"/>
  <c r="N121" i="17"/>
  <c r="F121" i="17"/>
  <c r="H121" i="17"/>
  <c r="I121" i="17"/>
  <c r="K124" i="17"/>
  <c r="G109" i="31"/>
  <c r="G110" i="17"/>
  <c r="G110" i="22" s="1"/>
  <c r="G110" i="25"/>
  <c r="H102" i="17"/>
  <c r="J124" i="17"/>
  <c r="F109" i="31"/>
  <c r="F110" i="17"/>
  <c r="F110" i="22" s="1"/>
  <c r="F110" i="25"/>
  <c r="P102" i="17"/>
  <c r="I124" i="17"/>
  <c r="E109" i="31"/>
  <c r="E110" i="17"/>
  <c r="E110" i="22" s="1"/>
  <c r="E110" i="25"/>
  <c r="L102" i="17"/>
  <c r="F134" i="17"/>
  <c r="J74" i="17"/>
  <c r="F74" i="17"/>
  <c r="K119" i="31"/>
  <c r="K120" i="17"/>
  <c r="K120" i="22" s="1"/>
  <c r="K120" i="25"/>
  <c r="I73" i="17"/>
  <c r="O119" i="31"/>
  <c r="O120" i="17"/>
  <c r="O120" i="22" s="1"/>
  <c r="O120" i="25"/>
  <c r="P73" i="17"/>
  <c r="L74" i="17"/>
  <c r="H119" i="31"/>
  <c r="H120" i="17"/>
  <c r="H120" i="22" s="1"/>
  <c r="H120" i="25"/>
  <c r="J42" i="17"/>
  <c r="P42" i="17"/>
  <c r="K25" i="17"/>
  <c r="K25" i="22" s="1"/>
  <c r="K25" i="25"/>
  <c r="N39" i="17"/>
  <c r="K39" i="17"/>
  <c r="H39" i="17"/>
  <c r="E62" i="17"/>
  <c r="J89" i="31"/>
  <c r="J90" i="17"/>
  <c r="J90" i="22" s="1"/>
  <c r="J90" i="25"/>
  <c r="P89" i="31"/>
  <c r="P90" i="17"/>
  <c r="P90" i="22" s="1"/>
  <c r="P90" i="25"/>
  <c r="M89" i="31"/>
  <c r="M90" i="17"/>
  <c r="M90" i="22" s="1"/>
  <c r="M90" i="25"/>
  <c r="H89" i="31"/>
  <c r="H90" i="17"/>
  <c r="H90" i="22" s="1"/>
  <c r="H90" i="25"/>
  <c r="K89" i="31"/>
  <c r="K90" i="17"/>
  <c r="K90" i="22" s="1"/>
  <c r="K90" i="25"/>
  <c r="N51" i="21"/>
  <c r="N45" i="17"/>
  <c r="J51" i="21"/>
  <c r="J45" i="17"/>
  <c r="F48" i="17"/>
  <c r="F48" i="22" s="1"/>
  <c r="F48" i="25"/>
  <c r="O52" i="21"/>
  <c r="O46" i="17"/>
  <c r="M48" i="25"/>
  <c r="M48" i="17"/>
  <c r="M48" i="22" s="1"/>
  <c r="I48" i="17"/>
  <c r="I48" i="22" s="1"/>
  <c r="I48" i="25"/>
  <c r="G49" i="17"/>
  <c r="G49" i="22" s="1"/>
  <c r="G49" i="25"/>
  <c r="P48" i="17"/>
  <c r="P48" i="22" s="1"/>
  <c r="P48" i="25"/>
  <c r="L48" i="17"/>
  <c r="L48" i="22" s="1"/>
  <c r="L48" i="25"/>
  <c r="H48" i="17"/>
  <c r="H48" i="22" s="1"/>
  <c r="H48" i="25"/>
  <c r="K49" i="17"/>
  <c r="K49" i="22" s="1"/>
  <c r="K49" i="25"/>
  <c r="K43" i="17"/>
  <c r="K43" i="22" s="1"/>
  <c r="K43" i="25"/>
  <c r="J43" i="17"/>
  <c r="J43" i="22" s="1"/>
  <c r="J43" i="25"/>
  <c r="I43" i="17"/>
  <c r="I43" i="22" s="1"/>
  <c r="I43" i="25"/>
  <c r="P133" i="31"/>
  <c r="P134" i="17"/>
  <c r="P134" i="22" s="1"/>
  <c r="P134" i="25"/>
  <c r="I133" i="31"/>
  <c r="I134" i="17"/>
  <c r="I134" i="22" s="1"/>
  <c r="I134" i="25"/>
  <c r="L43" i="25"/>
  <c r="L43" i="17"/>
  <c r="L43" i="22" s="1"/>
  <c r="H77" i="31"/>
  <c r="O59" i="31"/>
  <c r="P59" i="31"/>
  <c r="P63" i="31"/>
  <c r="H67" i="31"/>
  <c r="K63" i="31"/>
  <c r="F62" i="31"/>
  <c r="I67" i="31"/>
  <c r="E76" i="31"/>
  <c r="N59" i="31"/>
  <c r="L59" i="31"/>
  <c r="P62" i="31"/>
  <c r="O63" i="31"/>
  <c r="K62" i="31"/>
  <c r="F67" i="31"/>
  <c r="O77" i="31"/>
  <c r="K76" i="31"/>
  <c r="N77" i="31"/>
  <c r="K59" i="31"/>
  <c r="H59" i="31"/>
  <c r="E68" i="31"/>
  <c r="P67" i="31"/>
  <c r="H63" i="31"/>
  <c r="O62" i="31"/>
  <c r="G62" i="31"/>
  <c r="N62" i="31"/>
  <c r="J62" i="31"/>
  <c r="F63" i="31"/>
  <c r="I63" i="31"/>
  <c r="L76" i="31"/>
  <c r="M76" i="31"/>
  <c r="I68" i="31"/>
  <c r="H68" i="31"/>
  <c r="E77" i="31"/>
  <c r="J59" i="31"/>
  <c r="G59" i="31"/>
  <c r="I59" i="31"/>
  <c r="L63" i="31"/>
  <c r="G67" i="31"/>
  <c r="N63" i="31"/>
  <c r="M62" i="31"/>
  <c r="R75" i="21"/>
  <c r="G77" i="31"/>
  <c r="I77" i="31"/>
  <c r="I76" i="31"/>
  <c r="P76" i="31"/>
  <c r="L62" i="31"/>
  <c r="G63" i="31"/>
  <c r="J67" i="31"/>
  <c r="M67" i="31"/>
  <c r="E67" i="31"/>
  <c r="O76" i="31"/>
  <c r="J76" i="31"/>
  <c r="F68" i="31"/>
  <c r="L77" i="31"/>
  <c r="F59" i="31"/>
  <c r="M59" i="31"/>
  <c r="E69" i="31"/>
  <c r="H61" i="31"/>
  <c r="L67" i="31"/>
  <c r="H62" i="31"/>
  <c r="O67" i="31"/>
  <c r="K67" i="31"/>
  <c r="N67" i="31"/>
  <c r="J63" i="31"/>
  <c r="M63" i="31"/>
  <c r="I62" i="31"/>
  <c r="K77" i="31"/>
  <c r="N76" i="31"/>
  <c r="J77" i="31"/>
  <c r="M77" i="31"/>
  <c r="P77" i="31"/>
  <c r="H76" i="31"/>
  <c r="I36" i="31"/>
  <c r="G42" i="31"/>
  <c r="N42" i="31"/>
  <c r="I42" i="31"/>
  <c r="P36" i="31"/>
  <c r="H36" i="31"/>
  <c r="N48" i="31"/>
  <c r="J48" i="31"/>
  <c r="F48" i="31"/>
  <c r="O47" i="31"/>
  <c r="M48" i="31"/>
  <c r="I48" i="31"/>
  <c r="G47" i="31"/>
  <c r="P48" i="31"/>
  <c r="L48" i="31"/>
  <c r="H48" i="31"/>
  <c r="K47" i="31"/>
  <c r="J42" i="31"/>
  <c r="K36" i="31"/>
  <c r="F53" i="31"/>
  <c r="I53" i="31"/>
  <c r="F36" i="31"/>
  <c r="O36" i="31"/>
  <c r="H53" i="31"/>
  <c r="N47" i="31"/>
  <c r="J47" i="31"/>
  <c r="O48" i="31"/>
  <c r="O42" i="31"/>
  <c r="F42" i="31"/>
  <c r="J36" i="31"/>
  <c r="N36" i="31"/>
  <c r="M36" i="31"/>
  <c r="G36" i="31"/>
  <c r="L36" i="31"/>
  <c r="F47" i="31"/>
  <c r="M47" i="31"/>
  <c r="I47" i="31"/>
  <c r="G48" i="31"/>
  <c r="P47" i="31"/>
  <c r="L47" i="31"/>
  <c r="H47" i="31"/>
  <c r="K48" i="31"/>
  <c r="K42" i="31"/>
  <c r="M42" i="31"/>
  <c r="O47" i="21"/>
  <c r="P47" i="21"/>
  <c r="L47" i="21"/>
  <c r="H47" i="21"/>
  <c r="O50" i="21"/>
  <c r="P50" i="21"/>
  <c r="L50" i="21"/>
  <c r="H50" i="21"/>
  <c r="N50" i="21"/>
  <c r="J50" i="21"/>
  <c r="F47" i="21"/>
  <c r="M47" i="21"/>
  <c r="I47" i="21"/>
  <c r="G47" i="21"/>
  <c r="K47" i="21"/>
  <c r="N47" i="21"/>
  <c r="J47" i="21"/>
  <c r="F50" i="21"/>
  <c r="M50" i="21"/>
  <c r="I50" i="21"/>
  <c r="G50" i="21"/>
  <c r="K50" i="21"/>
  <c r="R73" i="21"/>
  <c r="R71" i="21"/>
  <c r="R74" i="21"/>
  <c r="E42" i="28"/>
  <c r="E42" i="29" s="1"/>
  <c r="E25" i="25"/>
  <c r="I54" i="28"/>
  <c r="I54" i="29" s="1"/>
  <c r="F54" i="28"/>
  <c r="F54" i="29" s="1"/>
  <c r="K54" i="28"/>
  <c r="K54" i="29" s="1"/>
  <c r="P54" i="28"/>
  <c r="P54" i="29" s="1"/>
  <c r="N54" i="28"/>
  <c r="N54" i="29" s="1"/>
  <c r="G54" i="28"/>
  <c r="G54" i="29" s="1"/>
  <c r="H54" i="28"/>
  <c r="H54" i="29" s="1"/>
  <c r="M54" i="28"/>
  <c r="M54" i="29" s="1"/>
  <c r="J54" i="28"/>
  <c r="J54" i="29" s="1"/>
  <c r="O54" i="28"/>
  <c r="O54" i="29" s="1"/>
  <c r="E30" i="21"/>
  <c r="H110" i="28"/>
  <c r="G110" i="28"/>
  <c r="K110" i="28"/>
  <c r="K110" i="29" s="1"/>
  <c r="I24" i="31"/>
  <c r="J24" i="31"/>
  <c r="L24" i="31"/>
  <c r="G24" i="31"/>
  <c r="L54" i="28"/>
  <c r="L54" i="29" s="1"/>
  <c r="N24" i="31"/>
  <c r="M24" i="31"/>
  <c r="F24" i="31"/>
  <c r="P24" i="31"/>
  <c r="K24" i="31"/>
  <c r="H24" i="31"/>
  <c r="O24" i="31"/>
  <c r="L110" i="28"/>
  <c r="L110" i="29" s="1"/>
  <c r="M110" i="28"/>
  <c r="P107" i="28"/>
  <c r="I110" i="28"/>
  <c r="P110" i="28"/>
  <c r="E110" i="28"/>
  <c r="E110" i="29" s="1"/>
  <c r="J110" i="28"/>
  <c r="O110" i="28"/>
  <c r="N110" i="28"/>
  <c r="E24" i="31"/>
  <c r="F110" i="28"/>
  <c r="J41" i="28"/>
  <c r="D4" i="26"/>
  <c r="D7" i="26" s="1"/>
  <c r="M41" i="28"/>
  <c r="E25" i="28"/>
  <c r="E25" i="29" s="1"/>
  <c r="E28" i="21"/>
  <c r="N41" i="28"/>
  <c r="I41" i="28"/>
  <c r="J114" i="28"/>
  <c r="J114" i="29" s="1"/>
  <c r="N138" i="31"/>
  <c r="Q51" i="28"/>
  <c r="Q51" i="29" s="1"/>
  <c r="K138" i="31"/>
  <c r="X109" i="28"/>
  <c r="X109" i="29" s="1"/>
  <c r="X140" i="29" s="1"/>
  <c r="V109" i="28"/>
  <c r="V109" i="29" s="1"/>
  <c r="V140" i="29" s="1"/>
  <c r="Q108" i="28"/>
  <c r="Q108" i="29" s="1"/>
  <c r="R108" i="28"/>
  <c r="R108" i="29" s="1"/>
  <c r="Q35" i="28"/>
  <c r="Q35" i="29" s="1"/>
  <c r="Q39" i="28"/>
  <c r="Q39" i="29" s="1"/>
  <c r="M50" i="28"/>
  <c r="M50" i="29" s="1"/>
  <c r="Q49" i="28"/>
  <c r="Q49" i="29" s="1"/>
  <c r="U109" i="28"/>
  <c r="U109" i="29" s="1"/>
  <c r="R109" i="28"/>
  <c r="R109" i="29" s="1"/>
  <c r="R140" i="29" s="1"/>
  <c r="T108" i="28"/>
  <c r="T108" i="29" s="1"/>
  <c r="V108" i="28"/>
  <c r="V108" i="29" s="1"/>
  <c r="Q36" i="28"/>
  <c r="Q36" i="29" s="1"/>
  <c r="Q41" i="28"/>
  <c r="Q41" i="29" s="1"/>
  <c r="Q48" i="28"/>
  <c r="W109" i="28"/>
  <c r="W109" i="29" s="1"/>
  <c r="W140" i="29" s="1"/>
  <c r="T109" i="28"/>
  <c r="T109" i="29" s="1"/>
  <c r="T140" i="29" s="1"/>
  <c r="X108" i="28"/>
  <c r="X108" i="29" s="1"/>
  <c r="W108" i="28"/>
  <c r="W108" i="29" s="1"/>
  <c r="Q52" i="28"/>
  <c r="Q52" i="29" s="1"/>
  <c r="Q109" i="28"/>
  <c r="Q109" i="29" s="1"/>
  <c r="Q140" i="29" s="1"/>
  <c r="S109" i="28"/>
  <c r="S109" i="29" s="1"/>
  <c r="S140" i="29" s="1"/>
  <c r="S108" i="28"/>
  <c r="S108" i="29" s="1"/>
  <c r="U108" i="28"/>
  <c r="U108" i="29" s="1"/>
  <c r="Q38" i="28"/>
  <c r="Q38" i="29" s="1"/>
  <c r="Q42" i="28"/>
  <c r="Q42" i="29" s="1"/>
  <c r="E109" i="28"/>
  <c r="E109" i="29" s="1"/>
  <c r="P21" i="32"/>
  <c r="P141" i="32" s="1"/>
  <c r="G21" i="32"/>
  <c r="G141" i="32" s="1"/>
  <c r="M21" i="32"/>
  <c r="M141" i="32" s="1"/>
  <c r="K21" i="32"/>
  <c r="K141" i="32" s="1"/>
  <c r="E21" i="32"/>
  <c r="E141" i="32" s="1"/>
  <c r="I21" i="32"/>
  <c r="I141" i="32" s="1"/>
  <c r="F21" i="32"/>
  <c r="F141" i="32" s="1"/>
  <c r="F138" i="31"/>
  <c r="O21" i="32"/>
  <c r="O141" i="32" s="1"/>
  <c r="G107" i="28"/>
  <c r="L21" i="32"/>
  <c r="L141" i="32" s="1"/>
  <c r="J21" i="32"/>
  <c r="J141" i="32" s="1"/>
  <c r="H21" i="32"/>
  <c r="H141" i="32" s="1"/>
  <c r="N21" i="32"/>
  <c r="N141" i="32" s="1"/>
  <c r="F114" i="28"/>
  <c r="F114" i="29" s="1"/>
  <c r="N114" i="28"/>
  <c r="N114" i="29" s="1"/>
  <c r="I109" i="28"/>
  <c r="I109" i="29" s="1"/>
  <c r="H107" i="28"/>
  <c r="M109" i="28"/>
  <c r="M109" i="29" s="1"/>
  <c r="J138" i="31"/>
  <c r="K107" i="28"/>
  <c r="O107" i="28"/>
  <c r="L50" i="28"/>
  <c r="L50" i="29" s="1"/>
  <c r="K52" i="28"/>
  <c r="K52" i="29" s="1"/>
  <c r="G108" i="28"/>
  <c r="G108" i="29" s="1"/>
  <c r="P108" i="28"/>
  <c r="P108" i="29" s="1"/>
  <c r="I48" i="28"/>
  <c r="H51" i="28"/>
  <c r="G38" i="28"/>
  <c r="N107" i="28"/>
  <c r="E114" i="28"/>
  <c r="E114" i="29" s="1"/>
  <c r="E138" i="31"/>
  <c r="G48" i="28"/>
  <c r="I79" i="28"/>
  <c r="N79" i="28"/>
  <c r="J81" i="28"/>
  <c r="O78" i="28"/>
  <c r="O78" i="29" s="1"/>
  <c r="O79" i="28"/>
  <c r="P79" i="28"/>
  <c r="O64" i="28"/>
  <c r="O102" i="28"/>
  <c r="O58" i="28"/>
  <c r="K76" i="28"/>
  <c r="K76" i="29" s="1"/>
  <c r="K102" i="28"/>
  <c r="K58" i="28"/>
  <c r="G57" i="28"/>
  <c r="G77" i="28"/>
  <c r="G77" i="29" s="1"/>
  <c r="G58" i="28"/>
  <c r="N56" i="28"/>
  <c r="N65" i="28"/>
  <c r="N65" i="29" s="1"/>
  <c r="N53" i="28"/>
  <c r="J65" i="28"/>
  <c r="J65" i="29" s="1"/>
  <c r="J58" i="28"/>
  <c r="F56" i="28"/>
  <c r="F69" i="28"/>
  <c r="F69" i="29" s="1"/>
  <c r="F62" i="28"/>
  <c r="H66" i="28"/>
  <c r="H66" i="29" s="1"/>
  <c r="H57" i="28"/>
  <c r="H68" i="28"/>
  <c r="M70" i="28"/>
  <c r="M70" i="29" s="1"/>
  <c r="M64" i="28"/>
  <c r="M57" i="28"/>
  <c r="I59" i="28"/>
  <c r="I64" i="28"/>
  <c r="I57" i="28"/>
  <c r="E67" i="28"/>
  <c r="E67" i="29" s="1"/>
  <c r="P53" i="28"/>
  <c r="P102" i="28"/>
  <c r="P59" i="28"/>
  <c r="L74" i="28"/>
  <c r="L74" i="29" s="1"/>
  <c r="L66" i="28"/>
  <c r="L66" i="29" s="1"/>
  <c r="L63" i="28"/>
  <c r="L43" i="28"/>
  <c r="G79" i="28"/>
  <c r="G41" i="28"/>
  <c r="I25" i="28"/>
  <c r="I25" i="29" s="1"/>
  <c r="K106" i="28"/>
  <c r="G51" i="28"/>
  <c r="K108" i="28"/>
  <c r="K108" i="29" s="1"/>
  <c r="E56" i="28"/>
  <c r="K51" i="28"/>
  <c r="H50" i="28"/>
  <c r="H50" i="29" s="1"/>
  <c r="H106" i="28"/>
  <c r="L51" i="28"/>
  <c r="F52" i="28"/>
  <c r="F52" i="29" s="1"/>
  <c r="J52" i="28"/>
  <c r="J52" i="29" s="1"/>
  <c r="F48" i="28"/>
  <c r="E50" i="28"/>
  <c r="E50" i="29" s="1"/>
  <c r="M43" i="28"/>
  <c r="O43" i="28"/>
  <c r="J100" i="28"/>
  <c r="J79" i="28"/>
  <c r="M79" i="28"/>
  <c r="O77" i="28"/>
  <c r="O77" i="29" s="1"/>
  <c r="O76" i="28"/>
  <c r="O76" i="29" s="1"/>
  <c r="O53" i="28"/>
  <c r="K68" i="28"/>
  <c r="K68" i="29" s="1"/>
  <c r="K72" i="28"/>
  <c r="K72" i="29" s="1"/>
  <c r="K53" i="28"/>
  <c r="G72" i="28"/>
  <c r="G72" i="29" s="1"/>
  <c r="G76" i="28"/>
  <c r="G76" i="29" s="1"/>
  <c r="G53" i="28"/>
  <c r="N102" i="28"/>
  <c r="N60" i="28"/>
  <c r="N61" i="28"/>
  <c r="N43" i="28"/>
  <c r="J76" i="28"/>
  <c r="J76" i="29" s="1"/>
  <c r="J61" i="28"/>
  <c r="J53" i="28"/>
  <c r="F68" i="28"/>
  <c r="F65" i="28"/>
  <c r="F58" i="28"/>
  <c r="H58" i="28"/>
  <c r="H75" i="28"/>
  <c r="H75" i="29" s="1"/>
  <c r="H64" i="28"/>
  <c r="E79" i="28"/>
  <c r="M71" i="28"/>
  <c r="M71" i="29" s="1"/>
  <c r="M62" i="28"/>
  <c r="M60" i="28"/>
  <c r="I102" i="28"/>
  <c r="I74" i="28"/>
  <c r="I74" i="29" s="1"/>
  <c r="I60" i="28"/>
  <c r="E53" i="28"/>
  <c r="E59" i="28"/>
  <c r="E60" i="28"/>
  <c r="H78" i="28"/>
  <c r="H78" i="29" s="1"/>
  <c r="P77" i="28"/>
  <c r="P77" i="29" s="1"/>
  <c r="P73" i="28"/>
  <c r="P73" i="29" s="1"/>
  <c r="P76" i="28"/>
  <c r="P76" i="29" s="1"/>
  <c r="L58" i="28"/>
  <c r="L65" i="28"/>
  <c r="L65" i="29" s="1"/>
  <c r="L59" i="28"/>
  <c r="O25" i="28"/>
  <c r="O25" i="29" s="1"/>
  <c r="N38" i="28"/>
  <c r="F106" i="28"/>
  <c r="O108" i="28"/>
  <c r="O108" i="29" s="1"/>
  <c r="H48" i="28"/>
  <c r="L106" i="28"/>
  <c r="P50" i="28"/>
  <c r="P50" i="29" s="1"/>
  <c r="E51" i="28"/>
  <c r="I43" i="28"/>
  <c r="K43" i="28"/>
  <c r="J98" i="28"/>
  <c r="L78" i="28"/>
  <c r="L78" i="29" s="1"/>
  <c r="O69" i="28"/>
  <c r="O69" i="29" s="1"/>
  <c r="O68" i="28"/>
  <c r="O68" i="29" s="1"/>
  <c r="O75" i="28"/>
  <c r="O75" i="29" s="1"/>
  <c r="K65" i="28"/>
  <c r="K65" i="29" s="1"/>
  <c r="K64" i="28"/>
  <c r="K75" i="28"/>
  <c r="K75" i="29" s="1"/>
  <c r="G56" i="28"/>
  <c r="G68" i="28"/>
  <c r="G75" i="28"/>
  <c r="G75" i="29" s="1"/>
  <c r="N76" i="28"/>
  <c r="N76" i="29" s="1"/>
  <c r="N75" i="28"/>
  <c r="N75" i="29" s="1"/>
  <c r="N57" i="28"/>
  <c r="J64" i="28"/>
  <c r="J75" i="28"/>
  <c r="J75" i="29" s="1"/>
  <c r="J57" i="28"/>
  <c r="J43" i="28"/>
  <c r="F67" i="28"/>
  <c r="F61" i="28"/>
  <c r="F53" i="28"/>
  <c r="H62" i="28"/>
  <c r="H71" i="28"/>
  <c r="H71" i="29" s="1"/>
  <c r="H60" i="28"/>
  <c r="M53" i="28"/>
  <c r="M74" i="28"/>
  <c r="M74" i="29" s="1"/>
  <c r="M56" i="28"/>
  <c r="I67" i="28"/>
  <c r="I67" i="29" s="1"/>
  <c r="I70" i="28"/>
  <c r="I70" i="29" s="1"/>
  <c r="I56" i="28"/>
  <c r="E73" i="28"/>
  <c r="E73" i="29" s="1"/>
  <c r="E72" i="28"/>
  <c r="E62" i="28"/>
  <c r="P69" i="28"/>
  <c r="P69" i="29" s="1"/>
  <c r="P65" i="28"/>
  <c r="P65" i="29" s="1"/>
  <c r="P72" i="28"/>
  <c r="P72" i="29" s="1"/>
  <c r="L73" i="28"/>
  <c r="L73" i="29" s="1"/>
  <c r="L77" i="28"/>
  <c r="L77" i="29" s="1"/>
  <c r="L76" i="28"/>
  <c r="L76" i="29" s="1"/>
  <c r="G78" i="28"/>
  <c r="G78" i="29" s="1"/>
  <c r="P109" i="28"/>
  <c r="P109" i="29" s="1"/>
  <c r="O109" i="28"/>
  <c r="O109" i="29" s="1"/>
  <c r="L25" i="28"/>
  <c r="L25" i="29" s="1"/>
  <c r="J38" i="28"/>
  <c r="H52" i="28"/>
  <c r="H52" i="29" s="1"/>
  <c r="H35" i="28"/>
  <c r="H114" i="28"/>
  <c r="H114" i="29" s="1"/>
  <c r="H138" i="31"/>
  <c r="P106" i="28"/>
  <c r="I52" i="28"/>
  <c r="I52" i="29" s="1"/>
  <c r="F35" i="28"/>
  <c r="E43" i="28"/>
  <c r="G43" i="28"/>
  <c r="J51" i="28"/>
  <c r="N78" i="28"/>
  <c r="N78" i="29" s="1"/>
  <c r="K79" i="28"/>
  <c r="O61" i="28"/>
  <c r="O60" i="28"/>
  <c r="O71" i="28"/>
  <c r="O71" i="29" s="1"/>
  <c r="K57" i="28"/>
  <c r="K56" i="28"/>
  <c r="K71" i="28"/>
  <c r="K71" i="29" s="1"/>
  <c r="G69" i="28"/>
  <c r="G60" i="28"/>
  <c r="G71" i="28"/>
  <c r="G71" i="29" s="1"/>
  <c r="F79" i="28"/>
  <c r="N68" i="28"/>
  <c r="N68" i="29" s="1"/>
  <c r="N71" i="28"/>
  <c r="N71" i="29" s="1"/>
  <c r="N74" i="28"/>
  <c r="N74" i="29" s="1"/>
  <c r="J67" i="28"/>
  <c r="J67" i="29" s="1"/>
  <c r="J102" i="28"/>
  <c r="F76" i="28"/>
  <c r="F59" i="28"/>
  <c r="F57" i="28"/>
  <c r="F43" i="28"/>
  <c r="H53" i="28"/>
  <c r="H67" i="28"/>
  <c r="H67" i="29" s="1"/>
  <c r="H56" i="28"/>
  <c r="M75" i="28"/>
  <c r="M75" i="29" s="1"/>
  <c r="M66" i="28"/>
  <c r="M66" i="29" s="1"/>
  <c r="M77" i="28"/>
  <c r="M77" i="29" s="1"/>
  <c r="I66" i="28"/>
  <c r="I66" i="29" s="1"/>
  <c r="I62" i="28"/>
  <c r="I77" i="28"/>
  <c r="I77" i="29" s="1"/>
  <c r="E64" i="28"/>
  <c r="E75" i="28"/>
  <c r="E75" i="29" s="1"/>
  <c r="E69" i="28"/>
  <c r="E69" i="29" s="1"/>
  <c r="P61" i="28"/>
  <c r="P57" i="28"/>
  <c r="P68" i="28"/>
  <c r="L57" i="28"/>
  <c r="L69" i="28"/>
  <c r="L69" i="29" s="1"/>
  <c r="L72" i="28"/>
  <c r="L72" i="29" s="1"/>
  <c r="L109" i="28"/>
  <c r="L109" i="29" s="1"/>
  <c r="P41" i="28"/>
  <c r="H25" i="28"/>
  <c r="H25" i="29" s="1"/>
  <c r="L48" i="28"/>
  <c r="L35" i="28"/>
  <c r="L114" i="28"/>
  <c r="L114" i="29" s="1"/>
  <c r="L138" i="31"/>
  <c r="I107" i="28"/>
  <c r="I35" i="28"/>
  <c r="N35" i="28"/>
  <c r="I106" i="28"/>
  <c r="F51" i="28"/>
  <c r="J78" i="28"/>
  <c r="J78" i="29" s="1"/>
  <c r="O73" i="28"/>
  <c r="O73" i="29" s="1"/>
  <c r="O74" i="28"/>
  <c r="O74" i="29" s="1"/>
  <c r="O67" i="28"/>
  <c r="O67" i="29" s="1"/>
  <c r="K77" i="28"/>
  <c r="K77" i="29" s="1"/>
  <c r="K74" i="28"/>
  <c r="K74" i="29" s="1"/>
  <c r="K67" i="28"/>
  <c r="K67" i="29" s="1"/>
  <c r="G61" i="28"/>
  <c r="G74" i="28"/>
  <c r="G74" i="29" s="1"/>
  <c r="G67" i="28"/>
  <c r="G67" i="29" s="1"/>
  <c r="N67" i="28"/>
  <c r="N67" i="29" s="1"/>
  <c r="N63" i="28"/>
  <c r="N70" i="28"/>
  <c r="N70" i="29" s="1"/>
  <c r="J71" i="28"/>
  <c r="J71" i="29" s="1"/>
  <c r="J59" i="28"/>
  <c r="J74" i="28"/>
  <c r="J74" i="29" s="1"/>
  <c r="F60" i="28"/>
  <c r="F71" i="28"/>
  <c r="F71" i="29" s="1"/>
  <c r="F102" i="28"/>
  <c r="H70" i="28"/>
  <c r="H70" i="29" s="1"/>
  <c r="H77" i="28"/>
  <c r="H77" i="29" s="1"/>
  <c r="H63" i="28"/>
  <c r="M67" i="28"/>
  <c r="M67" i="29" s="1"/>
  <c r="M58" i="28"/>
  <c r="M73" i="28"/>
  <c r="M73" i="29" s="1"/>
  <c r="I58" i="28"/>
  <c r="I53" i="28"/>
  <c r="I73" i="28"/>
  <c r="I73" i="29" s="1"/>
  <c r="E77" i="28"/>
  <c r="E77" i="29" s="1"/>
  <c r="E58" i="28"/>
  <c r="E71" i="28"/>
  <c r="E71" i="29" s="1"/>
  <c r="P74" i="28"/>
  <c r="P74" i="29" s="1"/>
  <c r="P75" i="28"/>
  <c r="P75" i="29" s="1"/>
  <c r="P64" i="28"/>
  <c r="L102" i="28"/>
  <c r="L61" i="28"/>
  <c r="L68" i="28"/>
  <c r="H109" i="28"/>
  <c r="H109" i="29" s="1"/>
  <c r="O41" i="28"/>
  <c r="K38" i="28"/>
  <c r="L52" i="28"/>
  <c r="L52" i="29" s="1"/>
  <c r="G114" i="28"/>
  <c r="G114" i="29" s="1"/>
  <c r="G138" i="31"/>
  <c r="O106" i="28"/>
  <c r="F50" i="28"/>
  <c r="F50" i="29" s="1"/>
  <c r="P35" i="28"/>
  <c r="P114" i="28"/>
  <c r="P114" i="29" s="1"/>
  <c r="P138" i="31"/>
  <c r="M107" i="28"/>
  <c r="G50" i="28"/>
  <c r="G50" i="29" s="1"/>
  <c r="M35" i="28"/>
  <c r="I108" i="28"/>
  <c r="I108" i="29" s="1"/>
  <c r="I51" i="28"/>
  <c r="M114" i="28"/>
  <c r="M114" i="29" s="1"/>
  <c r="M138" i="31"/>
  <c r="I114" i="28"/>
  <c r="I114" i="29" s="1"/>
  <c r="I138" i="31"/>
  <c r="O35" i="28"/>
  <c r="G35" i="28"/>
  <c r="M78" i="28"/>
  <c r="M78" i="29" s="1"/>
  <c r="P78" i="28"/>
  <c r="P78" i="29" s="1"/>
  <c r="O57" i="28"/>
  <c r="O70" i="28"/>
  <c r="O70" i="29" s="1"/>
  <c r="O63" i="28"/>
  <c r="K69" i="28"/>
  <c r="K69" i="29" s="1"/>
  <c r="K70" i="28"/>
  <c r="K70" i="29" s="1"/>
  <c r="K63" i="28"/>
  <c r="G65" i="28"/>
  <c r="G70" i="28"/>
  <c r="G70" i="29" s="1"/>
  <c r="G63" i="28"/>
  <c r="N59" i="28"/>
  <c r="N77" i="28"/>
  <c r="N77" i="29" s="1"/>
  <c r="N66" i="28"/>
  <c r="N66" i="29" s="1"/>
  <c r="J63" i="28"/>
  <c r="J77" i="28"/>
  <c r="J77" i="29" s="1"/>
  <c r="J70" i="28"/>
  <c r="J70" i="29" s="1"/>
  <c r="F75" i="28"/>
  <c r="F75" i="29" s="1"/>
  <c r="F63" i="28"/>
  <c r="F74" i="28"/>
  <c r="H102" i="28"/>
  <c r="H69" i="28"/>
  <c r="H69" i="29" s="1"/>
  <c r="H59" i="28"/>
  <c r="M59" i="28"/>
  <c r="M76" i="28"/>
  <c r="M76" i="29" s="1"/>
  <c r="M69" i="28"/>
  <c r="M69" i="29" s="1"/>
  <c r="I71" i="28"/>
  <c r="I71" i="29" s="1"/>
  <c r="I76" i="28"/>
  <c r="I76" i="29" s="1"/>
  <c r="I69" i="28"/>
  <c r="I69" i="29" s="1"/>
  <c r="E61" i="28"/>
  <c r="E63" i="28"/>
  <c r="E76" i="28"/>
  <c r="E76" i="29" s="1"/>
  <c r="P66" i="28"/>
  <c r="P66" i="29" s="1"/>
  <c r="P71" i="28"/>
  <c r="P71" i="29" s="1"/>
  <c r="P60" i="28"/>
  <c r="L70" i="28"/>
  <c r="L70" i="29" s="1"/>
  <c r="L75" i="28"/>
  <c r="L75" i="29" s="1"/>
  <c r="L64" i="28"/>
  <c r="L41" i="28"/>
  <c r="F41" i="28"/>
  <c r="J106" i="28"/>
  <c r="E57" i="28"/>
  <c r="L107" i="28"/>
  <c r="H108" i="28"/>
  <c r="H108" i="29" s="1"/>
  <c r="E107" i="28"/>
  <c r="K50" i="28"/>
  <c r="K50" i="29" s="1"/>
  <c r="E108" i="28"/>
  <c r="E108" i="29" s="1"/>
  <c r="J109" i="28"/>
  <c r="J109" i="29" s="1"/>
  <c r="N109" i="28"/>
  <c r="N109" i="29" s="1"/>
  <c r="F109" i="28"/>
  <c r="F109" i="29" s="1"/>
  <c r="I50" i="28"/>
  <c r="I50" i="29" s="1"/>
  <c r="H43" i="28"/>
  <c r="K35" i="28"/>
  <c r="J90" i="28"/>
  <c r="J90" i="29" s="1"/>
  <c r="L79" i="28"/>
  <c r="K78" i="28"/>
  <c r="K78" i="29" s="1"/>
  <c r="O72" i="28"/>
  <c r="O72" i="29" s="1"/>
  <c r="O66" i="28"/>
  <c r="O66" i="29" s="1"/>
  <c r="O59" i="28"/>
  <c r="K60" i="28"/>
  <c r="K66" i="28"/>
  <c r="K66" i="29" s="1"/>
  <c r="K59" i="28"/>
  <c r="G64" i="28"/>
  <c r="G66" i="28"/>
  <c r="G66" i="29" s="1"/>
  <c r="G59" i="28"/>
  <c r="N72" i="28"/>
  <c r="N72" i="29" s="1"/>
  <c r="N73" i="28"/>
  <c r="N73" i="29" s="1"/>
  <c r="N62" i="28"/>
  <c r="J68" i="28"/>
  <c r="J73" i="28"/>
  <c r="J73" i="29" s="1"/>
  <c r="J66" i="28"/>
  <c r="J66" i="29" s="1"/>
  <c r="F72" i="28"/>
  <c r="F77" i="28"/>
  <c r="F77" i="29" s="1"/>
  <c r="F70" i="28"/>
  <c r="F70" i="29" s="1"/>
  <c r="H61" i="28"/>
  <c r="H73" i="28"/>
  <c r="H73" i="29" s="1"/>
  <c r="H76" i="28"/>
  <c r="H76" i="29" s="1"/>
  <c r="M63" i="28"/>
  <c r="M72" i="28"/>
  <c r="M72" i="29" s="1"/>
  <c r="M65" i="28"/>
  <c r="M65" i="29" s="1"/>
  <c r="I63" i="28"/>
  <c r="I72" i="28"/>
  <c r="I72" i="29" s="1"/>
  <c r="I65" i="28"/>
  <c r="I65" i="29" s="1"/>
  <c r="E68" i="28"/>
  <c r="E74" i="28"/>
  <c r="E74" i="29" s="1"/>
  <c r="P58" i="28"/>
  <c r="P67" i="28"/>
  <c r="P67" i="29" s="1"/>
  <c r="P56" i="28"/>
  <c r="L62" i="28"/>
  <c r="L71" i="28"/>
  <c r="L71" i="29" s="1"/>
  <c r="L60" i="28"/>
  <c r="F38" i="28"/>
  <c r="I38" i="28"/>
  <c r="G106" i="28"/>
  <c r="N106" i="28"/>
  <c r="G52" i="28"/>
  <c r="G52" i="29" s="1"/>
  <c r="O114" i="28"/>
  <c r="O114" i="29" s="1"/>
  <c r="O138" i="31"/>
  <c r="E102" i="28"/>
  <c r="N50" i="28"/>
  <c r="N50" i="29" s="1"/>
  <c r="L108" i="28"/>
  <c r="L108" i="29" s="1"/>
  <c r="O50" i="28"/>
  <c r="O50" i="29" s="1"/>
  <c r="M108" i="28"/>
  <c r="M108" i="29" s="1"/>
  <c r="F107" i="28"/>
  <c r="J107" i="28"/>
  <c r="M106" i="28"/>
  <c r="E106" i="28"/>
  <c r="K48" i="28"/>
  <c r="I78" i="28"/>
  <c r="I78" i="29" s="1"/>
  <c r="J88" i="28"/>
  <c r="J88" i="29" s="1"/>
  <c r="J99" i="28"/>
  <c r="O65" i="28"/>
  <c r="O65" i="29" s="1"/>
  <c r="O56" i="28"/>
  <c r="O62" i="28"/>
  <c r="K61" i="28"/>
  <c r="K62" i="28"/>
  <c r="G73" i="28"/>
  <c r="G73" i="29" s="1"/>
  <c r="G102" i="28"/>
  <c r="G62" i="28"/>
  <c r="F78" i="28"/>
  <c r="F78" i="29" s="1"/>
  <c r="N64" i="28"/>
  <c r="N69" i="28"/>
  <c r="N69" i="29" s="1"/>
  <c r="N58" i="28"/>
  <c r="J60" i="28"/>
  <c r="J69" i="28"/>
  <c r="J69" i="29" s="1"/>
  <c r="J62" i="28"/>
  <c r="F64" i="28"/>
  <c r="F73" i="28"/>
  <c r="F73" i="29" s="1"/>
  <c r="F66" i="28"/>
  <c r="H74" i="28"/>
  <c r="H74" i="29" s="1"/>
  <c r="H65" i="28"/>
  <c r="H65" i="29" s="1"/>
  <c r="H72" i="28"/>
  <c r="H72" i="29" s="1"/>
  <c r="M102" i="28"/>
  <c r="M68" i="28"/>
  <c r="M61" i="28"/>
  <c r="I75" i="28"/>
  <c r="I75" i="29" s="1"/>
  <c r="I68" i="28"/>
  <c r="I61" i="28"/>
  <c r="E66" i="28"/>
  <c r="E66" i="29" s="1"/>
  <c r="E65" i="28"/>
  <c r="H79" i="28"/>
  <c r="P62" i="28"/>
  <c r="P63" i="28"/>
  <c r="P43" i="28"/>
  <c r="L53" i="28"/>
  <c r="L67" i="28"/>
  <c r="L67" i="29" s="1"/>
  <c r="L56" i="28"/>
  <c r="G109" i="28"/>
  <c r="G109" i="29" s="1"/>
  <c r="H41" i="28"/>
  <c r="M25" i="28"/>
  <c r="M25" i="29" s="1"/>
  <c r="P51" i="28"/>
  <c r="N52" i="28"/>
  <c r="N52" i="29" s="1"/>
  <c r="P48" i="28"/>
  <c r="M52" i="28"/>
  <c r="M52" i="29" s="1"/>
  <c r="M51" i="28"/>
  <c r="N51" i="28"/>
  <c r="O48" i="28"/>
  <c r="O51" i="28"/>
  <c r="P52" i="28"/>
  <c r="P52" i="29" s="1"/>
  <c r="N48" i="28"/>
  <c r="O52" i="28"/>
  <c r="O52" i="29" s="1"/>
  <c r="M48" i="28"/>
  <c r="K114" i="28"/>
  <c r="K114" i="29" s="1"/>
  <c r="C4" i="26"/>
  <c r="C7" i="26" s="1"/>
  <c r="H42" i="28"/>
  <c r="J39" i="28"/>
  <c r="J39" i="29" s="1"/>
  <c r="J42" i="28"/>
  <c r="I83" i="28"/>
  <c r="L89" i="28"/>
  <c r="L89" i="29" s="1"/>
  <c r="L88" i="28"/>
  <c r="L88" i="29" s="1"/>
  <c r="O98" i="28"/>
  <c r="O93" i="28"/>
  <c r="O93" i="29" s="1"/>
  <c r="O94" i="28"/>
  <c r="O94" i="29" s="1"/>
  <c r="K82" i="28"/>
  <c r="K82" i="29" s="1"/>
  <c r="K83" i="28"/>
  <c r="P85" i="28"/>
  <c r="P85" i="29" s="1"/>
  <c r="F99" i="28"/>
  <c r="F81" i="28"/>
  <c r="E78" i="28"/>
  <c r="E78" i="29" s="1"/>
  <c r="H82" i="28"/>
  <c r="H82" i="29" s="1"/>
  <c r="H87" i="28"/>
  <c r="H87" i="29" s="1"/>
  <c r="H100" i="28"/>
  <c r="H84" i="28"/>
  <c r="H84" i="29" s="1"/>
  <c r="G101" i="28"/>
  <c r="G81" i="28"/>
  <c r="G93" i="28"/>
  <c r="G93" i="29" s="1"/>
  <c r="G98" i="28"/>
  <c r="G82" i="28"/>
  <c r="G82" i="29" s="1"/>
  <c r="G91" i="28"/>
  <c r="G91" i="29" s="1"/>
  <c r="G55" i="28"/>
  <c r="P49" i="28"/>
  <c r="P49" i="29" s="1"/>
  <c r="H49" i="28"/>
  <c r="H49" i="29" s="1"/>
  <c r="O42" i="28"/>
  <c r="G42" i="28"/>
  <c r="N108" i="28"/>
  <c r="N108" i="29" s="1"/>
  <c r="H38" i="28"/>
  <c r="O39" i="28"/>
  <c r="O39" i="29" s="1"/>
  <c r="L42" i="28"/>
  <c r="E55" i="28"/>
  <c r="J49" i="28"/>
  <c r="J49" i="29" s="1"/>
  <c r="I42" i="28"/>
  <c r="N39" i="28"/>
  <c r="N39" i="29" s="1"/>
  <c r="K39" i="28"/>
  <c r="K39" i="29" s="1"/>
  <c r="B4" i="26"/>
  <c r="B7" i="26" s="1"/>
  <c r="J35" i="28"/>
  <c r="M36" i="28"/>
  <c r="M36" i="29" s="1"/>
  <c r="F42" i="28"/>
  <c r="H36" i="28"/>
  <c r="H36" i="29" s="1"/>
  <c r="I88" i="28"/>
  <c r="I88" i="29" s="1"/>
  <c r="I93" i="28"/>
  <c r="I93" i="29" s="1"/>
  <c r="I99" i="28"/>
  <c r="I55" i="28"/>
  <c r="I98" i="28"/>
  <c r="I82" i="28"/>
  <c r="I82" i="29" s="1"/>
  <c r="N96" i="28"/>
  <c r="N96" i="29" s="1"/>
  <c r="N88" i="28"/>
  <c r="N88" i="29" s="1"/>
  <c r="N80" i="28"/>
  <c r="N99" i="28"/>
  <c r="N91" i="28"/>
  <c r="N91" i="29" s="1"/>
  <c r="N83" i="28"/>
  <c r="J82" i="28"/>
  <c r="J82" i="29" s="1"/>
  <c r="J101" i="28"/>
  <c r="J93" i="28"/>
  <c r="J93" i="29" s="1"/>
  <c r="J85" i="28"/>
  <c r="J85" i="29" s="1"/>
  <c r="M81" i="28"/>
  <c r="M87" i="28"/>
  <c r="M87" i="29" s="1"/>
  <c r="M100" i="28"/>
  <c r="M92" i="28"/>
  <c r="M92" i="29" s="1"/>
  <c r="M84" i="28"/>
  <c r="M84" i="29" s="1"/>
  <c r="M55" i="28"/>
  <c r="M89" i="28"/>
  <c r="M89" i="29" s="1"/>
  <c r="L95" i="28"/>
  <c r="L95" i="29" s="1"/>
  <c r="L87" i="28"/>
  <c r="L87" i="29" s="1"/>
  <c r="L94" i="28"/>
  <c r="L94" i="29" s="1"/>
  <c r="L86" i="28"/>
  <c r="L86" i="29" s="1"/>
  <c r="O90" i="28"/>
  <c r="O90" i="29" s="1"/>
  <c r="O88" i="28"/>
  <c r="O88" i="29" s="1"/>
  <c r="O99" i="28"/>
  <c r="O91" i="28"/>
  <c r="O91" i="29" s="1"/>
  <c r="O83" i="28"/>
  <c r="O92" i="28"/>
  <c r="O92" i="29" s="1"/>
  <c r="K94" i="28"/>
  <c r="K94" i="29" s="1"/>
  <c r="K100" i="28"/>
  <c r="K97" i="28"/>
  <c r="K97" i="29" s="1"/>
  <c r="K89" i="28"/>
  <c r="K89" i="29" s="1"/>
  <c r="K81" i="28"/>
  <c r="P99" i="28"/>
  <c r="P91" i="28"/>
  <c r="P91" i="29" s="1"/>
  <c r="P83" i="28"/>
  <c r="P100" i="28"/>
  <c r="P92" i="28"/>
  <c r="P92" i="29" s="1"/>
  <c r="P84" i="28"/>
  <c r="P84" i="29" s="1"/>
  <c r="P55" i="28"/>
  <c r="F83" i="28"/>
  <c r="F88" i="28"/>
  <c r="F88" i="29" s="1"/>
  <c r="F87" i="28"/>
  <c r="F93" i="28"/>
  <c r="F93" i="29" s="1"/>
  <c r="F98" i="28"/>
  <c r="F82" i="28"/>
  <c r="F82" i="29" s="1"/>
  <c r="E82" i="28"/>
  <c r="E82" i="29" s="1"/>
  <c r="E91" i="28"/>
  <c r="E91" i="29" s="1"/>
  <c r="E83" i="28"/>
  <c r="E88" i="28"/>
  <c r="E88" i="29" s="1"/>
  <c r="E89" i="28"/>
  <c r="E89" i="29" s="1"/>
  <c r="H94" i="28"/>
  <c r="H94" i="29" s="1"/>
  <c r="H93" i="28"/>
  <c r="H93" i="29" s="1"/>
  <c r="H85" i="28"/>
  <c r="H85" i="29" s="1"/>
  <c r="H81" i="28"/>
  <c r="H83" i="28"/>
  <c r="H96" i="28"/>
  <c r="H96" i="29" s="1"/>
  <c r="H80" i="28"/>
  <c r="G89" i="28"/>
  <c r="G89" i="29" s="1"/>
  <c r="G96" i="28"/>
  <c r="G96" i="29" s="1"/>
  <c r="G85" i="28"/>
  <c r="G85" i="29" s="1"/>
  <c r="G94" i="28"/>
  <c r="G94" i="29" s="1"/>
  <c r="G87" i="28"/>
  <c r="G87" i="29" s="1"/>
  <c r="K109" i="28"/>
  <c r="K109" i="29" s="1"/>
  <c r="L39" i="28"/>
  <c r="L39" i="29" s="1"/>
  <c r="K25" i="28"/>
  <c r="K25" i="29" s="1"/>
  <c r="K41" i="28"/>
  <c r="N25" i="28"/>
  <c r="N25" i="29" s="1"/>
  <c r="P25" i="28"/>
  <c r="P25" i="29" s="1"/>
  <c r="J108" i="28"/>
  <c r="J108" i="29" s="1"/>
  <c r="M38" i="28"/>
  <c r="F4" i="26"/>
  <c r="F7" i="26" s="1"/>
  <c r="J50" i="28"/>
  <c r="J50" i="29" s="1"/>
  <c r="M39" i="28"/>
  <c r="M39" i="29" s="1"/>
  <c r="F49" i="28"/>
  <c r="F49" i="29" s="1"/>
  <c r="F36" i="28"/>
  <c r="F36" i="29" s="1"/>
  <c r="I81" i="28"/>
  <c r="I86" i="28"/>
  <c r="I86" i="29" s="1"/>
  <c r="N82" i="28"/>
  <c r="N82" i="29" s="1"/>
  <c r="N85" i="28"/>
  <c r="N85" i="29" s="1"/>
  <c r="J84" i="28"/>
  <c r="J84" i="29" s="1"/>
  <c r="J55" i="28"/>
  <c r="J87" i="28"/>
  <c r="J87" i="29" s="1"/>
  <c r="M91" i="28"/>
  <c r="M91" i="29" s="1"/>
  <c r="M94" i="28"/>
  <c r="M94" i="29" s="1"/>
  <c r="M97" i="28"/>
  <c r="M97" i="29" s="1"/>
  <c r="L96" i="28"/>
  <c r="L96" i="29" s="1"/>
  <c r="O96" i="28"/>
  <c r="O96" i="29" s="1"/>
  <c r="K96" i="28"/>
  <c r="K96" i="29" s="1"/>
  <c r="K91" i="28"/>
  <c r="K91" i="29" s="1"/>
  <c r="P101" i="28"/>
  <c r="F96" i="28"/>
  <c r="F96" i="29" s="1"/>
  <c r="F97" i="28"/>
  <c r="F97" i="29" s="1"/>
  <c r="F86" i="28"/>
  <c r="F86" i="29" s="1"/>
  <c r="E94" i="28"/>
  <c r="E94" i="29" s="1"/>
  <c r="E96" i="28"/>
  <c r="E96" i="29" s="1"/>
  <c r="E85" i="28"/>
  <c r="E85" i="29" s="1"/>
  <c r="O36" i="28"/>
  <c r="O36" i="29" s="1"/>
  <c r="M42" i="28"/>
  <c r="M49" i="28"/>
  <c r="M49" i="29" s="1"/>
  <c r="I95" i="28"/>
  <c r="I95" i="29" s="1"/>
  <c r="I89" i="28"/>
  <c r="I89" i="29" s="1"/>
  <c r="I96" i="28"/>
  <c r="I96" i="29" s="1"/>
  <c r="I94" i="28"/>
  <c r="I94" i="29" s="1"/>
  <c r="N94" i="28"/>
  <c r="N94" i="29" s="1"/>
  <c r="N86" i="28"/>
  <c r="N86" i="29" s="1"/>
  <c r="N97" i="28"/>
  <c r="N97" i="29" s="1"/>
  <c r="J80" i="28"/>
  <c r="J91" i="28"/>
  <c r="J91" i="29" s="1"/>
  <c r="M85" i="28"/>
  <c r="M85" i="29" s="1"/>
  <c r="M82" i="28"/>
  <c r="M82" i="29" s="1"/>
  <c r="L101" i="28"/>
  <c r="L85" i="28"/>
  <c r="L85" i="29" s="1"/>
  <c r="L92" i="28"/>
  <c r="L92" i="29" s="1"/>
  <c r="L55" i="28"/>
  <c r="O97" i="28"/>
  <c r="O97" i="29" s="1"/>
  <c r="O84" i="28"/>
  <c r="O84" i="29" s="1"/>
  <c r="P89" i="28"/>
  <c r="P89" i="29" s="1"/>
  <c r="P98" i="28"/>
  <c r="P90" i="28"/>
  <c r="P90" i="29" s="1"/>
  <c r="P82" i="28"/>
  <c r="P82" i="29" s="1"/>
  <c r="K73" i="28"/>
  <c r="K73" i="29" s="1"/>
  <c r="F84" i="28"/>
  <c r="F84" i="29" s="1"/>
  <c r="F80" i="28"/>
  <c r="F89" i="28"/>
  <c r="F89" i="29" s="1"/>
  <c r="G4" i="26"/>
  <c r="G7" i="26" s="1"/>
  <c r="J56" i="28"/>
  <c r="E99" i="28"/>
  <c r="H99" i="28"/>
  <c r="H98" i="28"/>
  <c r="H101" i="28"/>
  <c r="H95" i="28"/>
  <c r="H95" i="29" s="1"/>
  <c r="H92" i="28"/>
  <c r="H92" i="29" s="1"/>
  <c r="P70" i="28"/>
  <c r="P70" i="29" s="1"/>
  <c r="G97" i="28"/>
  <c r="G97" i="29" s="1"/>
  <c r="G80" i="28"/>
  <c r="G92" i="28"/>
  <c r="G92" i="29" s="1"/>
  <c r="G90" i="28"/>
  <c r="G90" i="29" s="1"/>
  <c r="G99" i="28"/>
  <c r="G83" i="28"/>
  <c r="G25" i="28"/>
  <c r="G25" i="29" s="1"/>
  <c r="K42" i="28"/>
  <c r="J25" i="28"/>
  <c r="J25" i="29" s="1"/>
  <c r="F108" i="28"/>
  <c r="F108" i="29" s="1"/>
  <c r="P38" i="28"/>
  <c r="E54" i="28"/>
  <c r="E54" i="29" s="1"/>
  <c r="G39" i="28"/>
  <c r="G39" i="29" s="1"/>
  <c r="G36" i="28"/>
  <c r="G36" i="29" s="1"/>
  <c r="N42" i="28"/>
  <c r="I100" i="28"/>
  <c r="I97" i="28"/>
  <c r="I97" i="29" s="1"/>
  <c r="I80" i="28"/>
  <c r="N98" i="28"/>
  <c r="N90" i="28"/>
  <c r="N90" i="29" s="1"/>
  <c r="N101" i="28"/>
  <c r="N93" i="28"/>
  <c r="N93" i="29" s="1"/>
  <c r="J92" i="28"/>
  <c r="J92" i="29" s="1"/>
  <c r="J95" i="28"/>
  <c r="J95" i="29" s="1"/>
  <c r="M86" i="28"/>
  <c r="M86" i="29" s="1"/>
  <c r="L97" i="28"/>
  <c r="L97" i="29" s="1"/>
  <c r="L81" i="28"/>
  <c r="L80" i="28"/>
  <c r="O101" i="28"/>
  <c r="O85" i="28"/>
  <c r="O85" i="29" s="1"/>
  <c r="K84" i="28"/>
  <c r="K84" i="29" s="1"/>
  <c r="K99" i="28"/>
  <c r="K80" i="28"/>
  <c r="P93" i="28"/>
  <c r="P93" i="29" s="1"/>
  <c r="P94" i="28"/>
  <c r="P94" i="29" s="1"/>
  <c r="P86" i="28"/>
  <c r="P86" i="29" s="1"/>
  <c r="F95" i="28"/>
  <c r="F95" i="29" s="1"/>
  <c r="H89" i="28"/>
  <c r="H89" i="29" s="1"/>
  <c r="E80" i="28"/>
  <c r="P42" i="28"/>
  <c r="E98" i="28"/>
  <c r="N49" i="28"/>
  <c r="N49" i="29" s="1"/>
  <c r="K36" i="28"/>
  <c r="K36" i="29" s="1"/>
  <c r="G49" i="28"/>
  <c r="G49" i="29" s="1"/>
  <c r="K49" i="28"/>
  <c r="K49" i="29" s="1"/>
  <c r="I36" i="28"/>
  <c r="I36" i="29" s="1"/>
  <c r="E4" i="26"/>
  <c r="E7" i="26" s="1"/>
  <c r="J48" i="28"/>
  <c r="P36" i="28"/>
  <c r="P36" i="29" s="1"/>
  <c r="N36" i="28"/>
  <c r="N36" i="29" s="1"/>
  <c r="I84" i="28"/>
  <c r="I84" i="29" s="1"/>
  <c r="I91" i="28"/>
  <c r="I91" i="29" s="1"/>
  <c r="N89" i="28"/>
  <c r="N89" i="29" s="1"/>
  <c r="N81" i="28"/>
  <c r="J96" i="28"/>
  <c r="J96" i="29" s="1"/>
  <c r="J83" i="28"/>
  <c r="M95" i="28"/>
  <c r="M95" i="29" s="1"/>
  <c r="M98" i="28"/>
  <c r="M90" i="28"/>
  <c r="M90" i="29" s="1"/>
  <c r="M101" i="28"/>
  <c r="L93" i="28"/>
  <c r="L93" i="29" s="1"/>
  <c r="L100" i="28"/>
  <c r="L84" i="28"/>
  <c r="L84" i="29" s="1"/>
  <c r="O86" i="28"/>
  <c r="O86" i="29" s="1"/>
  <c r="O80" i="28"/>
  <c r="O89" i="28"/>
  <c r="O89" i="29" s="1"/>
  <c r="O81" i="28"/>
  <c r="K92" i="28"/>
  <c r="K92" i="29" s="1"/>
  <c r="K98" i="28"/>
  <c r="K55" i="28"/>
  <c r="K95" i="28"/>
  <c r="K95" i="29" s="1"/>
  <c r="K87" i="28"/>
  <c r="K87" i="29" s="1"/>
  <c r="P97" i="28"/>
  <c r="P97" i="29" s="1"/>
  <c r="P81" i="28"/>
  <c r="F101" i="28"/>
  <c r="F94" i="28"/>
  <c r="F94" i="29" s="1"/>
  <c r="E100" i="28"/>
  <c r="E87" i="28"/>
  <c r="E87" i="29" s="1"/>
  <c r="E92" i="28"/>
  <c r="E92" i="29" s="1"/>
  <c r="E93" i="28"/>
  <c r="E93" i="29" s="1"/>
  <c r="E101" i="28"/>
  <c r="I39" i="28"/>
  <c r="I39" i="29" s="1"/>
  <c r="F39" i="28"/>
  <c r="F39" i="29" s="1"/>
  <c r="O49" i="28"/>
  <c r="O49" i="29" s="1"/>
  <c r="L36" i="28"/>
  <c r="L36" i="29" s="1"/>
  <c r="I49" i="28"/>
  <c r="I49" i="29" s="1"/>
  <c r="J36" i="28"/>
  <c r="J36" i="29" s="1"/>
  <c r="I101" i="28"/>
  <c r="I85" i="28"/>
  <c r="I85" i="29" s="1"/>
  <c r="I87" i="28"/>
  <c r="I87" i="29" s="1"/>
  <c r="I92" i="28"/>
  <c r="I92" i="29" s="1"/>
  <c r="I90" i="28"/>
  <c r="I90" i="29" s="1"/>
  <c r="N100" i="28"/>
  <c r="N92" i="28"/>
  <c r="N92" i="29" s="1"/>
  <c r="N84" i="28"/>
  <c r="N84" i="29" s="1"/>
  <c r="N55" i="28"/>
  <c r="N127" i="28" s="1"/>
  <c r="N95" i="28"/>
  <c r="N95" i="29" s="1"/>
  <c r="N87" i="28"/>
  <c r="N87" i="29" s="1"/>
  <c r="J94" i="28"/>
  <c r="J94" i="29" s="1"/>
  <c r="J86" i="28"/>
  <c r="J86" i="29" s="1"/>
  <c r="J97" i="28"/>
  <c r="J97" i="29" s="1"/>
  <c r="J89" i="28"/>
  <c r="J89" i="29" s="1"/>
  <c r="M93" i="28"/>
  <c r="M93" i="29" s="1"/>
  <c r="M83" i="28"/>
  <c r="M96" i="28"/>
  <c r="M96" i="29" s="1"/>
  <c r="M88" i="28"/>
  <c r="M88" i="29" s="1"/>
  <c r="M80" i="28"/>
  <c r="M99" i="28"/>
  <c r="L99" i="28"/>
  <c r="L91" i="28"/>
  <c r="L91" i="29" s="1"/>
  <c r="L83" i="28"/>
  <c r="L98" i="28"/>
  <c r="L90" i="28"/>
  <c r="L90" i="29" s="1"/>
  <c r="L82" i="28"/>
  <c r="L82" i="29" s="1"/>
  <c r="O100" i="28"/>
  <c r="O55" i="28"/>
  <c r="O127" i="28" s="1"/>
  <c r="O95" i="28"/>
  <c r="O95" i="29" s="1"/>
  <c r="O87" i="28"/>
  <c r="O87" i="29" s="1"/>
  <c r="O82" i="28"/>
  <c r="O82" i="29" s="1"/>
  <c r="K88" i="28"/>
  <c r="K88" i="29" s="1"/>
  <c r="K90" i="28"/>
  <c r="K90" i="29" s="1"/>
  <c r="K101" i="28"/>
  <c r="K93" i="28"/>
  <c r="K93" i="29" s="1"/>
  <c r="K85" i="28"/>
  <c r="K85" i="29" s="1"/>
  <c r="K86" i="28"/>
  <c r="K86" i="29" s="1"/>
  <c r="P95" i="28"/>
  <c r="P95" i="29" s="1"/>
  <c r="P87" i="28"/>
  <c r="P87" i="29" s="1"/>
  <c r="P96" i="28"/>
  <c r="P96" i="29" s="1"/>
  <c r="P88" i="28"/>
  <c r="P88" i="29" s="1"/>
  <c r="P80" i="28"/>
  <c r="F92" i="28"/>
  <c r="F92" i="29" s="1"/>
  <c r="F91" i="28"/>
  <c r="F91" i="29" s="1"/>
  <c r="F100" i="28"/>
  <c r="F55" i="28"/>
  <c r="F85" i="28"/>
  <c r="F85" i="29" s="1"/>
  <c r="F90" i="28"/>
  <c r="F90" i="29" s="1"/>
  <c r="J72" i="28"/>
  <c r="J72" i="29" s="1"/>
  <c r="E90" i="28"/>
  <c r="E90" i="29" s="1"/>
  <c r="E86" i="28"/>
  <c r="E86" i="29" s="1"/>
  <c r="E84" i="28"/>
  <c r="E84" i="29" s="1"/>
  <c r="E95" i="28"/>
  <c r="E95" i="29" s="1"/>
  <c r="E81" i="28"/>
  <c r="E97" i="28"/>
  <c r="E97" i="29" s="1"/>
  <c r="E70" i="28"/>
  <c r="H86" i="28"/>
  <c r="H86" i="29" s="1"/>
  <c r="H90" i="28"/>
  <c r="H90" i="29" s="1"/>
  <c r="H97" i="28"/>
  <c r="H97" i="29" s="1"/>
  <c r="H91" i="28"/>
  <c r="H91" i="29" s="1"/>
  <c r="H55" i="28"/>
  <c r="H88" i="28"/>
  <c r="H88" i="29" s="1"/>
  <c r="G88" i="28"/>
  <c r="G88" i="29" s="1"/>
  <c r="G100" i="28"/>
  <c r="G84" i="28"/>
  <c r="G84" i="29" s="1"/>
  <c r="G86" i="28"/>
  <c r="G86" i="29" s="1"/>
  <c r="G95" i="28"/>
  <c r="G95" i="29" s="1"/>
  <c r="L49" i="28"/>
  <c r="L49" i="29" s="1"/>
  <c r="P39" i="28"/>
  <c r="P39" i="29" s="1"/>
  <c r="H39" i="28"/>
  <c r="H39" i="29" s="1"/>
  <c r="F26" i="21"/>
  <c r="F25" i="28"/>
  <c r="F25" i="29" s="1"/>
  <c r="L38" i="28"/>
  <c r="O38" i="28"/>
  <c r="B26" i="26"/>
  <c r="B29" i="26" s="1"/>
  <c r="D15" i="26"/>
  <c r="D26" i="26"/>
  <c r="C25" i="26"/>
  <c r="D25" i="26"/>
  <c r="C15" i="26"/>
  <c r="C26" i="26"/>
  <c r="D14" i="26"/>
  <c r="C14" i="26"/>
  <c r="B14" i="26"/>
  <c r="B15" i="26"/>
  <c r="E139" i="17"/>
  <c r="E139" i="22" s="1"/>
  <c r="I26" i="21"/>
  <c r="O28" i="21"/>
  <c r="P28" i="21"/>
  <c r="L28" i="21"/>
  <c r="E130" i="17"/>
  <c r="M30" i="21"/>
  <c r="H28" i="21"/>
  <c r="O26" i="21"/>
  <c r="O30" i="21"/>
  <c r="L26" i="21"/>
  <c r="G30" i="21"/>
  <c r="G28" i="21"/>
  <c r="M28" i="21"/>
  <c r="F30" i="21"/>
  <c r="F28" i="21"/>
  <c r="I30" i="21"/>
  <c r="I28" i="21"/>
  <c r="J30" i="21"/>
  <c r="J28" i="21"/>
  <c r="K26" i="21"/>
  <c r="K28" i="21"/>
  <c r="N30" i="21"/>
  <c r="N28" i="21"/>
  <c r="K30" i="21"/>
  <c r="M26" i="21"/>
  <c r="N26" i="21"/>
  <c r="J26" i="21"/>
  <c r="E26" i="21"/>
  <c r="E25" i="17"/>
  <c r="E25" i="22" s="1"/>
  <c r="G26" i="21"/>
  <c r="P26" i="21"/>
  <c r="H30" i="21"/>
  <c r="P30" i="21"/>
  <c r="L30" i="21"/>
  <c r="H26" i="21"/>
  <c r="U38" i="17" l="1"/>
  <c r="V38" i="17"/>
  <c r="W38" i="17"/>
  <c r="X38" i="17"/>
  <c r="J55" i="17"/>
  <c r="L55" i="17"/>
  <c r="I55" i="17"/>
  <c r="O55" i="17"/>
  <c r="N55" i="17"/>
  <c r="P55" i="17"/>
  <c r="K55" i="17"/>
  <c r="G55" i="17"/>
  <c r="M55" i="17"/>
  <c r="H55" i="17"/>
  <c r="F157" i="17"/>
  <c r="N157" i="17"/>
  <c r="K157" i="17"/>
  <c r="G19" i="31"/>
  <c r="G139" i="31" s="1"/>
  <c r="L19" i="31"/>
  <c r="L139" i="31" s="1"/>
  <c r="J29" i="33"/>
  <c r="I10" i="32"/>
  <c r="L50" i="17"/>
  <c r="L50" i="22" s="1"/>
  <c r="L50" i="25"/>
  <c r="O66" i="25"/>
  <c r="O66" i="17"/>
  <c r="O66" i="22" s="1"/>
  <c r="P66" i="17"/>
  <c r="P66" i="22" s="1"/>
  <c r="P66" i="25"/>
  <c r="H52" i="17"/>
  <c r="I52" i="17"/>
  <c r="J52" i="17"/>
  <c r="P51" i="17"/>
  <c r="J28" i="17"/>
  <c r="J28" i="22" s="1"/>
  <c r="J28" i="25"/>
  <c r="H27" i="17"/>
  <c r="M50" i="17"/>
  <c r="M50" i="22" s="1"/>
  <c r="M50" i="25"/>
  <c r="L53" i="21"/>
  <c r="L52" i="31" s="1"/>
  <c r="L47" i="17"/>
  <c r="G26" i="17"/>
  <c r="Q29" i="33"/>
  <c r="P10" i="32"/>
  <c r="M27" i="17"/>
  <c r="J50" i="17"/>
  <c r="J50" i="22" s="1"/>
  <c r="J50" i="25"/>
  <c r="P67" i="17"/>
  <c r="P67" i="22" s="1"/>
  <c r="P67" i="25"/>
  <c r="E65" i="25"/>
  <c r="K51" i="17"/>
  <c r="K51" i="22" s="1"/>
  <c r="K51" i="25"/>
  <c r="G51" i="17"/>
  <c r="F52" i="17"/>
  <c r="L51" i="25"/>
  <c r="L51" i="17"/>
  <c r="L51" i="22" s="1"/>
  <c r="M51" i="17"/>
  <c r="H26" i="17"/>
  <c r="J26" i="17"/>
  <c r="F28" i="17"/>
  <c r="F28" i="22" s="1"/>
  <c r="F28" i="25"/>
  <c r="H28" i="17"/>
  <c r="H28" i="22" s="1"/>
  <c r="H28" i="25"/>
  <c r="H19" i="31"/>
  <c r="H139" i="31" s="1"/>
  <c r="H29" i="33"/>
  <c r="G10" i="32"/>
  <c r="K53" i="21"/>
  <c r="K52" i="31" s="1"/>
  <c r="K47" i="17"/>
  <c r="K47" i="22" s="1"/>
  <c r="K47" i="25"/>
  <c r="H66" i="17"/>
  <c r="H66" i="22" s="1"/>
  <c r="H66" i="25"/>
  <c r="M65" i="17"/>
  <c r="M65" i="22" s="1"/>
  <c r="M65" i="25"/>
  <c r="F67" i="17"/>
  <c r="F67" i="22" s="1"/>
  <c r="F67" i="25"/>
  <c r="K66" i="25"/>
  <c r="K66" i="17"/>
  <c r="K66" i="22" s="1"/>
  <c r="F66" i="17"/>
  <c r="F66" i="22" s="1"/>
  <c r="F66" i="25"/>
  <c r="L30" i="17"/>
  <c r="L30" i="22" s="1"/>
  <c r="L30" i="25"/>
  <c r="N30" i="17"/>
  <c r="N30" i="22" s="1"/>
  <c r="N30" i="25"/>
  <c r="F30" i="17"/>
  <c r="F30" i="22" s="1"/>
  <c r="F30" i="25"/>
  <c r="L26" i="17"/>
  <c r="O28" i="17"/>
  <c r="O28" i="22" s="1"/>
  <c r="O28" i="25"/>
  <c r="I29" i="33"/>
  <c r="H10" i="32"/>
  <c r="P29" i="33"/>
  <c r="O10" i="32"/>
  <c r="K19" i="31"/>
  <c r="K139" i="31" s="1"/>
  <c r="K50" i="25"/>
  <c r="K50" i="17"/>
  <c r="K50" i="22" s="1"/>
  <c r="G53" i="21"/>
  <c r="G52" i="31" s="1"/>
  <c r="G47" i="17"/>
  <c r="G47" i="22" s="1"/>
  <c r="G47" i="25"/>
  <c r="P53" i="21"/>
  <c r="P52" i="31" s="1"/>
  <c r="P47" i="17"/>
  <c r="P47" i="22" s="1"/>
  <c r="P47" i="25"/>
  <c r="M66" i="17"/>
  <c r="M66" i="22" s="1"/>
  <c r="M66" i="25"/>
  <c r="N65" i="25"/>
  <c r="N65" i="17"/>
  <c r="N65" i="22" s="1"/>
  <c r="M26" i="17"/>
  <c r="K28" i="17"/>
  <c r="K28" i="22" s="1"/>
  <c r="K28" i="25"/>
  <c r="I28" i="17"/>
  <c r="I28" i="22" s="1"/>
  <c r="I28" i="25"/>
  <c r="M28" i="17"/>
  <c r="M28" i="22" s="1"/>
  <c r="M28" i="25"/>
  <c r="O30" i="25"/>
  <c r="O30" i="17"/>
  <c r="O30" i="22" s="1"/>
  <c r="I26" i="17"/>
  <c r="F26" i="17"/>
  <c r="O19" i="31"/>
  <c r="O139" i="31" s="1"/>
  <c r="I19" i="31"/>
  <c r="I139" i="31" s="1"/>
  <c r="E19" i="31"/>
  <c r="E139" i="31" s="1"/>
  <c r="J19" i="31"/>
  <c r="J139" i="31" s="1"/>
  <c r="K29" i="33"/>
  <c r="J10" i="32"/>
  <c r="F19" i="31"/>
  <c r="F139" i="31" s="1"/>
  <c r="L29" i="33"/>
  <c r="K10" i="32"/>
  <c r="E30" i="17"/>
  <c r="E30" i="22" s="1"/>
  <c r="E30" i="25"/>
  <c r="N27" i="17"/>
  <c r="G27" i="17"/>
  <c r="F27" i="17"/>
  <c r="K27" i="17"/>
  <c r="G50" i="17"/>
  <c r="G50" i="22" s="1"/>
  <c r="G50" i="25"/>
  <c r="J53" i="21"/>
  <c r="J52" i="31" s="1"/>
  <c r="J47" i="17"/>
  <c r="J47" i="22" s="1"/>
  <c r="J47" i="25"/>
  <c r="I53" i="21"/>
  <c r="I52" i="31" s="1"/>
  <c r="I47" i="17"/>
  <c r="I47" i="22" s="1"/>
  <c r="I47" i="25"/>
  <c r="N50" i="17"/>
  <c r="N50" i="22" s="1"/>
  <c r="N50" i="25"/>
  <c r="O50" i="17"/>
  <c r="O50" i="22" s="1"/>
  <c r="O50" i="25"/>
  <c r="O53" i="21"/>
  <c r="O52" i="31" s="1"/>
  <c r="O47" i="17"/>
  <c r="O47" i="22" s="1"/>
  <c r="O47" i="25"/>
  <c r="L157" i="17"/>
  <c r="F65" i="17"/>
  <c r="F65" i="22" s="1"/>
  <c r="F65" i="25"/>
  <c r="L67" i="25"/>
  <c r="L67" i="17"/>
  <c r="L67" i="22" s="1"/>
  <c r="F159" i="17"/>
  <c r="I67" i="17"/>
  <c r="I67" i="22" s="1"/>
  <c r="I67" i="25"/>
  <c r="J66" i="17"/>
  <c r="J66" i="22" s="1"/>
  <c r="J66" i="25"/>
  <c r="G66" i="17"/>
  <c r="G66" i="22" s="1"/>
  <c r="G66" i="25"/>
  <c r="H67" i="17"/>
  <c r="H67" i="22" s="1"/>
  <c r="H67" i="25"/>
  <c r="O67" i="17"/>
  <c r="O67" i="22" s="1"/>
  <c r="O67" i="25"/>
  <c r="P65" i="17"/>
  <c r="P65" i="22" s="1"/>
  <c r="P65" i="25"/>
  <c r="G65" i="17"/>
  <c r="G65" i="22" s="1"/>
  <c r="G65" i="25"/>
  <c r="K67" i="17"/>
  <c r="K67" i="22" s="1"/>
  <c r="K67" i="25"/>
  <c r="O52" i="17"/>
  <c r="N51" i="17"/>
  <c r="P52" i="17"/>
  <c r="O51" i="17"/>
  <c r="H51" i="17"/>
  <c r="H51" i="22" s="1"/>
  <c r="H51" i="25"/>
  <c r="I51" i="17"/>
  <c r="I51" i="22" s="1"/>
  <c r="I51" i="25"/>
  <c r="F51" i="17"/>
  <c r="P26" i="17"/>
  <c r="N28" i="17"/>
  <c r="N28" i="22" s="1"/>
  <c r="N28" i="25"/>
  <c r="G30" i="17"/>
  <c r="G30" i="22" s="1"/>
  <c r="G30" i="25"/>
  <c r="P28" i="17"/>
  <c r="P28" i="22" s="1"/>
  <c r="P28" i="25"/>
  <c r="M19" i="31"/>
  <c r="M139" i="31" s="1"/>
  <c r="O29" i="33"/>
  <c r="N10" i="32"/>
  <c r="E27" i="17"/>
  <c r="I27" i="17"/>
  <c r="F53" i="21"/>
  <c r="F52" i="31" s="1"/>
  <c r="F47" i="17"/>
  <c r="F47" i="22" s="1"/>
  <c r="F47" i="25"/>
  <c r="N66" i="17"/>
  <c r="N66" i="22" s="1"/>
  <c r="N66" i="25"/>
  <c r="I65" i="17"/>
  <c r="I65" i="22" s="1"/>
  <c r="I65" i="25"/>
  <c r="N26" i="17"/>
  <c r="J30" i="17"/>
  <c r="J30" i="22" s="1"/>
  <c r="J30" i="25"/>
  <c r="M30" i="17"/>
  <c r="M30" i="22" s="1"/>
  <c r="M30" i="25"/>
  <c r="F29" i="33"/>
  <c r="E10" i="32"/>
  <c r="L27" i="17"/>
  <c r="F50" i="17"/>
  <c r="F50" i="22" s="1"/>
  <c r="F50" i="25"/>
  <c r="P50" i="17"/>
  <c r="P50" i="22" s="1"/>
  <c r="P50" i="25"/>
  <c r="M67" i="17"/>
  <c r="M67" i="22" s="1"/>
  <c r="M67" i="25"/>
  <c r="O65" i="17"/>
  <c r="O65" i="22" s="1"/>
  <c r="O65" i="25"/>
  <c r="L65" i="17"/>
  <c r="L65" i="22" s="1"/>
  <c r="L65" i="25"/>
  <c r="L66" i="17"/>
  <c r="L66" i="22" s="1"/>
  <c r="L66" i="25"/>
  <c r="P30" i="17"/>
  <c r="P30" i="22" s="1"/>
  <c r="P30" i="25"/>
  <c r="H30" i="17"/>
  <c r="H30" i="22" s="1"/>
  <c r="H30" i="25"/>
  <c r="E26" i="17"/>
  <c r="K30" i="17"/>
  <c r="K30" i="22" s="1"/>
  <c r="K30" i="25"/>
  <c r="K26" i="17"/>
  <c r="I30" i="17"/>
  <c r="I30" i="22" s="1"/>
  <c r="I30" i="25"/>
  <c r="G28" i="17"/>
  <c r="G28" i="22" s="1"/>
  <c r="G28" i="25"/>
  <c r="O26" i="17"/>
  <c r="L28" i="17"/>
  <c r="L28" i="22" s="1"/>
  <c r="L28" i="25"/>
  <c r="P19" i="31"/>
  <c r="P139" i="31" s="1"/>
  <c r="M29" i="33"/>
  <c r="L10" i="32"/>
  <c r="G29" i="33"/>
  <c r="F10" i="32"/>
  <c r="N29" i="33"/>
  <c r="M10" i="32"/>
  <c r="N19" i="31"/>
  <c r="N139" i="31" s="1"/>
  <c r="E28" i="17"/>
  <c r="E28" i="22" s="1"/>
  <c r="E28" i="25"/>
  <c r="P27" i="17"/>
  <c r="O27" i="17"/>
  <c r="J27" i="17"/>
  <c r="I50" i="17"/>
  <c r="I50" i="22" s="1"/>
  <c r="I50" i="25"/>
  <c r="N53" i="21"/>
  <c r="N52" i="31" s="1"/>
  <c r="N47" i="17"/>
  <c r="N47" i="22" s="1"/>
  <c r="N47" i="25"/>
  <c r="M53" i="21"/>
  <c r="M52" i="31" s="1"/>
  <c r="M47" i="17"/>
  <c r="M47" i="22" s="1"/>
  <c r="M47" i="25"/>
  <c r="H50" i="17"/>
  <c r="H50" i="22" s="1"/>
  <c r="H50" i="25"/>
  <c r="H53" i="21"/>
  <c r="H52" i="31" s="1"/>
  <c r="H47" i="17"/>
  <c r="H157" i="17"/>
  <c r="I66" i="17"/>
  <c r="I66" i="22" s="1"/>
  <c r="I66" i="25"/>
  <c r="J67" i="17"/>
  <c r="J67" i="22" s="1"/>
  <c r="J67" i="25"/>
  <c r="H65" i="17"/>
  <c r="H65" i="22" s="1"/>
  <c r="H65" i="25"/>
  <c r="J65" i="17"/>
  <c r="J65" i="22" s="1"/>
  <c r="J65" i="25"/>
  <c r="G67" i="17"/>
  <c r="G67" i="22" s="1"/>
  <c r="G67" i="25"/>
  <c r="N67" i="17"/>
  <c r="N67" i="22" s="1"/>
  <c r="N67" i="25"/>
  <c r="K65" i="25"/>
  <c r="K65" i="17"/>
  <c r="K65" i="22" s="1"/>
  <c r="J51" i="17"/>
  <c r="J51" i="22" s="1"/>
  <c r="J51" i="25"/>
  <c r="L52" i="17"/>
  <c r="M52" i="17"/>
  <c r="N52" i="17"/>
  <c r="K52" i="17"/>
  <c r="G52" i="17"/>
  <c r="K65" i="31"/>
  <c r="O66" i="31"/>
  <c r="I64" i="31"/>
  <c r="P66" i="31"/>
  <c r="H65" i="31"/>
  <c r="O64" i="31"/>
  <c r="L66" i="31"/>
  <c r="M64" i="31"/>
  <c r="I66" i="31"/>
  <c r="P64" i="31"/>
  <c r="F65" i="31"/>
  <c r="K66" i="31"/>
  <c r="F156" i="17"/>
  <c r="L65" i="31"/>
  <c r="F64" i="31"/>
  <c r="N64" i="31"/>
  <c r="P65" i="31"/>
  <c r="G64" i="31"/>
  <c r="M66" i="31"/>
  <c r="H64" i="31"/>
  <c r="G66" i="31"/>
  <c r="F66" i="31"/>
  <c r="K64" i="31"/>
  <c r="O157" i="17"/>
  <c r="I65" i="31"/>
  <c r="J66" i="31"/>
  <c r="J64" i="31"/>
  <c r="L64" i="31"/>
  <c r="M65" i="31"/>
  <c r="N66" i="31"/>
  <c r="J65" i="31"/>
  <c r="N65" i="31"/>
  <c r="G65" i="31"/>
  <c r="O65" i="31"/>
  <c r="H66" i="31"/>
  <c r="E64" i="31"/>
  <c r="X45" i="17"/>
  <c r="X48" i="17" s="1"/>
  <c r="M49" i="31"/>
  <c r="J49" i="31"/>
  <c r="N49" i="31"/>
  <c r="L50" i="31"/>
  <c r="P49" i="31"/>
  <c r="O46" i="31"/>
  <c r="K50" i="31"/>
  <c r="I49" i="31"/>
  <c r="F49" i="31"/>
  <c r="H50" i="31"/>
  <c r="L49" i="31"/>
  <c r="O49" i="31"/>
  <c r="K49" i="31"/>
  <c r="G49" i="31"/>
  <c r="M46" i="31"/>
  <c r="F46" i="31"/>
  <c r="J50" i="31"/>
  <c r="V45" i="17"/>
  <c r="H49" i="31"/>
  <c r="I50" i="31"/>
  <c r="N46" i="31"/>
  <c r="G46" i="31"/>
  <c r="I46" i="31"/>
  <c r="P46" i="31"/>
  <c r="U45" i="17"/>
  <c r="W45" i="17"/>
  <c r="X51" i="17"/>
  <c r="X54" i="17" s="1"/>
  <c r="V51" i="17"/>
  <c r="V54" i="17" s="1"/>
  <c r="U51" i="17"/>
  <c r="W51" i="17"/>
  <c r="P159" i="17"/>
  <c r="J159" i="17"/>
  <c r="L159" i="17"/>
  <c r="I159" i="17"/>
  <c r="M159" i="17"/>
  <c r="O159" i="17"/>
  <c r="N159" i="17"/>
  <c r="K159" i="17"/>
  <c r="G159" i="17"/>
  <c r="H159" i="17"/>
  <c r="L156" i="17"/>
  <c r="H156" i="17"/>
  <c r="O156" i="17"/>
  <c r="P156" i="17"/>
  <c r="P158" i="17" s="1"/>
  <c r="J156" i="17"/>
  <c r="J158" i="17" s="1"/>
  <c r="E156" i="17"/>
  <c r="E158" i="17" s="1"/>
  <c r="G156" i="17"/>
  <c r="G158" i="17" s="1"/>
  <c r="I156" i="17"/>
  <c r="I158" i="17" s="1"/>
  <c r="N156" i="17"/>
  <c r="M156" i="17"/>
  <c r="M158" i="17" s="1"/>
  <c r="K156" i="17"/>
  <c r="E30" i="28"/>
  <c r="E30" i="29" s="1"/>
  <c r="E29" i="31"/>
  <c r="H148" i="17"/>
  <c r="P151" i="17"/>
  <c r="K151" i="17"/>
  <c r="J151" i="17"/>
  <c r="E149" i="17"/>
  <c r="L151" i="17"/>
  <c r="H149" i="17"/>
  <c r="J148" i="17"/>
  <c r="P148" i="17"/>
  <c r="F151" i="17"/>
  <c r="I148" i="17"/>
  <c r="F149" i="17"/>
  <c r="F148" i="17"/>
  <c r="L148" i="17"/>
  <c r="H151" i="17"/>
  <c r="L149" i="17"/>
  <c r="M151" i="17"/>
  <c r="P149" i="17"/>
  <c r="N148" i="17"/>
  <c r="N151" i="17"/>
  <c r="K148" i="17"/>
  <c r="M148" i="17"/>
  <c r="I151" i="17"/>
  <c r="K149" i="17"/>
  <c r="M149" i="17"/>
  <c r="I149" i="17"/>
  <c r="J149" i="17"/>
  <c r="G149" i="17"/>
  <c r="O149" i="17"/>
  <c r="G148" i="17"/>
  <c r="N149" i="17"/>
  <c r="O148" i="17"/>
  <c r="O151" i="17"/>
  <c r="G151" i="17"/>
  <c r="E27" i="31"/>
  <c r="N27" i="31"/>
  <c r="F27" i="31"/>
  <c r="O27" i="31"/>
  <c r="F29" i="31"/>
  <c r="P29" i="31"/>
  <c r="K27" i="31"/>
  <c r="M27" i="31"/>
  <c r="I29" i="31"/>
  <c r="H27" i="31"/>
  <c r="L27" i="31"/>
  <c r="J27" i="31"/>
  <c r="G27" i="31"/>
  <c r="M29" i="31"/>
  <c r="N29" i="31"/>
  <c r="L29" i="31"/>
  <c r="J29" i="31"/>
  <c r="O29" i="31"/>
  <c r="H29" i="31"/>
  <c r="G29" i="31"/>
  <c r="K29" i="31"/>
  <c r="I27" i="31"/>
  <c r="P27" i="31"/>
  <c r="E28" i="28"/>
  <c r="E28" i="29" s="1"/>
  <c r="H127" i="28"/>
  <c r="J127" i="28"/>
  <c r="I127" i="28"/>
  <c r="H124" i="28"/>
  <c r="Q27" i="28"/>
  <c r="Q27" i="29" s="1"/>
  <c r="V132" i="29"/>
  <c r="V137" i="29"/>
  <c r="V134" i="29" s="1"/>
  <c r="V148" i="29"/>
  <c r="V150" i="29" s="1"/>
  <c r="V149" i="29"/>
  <c r="V151" i="29" s="1"/>
  <c r="T149" i="29"/>
  <c r="T151" i="29" s="1"/>
  <c r="T148" i="29"/>
  <c r="T150" i="29" s="1"/>
  <c r="T132" i="29"/>
  <c r="R132" i="29"/>
  <c r="R148" i="29"/>
  <c r="R150" i="29" s="1"/>
  <c r="R137" i="29"/>
  <c r="R134" i="29" s="1"/>
  <c r="R149" i="29"/>
  <c r="R151" i="29" s="1"/>
  <c r="K127" i="28"/>
  <c r="E127" i="28"/>
  <c r="K125" i="28"/>
  <c r="G125" i="28"/>
  <c r="F125" i="28"/>
  <c r="I124" i="28"/>
  <c r="Q28" i="28"/>
  <c r="Q28" i="29" s="1"/>
  <c r="S137" i="29"/>
  <c r="S134" i="29" s="1"/>
  <c r="W132" i="29"/>
  <c r="W148" i="29"/>
  <c r="W150" i="29" s="1"/>
  <c r="W149" i="29"/>
  <c r="W151" i="29" s="1"/>
  <c r="X132" i="29"/>
  <c r="X149" i="29"/>
  <c r="X151" i="29" s="1"/>
  <c r="X148" i="29"/>
  <c r="X150" i="29" s="1"/>
  <c r="Q48" i="29"/>
  <c r="Q129" i="29" s="1"/>
  <c r="Q133" i="29" s="1"/>
  <c r="Q124" i="28"/>
  <c r="Q126" i="28" s="1"/>
  <c r="Q128" i="28" s="1"/>
  <c r="Q126" i="29"/>
  <c r="X137" i="29"/>
  <c r="X134" i="29" s="1"/>
  <c r="M127" i="28"/>
  <c r="G127" i="28"/>
  <c r="K124" i="28"/>
  <c r="E125" i="28"/>
  <c r="Q30" i="28"/>
  <c r="Q30" i="29" s="1"/>
  <c r="S132" i="29"/>
  <c r="S148" i="29"/>
  <c r="S150" i="29" s="1"/>
  <c r="S149" i="29"/>
  <c r="S151" i="29" s="1"/>
  <c r="F127" i="28"/>
  <c r="J124" i="28"/>
  <c r="J125" i="28"/>
  <c r="L127" i="28"/>
  <c r="P127" i="28"/>
  <c r="H125" i="28"/>
  <c r="I125" i="28"/>
  <c r="F124" i="28"/>
  <c r="G124" i="28"/>
  <c r="Q26" i="28"/>
  <c r="Q26" i="29" s="1"/>
  <c r="U132" i="29"/>
  <c r="U148" i="29"/>
  <c r="U150" i="29" s="1"/>
  <c r="T137" i="29"/>
  <c r="T134" i="29" s="1"/>
  <c r="W137" i="29"/>
  <c r="W134" i="29" s="1"/>
  <c r="U140" i="29"/>
  <c r="U137" i="29" s="1"/>
  <c r="U134" i="29" s="1"/>
  <c r="U149" i="29"/>
  <c r="U151" i="29" s="1"/>
  <c r="Q132" i="29"/>
  <c r="M125" i="28"/>
  <c r="L125" i="28"/>
  <c r="O125" i="28"/>
  <c r="P125" i="28"/>
  <c r="N125" i="28"/>
  <c r="M124" i="28"/>
  <c r="N124" i="28"/>
  <c r="O124" i="28"/>
  <c r="P124" i="28"/>
  <c r="L124" i="28"/>
  <c r="E27" i="28"/>
  <c r="E26" i="28"/>
  <c r="L26" i="28"/>
  <c r="H30" i="28"/>
  <c r="H30" i="29" s="1"/>
  <c r="G27" i="28"/>
  <c r="F27" i="28"/>
  <c r="K26" i="28"/>
  <c r="M28" i="28"/>
  <c r="M28" i="29" s="1"/>
  <c r="O30" i="28"/>
  <c r="O30" i="29" s="1"/>
  <c r="M30" i="28"/>
  <c r="M30" i="29" s="1"/>
  <c r="P26" i="28"/>
  <c r="K27" i="28"/>
  <c r="M27" i="28"/>
  <c r="L30" i="28"/>
  <c r="L30" i="29" s="1"/>
  <c r="J30" i="28"/>
  <c r="J30" i="29" s="1"/>
  <c r="F26" i="28"/>
  <c r="K30" i="28"/>
  <c r="K30" i="29" s="1"/>
  <c r="I28" i="28"/>
  <c r="I28" i="29" s="1"/>
  <c r="G30" i="28"/>
  <c r="G30" i="29" s="1"/>
  <c r="H27" i="28"/>
  <c r="H26" i="28"/>
  <c r="P30" i="28"/>
  <c r="P30" i="29" s="1"/>
  <c r="J27" i="28"/>
  <c r="I30" i="28"/>
  <c r="I30" i="29" s="1"/>
  <c r="L27" i="28"/>
  <c r="G26" i="28"/>
  <c r="N28" i="28"/>
  <c r="N28" i="29" s="1"/>
  <c r="J26" i="28"/>
  <c r="N27" i="28"/>
  <c r="O27" i="28"/>
  <c r="N30" i="28"/>
  <c r="N30" i="29" s="1"/>
  <c r="F30" i="28"/>
  <c r="F30" i="29" s="1"/>
  <c r="I27" i="28"/>
  <c r="P27" i="28"/>
  <c r="N29" i="21"/>
  <c r="N26" i="28"/>
  <c r="I29" i="21"/>
  <c r="I26" i="28"/>
  <c r="H28" i="28"/>
  <c r="H28" i="29" s="1"/>
  <c r="J28" i="28"/>
  <c r="J28" i="29" s="1"/>
  <c r="F28" i="28"/>
  <c r="F28" i="29" s="1"/>
  <c r="L28" i="28"/>
  <c r="L28" i="29" s="1"/>
  <c r="K28" i="28"/>
  <c r="K28" i="29" s="1"/>
  <c r="F29" i="21"/>
  <c r="M29" i="21"/>
  <c r="M26" i="28"/>
  <c r="G28" i="28"/>
  <c r="G28" i="29" s="1"/>
  <c r="O29" i="21"/>
  <c r="O26" i="28"/>
  <c r="P28" i="28"/>
  <c r="P28" i="29" s="1"/>
  <c r="O28" i="28"/>
  <c r="O28" i="29" s="1"/>
  <c r="C29" i="26"/>
  <c r="D18" i="26"/>
  <c r="C18" i="26"/>
  <c r="D29" i="26"/>
  <c r="B18" i="26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Q10" i="32" l="1"/>
  <c r="N158" i="17"/>
  <c r="N160" i="17" s="1"/>
  <c r="F158" i="17"/>
  <c r="F160" i="17" s="1"/>
  <c r="H158" i="17"/>
  <c r="H160" i="17" s="1"/>
  <c r="L158" i="17"/>
  <c r="L160" i="17" s="1"/>
  <c r="K158" i="17"/>
  <c r="K160" i="17" s="1"/>
  <c r="R29" i="33"/>
  <c r="I28" i="33"/>
  <c r="I43" i="33" s="1"/>
  <c r="H9" i="31"/>
  <c r="E9" i="31"/>
  <c r="F28" i="33"/>
  <c r="J28" i="33"/>
  <c r="I9" i="31"/>
  <c r="L28" i="33"/>
  <c r="K9" i="31"/>
  <c r="O9" i="31"/>
  <c r="P28" i="33"/>
  <c r="G28" i="33"/>
  <c r="F9" i="31"/>
  <c r="J9" i="31"/>
  <c r="K28" i="33"/>
  <c r="O28" i="33"/>
  <c r="N9" i="31"/>
  <c r="N28" i="33"/>
  <c r="M9" i="31"/>
  <c r="M28" i="33"/>
  <c r="L9" i="31"/>
  <c r="Q28" i="33"/>
  <c r="P9" i="31"/>
  <c r="H28" i="33"/>
  <c r="G9" i="31"/>
  <c r="E29" i="17"/>
  <c r="E29" i="22" s="1"/>
  <c r="E29" i="25"/>
  <c r="J29" i="17"/>
  <c r="J29" i="22" s="1"/>
  <c r="J29" i="25"/>
  <c r="L29" i="17"/>
  <c r="L29" i="22" s="1"/>
  <c r="L29" i="25"/>
  <c r="M29" i="17"/>
  <c r="M29" i="22" s="1"/>
  <c r="M29" i="25"/>
  <c r="I29" i="17"/>
  <c r="I29" i="22" s="1"/>
  <c r="I29" i="25"/>
  <c r="O53" i="17"/>
  <c r="O53" i="22" s="1"/>
  <c r="O53" i="25"/>
  <c r="L53" i="17"/>
  <c r="L53" i="22" s="1"/>
  <c r="L53" i="25"/>
  <c r="G29" i="17"/>
  <c r="G29" i="22" s="1"/>
  <c r="G29" i="25"/>
  <c r="K29" i="17"/>
  <c r="K29" i="22" s="1"/>
  <c r="K29" i="25"/>
  <c r="P29" i="17"/>
  <c r="P29" i="22" s="1"/>
  <c r="P29" i="25"/>
  <c r="O29" i="17"/>
  <c r="O29" i="22" s="1"/>
  <c r="O29" i="25"/>
  <c r="F29" i="17"/>
  <c r="F29" i="22" s="1"/>
  <c r="F29" i="25"/>
  <c r="F53" i="17"/>
  <c r="F53" i="22" s="1"/>
  <c r="F53" i="25"/>
  <c r="K53" i="17"/>
  <c r="K53" i="22" s="1"/>
  <c r="K53" i="25"/>
  <c r="H29" i="17"/>
  <c r="H29" i="22" s="1"/>
  <c r="H29" i="25"/>
  <c r="N29" i="17"/>
  <c r="N29" i="22" s="1"/>
  <c r="N29" i="25"/>
  <c r="H53" i="17"/>
  <c r="H53" i="22" s="1"/>
  <c r="H53" i="25"/>
  <c r="N53" i="17"/>
  <c r="N53" i="22" s="1"/>
  <c r="N53" i="25"/>
  <c r="J53" i="25"/>
  <c r="J53" i="17"/>
  <c r="J53" i="22" s="1"/>
  <c r="G53" i="17"/>
  <c r="G53" i="22" s="1"/>
  <c r="G53" i="25"/>
  <c r="M53" i="17"/>
  <c r="M53" i="22" s="1"/>
  <c r="M53" i="25"/>
  <c r="I53" i="17"/>
  <c r="I53" i="22" s="1"/>
  <c r="I53" i="25"/>
  <c r="P53" i="17"/>
  <c r="P53" i="22" s="1"/>
  <c r="P53" i="25"/>
  <c r="O158" i="17"/>
  <c r="O160" i="17" s="1"/>
  <c r="U48" i="17"/>
  <c r="V48" i="17"/>
  <c r="W48" i="17"/>
  <c r="W54" i="17"/>
  <c r="U54" i="17"/>
  <c r="G160" i="17"/>
  <c r="J160" i="17"/>
  <c r="P160" i="17"/>
  <c r="M160" i="17"/>
  <c r="I160" i="17"/>
  <c r="H150" i="17"/>
  <c r="H152" i="17" s="1"/>
  <c r="P150" i="17"/>
  <c r="P152" i="17" s="1"/>
  <c r="L150" i="17"/>
  <c r="L152" i="17" s="1"/>
  <c r="F150" i="17"/>
  <c r="F152" i="17" s="1"/>
  <c r="N150" i="17"/>
  <c r="N152" i="17" s="1"/>
  <c r="J150" i="17"/>
  <c r="J152" i="17" s="1"/>
  <c r="I150" i="17"/>
  <c r="I152" i="17" s="1"/>
  <c r="G150" i="17"/>
  <c r="G152" i="17" s="1"/>
  <c r="K150" i="17"/>
  <c r="K152" i="17" s="1"/>
  <c r="O150" i="17"/>
  <c r="O152" i="17" s="1"/>
  <c r="M150" i="17"/>
  <c r="M152" i="17" s="1"/>
  <c r="G28" i="31"/>
  <c r="M28" i="31"/>
  <c r="H28" i="31"/>
  <c r="P28" i="31"/>
  <c r="F28" i="31"/>
  <c r="I28" i="31"/>
  <c r="E28" i="31"/>
  <c r="J28" i="31"/>
  <c r="N28" i="31"/>
  <c r="K28" i="31"/>
  <c r="L28" i="31"/>
  <c r="O28" i="31"/>
  <c r="H126" i="28"/>
  <c r="H128" i="28" s="1"/>
  <c r="G126" i="28"/>
  <c r="G128" i="28" s="1"/>
  <c r="J126" i="28"/>
  <c r="J128" i="28" s="1"/>
  <c r="K126" i="28"/>
  <c r="K128" i="28" s="1"/>
  <c r="I126" i="28"/>
  <c r="I128" i="28" s="1"/>
  <c r="F126" i="28"/>
  <c r="F128" i="28" s="1"/>
  <c r="Q29" i="28"/>
  <c r="Q29" i="29" s="1"/>
  <c r="Q137" i="29" s="1"/>
  <c r="Q134" i="29" s="1"/>
  <c r="L126" i="28"/>
  <c r="L128" i="28" s="1"/>
  <c r="O126" i="28"/>
  <c r="O128" i="28" s="1"/>
  <c r="N126" i="28"/>
  <c r="N128" i="28" s="1"/>
  <c r="P126" i="28"/>
  <c r="P128" i="28" s="1"/>
  <c r="M126" i="28"/>
  <c r="M128" i="28" s="1"/>
  <c r="E29" i="28"/>
  <c r="E29" i="29" s="1"/>
  <c r="I29" i="28"/>
  <c r="I29" i="29" s="1"/>
  <c r="G29" i="28"/>
  <c r="G29" i="29" s="1"/>
  <c r="P29" i="28"/>
  <c r="P29" i="29" s="1"/>
  <c r="K29" i="28"/>
  <c r="K29" i="29" s="1"/>
  <c r="L29" i="28"/>
  <c r="L29" i="29" s="1"/>
  <c r="M29" i="28"/>
  <c r="M29" i="29" s="1"/>
  <c r="F29" i="28"/>
  <c r="F29" i="29" s="1"/>
  <c r="H29" i="28"/>
  <c r="H29" i="29" s="1"/>
  <c r="J29" i="28"/>
  <c r="J29" i="29" s="1"/>
  <c r="N29" i="28"/>
  <c r="N29" i="29" s="1"/>
  <c r="O29" i="28"/>
  <c r="O29" i="29" s="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0" i="26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I30" i="33" l="1"/>
  <c r="G43" i="33"/>
  <c r="G30" i="33"/>
  <c r="L43" i="33"/>
  <c r="L30" i="33"/>
  <c r="K43" i="33"/>
  <c r="K30" i="33"/>
  <c r="P43" i="33"/>
  <c r="P30" i="33"/>
  <c r="F43" i="33"/>
  <c r="F30" i="33"/>
  <c r="J43" i="33"/>
  <c r="J30" i="33"/>
  <c r="H43" i="33"/>
  <c r="R28" i="33"/>
  <c r="H30" i="33"/>
  <c r="N43" i="33"/>
  <c r="N30" i="33"/>
  <c r="M43" i="33"/>
  <c r="M30" i="33"/>
  <c r="Q43" i="33"/>
  <c r="Q30" i="33"/>
  <c r="O43" i="33"/>
  <c r="O30" i="33"/>
  <c r="Q123" i="29"/>
  <c r="Q149" i="29"/>
  <c r="Q151" i="29" s="1"/>
  <c r="Q148" i="29"/>
  <c r="Q150" i="29" s="1"/>
  <c r="R43" i="33" l="1"/>
  <c r="R30" i="33"/>
  <c r="M100" i="29" l="1"/>
  <c r="I100" i="29"/>
  <c r="E100" i="29"/>
  <c r="N100" i="29"/>
  <c r="P100" i="29"/>
  <c r="H100" i="29"/>
  <c r="D32" i="26"/>
  <c r="J100" i="29"/>
  <c r="L100" i="29"/>
  <c r="O100" i="29"/>
  <c r="K100" i="29"/>
  <c r="G100" i="29"/>
  <c r="G83" i="31" l="1"/>
  <c r="G64" i="29"/>
  <c r="G90" i="31" l="1"/>
  <c r="G69" i="29"/>
  <c r="P88" i="31" l="1"/>
  <c r="P68" i="29"/>
  <c r="M88" i="31"/>
  <c r="M68" i="29"/>
  <c r="I88" i="31"/>
  <c r="I68" i="29"/>
  <c r="J88" i="31"/>
  <c r="J68" i="29"/>
  <c r="L88" i="31"/>
  <c r="L68" i="29"/>
  <c r="F95" i="31" l="1"/>
  <c r="F74" i="29"/>
  <c r="F89" i="31" l="1"/>
  <c r="H88" i="31" l="1"/>
  <c r="H68" i="29"/>
  <c r="F107" i="31" l="1"/>
  <c r="F87" i="29"/>
  <c r="F97" i="31"/>
  <c r="F76" i="29"/>
  <c r="G84" i="31" l="1"/>
  <c r="G65" i="29"/>
  <c r="F93" i="31" l="1"/>
  <c r="F72" i="29"/>
  <c r="H51" i="29" l="1"/>
  <c r="F84" i="31" l="1"/>
  <c r="F65" i="29"/>
  <c r="F85" i="31" l="1"/>
  <c r="F66" i="29"/>
  <c r="E93" i="31" l="1"/>
  <c r="E72" i="29"/>
  <c r="F119" i="31" l="1"/>
  <c r="F87" i="31" l="1"/>
  <c r="F67" i="29"/>
  <c r="E84" i="31" l="1"/>
  <c r="E65" i="29"/>
  <c r="G80" i="31" l="1"/>
  <c r="G61" i="29"/>
  <c r="O80" i="31"/>
  <c r="O61" i="29"/>
  <c r="K80" i="31"/>
  <c r="K61" i="29"/>
  <c r="F80" i="31"/>
  <c r="F61" i="29"/>
  <c r="P80" i="31"/>
  <c r="P61" i="29"/>
  <c r="L80" i="31"/>
  <c r="L61" i="29"/>
  <c r="N80" i="31"/>
  <c r="N61" i="29"/>
  <c r="J80" i="31"/>
  <c r="J61" i="29"/>
  <c r="E80" i="31"/>
  <c r="E61" i="29"/>
  <c r="M80" i="31"/>
  <c r="M61" i="29"/>
  <c r="I80" i="31"/>
  <c r="I61" i="29"/>
  <c r="H80" i="31" l="1"/>
  <c r="H61" i="29"/>
  <c r="M83" i="31" l="1"/>
  <c r="M64" i="29"/>
  <c r="I83" i="31"/>
  <c r="I64" i="29"/>
  <c r="P83" i="31"/>
  <c r="P64" i="29"/>
  <c r="L83" i="31"/>
  <c r="L64" i="29"/>
  <c r="H83" i="31"/>
  <c r="H64" i="29"/>
  <c r="O83" i="31"/>
  <c r="O64" i="29"/>
  <c r="K83" i="31"/>
  <c r="K64" i="29"/>
  <c r="F83" i="31"/>
  <c r="F64" i="29"/>
  <c r="N83" i="31"/>
  <c r="N64" i="29"/>
  <c r="J83" i="31"/>
  <c r="J64" i="29"/>
  <c r="E83" i="31" l="1"/>
  <c r="E64" i="29"/>
  <c r="N81" i="31" l="1"/>
  <c r="N62" i="29"/>
  <c r="O82" i="31"/>
  <c r="O63" i="29"/>
  <c r="O81" i="31"/>
  <c r="O62" i="29"/>
  <c r="P82" i="31"/>
  <c r="P63" i="29"/>
  <c r="P81" i="31"/>
  <c r="P62" i="29"/>
  <c r="N82" i="31"/>
  <c r="N63" i="29"/>
  <c r="O58" i="29" l="1"/>
  <c r="N58" i="29"/>
  <c r="P58" i="29"/>
  <c r="M81" i="31" l="1"/>
  <c r="M62" i="29"/>
  <c r="M82" i="31"/>
  <c r="M63" i="29"/>
  <c r="M58" i="29" l="1"/>
  <c r="L81" i="31" l="1"/>
  <c r="L62" i="29"/>
  <c r="L82" i="31"/>
  <c r="L63" i="29"/>
  <c r="L58" i="29" l="1"/>
  <c r="K81" i="31" l="1"/>
  <c r="K62" i="29"/>
  <c r="K82" i="31"/>
  <c r="K63" i="29"/>
  <c r="K58" i="29" l="1"/>
  <c r="E53" i="29" l="1"/>
  <c r="H53" i="29"/>
  <c r="F53" i="29"/>
  <c r="I53" i="29"/>
  <c r="F43" i="29" l="1"/>
  <c r="H43" i="29"/>
  <c r="I43" i="29"/>
  <c r="F81" i="31" l="1"/>
  <c r="F62" i="29"/>
  <c r="J81" i="31"/>
  <c r="J62" i="29"/>
  <c r="H81" i="31"/>
  <c r="H62" i="29"/>
  <c r="G81" i="31"/>
  <c r="G62" i="29"/>
  <c r="I81" i="31" l="1"/>
  <c r="I62" i="29"/>
  <c r="E81" i="31"/>
  <c r="E62" i="29"/>
  <c r="J82" i="31" l="1"/>
  <c r="J63" i="29"/>
  <c r="J58" i="29" l="1"/>
  <c r="E58" i="29" l="1"/>
  <c r="I58" i="29"/>
  <c r="H58" i="29"/>
  <c r="I82" i="31" l="1"/>
  <c r="I63" i="29"/>
  <c r="H82" i="31" l="1"/>
  <c r="H63" i="29"/>
  <c r="G82" i="31"/>
  <c r="G63" i="29"/>
  <c r="F82" i="31"/>
  <c r="F63" i="29"/>
  <c r="E82" i="31"/>
  <c r="E63" i="29"/>
  <c r="H110" i="29" l="1"/>
  <c r="G76" i="31" l="1"/>
  <c r="G58" i="29"/>
  <c r="G88" i="31" l="1"/>
  <c r="G68" i="29"/>
  <c r="F68" i="29" l="1"/>
  <c r="F88" i="31"/>
  <c r="F122" i="31" l="1"/>
  <c r="F100" i="29"/>
  <c r="F40" i="31" l="1"/>
  <c r="F41" i="29"/>
  <c r="J110" i="29" l="1"/>
  <c r="J46" i="31" l="1"/>
  <c r="K46" i="31" l="1"/>
  <c r="D9" i="27" l="1"/>
  <c r="D9" i="21"/>
  <c r="D9" i="20"/>
  <c r="D17" i="21"/>
  <c r="E39" i="21" s="1"/>
  <c r="D17" i="27"/>
  <c r="D17" i="20"/>
  <c r="E71" i="20" l="1"/>
  <c r="E37" i="20"/>
  <c r="E43" i="21"/>
  <c r="E43" i="17" s="1"/>
  <c r="E43" i="22" s="1"/>
  <c r="E59" i="21"/>
  <c r="E64" i="21"/>
  <c r="E67" i="21" s="1"/>
  <c r="E63" i="21"/>
  <c r="E66" i="21" s="1"/>
  <c r="E60" i="21"/>
  <c r="E49" i="21"/>
  <c r="E46" i="21"/>
  <c r="E72" i="20"/>
  <c r="E72" i="17" s="1"/>
  <c r="E38" i="32"/>
  <c r="C22" i="10"/>
  <c r="C23" i="10" s="1"/>
  <c r="D8" i="21"/>
  <c r="D8" i="27"/>
  <c r="D8" i="20"/>
  <c r="E32" i="17"/>
  <c r="E48" i="21"/>
  <c r="E37" i="21"/>
  <c r="E42" i="21"/>
  <c r="E45" i="21"/>
  <c r="E36" i="21"/>
  <c r="E43" i="25" l="1"/>
  <c r="E42" i="31"/>
  <c r="E37" i="17"/>
  <c r="E37" i="22" s="1"/>
  <c r="E37" i="25"/>
  <c r="E59" i="17"/>
  <c r="E36" i="17"/>
  <c r="E63" i="17"/>
  <c r="E63" i="22" s="1"/>
  <c r="E63" i="25"/>
  <c r="E71" i="17"/>
  <c r="E51" i="21"/>
  <c r="E45" i="17"/>
  <c r="E49" i="25"/>
  <c r="E64" i="17"/>
  <c r="E64" i="22" s="1"/>
  <c r="E64" i="25"/>
  <c r="E48" i="17"/>
  <c r="E48" i="22" s="1"/>
  <c r="E48" i="25"/>
  <c r="E60" i="25"/>
  <c r="E42" i="17"/>
  <c r="E42" i="22" s="1"/>
  <c r="E42" i="25"/>
  <c r="E39" i="17"/>
  <c r="E52" i="21"/>
  <c r="E46" i="25"/>
  <c r="E63" i="31"/>
  <c r="E59" i="31"/>
  <c r="E62" i="31"/>
  <c r="E60" i="20"/>
  <c r="E65" i="20"/>
  <c r="E48" i="31"/>
  <c r="E47" i="31"/>
  <c r="E36" i="31"/>
  <c r="E41" i="31"/>
  <c r="E45" i="31"/>
  <c r="E53" i="20"/>
  <c r="E46" i="20"/>
  <c r="E47" i="32" s="1"/>
  <c r="E52" i="20"/>
  <c r="E49" i="20"/>
  <c r="E50" i="32" s="1"/>
  <c r="E47" i="21"/>
  <c r="E50" i="21"/>
  <c r="E73" i="20"/>
  <c r="E74" i="20"/>
  <c r="E47" i="20"/>
  <c r="E48" i="32" s="1"/>
  <c r="E50" i="20"/>
  <c r="E51" i="32" s="1"/>
  <c r="E39" i="28"/>
  <c r="E39" i="29" s="1"/>
  <c r="E49" i="28"/>
  <c r="E49" i="29" s="1"/>
  <c r="E35" i="28"/>
  <c r="E38" i="28"/>
  <c r="E52" i="28"/>
  <c r="E52" i="29" s="1"/>
  <c r="E36" i="28"/>
  <c r="E36" i="29" s="1"/>
  <c r="E48" i="28"/>
  <c r="E46" i="17" l="1"/>
  <c r="E46" i="22" s="1"/>
  <c r="E66" i="32"/>
  <c r="E65" i="17"/>
  <c r="E65" i="22" s="1"/>
  <c r="E159" i="17"/>
  <c r="E160" i="17" s="1"/>
  <c r="E52" i="17"/>
  <c r="E49" i="17"/>
  <c r="E49" i="22" s="1"/>
  <c r="E50" i="17"/>
  <c r="E50" i="22" s="1"/>
  <c r="E50" i="25"/>
  <c r="E66" i="25"/>
  <c r="E151" i="17"/>
  <c r="E73" i="17"/>
  <c r="E51" i="17"/>
  <c r="E51" i="22" s="1"/>
  <c r="E51" i="25"/>
  <c r="E61" i="32"/>
  <c r="E67" i="25"/>
  <c r="E74" i="17"/>
  <c r="E53" i="21"/>
  <c r="E47" i="17"/>
  <c r="E47" i="22" s="1"/>
  <c r="E47" i="25"/>
  <c r="E60" i="17"/>
  <c r="E60" i="22" s="1"/>
  <c r="E66" i="20"/>
  <c r="E67" i="32" s="1"/>
  <c r="E66" i="31"/>
  <c r="E65" i="31"/>
  <c r="E67" i="20"/>
  <c r="E68" i="32" s="1"/>
  <c r="E46" i="31"/>
  <c r="E49" i="31"/>
  <c r="E50" i="31"/>
  <c r="E124" i="28"/>
  <c r="E126" i="28" s="1"/>
  <c r="E128" i="28" s="1"/>
  <c r="E148" i="17"/>
  <c r="E150" i="17" s="1"/>
  <c r="E67" i="17" l="1"/>
  <c r="E67" i="22" s="1"/>
  <c r="E152" i="17"/>
  <c r="E53" i="17"/>
  <c r="E66" i="17"/>
  <c r="E66" i="22" s="1"/>
  <c r="D7" i="27" l="1"/>
  <c r="D7" i="21"/>
  <c r="D7" i="20"/>
  <c r="P110" i="29" l="1"/>
  <c r="O110" i="29" l="1"/>
  <c r="N110" i="29" l="1"/>
  <c r="M110" i="29"/>
  <c r="I110" i="29" l="1"/>
  <c r="H41" i="31" l="1"/>
  <c r="H42" i="29"/>
  <c r="H42" i="25"/>
  <c r="H42" i="22"/>
  <c r="H43" i="32"/>
  <c r="H40" i="31" l="1"/>
  <c r="H41" i="22"/>
  <c r="H41" i="29"/>
  <c r="H41" i="25"/>
  <c r="H42" i="32"/>
  <c r="H38" i="31" l="1"/>
  <c r="H39" i="22"/>
  <c r="H39" i="25"/>
  <c r="H38" i="29"/>
  <c r="H40" i="32"/>
  <c r="F42" i="22"/>
  <c r="F43" i="32"/>
  <c r="F42" i="25"/>
  <c r="F42" i="29"/>
  <c r="F41" i="31"/>
  <c r="L46" i="31" l="1"/>
  <c r="L48" i="32"/>
  <c r="L47" i="25"/>
  <c r="L47" i="22"/>
  <c r="F78" i="32" l="1"/>
  <c r="F76" i="31"/>
  <c r="F77" i="25"/>
  <c r="F77" i="22"/>
  <c r="F58" i="29"/>
  <c r="I41" i="25" l="1"/>
  <c r="I42" i="32"/>
  <c r="I40" i="31"/>
  <c r="I41" i="29"/>
  <c r="I41" i="22"/>
  <c r="F79" i="32" l="1"/>
  <c r="F77" i="31"/>
  <c r="F78" i="25"/>
  <c r="F78" i="22"/>
  <c r="I42" i="22" l="1"/>
  <c r="I42" i="25"/>
  <c r="I43" i="32"/>
  <c r="I42" i="29"/>
  <c r="I41" i="31"/>
  <c r="L42" i="29" l="1"/>
  <c r="L43" i="32"/>
  <c r="L42" i="25"/>
  <c r="L41" i="31"/>
  <c r="L42" i="22"/>
  <c r="M42" i="29"/>
  <c r="M42" i="25"/>
  <c r="M41" i="31"/>
  <c r="M42" i="22"/>
  <c r="M43" i="32"/>
  <c r="O42" i="29"/>
  <c r="O43" i="32"/>
  <c r="O41" i="31"/>
  <c r="O42" i="25"/>
  <c r="O42" i="22"/>
  <c r="G55" i="32" l="1"/>
  <c r="G53" i="31"/>
  <c r="G43" i="29"/>
  <c r="G54" i="22"/>
  <c r="G54" i="25"/>
  <c r="E91" i="32" l="1"/>
  <c r="E89" i="31"/>
  <c r="E90" i="22"/>
  <c r="E90" i="25"/>
  <c r="N42" i="29" l="1"/>
  <c r="N42" i="25"/>
  <c r="N42" i="22"/>
  <c r="N41" i="31"/>
  <c r="N43" i="32"/>
  <c r="P43" i="32"/>
  <c r="P42" i="25"/>
  <c r="P42" i="29"/>
  <c r="P42" i="22"/>
  <c r="P41" i="31"/>
  <c r="K42" i="29"/>
  <c r="K42" i="22"/>
  <c r="K41" i="31"/>
  <c r="K43" i="32"/>
  <c r="K42" i="25"/>
  <c r="J42" i="22"/>
  <c r="J43" i="32"/>
  <c r="J42" i="29"/>
  <c r="J42" i="25"/>
  <c r="J41" i="31"/>
  <c r="E41" i="29" l="1"/>
  <c r="E41" i="25"/>
  <c r="E41" i="22"/>
  <c r="E40" i="31"/>
  <c r="E42" i="32"/>
  <c r="J103" i="32" l="1"/>
  <c r="J102" i="25"/>
  <c r="J102" i="22"/>
  <c r="J101" i="31"/>
  <c r="L103" i="32"/>
  <c r="L102" i="25"/>
  <c r="L102" i="22"/>
  <c r="L101" i="31"/>
  <c r="E103" i="32"/>
  <c r="E101" i="31"/>
  <c r="E102" i="25"/>
  <c r="E102" i="22"/>
  <c r="N103" i="32"/>
  <c r="N101" i="31"/>
  <c r="N102" i="22"/>
  <c r="N102" i="25"/>
  <c r="F103" i="32"/>
  <c r="F101" i="31"/>
  <c r="F102" i="25"/>
  <c r="F102" i="22"/>
  <c r="M103" i="32"/>
  <c r="M102" i="25"/>
  <c r="M101" i="31"/>
  <c r="M102" i="22"/>
  <c r="I103" i="32"/>
  <c r="I102" i="25"/>
  <c r="I102" i="22"/>
  <c r="I101" i="31"/>
  <c r="P103" i="32"/>
  <c r="P102" i="22"/>
  <c r="P102" i="25"/>
  <c r="P101" i="31"/>
  <c r="H103" i="32"/>
  <c r="H101" i="31"/>
  <c r="H102" i="22"/>
  <c r="H102" i="25"/>
  <c r="O103" i="32"/>
  <c r="O101" i="31"/>
  <c r="O102" i="22"/>
  <c r="O102" i="25"/>
  <c r="K103" i="32"/>
  <c r="K101" i="31"/>
  <c r="K102" i="25"/>
  <c r="K102" i="22"/>
  <c r="G103" i="32"/>
  <c r="G101" i="31"/>
  <c r="G102" i="22"/>
  <c r="G102" i="25"/>
  <c r="O122" i="25" l="1"/>
  <c r="O123" i="32"/>
  <c r="O99" i="29"/>
  <c r="O121" i="31"/>
  <c r="O122" i="22"/>
  <c r="P123" i="32"/>
  <c r="P99" i="29"/>
  <c r="P122" i="25"/>
  <c r="P121" i="31"/>
  <c r="P122" i="22"/>
  <c r="N121" i="31" l="1"/>
  <c r="N122" i="22"/>
  <c r="N123" i="32"/>
  <c r="N122" i="25"/>
  <c r="N99" i="29"/>
  <c r="M122" i="25" l="1"/>
  <c r="M123" i="32"/>
  <c r="M121" i="31"/>
  <c r="M122" i="22"/>
  <c r="M99" i="29"/>
  <c r="L123" i="32" l="1"/>
  <c r="L99" i="29"/>
  <c r="L122" i="22"/>
  <c r="L122" i="25"/>
  <c r="L121" i="31"/>
  <c r="H123" i="32" l="1"/>
  <c r="H121" i="31"/>
  <c r="H122" i="25"/>
  <c r="H122" i="22"/>
  <c r="H99" i="29"/>
  <c r="E122" i="25"/>
  <c r="E122" i="22"/>
  <c r="E121" i="31"/>
  <c r="E123" i="32"/>
  <c r="E99" i="29"/>
  <c r="I121" i="31"/>
  <c r="I122" i="25"/>
  <c r="I122" i="22"/>
  <c r="I99" i="29"/>
  <c r="I123" i="32"/>
  <c r="F123" i="32"/>
  <c r="F121" i="31"/>
  <c r="F122" i="22"/>
  <c r="F122" i="25"/>
  <c r="F99" i="29"/>
  <c r="J121" i="31"/>
  <c r="J123" i="32"/>
  <c r="J122" i="25"/>
  <c r="J99" i="29"/>
  <c r="J122" i="22"/>
  <c r="C32" i="26"/>
  <c r="G121" i="31"/>
  <c r="G122" i="25"/>
  <c r="G122" i="22"/>
  <c r="G99" i="29"/>
  <c r="G123" i="32"/>
  <c r="K121" i="31"/>
  <c r="K99" i="29"/>
  <c r="K122" i="25"/>
  <c r="K123" i="32"/>
  <c r="K122" i="22"/>
  <c r="G40" i="32" l="1"/>
  <c r="G38" i="31"/>
  <c r="G39" i="25"/>
  <c r="G38" i="29"/>
  <c r="G39" i="22"/>
  <c r="F51" i="31"/>
  <c r="F53" i="32"/>
  <c r="F52" i="25"/>
  <c r="F52" i="22"/>
  <c r="P52" i="22"/>
  <c r="P53" i="32"/>
  <c r="P51" i="31"/>
  <c r="P52" i="25"/>
  <c r="O52" i="22"/>
  <c r="O53" i="32"/>
  <c r="O51" i="31"/>
  <c r="O52" i="25"/>
  <c r="N52" i="22"/>
  <c r="N51" i="31"/>
  <c r="N53" i="32"/>
  <c r="N52" i="25"/>
  <c r="M52" i="22"/>
  <c r="M52" i="25"/>
  <c r="M53" i="32"/>
  <c r="M51" i="31"/>
  <c r="L52" i="22"/>
  <c r="L53" i="32"/>
  <c r="L52" i="25"/>
  <c r="L51" i="31"/>
  <c r="K52" i="22"/>
  <c r="K53" i="32"/>
  <c r="K52" i="25"/>
  <c r="K51" i="31"/>
  <c r="J52" i="22"/>
  <c r="J53" i="32"/>
  <c r="J51" i="31"/>
  <c r="J52" i="25"/>
  <c r="I52" i="22"/>
  <c r="I51" i="31"/>
  <c r="I53" i="32"/>
  <c r="I52" i="25"/>
  <c r="H52" i="22"/>
  <c r="H53" i="32"/>
  <c r="H51" i="31"/>
  <c r="H52" i="25"/>
  <c r="G52" i="22"/>
  <c r="G51" i="31"/>
  <c r="G53" i="32"/>
  <c r="G52" i="25"/>
  <c r="P46" i="22"/>
  <c r="P45" i="31"/>
  <c r="P47" i="32"/>
  <c r="P46" i="25"/>
  <c r="O46" i="22"/>
  <c r="O47" i="32"/>
  <c r="O46" i="25"/>
  <c r="O45" i="31"/>
  <c r="N46" i="22"/>
  <c r="N47" i="32"/>
  <c r="N45" i="31"/>
  <c r="N46" i="25"/>
  <c r="M46" i="22"/>
  <c r="M45" i="31"/>
  <c r="M47" i="32"/>
  <c r="M46" i="25"/>
  <c r="L46" i="22"/>
  <c r="L47" i="32"/>
  <c r="L45" i="31"/>
  <c r="L46" i="25"/>
  <c r="K46" i="22"/>
  <c r="K47" i="32"/>
  <c r="K46" i="25"/>
  <c r="K45" i="31"/>
  <c r="J46" i="22"/>
  <c r="J45" i="31"/>
  <c r="J47" i="32"/>
  <c r="J46" i="25"/>
  <c r="I46" i="22"/>
  <c r="I45" i="31"/>
  <c r="I47" i="32"/>
  <c r="I46" i="25"/>
  <c r="H46" i="22"/>
  <c r="H47" i="32"/>
  <c r="H46" i="25"/>
  <c r="H45" i="31"/>
  <c r="G46" i="22"/>
  <c r="G47" i="32"/>
  <c r="G46" i="25"/>
  <c r="G45" i="31"/>
  <c r="F46" i="22"/>
  <c r="F46" i="25"/>
  <c r="F47" i="32"/>
  <c r="F45" i="31"/>
  <c r="G69" i="25" l="1"/>
  <c r="G53" i="29"/>
  <c r="G69" i="22"/>
  <c r="G70" i="32"/>
  <c r="G68" i="31"/>
  <c r="G44" i="31" l="1"/>
  <c r="G45" i="22"/>
  <c r="G46" i="32"/>
  <c r="G45" i="25"/>
  <c r="G52" i="32" l="1"/>
  <c r="G50" i="31"/>
  <c r="G51" i="25"/>
  <c r="G51" i="22"/>
  <c r="F39" i="25" l="1"/>
  <c r="F39" i="22"/>
  <c r="F40" i="32"/>
  <c r="F38" i="29"/>
  <c r="F38" i="31"/>
  <c r="I40" i="32" l="1"/>
  <c r="I38" i="31"/>
  <c r="I39" i="22"/>
  <c r="I38" i="29"/>
  <c r="I39" i="25"/>
  <c r="H44" i="31"/>
  <c r="H45" i="22"/>
  <c r="H45" i="25"/>
  <c r="H46" i="32"/>
  <c r="F51" i="25" l="1"/>
  <c r="F51" i="22"/>
  <c r="F50" i="31"/>
  <c r="F52" i="32"/>
  <c r="L45" i="25" l="1"/>
  <c r="L45" i="22"/>
  <c r="L46" i="32"/>
  <c r="L44" i="31"/>
  <c r="L68" i="31"/>
  <c r="L70" i="32"/>
  <c r="L69" i="22"/>
  <c r="L69" i="25"/>
  <c r="L53" i="29"/>
  <c r="M44" i="31"/>
  <c r="M46" i="32"/>
  <c r="M45" i="25"/>
  <c r="M45" i="22"/>
  <c r="P46" i="32"/>
  <c r="P45" i="25"/>
  <c r="P44" i="31"/>
  <c r="P45" i="22"/>
  <c r="O46" i="32"/>
  <c r="O45" i="22"/>
  <c r="O44" i="31"/>
  <c r="O45" i="25"/>
  <c r="M69" i="25"/>
  <c r="M70" i="32"/>
  <c r="M69" i="22"/>
  <c r="M68" i="31"/>
  <c r="M53" i="29"/>
  <c r="O69" i="22"/>
  <c r="O53" i="29"/>
  <c r="O69" i="25"/>
  <c r="O70" i="32"/>
  <c r="O68" i="31"/>
  <c r="I44" i="31" l="1"/>
  <c r="I46" i="32"/>
  <c r="I45" i="22"/>
  <c r="I45" i="25"/>
  <c r="J44" i="31" l="1"/>
  <c r="J45" i="25"/>
  <c r="J46" i="32"/>
  <c r="J45" i="22"/>
  <c r="K44" i="31"/>
  <c r="K45" i="22"/>
  <c r="K45" i="25"/>
  <c r="K46" i="32"/>
  <c r="F46" i="32"/>
  <c r="F45" i="22"/>
  <c r="F44" i="31"/>
  <c r="F45" i="25"/>
  <c r="L54" i="22" l="1"/>
  <c r="L53" i="31"/>
  <c r="L55" i="32"/>
  <c r="L43" i="29"/>
  <c r="L54" i="25"/>
  <c r="E70" i="29" l="1"/>
  <c r="E91" i="31"/>
  <c r="E92" i="25"/>
  <c r="E93" i="32"/>
  <c r="E92" i="22"/>
  <c r="P50" i="31" l="1"/>
  <c r="P51" i="25"/>
  <c r="P51" i="22"/>
  <c r="P52" i="32"/>
  <c r="O52" i="32"/>
  <c r="O51" i="25"/>
  <c r="O51" i="22"/>
  <c r="O50" i="31"/>
  <c r="N51" i="22"/>
  <c r="N51" i="25"/>
  <c r="N50" i="31"/>
  <c r="N52" i="32"/>
  <c r="M52" i="32"/>
  <c r="M51" i="25"/>
  <c r="M50" i="31"/>
  <c r="M51" i="22"/>
  <c r="N45" i="22" l="1"/>
  <c r="N45" i="25"/>
  <c r="N44" i="31"/>
  <c r="N46" i="32"/>
  <c r="P43" i="29" l="1"/>
  <c r="P53" i="31"/>
  <c r="P55" i="32"/>
  <c r="P54" i="25"/>
  <c r="P54" i="22"/>
  <c r="O54" i="22"/>
  <c r="O43" i="29"/>
  <c r="O55" i="32"/>
  <c r="O54" i="25"/>
  <c r="O53" i="31"/>
  <c r="N55" i="32"/>
  <c r="N54" i="22"/>
  <c r="N53" i="31"/>
  <c r="N43" i="29"/>
  <c r="N54" i="25"/>
  <c r="M54" i="25"/>
  <c r="M43" i="29"/>
  <c r="M54" i="22"/>
  <c r="M53" i="31"/>
  <c r="M55" i="32"/>
  <c r="K55" i="32"/>
  <c r="K43" i="29"/>
  <c r="K53" i="31"/>
  <c r="K54" i="25"/>
  <c r="K54" i="22"/>
  <c r="J43" i="29"/>
  <c r="J55" i="32"/>
  <c r="J54" i="22"/>
  <c r="J53" i="31"/>
  <c r="J54" i="25"/>
  <c r="K53" i="29"/>
  <c r="K69" i="22"/>
  <c r="K70" i="32"/>
  <c r="K68" i="31"/>
  <c r="K69" i="25"/>
  <c r="J69" i="22"/>
  <c r="J68" i="31"/>
  <c r="J70" i="32"/>
  <c r="J69" i="25"/>
  <c r="J53" i="29"/>
  <c r="N68" i="31"/>
  <c r="N69" i="25"/>
  <c r="N70" i="32"/>
  <c r="N53" i="29"/>
  <c r="N69" i="22"/>
  <c r="P68" i="31"/>
  <c r="P53" i="29"/>
  <c r="P70" i="32"/>
  <c r="P69" i="25"/>
  <c r="P69" i="22"/>
  <c r="E59" i="25" l="1"/>
  <c r="E59" i="22"/>
  <c r="E58" i="31"/>
  <c r="E60" i="32"/>
  <c r="E48" i="29"/>
  <c r="E8" i="19" l="1"/>
  <c r="E63" i="32"/>
  <c r="E12" i="32" s="1"/>
  <c r="E62" i="25"/>
  <c r="E61" i="31"/>
  <c r="E11" i="31" s="1"/>
  <c r="E51" i="29"/>
  <c r="E62" i="22"/>
  <c r="E6" i="32" l="1"/>
  <c r="F14" i="33" s="1"/>
  <c r="E5" i="31"/>
  <c r="F13" i="33" s="1"/>
  <c r="F39" i="33" s="1"/>
  <c r="E55" i="32"/>
  <c r="E43" i="29"/>
  <c r="E53" i="31"/>
  <c r="E54" i="22"/>
  <c r="E54" i="25"/>
  <c r="F15" i="33" l="1"/>
  <c r="E104" i="22"/>
  <c r="E104" i="25"/>
  <c r="E105" i="32"/>
  <c r="E103" i="31"/>
  <c r="E81" i="29"/>
  <c r="F104" i="22"/>
  <c r="F104" i="25"/>
  <c r="F81" i="29"/>
  <c r="F105" i="32"/>
  <c r="F103" i="31"/>
  <c r="P104" i="25"/>
  <c r="P105" i="32"/>
  <c r="P81" i="29"/>
  <c r="P104" i="22"/>
  <c r="P103" i="31"/>
  <c r="O105" i="32"/>
  <c r="O81" i="29"/>
  <c r="O104" i="22"/>
  <c r="O104" i="25"/>
  <c r="O103" i="31"/>
  <c r="N104" i="22"/>
  <c r="N104" i="25"/>
  <c r="N81" i="29"/>
  <c r="N103" i="31"/>
  <c r="N105" i="32"/>
  <c r="M104" i="22"/>
  <c r="M104" i="25"/>
  <c r="M81" i="29"/>
  <c r="M103" i="31"/>
  <c r="M105" i="32"/>
  <c r="L105" i="32"/>
  <c r="L104" i="25"/>
  <c r="L103" i="31"/>
  <c r="L81" i="29"/>
  <c r="L104" i="22"/>
  <c r="K81" i="29"/>
  <c r="K105" i="32"/>
  <c r="K104" i="25"/>
  <c r="K104" i="22"/>
  <c r="K103" i="31"/>
  <c r="J104" i="25"/>
  <c r="J81" i="29"/>
  <c r="J105" i="32"/>
  <c r="J103" i="31"/>
  <c r="J104" i="22"/>
  <c r="I105" i="32"/>
  <c r="I103" i="31"/>
  <c r="I104" i="25"/>
  <c r="I104" i="22"/>
  <c r="I81" i="29"/>
  <c r="H103" i="31"/>
  <c r="H104" i="22"/>
  <c r="H104" i="25"/>
  <c r="H105" i="32"/>
  <c r="H81" i="29"/>
  <c r="G104" i="25"/>
  <c r="G105" i="32"/>
  <c r="G104" i="22"/>
  <c r="G103" i="31"/>
  <c r="G81" i="29"/>
  <c r="E52" i="31" l="1"/>
  <c r="E54" i="32"/>
  <c r="E53" i="22"/>
  <c r="E53" i="25"/>
  <c r="O106" i="25" l="1"/>
  <c r="O105" i="31"/>
  <c r="O107" i="32"/>
  <c r="O106" i="22"/>
  <c r="O83" i="29"/>
  <c r="O123" i="31"/>
  <c r="O124" i="22"/>
  <c r="O125" i="32"/>
  <c r="O124" i="25"/>
  <c r="P106" i="25"/>
  <c r="P83" i="29"/>
  <c r="P106" i="22"/>
  <c r="P105" i="31"/>
  <c r="P107" i="32"/>
  <c r="P124" i="22"/>
  <c r="P124" i="25"/>
  <c r="P125" i="32"/>
  <c r="P123" i="31"/>
  <c r="I48" i="29" l="1"/>
  <c r="I59" i="22"/>
  <c r="I60" i="32"/>
  <c r="I59" i="25"/>
  <c r="I58" i="31"/>
  <c r="N106" i="22" l="1"/>
  <c r="N106" i="25"/>
  <c r="N83" i="29"/>
  <c r="N107" i="32"/>
  <c r="N105" i="31"/>
  <c r="N125" i="32"/>
  <c r="N124" i="22"/>
  <c r="N124" i="25"/>
  <c r="N123" i="31"/>
  <c r="M106" i="25" l="1"/>
  <c r="M83" i="29"/>
  <c r="M105" i="31"/>
  <c r="M107" i="32"/>
  <c r="M106" i="22"/>
  <c r="M124" i="25"/>
  <c r="M125" i="32"/>
  <c r="M124" i="22"/>
  <c r="M123" i="31"/>
  <c r="L59" i="22" l="1"/>
  <c r="L59" i="25"/>
  <c r="L60" i="32"/>
  <c r="L48" i="29"/>
  <c r="L58" i="31"/>
  <c r="L83" i="29"/>
  <c r="L106" i="25"/>
  <c r="L107" i="32"/>
  <c r="L106" i="22"/>
  <c r="L105" i="31"/>
  <c r="L124" i="25"/>
  <c r="L124" i="22"/>
  <c r="L123" i="31"/>
  <c r="L125" i="32"/>
  <c r="E35" i="29" l="1"/>
  <c r="E36" i="22"/>
  <c r="E35" i="31"/>
  <c r="E36" i="25"/>
  <c r="E37" i="32"/>
  <c r="E107" i="32"/>
  <c r="E106" i="25"/>
  <c r="E106" i="22"/>
  <c r="E105" i="31"/>
  <c r="E83" i="29"/>
  <c r="F106" i="25"/>
  <c r="F83" i="29"/>
  <c r="F107" i="32"/>
  <c r="F106" i="22"/>
  <c r="F105" i="31"/>
  <c r="G106" i="25"/>
  <c r="G107" i="32"/>
  <c r="G105" i="31"/>
  <c r="G83" i="29"/>
  <c r="G106" i="22"/>
  <c r="H106" i="25"/>
  <c r="H83" i="29"/>
  <c r="H105" i="31"/>
  <c r="H107" i="32"/>
  <c r="H106" i="22"/>
  <c r="I106" i="25"/>
  <c r="I105" i="31"/>
  <c r="I106" i="22"/>
  <c r="I107" i="32"/>
  <c r="I83" i="29"/>
  <c r="J105" i="31"/>
  <c r="J83" i="29"/>
  <c r="J107" i="32"/>
  <c r="J106" i="25"/>
  <c r="J106" i="22"/>
  <c r="K106" i="25"/>
  <c r="K107" i="32"/>
  <c r="K105" i="31"/>
  <c r="K106" i="22"/>
  <c r="K83" i="29"/>
  <c r="E124" i="22" l="1"/>
  <c r="E125" i="32"/>
  <c r="E124" i="25"/>
  <c r="E123" i="31"/>
  <c r="F124" i="22"/>
  <c r="F123" i="31"/>
  <c r="F125" i="32"/>
  <c r="F124" i="25"/>
  <c r="G124" i="25"/>
  <c r="G125" i="32"/>
  <c r="G123" i="31"/>
  <c r="G124" i="22"/>
  <c r="H124" i="25"/>
  <c r="H125" i="32"/>
  <c r="H123" i="31"/>
  <c r="H124" i="22"/>
  <c r="I124" i="22"/>
  <c r="I123" i="31"/>
  <c r="I124" i="25"/>
  <c r="I125" i="32"/>
  <c r="J125" i="32"/>
  <c r="J124" i="22"/>
  <c r="J123" i="31"/>
  <c r="J124" i="25"/>
  <c r="K125" i="32"/>
  <c r="K124" i="22"/>
  <c r="K123" i="31"/>
  <c r="K124" i="25"/>
  <c r="K58" i="31" l="1"/>
  <c r="K59" i="22"/>
  <c r="K60" i="32"/>
  <c r="K48" i="29"/>
  <c r="K59" i="25"/>
  <c r="H60" i="32" l="1"/>
  <c r="H48" i="29"/>
  <c r="H59" i="22"/>
  <c r="H8" i="19"/>
  <c r="H59" i="25"/>
  <c r="H58" i="31"/>
  <c r="J58" i="31"/>
  <c r="J59" i="22"/>
  <c r="J48" i="29"/>
  <c r="J59" i="25"/>
  <c r="J60" i="32"/>
  <c r="H11" i="31" l="1"/>
  <c r="H5" i="31" s="1"/>
  <c r="I13" i="33" s="1"/>
  <c r="H12" i="32"/>
  <c r="H6" i="32" s="1"/>
  <c r="I14" i="33" s="1"/>
  <c r="I39" i="33" l="1"/>
  <c r="I15" i="33"/>
  <c r="H47" i="19" l="1"/>
  <c r="H48" i="32" l="1"/>
  <c r="H47" i="25"/>
  <c r="H46" i="31"/>
  <c r="H47" i="22"/>
  <c r="G62" i="19" l="1"/>
  <c r="G63" i="32" l="1"/>
  <c r="G51" i="29"/>
  <c r="G62" i="22"/>
  <c r="G62" i="25"/>
  <c r="G61" i="31"/>
  <c r="G42" i="19" l="1"/>
  <c r="G41" i="19"/>
  <c r="G42" i="32" l="1"/>
  <c r="G41" i="29"/>
  <c r="G41" i="25"/>
  <c r="G40" i="31"/>
  <c r="G41" i="22"/>
  <c r="G41" i="31"/>
  <c r="G43" i="32"/>
  <c r="G42" i="29"/>
  <c r="G42" i="22"/>
  <c r="G42" i="25"/>
  <c r="G36" i="19" l="1"/>
  <c r="G37" i="32" l="1"/>
  <c r="G17" i="32" s="1"/>
  <c r="G55" i="19"/>
  <c r="G55" i="25" s="1"/>
  <c r="G36" i="25"/>
  <c r="G151" i="25" s="1"/>
  <c r="G35" i="31"/>
  <c r="G16" i="31" s="1"/>
  <c r="G54" i="31" s="1"/>
  <c r="G35" i="29"/>
  <c r="G126" i="29" s="1"/>
  <c r="G36" i="22"/>
  <c r="G151" i="22" s="1"/>
  <c r="G59" i="19"/>
  <c r="G56" i="32" l="1"/>
  <c r="G55" i="31" s="1"/>
  <c r="G3" i="31"/>
  <c r="H8" i="33"/>
  <c r="G48" i="29"/>
  <c r="G60" i="32"/>
  <c r="G59" i="22"/>
  <c r="G59" i="25"/>
  <c r="G8" i="19"/>
  <c r="G58" i="31"/>
  <c r="G3" i="32" l="1"/>
  <c r="H9" i="33"/>
  <c r="H10" i="33" s="1"/>
  <c r="H38" i="33"/>
  <c r="G11" i="31"/>
  <c r="G5" i="31" s="1"/>
  <c r="H13" i="33" s="1"/>
  <c r="G12" i="32"/>
  <c r="G6" i="32" s="1"/>
  <c r="H14" i="33" s="1"/>
  <c r="H15" i="33" l="1"/>
  <c r="H39" i="33"/>
  <c r="F62" i="19" l="1"/>
  <c r="F63" i="32" l="1"/>
  <c r="F51" i="29"/>
  <c r="F62" i="25"/>
  <c r="F62" i="22"/>
  <c r="F61" i="31"/>
  <c r="H36" i="19"/>
  <c r="H37" i="32" l="1"/>
  <c r="H17" i="32" s="1"/>
  <c r="H35" i="31"/>
  <c r="H16" i="31" s="1"/>
  <c r="H36" i="22"/>
  <c r="H151" i="22" s="1"/>
  <c r="H55" i="19"/>
  <c r="H55" i="25" s="1"/>
  <c r="H36" i="25"/>
  <c r="H151" i="25" s="1"/>
  <c r="H35" i="29"/>
  <c r="H126" i="29" s="1"/>
  <c r="K62" i="19"/>
  <c r="J62" i="19"/>
  <c r="I62" i="19"/>
  <c r="L62" i="19"/>
  <c r="F59" i="19"/>
  <c r="H56" i="32" l="1"/>
  <c r="I9" i="33" s="1"/>
  <c r="K62" i="22"/>
  <c r="K63" i="32"/>
  <c r="K51" i="29"/>
  <c r="K62" i="25"/>
  <c r="K61" i="31"/>
  <c r="K8" i="19"/>
  <c r="L61" i="31"/>
  <c r="L63" i="32"/>
  <c r="L62" i="25"/>
  <c r="L62" i="22"/>
  <c r="L51" i="29"/>
  <c r="L8" i="19"/>
  <c r="I62" i="25"/>
  <c r="I62" i="22"/>
  <c r="I63" i="32"/>
  <c r="I51" i="29"/>
  <c r="I61" i="31"/>
  <c r="I8" i="19"/>
  <c r="J63" i="32"/>
  <c r="J51" i="29"/>
  <c r="J62" i="25"/>
  <c r="J62" i="22"/>
  <c r="J61" i="31"/>
  <c r="J8" i="19"/>
  <c r="F48" i="29"/>
  <c r="F8" i="19"/>
  <c r="F59" i="22"/>
  <c r="F58" i="31"/>
  <c r="F59" i="25"/>
  <c r="F60" i="32"/>
  <c r="H54" i="31"/>
  <c r="H3" i="32" l="1"/>
  <c r="L11" i="31"/>
  <c r="L5" i="31" s="1"/>
  <c r="M13" i="33" s="1"/>
  <c r="H3" i="31"/>
  <c r="I8" i="33"/>
  <c r="H55" i="31"/>
  <c r="F11" i="31"/>
  <c r="F5" i="31" s="1"/>
  <c r="G13" i="33" s="1"/>
  <c r="J11" i="31"/>
  <c r="J5" i="31" s="1"/>
  <c r="K13" i="33" s="1"/>
  <c r="J12" i="32"/>
  <c r="J6" i="32" s="1"/>
  <c r="K14" i="33" s="1"/>
  <c r="K12" i="32"/>
  <c r="K6" i="32" s="1"/>
  <c r="L14" i="33" s="1"/>
  <c r="F12" i="32"/>
  <c r="F6" i="32" s="1"/>
  <c r="I11" i="31"/>
  <c r="I5" i="31" s="1"/>
  <c r="J13" i="33" s="1"/>
  <c r="I12" i="32"/>
  <c r="I6" i="32" s="1"/>
  <c r="J14" i="33" s="1"/>
  <c r="L12" i="32"/>
  <c r="L6" i="32" s="1"/>
  <c r="M14" i="33" s="1"/>
  <c r="K11" i="31"/>
  <c r="K5" i="31" s="1"/>
  <c r="L13" i="33" s="1"/>
  <c r="O41" i="19"/>
  <c r="M41" i="19"/>
  <c r="O36" i="19"/>
  <c r="P36" i="19"/>
  <c r="M36" i="19"/>
  <c r="L41" i="19"/>
  <c r="L36" i="19"/>
  <c r="G14" i="33" l="1"/>
  <c r="G15" i="33" s="1"/>
  <c r="L37" i="32"/>
  <c r="L36" i="22"/>
  <c r="L35" i="29"/>
  <c r="L35" i="31"/>
  <c r="L36" i="25"/>
  <c r="K39" i="33"/>
  <c r="K15" i="33"/>
  <c r="L40" i="31"/>
  <c r="L41" i="29"/>
  <c r="L41" i="25"/>
  <c r="L42" i="32"/>
  <c r="L41" i="22"/>
  <c r="M42" i="32"/>
  <c r="M41" i="22"/>
  <c r="M40" i="31"/>
  <c r="M41" i="29"/>
  <c r="M41" i="25"/>
  <c r="J15" i="33"/>
  <c r="J39" i="33"/>
  <c r="G39" i="33"/>
  <c r="M35" i="31"/>
  <c r="M36" i="22"/>
  <c r="M35" i="29"/>
  <c r="M36" i="25"/>
  <c r="M37" i="32"/>
  <c r="O36" i="25"/>
  <c r="O37" i="32"/>
  <c r="O36" i="22"/>
  <c r="O35" i="31"/>
  <c r="O35" i="29"/>
  <c r="I38" i="33"/>
  <c r="I10" i="33"/>
  <c r="L39" i="33"/>
  <c r="L15" i="33"/>
  <c r="M15" i="33"/>
  <c r="M39" i="33"/>
  <c r="O41" i="25"/>
  <c r="O41" i="29"/>
  <c r="O41" i="22"/>
  <c r="O42" i="32"/>
  <c r="O40" i="31"/>
  <c r="P36" i="25"/>
  <c r="P36" i="22"/>
  <c r="P35" i="29"/>
  <c r="P37" i="32"/>
  <c r="P35" i="31"/>
  <c r="I36" i="19" l="1"/>
  <c r="I36" i="22" l="1"/>
  <c r="I151" i="22" s="1"/>
  <c r="I35" i="29"/>
  <c r="I126" i="29" s="1"/>
  <c r="I55" i="19"/>
  <c r="I55" i="25" s="1"/>
  <c r="I36" i="25"/>
  <c r="I151" i="25" s="1"/>
  <c r="I35" i="31"/>
  <c r="I16" i="31" s="1"/>
  <c r="I37" i="32"/>
  <c r="I17" i="32" s="1"/>
  <c r="I54" i="31" l="1"/>
  <c r="I56" i="32"/>
  <c r="J8" i="33"/>
  <c r="I3" i="31"/>
  <c r="F36" i="19"/>
  <c r="K36" i="19"/>
  <c r="J36" i="19"/>
  <c r="I55" i="31" l="1"/>
  <c r="J36" i="25"/>
  <c r="J36" i="22"/>
  <c r="J37" i="32"/>
  <c r="J35" i="29"/>
  <c r="J35" i="31"/>
  <c r="J38" i="33"/>
  <c r="K36" i="22"/>
  <c r="K37" i="32"/>
  <c r="K35" i="29"/>
  <c r="K35" i="31"/>
  <c r="K36" i="25"/>
  <c r="F36" i="25"/>
  <c r="F151" i="25" s="1"/>
  <c r="F55" i="19"/>
  <c r="F55" i="25" s="1"/>
  <c r="F37" i="32"/>
  <c r="F17" i="32" s="1"/>
  <c r="F56" i="32" s="1"/>
  <c r="F35" i="29"/>
  <c r="F126" i="29" s="1"/>
  <c r="F36" i="22"/>
  <c r="F151" i="22" s="1"/>
  <c r="F35" i="31"/>
  <c r="F16" i="31" s="1"/>
  <c r="I3" i="32"/>
  <c r="J9" i="33"/>
  <c r="J10" i="33" s="1"/>
  <c r="F54" i="31" l="1"/>
  <c r="F55" i="31" s="1"/>
  <c r="G8" i="33"/>
  <c r="F3" i="31"/>
  <c r="G9" i="33"/>
  <c r="F3" i="32"/>
  <c r="L39" i="19"/>
  <c r="L39" i="22" l="1"/>
  <c r="L151" i="22" s="1"/>
  <c r="L38" i="29"/>
  <c r="L126" i="29" s="1"/>
  <c r="L40" i="32"/>
  <c r="L17" i="32" s="1"/>
  <c r="L38" i="31"/>
  <c r="L16" i="31" s="1"/>
  <c r="L54" i="31" s="1"/>
  <c r="L39" i="25"/>
  <c r="L151" i="25" s="1"/>
  <c r="L55" i="19"/>
  <c r="L55" i="25" s="1"/>
  <c r="G38" i="33"/>
  <c r="G10" i="33"/>
  <c r="L56" i="32" l="1"/>
  <c r="L3" i="32" s="1"/>
  <c r="L3" i="31"/>
  <c r="M8" i="33"/>
  <c r="M38" i="33" s="1"/>
  <c r="L55" i="31" l="1"/>
  <c r="M9" i="33"/>
  <c r="M10" i="33" s="1"/>
  <c r="E89" i="19" l="1"/>
  <c r="E90" i="32" l="1"/>
  <c r="E88" i="31"/>
  <c r="E68" i="29"/>
  <c r="E89" i="22"/>
  <c r="E89" i="25"/>
  <c r="M59" i="19" l="1"/>
  <c r="N59" i="19"/>
  <c r="O59" i="19"/>
  <c r="P59" i="19"/>
  <c r="N59" i="22" l="1"/>
  <c r="N59" i="25"/>
  <c r="N58" i="31"/>
  <c r="N48" i="29"/>
  <c r="N60" i="32"/>
  <c r="P59" i="25"/>
  <c r="P58" i="31"/>
  <c r="P60" i="32"/>
  <c r="P59" i="22"/>
  <c r="P48" i="29"/>
  <c r="O58" i="31"/>
  <c r="O59" i="25"/>
  <c r="O60" i="32"/>
  <c r="O48" i="29"/>
  <c r="O59" i="22"/>
  <c r="M59" i="22"/>
  <c r="M48" i="29"/>
  <c r="M58" i="31"/>
  <c r="M59" i="25"/>
  <c r="M60" i="32"/>
  <c r="N62" i="19"/>
  <c r="N8" i="19" s="1"/>
  <c r="M62" i="19"/>
  <c r="M8" i="19" s="1"/>
  <c r="P62" i="19"/>
  <c r="O62" i="19"/>
  <c r="P61" i="31" l="1"/>
  <c r="P63" i="32"/>
  <c r="P62" i="25"/>
  <c r="P62" i="22"/>
  <c r="P51" i="29"/>
  <c r="P12" i="32"/>
  <c r="O62" i="22"/>
  <c r="O62" i="25"/>
  <c r="O63" i="32"/>
  <c r="O51" i="29"/>
  <c r="O61" i="31"/>
  <c r="M63" i="32"/>
  <c r="M12" i="32" s="1"/>
  <c r="M6" i="32" s="1"/>
  <c r="M51" i="29"/>
  <c r="M62" i="25"/>
  <c r="M61" i="31"/>
  <c r="M11" i="31" s="1"/>
  <c r="M5" i="31" s="1"/>
  <c r="N13" i="33" s="1"/>
  <c r="M62" i="22"/>
  <c r="O8" i="19"/>
  <c r="P8" i="19"/>
  <c r="N62" i="25"/>
  <c r="N62" i="22"/>
  <c r="N51" i="29"/>
  <c r="N61" i="31"/>
  <c r="N11" i="31" s="1"/>
  <c r="N5" i="31" s="1"/>
  <c r="O13" i="33" s="1"/>
  <c r="N63" i="32"/>
  <c r="O12" i="32"/>
  <c r="O6" i="32" s="1"/>
  <c r="P14" i="33" s="1"/>
  <c r="P11" i="31"/>
  <c r="P5" i="31" l="1"/>
  <c r="Q13" i="33" s="1"/>
  <c r="N14" i="33"/>
  <c r="O39" i="33"/>
  <c r="N15" i="33"/>
  <c r="N39" i="33"/>
  <c r="N12" i="32"/>
  <c r="N6" i="32" s="1"/>
  <c r="O14" i="33" s="1"/>
  <c r="O11" i="31"/>
  <c r="O5" i="31" s="1"/>
  <c r="P13" i="33" s="1"/>
  <c r="Q39" i="33"/>
  <c r="P6" i="32"/>
  <c r="Q14" i="33" s="1"/>
  <c r="Q15" i="33" s="1"/>
  <c r="R14" i="33" l="1"/>
  <c r="Q6" i="32"/>
  <c r="P15" i="33"/>
  <c r="P39" i="33"/>
  <c r="R39" i="33" s="1"/>
  <c r="R13" i="33"/>
  <c r="O15" i="33"/>
  <c r="N36" i="19"/>
  <c r="R15" i="33" l="1"/>
  <c r="N37" i="32"/>
  <c r="N35" i="29"/>
  <c r="N36" i="22"/>
  <c r="N35" i="31"/>
  <c r="N36" i="25"/>
  <c r="P41" i="19"/>
  <c r="N41" i="19"/>
  <c r="J41" i="19"/>
  <c r="K41" i="19"/>
  <c r="J39" i="19"/>
  <c r="K39" i="19"/>
  <c r="M39" i="19"/>
  <c r="N39" i="19"/>
  <c r="O39" i="19"/>
  <c r="P39" i="19"/>
  <c r="O38" i="31" l="1"/>
  <c r="O16" i="31" s="1"/>
  <c r="O38" i="29"/>
  <c r="O126" i="29" s="1"/>
  <c r="O39" i="22"/>
  <c r="O151" i="22" s="1"/>
  <c r="O39" i="25"/>
  <c r="O151" i="25" s="1"/>
  <c r="O40" i="32"/>
  <c r="O17" i="32" s="1"/>
  <c r="O55" i="19"/>
  <c r="O55" i="25" s="1"/>
  <c r="N39" i="25"/>
  <c r="N39" i="22"/>
  <c r="N38" i="29"/>
  <c r="N40" i="32"/>
  <c r="N38" i="31"/>
  <c r="J41" i="22"/>
  <c r="J40" i="31"/>
  <c r="J41" i="29"/>
  <c r="J41" i="25"/>
  <c r="J42" i="32"/>
  <c r="N126" i="29"/>
  <c r="J40" i="32"/>
  <c r="J39" i="25"/>
  <c r="J151" i="25" s="1"/>
  <c r="J38" i="29"/>
  <c r="J126" i="29" s="1"/>
  <c r="J39" i="22"/>
  <c r="J38" i="31"/>
  <c r="J16" i="31" s="1"/>
  <c r="J55" i="19"/>
  <c r="J55" i="25" s="1"/>
  <c r="P42" i="32"/>
  <c r="P41" i="22"/>
  <c r="P40" i="31"/>
  <c r="P41" i="29"/>
  <c r="P41" i="25"/>
  <c r="K42" i="32"/>
  <c r="K41" i="22"/>
  <c r="K40" i="31"/>
  <c r="K41" i="29"/>
  <c r="K41" i="25"/>
  <c r="M39" i="25"/>
  <c r="M151" i="25" s="1"/>
  <c r="M38" i="31"/>
  <c r="M16" i="31" s="1"/>
  <c r="M40" i="32"/>
  <c r="M17" i="32" s="1"/>
  <c r="M38" i="29"/>
  <c r="M126" i="29" s="1"/>
  <c r="M39" i="22"/>
  <c r="M151" i="22" s="1"/>
  <c r="M55" i="19"/>
  <c r="M55" i="25" s="1"/>
  <c r="P38" i="29"/>
  <c r="P126" i="29" s="1"/>
  <c r="P39" i="25"/>
  <c r="P39" i="22"/>
  <c r="P38" i="31"/>
  <c r="P16" i="31" s="1"/>
  <c r="P40" i="32"/>
  <c r="P55" i="19"/>
  <c r="P55" i="25" s="1"/>
  <c r="K40" i="32"/>
  <c r="K39" i="22"/>
  <c r="K38" i="31"/>
  <c r="K38" i="29"/>
  <c r="K126" i="29" s="1"/>
  <c r="K39" i="25"/>
  <c r="K55" i="19"/>
  <c r="K55" i="25" s="1"/>
  <c r="N41" i="29"/>
  <c r="N41" i="25"/>
  <c r="N40" i="31"/>
  <c r="N42" i="32"/>
  <c r="N17" i="32" s="1"/>
  <c r="N41" i="22"/>
  <c r="N151" i="22" s="1"/>
  <c r="N55" i="19"/>
  <c r="N55" i="25" s="1"/>
  <c r="P17" i="32" l="1"/>
  <c r="P56" i="32" s="1"/>
  <c r="K151" i="22"/>
  <c r="J17" i="32"/>
  <c r="J56" i="32" s="1"/>
  <c r="J55" i="31" s="1"/>
  <c r="N151" i="25"/>
  <c r="P151" i="25"/>
  <c r="J151" i="22"/>
  <c r="J54" i="31"/>
  <c r="J3" i="31" s="1"/>
  <c r="N16" i="31"/>
  <c r="N54" i="31" s="1"/>
  <c r="O8" i="33" s="1"/>
  <c r="K16" i="31"/>
  <c r="K54" i="31" s="1"/>
  <c r="O56" i="32"/>
  <c r="O3" i="32" s="1"/>
  <c r="M56" i="32"/>
  <c r="P54" i="31"/>
  <c r="M54" i="31"/>
  <c r="N56" i="32"/>
  <c r="K151" i="25"/>
  <c r="K17" i="32"/>
  <c r="K56" i="32" s="1"/>
  <c r="P151" i="22"/>
  <c r="O54" i="31"/>
  <c r="K8" i="33" l="1"/>
  <c r="P9" i="33"/>
  <c r="N55" i="31"/>
  <c r="N3" i="31"/>
  <c r="K3" i="32"/>
  <c r="L9" i="33"/>
  <c r="M55" i="31"/>
  <c r="N9" i="33"/>
  <c r="M3" i="32"/>
  <c r="K9" i="33"/>
  <c r="K10" i="33" s="1"/>
  <c r="J3" i="32"/>
  <c r="M3" i="31"/>
  <c r="N8" i="33"/>
  <c r="N38" i="33" s="1"/>
  <c r="K3" i="31"/>
  <c r="K55" i="31"/>
  <c r="L8" i="33"/>
  <c r="O3" i="31"/>
  <c r="P8" i="33"/>
  <c r="O55" i="31"/>
  <c r="Q8" i="33"/>
  <c r="P55" i="31"/>
  <c r="P3" i="31"/>
  <c r="K38" i="33"/>
  <c r="O9" i="33"/>
  <c r="O10" i="33" s="1"/>
  <c r="N3" i="32"/>
  <c r="P3" i="32"/>
  <c r="Q9" i="33"/>
  <c r="O38" i="33"/>
  <c r="N10" i="33" l="1"/>
  <c r="L38" i="33"/>
  <c r="L10" i="33"/>
  <c r="Q10" i="33"/>
  <c r="Q38" i="33"/>
  <c r="P38" i="33"/>
  <c r="P10" i="33"/>
  <c r="E45" i="19" l="1"/>
  <c r="E45" i="25" l="1"/>
  <c r="E44" i="31"/>
  <c r="E45" i="22"/>
  <c r="E46" i="32"/>
  <c r="E39" i="19"/>
  <c r="E38" i="29" l="1"/>
  <c r="E126" i="29" s="1"/>
  <c r="E39" i="22"/>
  <c r="E40" i="32"/>
  <c r="E39" i="25"/>
  <c r="E38" i="31"/>
  <c r="G101" i="19" l="1"/>
  <c r="H101" i="19"/>
  <c r="I101" i="19"/>
  <c r="J101" i="19"/>
  <c r="K101" i="19"/>
  <c r="L101" i="19"/>
  <c r="M101" i="19"/>
  <c r="N101" i="19"/>
  <c r="O101" i="19"/>
  <c r="P101" i="19"/>
  <c r="F101" i="19"/>
  <c r="E101" i="19"/>
  <c r="K102" i="32" l="1"/>
  <c r="K101" i="22"/>
  <c r="K101" i="25"/>
  <c r="K100" i="31"/>
  <c r="K79" i="29"/>
  <c r="G102" i="32"/>
  <c r="G101" i="25"/>
  <c r="G101" i="22"/>
  <c r="G100" i="31"/>
  <c r="G79" i="29"/>
  <c r="E101" i="25"/>
  <c r="E100" i="31"/>
  <c r="E102" i="32"/>
  <c r="E101" i="22"/>
  <c r="E79" i="29"/>
  <c r="N102" i="32"/>
  <c r="N79" i="29"/>
  <c r="N101" i="22"/>
  <c r="N101" i="25"/>
  <c r="N100" i="31"/>
  <c r="J79" i="29"/>
  <c r="J100" i="31"/>
  <c r="J102" i="32"/>
  <c r="J101" i="22"/>
  <c r="J101" i="25"/>
  <c r="F100" i="31"/>
  <c r="F79" i="29"/>
  <c r="F101" i="25"/>
  <c r="F102" i="32"/>
  <c r="F101" i="22"/>
  <c r="M79" i="29"/>
  <c r="M101" i="25"/>
  <c r="M101" i="22"/>
  <c r="M100" i="31"/>
  <c r="M102" i="32"/>
  <c r="I102" i="32"/>
  <c r="I101" i="25"/>
  <c r="I101" i="22"/>
  <c r="I100" i="31"/>
  <c r="I79" i="29"/>
  <c r="O101" i="22"/>
  <c r="O102" i="32"/>
  <c r="O79" i="29"/>
  <c r="O101" i="25"/>
  <c r="O100" i="31"/>
  <c r="P102" i="32"/>
  <c r="P101" i="25"/>
  <c r="P101" i="22"/>
  <c r="P79" i="29"/>
  <c r="P100" i="31"/>
  <c r="L79" i="29"/>
  <c r="L101" i="22"/>
  <c r="L101" i="25"/>
  <c r="L102" i="32"/>
  <c r="L100" i="31"/>
  <c r="H101" i="22"/>
  <c r="H79" i="29"/>
  <c r="H102" i="32"/>
  <c r="H101" i="25"/>
  <c r="H100" i="31"/>
  <c r="E52" i="19" l="1"/>
  <c r="E51" i="31" l="1"/>
  <c r="E16" i="31" s="1"/>
  <c r="E52" i="25"/>
  <c r="E151" i="25" s="1"/>
  <c r="E52" i="22"/>
  <c r="E151" i="22" s="1"/>
  <c r="E53" i="32"/>
  <c r="E17" i="32" s="1"/>
  <c r="E56" i="32" s="1"/>
  <c r="E55" i="19"/>
  <c r="E55" i="25" s="1"/>
  <c r="F9" i="33" l="1"/>
  <c r="R9" i="33" s="1"/>
  <c r="E3" i="32"/>
  <c r="Q3" i="32" s="1"/>
  <c r="E54" i="31"/>
  <c r="E55" i="31" l="1"/>
  <c r="F8" i="33"/>
  <c r="E3" i="31"/>
  <c r="R8" i="33" l="1"/>
  <c r="F10" i="33"/>
  <c r="R10" i="33" s="1"/>
  <c r="F38" i="33"/>
  <c r="R38" i="33" s="1"/>
  <c r="P131" i="19" l="1"/>
  <c r="L131" i="19"/>
  <c r="K131" i="19"/>
  <c r="O131" i="19"/>
  <c r="I131" i="19"/>
  <c r="M130" i="19"/>
  <c r="G131" i="19"/>
  <c r="N131" i="19"/>
  <c r="M131" i="19"/>
  <c r="J131" i="19"/>
  <c r="H131" i="19"/>
  <c r="F131" i="19"/>
  <c r="E131" i="19"/>
  <c r="I130" i="19"/>
  <c r="E130" i="19"/>
  <c r="E131" i="25" l="1"/>
  <c r="E132" i="32"/>
  <c r="E131" i="22"/>
  <c r="E107" i="29"/>
  <c r="E130" i="31"/>
  <c r="K131" i="25"/>
  <c r="K130" i="31"/>
  <c r="K107" i="29"/>
  <c r="K131" i="22"/>
  <c r="K132" i="32"/>
  <c r="M130" i="31"/>
  <c r="M107" i="29"/>
  <c r="M131" i="22"/>
  <c r="M132" i="32"/>
  <c r="M131" i="25"/>
  <c r="F130" i="31"/>
  <c r="F131" i="25"/>
  <c r="F132" i="32"/>
  <c r="F131" i="22"/>
  <c r="F107" i="29"/>
  <c r="H132" i="32"/>
  <c r="H131" i="22"/>
  <c r="H131" i="25"/>
  <c r="H130" i="31"/>
  <c r="H107" i="29"/>
  <c r="M106" i="29"/>
  <c r="M129" i="31"/>
  <c r="M18" i="31" s="1"/>
  <c r="M130" i="25"/>
  <c r="M136" i="19"/>
  <c r="M130" i="22"/>
  <c r="M131" i="32"/>
  <c r="L130" i="31"/>
  <c r="L107" i="29"/>
  <c r="L131" i="25"/>
  <c r="L131" i="22"/>
  <c r="L132" i="32"/>
  <c r="E130" i="22"/>
  <c r="E129" i="31"/>
  <c r="E18" i="31" s="1"/>
  <c r="E135" i="31" s="1"/>
  <c r="E131" i="32"/>
  <c r="E20" i="32" s="1"/>
  <c r="E137" i="32" s="1"/>
  <c r="E106" i="29"/>
  <c r="E132" i="29" s="1"/>
  <c r="E136" i="19"/>
  <c r="E130" i="25"/>
  <c r="O131" i="25"/>
  <c r="O130" i="31"/>
  <c r="O107" i="29"/>
  <c r="O131" i="22"/>
  <c r="O132" i="32"/>
  <c r="I130" i="25"/>
  <c r="I106" i="29"/>
  <c r="I136" i="19"/>
  <c r="I130" i="22"/>
  <c r="I129" i="31"/>
  <c r="I131" i="32"/>
  <c r="N132" i="32"/>
  <c r="N131" i="25"/>
  <c r="N107" i="29"/>
  <c r="N131" i="22"/>
  <c r="N130" i="31"/>
  <c r="J131" i="22"/>
  <c r="J130" i="31"/>
  <c r="J131" i="25"/>
  <c r="J132" i="32"/>
  <c r="J107" i="29"/>
  <c r="G131" i="22"/>
  <c r="G131" i="25"/>
  <c r="G132" i="32"/>
  <c r="G130" i="31"/>
  <c r="G107" i="29"/>
  <c r="I131" i="22"/>
  <c r="I130" i="31"/>
  <c r="I107" i="29"/>
  <c r="I131" i="25"/>
  <c r="I132" i="32"/>
  <c r="P131" i="22"/>
  <c r="P132" i="32"/>
  <c r="P130" i="31"/>
  <c r="P107" i="29"/>
  <c r="P131" i="25"/>
  <c r="H130" i="19"/>
  <c r="L130" i="19"/>
  <c r="P130" i="19"/>
  <c r="O130" i="19"/>
  <c r="K130" i="19"/>
  <c r="F130" i="19"/>
  <c r="J130" i="19"/>
  <c r="N130" i="19"/>
  <c r="G130" i="19"/>
  <c r="M20" i="32" l="1"/>
  <c r="M137" i="32" s="1"/>
  <c r="M157" i="25"/>
  <c r="E157" i="25"/>
  <c r="M135" i="31"/>
  <c r="M8" i="31" s="1"/>
  <c r="I18" i="31"/>
  <c r="I135" i="31" s="1"/>
  <c r="I8" i="31" s="1"/>
  <c r="P131" i="32"/>
  <c r="P20" i="32" s="1"/>
  <c r="P130" i="22"/>
  <c r="P129" i="31"/>
  <c r="P18" i="31" s="1"/>
  <c r="P136" i="19"/>
  <c r="P130" i="25"/>
  <c r="P106" i="29"/>
  <c r="I157" i="22"/>
  <c r="E9" i="32"/>
  <c r="F24" i="33"/>
  <c r="M9" i="32"/>
  <c r="N24" i="33"/>
  <c r="G130" i="22"/>
  <c r="G131" i="32"/>
  <c r="G106" i="29"/>
  <c r="G130" i="25"/>
  <c r="G129" i="31"/>
  <c r="O106" i="29"/>
  <c r="O130" i="22"/>
  <c r="O131" i="32"/>
  <c r="O20" i="32" s="1"/>
  <c r="O136" i="19"/>
  <c r="O129" i="31"/>
  <c r="O18" i="31" s="1"/>
  <c r="O130" i="25"/>
  <c r="L136" i="19"/>
  <c r="L130" i="25"/>
  <c r="L131" i="32"/>
  <c r="L20" i="32" s="1"/>
  <c r="L106" i="29"/>
  <c r="L130" i="22"/>
  <c r="L129" i="31"/>
  <c r="L18" i="31" s="1"/>
  <c r="I157" i="25"/>
  <c r="F129" i="31"/>
  <c r="F130" i="25"/>
  <c r="F106" i="29"/>
  <c r="F131" i="32"/>
  <c r="F130" i="22"/>
  <c r="F23" i="33"/>
  <c r="E8" i="31"/>
  <c r="M157" i="22"/>
  <c r="M132" i="29"/>
  <c r="N130" i="25"/>
  <c r="N136" i="19"/>
  <c r="N131" i="32"/>
  <c r="N20" i="32" s="1"/>
  <c r="N129" i="31"/>
  <c r="N18" i="31" s="1"/>
  <c r="N106" i="29"/>
  <c r="N130" i="22"/>
  <c r="J106" i="29"/>
  <c r="J130" i="22"/>
  <c r="J130" i="25"/>
  <c r="J129" i="31"/>
  <c r="J18" i="31" s="1"/>
  <c r="J136" i="19"/>
  <c r="J131" i="32"/>
  <c r="J20" i="32" s="1"/>
  <c r="K129" i="31"/>
  <c r="K18" i="31" s="1"/>
  <c r="K131" i="32"/>
  <c r="K20" i="32" s="1"/>
  <c r="K130" i="25"/>
  <c r="K136" i="19"/>
  <c r="K130" i="22"/>
  <c r="K106" i="29"/>
  <c r="H130" i="22"/>
  <c r="H130" i="25"/>
  <c r="H106" i="29"/>
  <c r="H136" i="19"/>
  <c r="H129" i="31"/>
  <c r="H18" i="31" s="1"/>
  <c r="H131" i="32"/>
  <c r="H20" i="32" s="1"/>
  <c r="I20" i="32"/>
  <c r="I137" i="32" s="1"/>
  <c r="I132" i="29"/>
  <c r="E157" i="22"/>
  <c r="L157" i="22" l="1"/>
  <c r="N23" i="33"/>
  <c r="H157" i="25"/>
  <c r="O157" i="22"/>
  <c r="L157" i="25"/>
  <c r="H135" i="31"/>
  <c r="H8" i="31" s="1"/>
  <c r="N137" i="32"/>
  <c r="N9" i="32" s="1"/>
  <c r="K135" i="31"/>
  <c r="K8" i="31" s="1"/>
  <c r="P137" i="32"/>
  <c r="Q24" i="33" s="1"/>
  <c r="H137" i="32"/>
  <c r="N135" i="31"/>
  <c r="O23" i="33" s="1"/>
  <c r="J23" i="33"/>
  <c r="J42" i="33" s="1"/>
  <c r="L137" i="32"/>
  <c r="L9" i="32" s="1"/>
  <c r="L135" i="31"/>
  <c r="M23" i="33" s="1"/>
  <c r="N132" i="29"/>
  <c r="N157" i="25"/>
  <c r="L132" i="29"/>
  <c r="P132" i="29"/>
  <c r="P157" i="22"/>
  <c r="I24" i="33"/>
  <c r="H9" i="32"/>
  <c r="J137" i="32"/>
  <c r="J157" i="22"/>
  <c r="F25" i="33"/>
  <c r="F42" i="33"/>
  <c r="O135" i="31"/>
  <c r="O132" i="29"/>
  <c r="P157" i="25"/>
  <c r="I9" i="32"/>
  <c r="J24" i="33"/>
  <c r="K157" i="22"/>
  <c r="O157" i="25"/>
  <c r="N25" i="33"/>
  <c r="N42" i="33"/>
  <c r="I23" i="33"/>
  <c r="H157" i="22"/>
  <c r="K157" i="25"/>
  <c r="J132" i="29"/>
  <c r="O24" i="33"/>
  <c r="H132" i="29"/>
  <c r="J157" i="25"/>
  <c r="K132" i="29"/>
  <c r="K137" i="32"/>
  <c r="J135" i="31"/>
  <c r="N157" i="22"/>
  <c r="O137" i="32"/>
  <c r="P135" i="31"/>
  <c r="L23" i="33" l="1"/>
  <c r="P9" i="32"/>
  <c r="L8" i="31"/>
  <c r="N8" i="31"/>
  <c r="M24" i="33"/>
  <c r="M25" i="33" s="1"/>
  <c r="J25" i="33"/>
  <c r="P8" i="31"/>
  <c r="Q23" i="33"/>
  <c r="L24" i="33"/>
  <c r="L25" i="33" s="1"/>
  <c r="K9" i="32"/>
  <c r="O9" i="32"/>
  <c r="P24" i="33"/>
  <c r="I25" i="33"/>
  <c r="I42" i="33"/>
  <c r="P23" i="33"/>
  <c r="O8" i="31"/>
  <c r="J9" i="32"/>
  <c r="K24" i="33"/>
  <c r="L42" i="33"/>
  <c r="K23" i="33"/>
  <c r="J8" i="31"/>
  <c r="M42" i="33"/>
  <c r="O25" i="33"/>
  <c r="O42" i="33"/>
  <c r="K25" i="33" l="1"/>
  <c r="K42" i="33"/>
  <c r="Q42" i="33"/>
  <c r="Q25" i="33"/>
  <c r="P42" i="33"/>
  <c r="P25" i="33"/>
  <c r="E71" i="19" l="1"/>
  <c r="E70" i="31" l="1"/>
  <c r="E55" i="29"/>
  <c r="E71" i="25"/>
  <c r="E71" i="22"/>
  <c r="E72" i="32"/>
  <c r="E73" i="19" l="1"/>
  <c r="F73" i="19"/>
  <c r="H73" i="19"/>
  <c r="H75" i="19"/>
  <c r="H73" i="25" l="1"/>
  <c r="H74" i="32"/>
  <c r="H73" i="22"/>
  <c r="H72" i="31"/>
  <c r="F74" i="32"/>
  <c r="F72" i="31"/>
  <c r="F73" i="25"/>
  <c r="F73" i="22"/>
  <c r="H56" i="29"/>
  <c r="H75" i="25"/>
  <c r="H75" i="22"/>
  <c r="H76" i="32"/>
  <c r="H74" i="31"/>
  <c r="E72" i="31"/>
  <c r="E73" i="22"/>
  <c r="E73" i="25"/>
  <c r="E74" i="32"/>
  <c r="E79" i="19"/>
  <c r="H71" i="19"/>
  <c r="E75" i="19"/>
  <c r="H79" i="19"/>
  <c r="F75" i="19"/>
  <c r="F71" i="19"/>
  <c r="F80" i="19"/>
  <c r="F79" i="19"/>
  <c r="F81" i="32" l="1"/>
  <c r="F60" i="29"/>
  <c r="F80" i="25"/>
  <c r="F79" i="31"/>
  <c r="F80" i="22"/>
  <c r="H79" i="22"/>
  <c r="H80" i="32"/>
  <c r="H78" i="31"/>
  <c r="H79" i="25"/>
  <c r="H59" i="29"/>
  <c r="E78" i="31"/>
  <c r="E79" i="25"/>
  <c r="E80" i="32"/>
  <c r="E79" i="22"/>
  <c r="E59" i="29"/>
  <c r="E56" i="29"/>
  <c r="E75" i="22"/>
  <c r="E75" i="25"/>
  <c r="E74" i="31"/>
  <c r="E76" i="32"/>
  <c r="F70" i="31"/>
  <c r="F71" i="22"/>
  <c r="F72" i="32"/>
  <c r="F71" i="25"/>
  <c r="F55" i="29"/>
  <c r="F74" i="31"/>
  <c r="F76" i="32"/>
  <c r="F56" i="29"/>
  <c r="F75" i="25"/>
  <c r="F75" i="22"/>
  <c r="F59" i="29"/>
  <c r="F78" i="31"/>
  <c r="F79" i="25"/>
  <c r="F79" i="22"/>
  <c r="F80" i="32"/>
  <c r="H71" i="25"/>
  <c r="H55" i="29"/>
  <c r="H72" i="32"/>
  <c r="H71" i="22"/>
  <c r="H70" i="31"/>
  <c r="E72" i="19"/>
  <c r="H72" i="19"/>
  <c r="F72" i="19"/>
  <c r="E80" i="19"/>
  <c r="H80" i="19"/>
  <c r="H60" i="29" l="1"/>
  <c r="H79" i="31"/>
  <c r="H80" i="25"/>
  <c r="H80" i="22"/>
  <c r="H81" i="32"/>
  <c r="H72" i="22"/>
  <c r="H73" i="32"/>
  <c r="H72" i="25"/>
  <c r="E72" i="25"/>
  <c r="E72" i="22"/>
  <c r="E73" i="32"/>
  <c r="E80" i="25"/>
  <c r="E79" i="31"/>
  <c r="E80" i="22"/>
  <c r="E81" i="32"/>
  <c r="E60" i="29"/>
  <c r="F73" i="32"/>
  <c r="F72" i="25"/>
  <c r="F72" i="22"/>
  <c r="H76" i="19"/>
  <c r="F76" i="19"/>
  <c r="F74" i="19"/>
  <c r="H74" i="19"/>
  <c r="E74" i="19"/>
  <c r="H75" i="31" l="1"/>
  <c r="H76" i="22"/>
  <c r="H57" i="29"/>
  <c r="H77" i="32"/>
  <c r="H76" i="25"/>
  <c r="H73" i="31"/>
  <c r="H74" i="25"/>
  <c r="H74" i="22"/>
  <c r="H75" i="32"/>
  <c r="E75" i="32"/>
  <c r="E73" i="31"/>
  <c r="E74" i="22"/>
  <c r="E74" i="25"/>
  <c r="F73" i="31"/>
  <c r="F74" i="22"/>
  <c r="F75" i="32"/>
  <c r="F74" i="25"/>
  <c r="F76" i="25"/>
  <c r="F75" i="31"/>
  <c r="F76" i="22"/>
  <c r="F57" i="29"/>
  <c r="F77" i="32"/>
  <c r="E76" i="19"/>
  <c r="E76" i="25" l="1"/>
  <c r="E75" i="31"/>
  <c r="E77" i="32"/>
  <c r="E76" i="22"/>
  <c r="E57" i="29"/>
  <c r="P31" i="19" l="1"/>
  <c r="P31" i="25" l="1"/>
  <c r="P32" i="32"/>
  <c r="P31" i="22"/>
  <c r="P30" i="31"/>
  <c r="P26" i="19"/>
  <c r="P27" i="19" l="1"/>
  <c r="P26" i="25"/>
  <c r="P27" i="32"/>
  <c r="P26" i="22"/>
  <c r="P25" i="31"/>
  <c r="P26" i="29"/>
  <c r="P32" i="19" l="1"/>
  <c r="P21" i="19" s="1"/>
  <c r="P27" i="29"/>
  <c r="P123" i="29" s="1"/>
  <c r="P28" i="32"/>
  <c r="P15" i="32" s="1"/>
  <c r="P23" i="32" s="1"/>
  <c r="P1" i="32" s="1"/>
  <c r="P27" i="22"/>
  <c r="P148" i="22" s="1"/>
  <c r="P27" i="25"/>
  <c r="P148" i="25" s="1"/>
  <c r="P26" i="31"/>
  <c r="P14" i="31" s="1"/>
  <c r="P21" i="31" s="1"/>
  <c r="P1" i="31" s="1"/>
  <c r="P15" i="31" l="1"/>
  <c r="P31" i="31" s="1"/>
  <c r="P2" i="31" s="1"/>
  <c r="P16" i="32"/>
  <c r="P33" i="32" s="1"/>
  <c r="P149" i="29"/>
  <c r="P148" i="29"/>
  <c r="P32" i="31" l="1"/>
  <c r="P20" i="31"/>
  <c r="Q3" i="33"/>
  <c r="Q37" i="33" s="1"/>
  <c r="Q4" i="33"/>
  <c r="P2" i="32"/>
  <c r="Q5" i="33" l="1"/>
  <c r="O31" i="19"/>
  <c r="O30" i="31" l="1"/>
  <c r="O31" i="22"/>
  <c r="O32" i="32"/>
  <c r="O31" i="25"/>
  <c r="O26" i="19"/>
  <c r="O26" i="29" l="1"/>
  <c r="O26" i="25"/>
  <c r="O27" i="32"/>
  <c r="O27" i="19"/>
  <c r="O25" i="31"/>
  <c r="O26" i="22"/>
  <c r="O32" i="19" l="1"/>
  <c r="O21" i="19" s="1"/>
  <c r="O27" i="29"/>
  <c r="O123" i="29" s="1"/>
  <c r="O27" i="25"/>
  <c r="O148" i="25" s="1"/>
  <c r="O27" i="22"/>
  <c r="O148" i="22" s="1"/>
  <c r="O28" i="32"/>
  <c r="O15" i="32" s="1"/>
  <c r="O23" i="32" s="1"/>
  <c r="O1" i="32" s="1"/>
  <c r="O26" i="31"/>
  <c r="O14" i="31" s="1"/>
  <c r="O21" i="31" s="1"/>
  <c r="O1" i="31" s="1"/>
  <c r="O15" i="31"/>
  <c r="O31" i="31" s="1"/>
  <c r="O16" i="32" l="1"/>
  <c r="O33" i="32" s="1"/>
  <c r="O149" i="29"/>
  <c r="O148" i="29"/>
  <c r="P4" i="33"/>
  <c r="O2" i="32"/>
  <c r="O32" i="31"/>
  <c r="P3" i="33"/>
  <c r="O2" i="31"/>
  <c r="O20" i="31"/>
  <c r="P37" i="33" l="1"/>
  <c r="P5" i="33"/>
  <c r="O126" i="19" l="1"/>
  <c r="P126" i="19"/>
  <c r="P102" i="29" l="1"/>
  <c r="P140" i="29" s="1"/>
  <c r="P125" i="31"/>
  <c r="P126" i="25"/>
  <c r="P165" i="25" s="1"/>
  <c r="P126" i="22"/>
  <c r="P165" i="22" s="1"/>
  <c r="P127" i="32"/>
  <c r="O126" i="22"/>
  <c r="O165" i="22" s="1"/>
  <c r="O127" i="32"/>
  <c r="O102" i="29"/>
  <c r="O140" i="29" s="1"/>
  <c r="O126" i="25"/>
  <c r="O165" i="25" s="1"/>
  <c r="O125" i="31"/>
  <c r="P125" i="19" l="1"/>
  <c r="P121" i="19"/>
  <c r="P103" i="19"/>
  <c r="P75" i="19"/>
  <c r="P71" i="19"/>
  <c r="O125" i="19"/>
  <c r="O121" i="19"/>
  <c r="O103" i="19"/>
  <c r="O75" i="19"/>
  <c r="O73" i="19"/>
  <c r="O73" i="22" l="1"/>
  <c r="O74" i="32"/>
  <c r="O73" i="25"/>
  <c r="O72" i="31"/>
  <c r="O80" i="29"/>
  <c r="O102" i="31"/>
  <c r="O103" i="25"/>
  <c r="O103" i="22"/>
  <c r="O104" i="32"/>
  <c r="P70" i="31"/>
  <c r="P55" i="29"/>
  <c r="P71" i="25"/>
  <c r="P71" i="22"/>
  <c r="P72" i="32"/>
  <c r="O76" i="32"/>
  <c r="O56" i="29"/>
  <c r="O75" i="22"/>
  <c r="O75" i="25"/>
  <c r="O74" i="31"/>
  <c r="O98" i="29"/>
  <c r="O122" i="32"/>
  <c r="O120" i="31"/>
  <c r="O121" i="22"/>
  <c r="O121" i="25"/>
  <c r="P75" i="22"/>
  <c r="P56" i="29"/>
  <c r="P75" i="25"/>
  <c r="P74" i="31"/>
  <c r="P76" i="32"/>
  <c r="P103" i="22"/>
  <c r="P80" i="29"/>
  <c r="P102" i="31"/>
  <c r="P104" i="32"/>
  <c r="P103" i="25"/>
  <c r="P124" i="31"/>
  <c r="P125" i="25"/>
  <c r="P126" i="32"/>
  <c r="P125" i="22"/>
  <c r="P101" i="29"/>
  <c r="O126" i="32"/>
  <c r="O125" i="22"/>
  <c r="O101" i="29"/>
  <c r="O124" i="31"/>
  <c r="O125" i="25"/>
  <c r="P120" i="31"/>
  <c r="P121" i="25"/>
  <c r="P122" i="32"/>
  <c r="P121" i="22"/>
  <c r="P98" i="29"/>
  <c r="O79" i="19"/>
  <c r="P73" i="19"/>
  <c r="O71" i="19"/>
  <c r="O168" i="25" l="1"/>
  <c r="O168" i="22"/>
  <c r="O72" i="32"/>
  <c r="O71" i="25"/>
  <c r="O55" i="29"/>
  <c r="O70" i="31"/>
  <c r="O71" i="22"/>
  <c r="P143" i="29"/>
  <c r="P151" i="29"/>
  <c r="P150" i="29"/>
  <c r="P73" i="22"/>
  <c r="P72" i="31"/>
  <c r="P73" i="25"/>
  <c r="P74" i="32"/>
  <c r="O79" i="25"/>
  <c r="O80" i="32"/>
  <c r="O79" i="22"/>
  <c r="O59" i="29"/>
  <c r="O78" i="31"/>
  <c r="P168" i="25"/>
  <c r="P168" i="22"/>
  <c r="O143" i="29"/>
  <c r="O150" i="29"/>
  <c r="O151" i="29"/>
  <c r="O80" i="19"/>
  <c r="P79" i="19"/>
  <c r="P80" i="19"/>
  <c r="P80" i="25" l="1"/>
  <c r="P80" i="22"/>
  <c r="P81" i="32"/>
  <c r="P60" i="29"/>
  <c r="P79" i="31"/>
  <c r="P78" i="31"/>
  <c r="P80" i="32"/>
  <c r="P79" i="22"/>
  <c r="P79" i="25"/>
  <c r="P59" i="29"/>
  <c r="O60" i="29"/>
  <c r="O79" i="31"/>
  <c r="O80" i="22"/>
  <c r="O81" i="32"/>
  <c r="O80" i="25"/>
  <c r="P72" i="19"/>
  <c r="P74" i="19"/>
  <c r="O72" i="19"/>
  <c r="O74" i="19"/>
  <c r="P75" i="32" l="1"/>
  <c r="P73" i="31"/>
  <c r="P74" i="22"/>
  <c r="P74" i="25"/>
  <c r="P72" i="22"/>
  <c r="P72" i="25"/>
  <c r="P73" i="32"/>
  <c r="O74" i="22"/>
  <c r="O73" i="31"/>
  <c r="O74" i="25"/>
  <c r="O75" i="32"/>
  <c r="O72" i="25"/>
  <c r="O72" i="22"/>
  <c r="O73" i="32"/>
  <c r="P76" i="19"/>
  <c r="P127" i="19" s="1"/>
  <c r="O76" i="19"/>
  <c r="O127" i="19" s="1"/>
  <c r="O10" i="19" l="1"/>
  <c r="O75" i="31"/>
  <c r="O13" i="31" s="1"/>
  <c r="O7" i="31" s="1"/>
  <c r="P41" i="33" s="1"/>
  <c r="O76" i="22"/>
  <c r="O76" i="25"/>
  <c r="O57" i="29"/>
  <c r="O77" i="32"/>
  <c r="O14" i="32" s="1"/>
  <c r="O8" i="32" s="1"/>
  <c r="O9" i="19"/>
  <c r="P10" i="19"/>
  <c r="P57" i="29"/>
  <c r="P76" i="25"/>
  <c r="P173" i="25" s="1"/>
  <c r="P175" i="25" s="1"/>
  <c r="P77" i="32"/>
  <c r="P14" i="32" s="1"/>
  <c r="P76" i="22"/>
  <c r="P154" i="22" s="1"/>
  <c r="P158" i="22" s="1"/>
  <c r="P75" i="31"/>
  <c r="P13" i="31" s="1"/>
  <c r="P9" i="19"/>
  <c r="O147" i="19"/>
  <c r="O12" i="31"/>
  <c r="O6" i="31" s="1"/>
  <c r="P18" i="33" s="1"/>
  <c r="O146" i="31"/>
  <c r="P147" i="19"/>
  <c r="O154" i="22"/>
  <c r="O158" i="22" s="1"/>
  <c r="O19" i="32" l="1"/>
  <c r="O128" i="32" s="1"/>
  <c r="O5" i="32" s="1"/>
  <c r="O154" i="25"/>
  <c r="O158" i="25" s="1"/>
  <c r="O162" i="25"/>
  <c r="P162" i="22"/>
  <c r="O174" i="22"/>
  <c r="O176" i="22" s="1"/>
  <c r="P173" i="22"/>
  <c r="P175" i="22" s="1"/>
  <c r="O162" i="22"/>
  <c r="O159" i="22" s="1"/>
  <c r="P162" i="25"/>
  <c r="P159" i="25" s="1"/>
  <c r="O173" i="22"/>
  <c r="O175" i="22" s="1"/>
  <c r="O17" i="31"/>
  <c r="O126" i="31" s="1"/>
  <c r="O4" i="31" s="1"/>
  <c r="P8" i="32"/>
  <c r="P159" i="22"/>
  <c r="P174" i="22"/>
  <c r="P176" i="22" s="1"/>
  <c r="P7" i="31"/>
  <c r="Q41" i="33" s="1"/>
  <c r="P146" i="31"/>
  <c r="P147" i="31" s="1"/>
  <c r="P10" i="31" s="1"/>
  <c r="O147" i="31"/>
  <c r="O10" i="31" s="1"/>
  <c r="O13" i="32"/>
  <c r="O7" i="32" s="1"/>
  <c r="P19" i="33" s="1"/>
  <c r="P20" i="33" s="1"/>
  <c r="P19" i="32"/>
  <c r="P128" i="32" s="1"/>
  <c r="P5" i="32" s="1"/>
  <c r="O148" i="32"/>
  <c r="O149" i="32" s="1"/>
  <c r="O11" i="32" s="1"/>
  <c r="P148" i="32"/>
  <c r="P149" i="32" s="1"/>
  <c r="P11" i="32" s="1"/>
  <c r="O159" i="25"/>
  <c r="P13" i="32"/>
  <c r="P7" i="32" s="1"/>
  <c r="Q19" i="33" s="1"/>
  <c r="O174" i="25"/>
  <c r="O176" i="25" s="1"/>
  <c r="P137" i="29"/>
  <c r="P134" i="29" s="1"/>
  <c r="P129" i="29"/>
  <c r="P133" i="29" s="1"/>
  <c r="P17" i="31"/>
  <c r="P126" i="31" s="1"/>
  <c r="P4" i="31" s="1"/>
  <c r="P40" i="33"/>
  <c r="P174" i="25"/>
  <c r="P176" i="25" s="1"/>
  <c r="P154" i="25"/>
  <c r="P158" i="25" s="1"/>
  <c r="O173" i="25"/>
  <c r="O175" i="25" s="1"/>
  <c r="P12" i="31"/>
  <c r="P6" i="31" s="1"/>
  <c r="Q18" i="33" s="1"/>
  <c r="Q40" i="33" s="1"/>
  <c r="O129" i="29"/>
  <c r="O133" i="29" s="1"/>
  <c r="O137" i="29"/>
  <c r="O134" i="29" s="1"/>
  <c r="Q20" i="33" l="1"/>
  <c r="N31" i="19" l="1"/>
  <c r="N31" i="25" l="1"/>
  <c r="N31" i="22"/>
  <c r="N30" i="31"/>
  <c r="N32" i="32"/>
  <c r="N26" i="19"/>
  <c r="N27" i="19" l="1"/>
  <c r="N26" i="22"/>
  <c r="N26" i="29"/>
  <c r="N25" i="31"/>
  <c r="N26" i="25"/>
  <c r="N27" i="32"/>
  <c r="N32" i="19" l="1"/>
  <c r="N21" i="19" s="1"/>
  <c r="N28" i="32"/>
  <c r="N16" i="32" s="1"/>
  <c r="N33" i="32" s="1"/>
  <c r="N27" i="25"/>
  <c r="N148" i="25" s="1"/>
  <c r="N27" i="22"/>
  <c r="N148" i="22" s="1"/>
  <c r="N26" i="31"/>
  <c r="N14" i="31" s="1"/>
  <c r="N21" i="31" s="1"/>
  <c r="N1" i="31" s="1"/>
  <c r="N27" i="29"/>
  <c r="N123" i="29" s="1"/>
  <c r="N126" i="19"/>
  <c r="N125" i="19"/>
  <c r="N121" i="19"/>
  <c r="N103" i="19"/>
  <c r="N75" i="19"/>
  <c r="N71" i="19"/>
  <c r="N122" i="32" l="1"/>
  <c r="N98" i="29"/>
  <c r="N120" i="31"/>
  <c r="N121" i="22"/>
  <c r="N121" i="25"/>
  <c r="N75" i="25"/>
  <c r="N75" i="22"/>
  <c r="N76" i="32"/>
  <c r="N56" i="29"/>
  <c r="N74" i="31"/>
  <c r="O4" i="33"/>
  <c r="N2" i="32"/>
  <c r="N102" i="29"/>
  <c r="N140" i="29" s="1"/>
  <c r="N126" i="25"/>
  <c r="N165" i="25" s="1"/>
  <c r="N126" i="22"/>
  <c r="N165" i="22" s="1"/>
  <c r="N127" i="32"/>
  <c r="N125" i="31"/>
  <c r="N148" i="29"/>
  <c r="N70" i="31"/>
  <c r="N72" i="32"/>
  <c r="N71" i="25"/>
  <c r="N71" i="22"/>
  <c r="N55" i="29"/>
  <c r="N101" i="29"/>
  <c r="N125" i="22"/>
  <c r="N126" i="32"/>
  <c r="N124" i="31"/>
  <c r="N125" i="25"/>
  <c r="N15" i="32"/>
  <c r="N23" i="32" s="1"/>
  <c r="N1" i="32" s="1"/>
  <c r="N103" i="25"/>
  <c r="N104" i="32"/>
  <c r="N103" i="22"/>
  <c r="N80" i="29"/>
  <c r="N143" i="29" s="1"/>
  <c r="N102" i="31"/>
  <c r="N15" i="31"/>
  <c r="N31" i="31" s="1"/>
  <c r="N149" i="29"/>
  <c r="N151" i="29" s="1"/>
  <c r="N73" i="19"/>
  <c r="N168" i="25" l="1"/>
  <c r="N73" i="25"/>
  <c r="N73" i="22"/>
  <c r="N72" i="31"/>
  <c r="N74" i="32"/>
  <c r="O3" i="33"/>
  <c r="N32" i="31"/>
  <c r="N2" i="31"/>
  <c r="N20" i="31"/>
  <c r="N168" i="22"/>
  <c r="N150" i="29"/>
  <c r="N79" i="19"/>
  <c r="N80" i="19"/>
  <c r="N80" i="32" l="1"/>
  <c r="N59" i="29"/>
  <c r="N79" i="25"/>
  <c r="N78" i="31"/>
  <c r="N79" i="22"/>
  <c r="O5" i="33"/>
  <c r="O37" i="33"/>
  <c r="N81" i="32"/>
  <c r="N60" i="29"/>
  <c r="N79" i="31"/>
  <c r="N80" i="25"/>
  <c r="N80" i="22"/>
  <c r="N72" i="19"/>
  <c r="N74" i="19"/>
  <c r="N73" i="32" l="1"/>
  <c r="N72" i="22"/>
  <c r="N72" i="25"/>
  <c r="N74" i="25"/>
  <c r="N75" i="32"/>
  <c r="N73" i="31"/>
  <c r="N74" i="22"/>
  <c r="N76" i="19"/>
  <c r="N162" i="22" l="1"/>
  <c r="N159" i="22" s="1"/>
  <c r="N147" i="19"/>
  <c r="N76" i="22"/>
  <c r="N76" i="25"/>
  <c r="N57" i="29"/>
  <c r="N77" i="32"/>
  <c r="N14" i="32" s="1"/>
  <c r="N75" i="31"/>
  <c r="N13" i="31" s="1"/>
  <c r="N10" i="19"/>
  <c r="N174" i="25"/>
  <c r="N176" i="25" s="1"/>
  <c r="N17" i="31"/>
  <c r="N9" i="19"/>
  <c r="N174" i="22"/>
  <c r="N176" i="22" s="1"/>
  <c r="N127" i="19"/>
  <c r="N19" i="32"/>
  <c r="N128" i="32" s="1"/>
  <c r="N5" i="32" s="1"/>
  <c r="N154" i="25" l="1"/>
  <c r="N158" i="25" s="1"/>
  <c r="N162" i="25"/>
  <c r="N12" i="31"/>
  <c r="N148" i="32"/>
  <c r="N149" i="32" s="1"/>
  <c r="N11" i="32" s="1"/>
  <c r="N13" i="32"/>
  <c r="N7" i="32" s="1"/>
  <c r="O19" i="33" s="1"/>
  <c r="N6" i="31"/>
  <c r="O18" i="33" s="1"/>
  <c r="N159" i="25"/>
  <c r="N146" i="31"/>
  <c r="N147" i="31" s="1"/>
  <c r="N10" i="31" s="1"/>
  <c r="N173" i="25"/>
  <c r="N175" i="25" s="1"/>
  <c r="N8" i="32"/>
  <c r="N126" i="31"/>
  <c r="N4" i="31" s="1"/>
  <c r="N129" i="29"/>
  <c r="N133" i="29" s="1"/>
  <c r="N137" i="29"/>
  <c r="N134" i="29" s="1"/>
  <c r="N7" i="31"/>
  <c r="O41" i="33" s="1"/>
  <c r="N173" i="22"/>
  <c r="N175" i="22" s="1"/>
  <c r="N154" i="22"/>
  <c r="N158" i="22" s="1"/>
  <c r="O20" i="33" l="1"/>
  <c r="O40" i="33"/>
  <c r="M31" i="19"/>
  <c r="M31" i="25" l="1"/>
  <c r="M30" i="31"/>
  <c r="M31" i="22"/>
  <c r="M32" i="32"/>
  <c r="M26" i="19"/>
  <c r="M27" i="32" l="1"/>
  <c r="M26" i="25"/>
  <c r="M26" i="22"/>
  <c r="M27" i="19"/>
  <c r="M26" i="29"/>
  <c r="M25" i="31"/>
  <c r="M26" i="31" l="1"/>
  <c r="M15" i="31" s="1"/>
  <c r="M31" i="31" s="1"/>
  <c r="M27" i="22"/>
  <c r="M148" i="22" s="1"/>
  <c r="M27" i="29"/>
  <c r="M148" i="29" s="1"/>
  <c r="M27" i="25"/>
  <c r="M148" i="25" s="1"/>
  <c r="M28" i="32"/>
  <c r="M15" i="32" s="1"/>
  <c r="M23" i="32" s="1"/>
  <c r="M1" i="32" s="1"/>
  <c r="M14" i="31"/>
  <c r="M21" i="31" s="1"/>
  <c r="M1" i="31" s="1"/>
  <c r="M32" i="19"/>
  <c r="M21" i="19" s="1"/>
  <c r="M126" i="19"/>
  <c r="M125" i="19"/>
  <c r="M121" i="19"/>
  <c r="M103" i="19"/>
  <c r="M71" i="19"/>
  <c r="M16" i="32" l="1"/>
  <c r="M33" i="32" s="1"/>
  <c r="M126" i="32"/>
  <c r="M125" i="22"/>
  <c r="M124" i="31"/>
  <c r="M101" i="29"/>
  <c r="M125" i="25"/>
  <c r="M123" i="29"/>
  <c r="M70" i="31"/>
  <c r="M55" i="29"/>
  <c r="M71" i="25"/>
  <c r="M72" i="32"/>
  <c r="M71" i="22"/>
  <c r="M125" i="31"/>
  <c r="M126" i="22"/>
  <c r="M165" i="22" s="1"/>
  <c r="M102" i="29"/>
  <c r="M140" i="29" s="1"/>
  <c r="M127" i="32"/>
  <c r="M126" i="25"/>
  <c r="M165" i="25" s="1"/>
  <c r="N4" i="33"/>
  <c r="M2" i="32"/>
  <c r="M20" i="31"/>
  <c r="M2" i="31"/>
  <c r="M32" i="31"/>
  <c r="N3" i="33"/>
  <c r="M149" i="29"/>
  <c r="M122" i="32"/>
  <c r="M121" i="22"/>
  <c r="M120" i="31"/>
  <c r="M98" i="29"/>
  <c r="M121" i="25"/>
  <c r="M80" i="29"/>
  <c r="M143" i="29" s="1"/>
  <c r="M102" i="31"/>
  <c r="M103" i="25"/>
  <c r="M104" i="32"/>
  <c r="M103" i="22"/>
  <c r="M80" i="19"/>
  <c r="M79" i="19"/>
  <c r="M75" i="19"/>
  <c r="M73" i="19"/>
  <c r="M168" i="25" l="1"/>
  <c r="M81" i="32"/>
  <c r="M80" i="25"/>
  <c r="M60" i="29"/>
  <c r="M79" i="31"/>
  <c r="M80" i="22"/>
  <c r="M168" i="22"/>
  <c r="M74" i="31"/>
  <c r="M75" i="25"/>
  <c r="M76" i="32"/>
  <c r="M75" i="22"/>
  <c r="M56" i="29"/>
  <c r="M151" i="29"/>
  <c r="M72" i="31"/>
  <c r="M73" i="22"/>
  <c r="M73" i="25"/>
  <c r="M74" i="32"/>
  <c r="M80" i="32"/>
  <c r="M79" i="25"/>
  <c r="M78" i="31"/>
  <c r="M79" i="22"/>
  <c r="M59" i="29"/>
  <c r="N37" i="33"/>
  <c r="N5" i="33"/>
  <c r="M150" i="29"/>
  <c r="M72" i="19" l="1"/>
  <c r="M74" i="19"/>
  <c r="M75" i="32" l="1"/>
  <c r="M74" i="25"/>
  <c r="M73" i="31"/>
  <c r="M74" i="22"/>
  <c r="M72" i="25"/>
  <c r="M72" i="22"/>
  <c r="M73" i="32"/>
  <c r="M76" i="19"/>
  <c r="M127" i="19" s="1"/>
  <c r="M9" i="19" l="1"/>
  <c r="M75" i="31"/>
  <c r="M76" i="22"/>
  <c r="M57" i="29"/>
  <c r="M77" i="32"/>
  <c r="M14" i="32" s="1"/>
  <c r="M76" i="25"/>
  <c r="M10" i="19"/>
  <c r="M147" i="19"/>
  <c r="M174" i="22" l="1"/>
  <c r="M176" i="22" s="1"/>
  <c r="M162" i="22"/>
  <c r="M159" i="22" s="1"/>
  <c r="M159" i="25"/>
  <c r="M162" i="25"/>
  <c r="M174" i="25"/>
  <c r="M176" i="25" s="1"/>
  <c r="M173" i="25"/>
  <c r="M175" i="25" s="1"/>
  <c r="M8" i="32"/>
  <c r="M173" i="22"/>
  <c r="M175" i="22" s="1"/>
  <c r="M148" i="32"/>
  <c r="M149" i="32" s="1"/>
  <c r="M11" i="32" s="1"/>
  <c r="M137" i="29"/>
  <c r="M134" i="29" s="1"/>
  <c r="M129" i="29"/>
  <c r="M133" i="29" s="1"/>
  <c r="M154" i="22"/>
  <c r="M158" i="22" s="1"/>
  <c r="M19" i="32"/>
  <c r="M128" i="32" s="1"/>
  <c r="M5" i="32" s="1"/>
  <c r="M154" i="25"/>
  <c r="M158" i="25" s="1"/>
  <c r="M13" i="32"/>
  <c r="M7" i="32" s="1"/>
  <c r="N19" i="33" s="1"/>
  <c r="M12" i="31"/>
  <c r="M6" i="31" s="1"/>
  <c r="N18" i="33" s="1"/>
  <c r="M17" i="31"/>
  <c r="M126" i="31" s="1"/>
  <c r="M4" i="31" s="1"/>
  <c r="M13" i="31"/>
  <c r="M7" i="31" s="1"/>
  <c r="N41" i="33" s="1"/>
  <c r="M146" i="31"/>
  <c r="M147" i="31" s="1"/>
  <c r="M10" i="31" s="1"/>
  <c r="N40" i="33" l="1"/>
  <c r="N20" i="33"/>
  <c r="L126" i="19" l="1"/>
  <c r="L125" i="19"/>
  <c r="L121" i="19"/>
  <c r="L103" i="19"/>
  <c r="L75" i="19"/>
  <c r="L71" i="19"/>
  <c r="L71" i="25" l="1"/>
  <c r="L70" i="31"/>
  <c r="L72" i="32"/>
  <c r="L55" i="29"/>
  <c r="L71" i="22"/>
  <c r="L121" i="22"/>
  <c r="L120" i="31"/>
  <c r="L98" i="29"/>
  <c r="L121" i="25"/>
  <c r="L122" i="32"/>
  <c r="L75" i="25"/>
  <c r="L56" i="29"/>
  <c r="L75" i="22"/>
  <c r="L76" i="32"/>
  <c r="L74" i="31"/>
  <c r="L101" i="29"/>
  <c r="L126" i="32"/>
  <c r="L125" i="25"/>
  <c r="L125" i="22"/>
  <c r="L124" i="31"/>
  <c r="L127" i="32"/>
  <c r="L126" i="22"/>
  <c r="L165" i="22" s="1"/>
  <c r="L102" i="29"/>
  <c r="L140" i="29" s="1"/>
  <c r="L125" i="31"/>
  <c r="L126" i="25"/>
  <c r="L165" i="25" s="1"/>
  <c r="L104" i="32"/>
  <c r="L103" i="22"/>
  <c r="L103" i="25"/>
  <c r="L168" i="25" s="1"/>
  <c r="L80" i="29"/>
  <c r="L143" i="29" s="1"/>
  <c r="L102" i="31"/>
  <c r="L73" i="19"/>
  <c r="L168" i="22" l="1"/>
  <c r="L73" i="25"/>
  <c r="L74" i="32"/>
  <c r="L72" i="31"/>
  <c r="L73" i="22"/>
  <c r="L80" i="19"/>
  <c r="L79" i="19"/>
  <c r="L59" i="29" l="1"/>
  <c r="L79" i="22"/>
  <c r="L80" i="32"/>
  <c r="L78" i="31"/>
  <c r="L79" i="25"/>
  <c r="L80" i="25"/>
  <c r="L81" i="32"/>
  <c r="L79" i="31"/>
  <c r="L60" i="29"/>
  <c r="L80" i="22"/>
  <c r="L72" i="19"/>
  <c r="L74" i="19"/>
  <c r="L31" i="19"/>
  <c r="L74" i="25" l="1"/>
  <c r="L75" i="32"/>
  <c r="L74" i="22"/>
  <c r="L73" i="31"/>
  <c r="L31" i="22"/>
  <c r="L30" i="31"/>
  <c r="L32" i="32"/>
  <c r="L31" i="25"/>
  <c r="L73" i="32"/>
  <c r="L72" i="25"/>
  <c r="L72" i="22"/>
  <c r="L76" i="19"/>
  <c r="L9" i="19" s="1"/>
  <c r="L26" i="19"/>
  <c r="L26" i="25" l="1"/>
  <c r="L26" i="29"/>
  <c r="L27" i="19"/>
  <c r="L26" i="22"/>
  <c r="L27" i="32"/>
  <c r="L25" i="31"/>
  <c r="L147" i="19"/>
  <c r="L57" i="29"/>
  <c r="L75" i="31"/>
  <c r="L13" i="31" s="1"/>
  <c r="L76" i="25"/>
  <c r="L154" i="25" s="1"/>
  <c r="L158" i="25" s="1"/>
  <c r="L77" i="32"/>
  <c r="L14" i="32" s="1"/>
  <c r="L76" i="22"/>
  <c r="L154" i="22" s="1"/>
  <c r="L158" i="22" s="1"/>
  <c r="L10" i="19"/>
  <c r="L127" i="19"/>
  <c r="L13" i="32"/>
  <c r="L7" i="32" s="1"/>
  <c r="M19" i="33" s="1"/>
  <c r="L19" i="32" l="1"/>
  <c r="L128" i="32" s="1"/>
  <c r="L5" i="32" s="1"/>
  <c r="L8" i="32"/>
  <c r="L7" i="31"/>
  <c r="M41" i="33" s="1"/>
  <c r="L129" i="29"/>
  <c r="L133" i="29" s="1"/>
  <c r="L137" i="29"/>
  <c r="L134" i="29" s="1"/>
  <c r="L12" i="31"/>
  <c r="L6" i="31" s="1"/>
  <c r="M18" i="33" s="1"/>
  <c r="L32" i="19"/>
  <c r="L21" i="19" s="1"/>
  <c r="L26" i="31"/>
  <c r="L15" i="31" s="1"/>
  <c r="L31" i="31" s="1"/>
  <c r="L27" i="22"/>
  <c r="L27" i="25"/>
  <c r="L28" i="32"/>
  <c r="L148" i="32" s="1"/>
  <c r="L149" i="32" s="1"/>
  <c r="L11" i="32" s="1"/>
  <c r="L27" i="29"/>
  <c r="L123" i="29" s="1"/>
  <c r="L17" i="31"/>
  <c r="L126" i="31" s="1"/>
  <c r="L4" i="31" s="1"/>
  <c r="L159" i="25" l="1"/>
  <c r="L162" i="22"/>
  <c r="L159" i="22" s="1"/>
  <c r="L162" i="25"/>
  <c r="L15" i="32"/>
  <c r="L23" i="32" s="1"/>
  <c r="L1" i="32" s="1"/>
  <c r="M40" i="33"/>
  <c r="M20" i="33"/>
  <c r="L173" i="25"/>
  <c r="L175" i="25" s="1"/>
  <c r="L149" i="29"/>
  <c r="L151" i="29" s="1"/>
  <c r="L174" i="22"/>
  <c r="L176" i="22" s="1"/>
  <c r="L148" i="29"/>
  <c r="L150" i="29" s="1"/>
  <c r="M3" i="33"/>
  <c r="L2" i="31"/>
  <c r="L148" i="22"/>
  <c r="L148" i="25"/>
  <c r="L16" i="32"/>
  <c r="L33" i="32" s="1"/>
  <c r="L14" i="31"/>
  <c r="L21" i="31" s="1"/>
  <c r="L1" i="31" s="1"/>
  <c r="L173" i="22"/>
  <c r="L175" i="22" s="1"/>
  <c r="L174" i="25"/>
  <c r="L176" i="25" s="1"/>
  <c r="L146" i="31"/>
  <c r="L147" i="31" s="1"/>
  <c r="L10" i="31" s="1"/>
  <c r="M37" i="33" l="1"/>
  <c r="L20" i="31"/>
  <c r="L2" i="32"/>
  <c r="M4" i="33"/>
  <c r="M5" i="33" s="1"/>
  <c r="L32" i="31"/>
  <c r="K103" i="19" l="1"/>
  <c r="J103" i="19"/>
  <c r="I103" i="19"/>
  <c r="H103" i="19"/>
  <c r="G103" i="19"/>
  <c r="F103" i="19"/>
  <c r="E103" i="19"/>
  <c r="H103" i="22" l="1"/>
  <c r="H102" i="31"/>
  <c r="H104" i="32"/>
  <c r="H103" i="25"/>
  <c r="H80" i="29"/>
  <c r="E103" i="22"/>
  <c r="E103" i="25"/>
  <c r="E102" i="31"/>
  <c r="E80" i="29"/>
  <c r="E143" i="29" s="1"/>
  <c r="E104" i="32"/>
  <c r="I103" i="25"/>
  <c r="I102" i="31"/>
  <c r="I103" i="22"/>
  <c r="I80" i="29"/>
  <c r="I143" i="29" s="1"/>
  <c r="I104" i="32"/>
  <c r="F103" i="25"/>
  <c r="F80" i="29"/>
  <c r="F143" i="29" s="1"/>
  <c r="F103" i="22"/>
  <c r="F102" i="31"/>
  <c r="F104" i="32"/>
  <c r="J103" i="22"/>
  <c r="J80" i="29"/>
  <c r="J143" i="29" s="1"/>
  <c r="J102" i="31"/>
  <c r="J103" i="25"/>
  <c r="J104" i="32"/>
  <c r="G103" i="22"/>
  <c r="G104" i="32"/>
  <c r="G80" i="29"/>
  <c r="G143" i="29" s="1"/>
  <c r="G102" i="31"/>
  <c r="G103" i="25"/>
  <c r="K102" i="31"/>
  <c r="K80" i="29"/>
  <c r="K143" i="29" s="1"/>
  <c r="K103" i="22"/>
  <c r="K103" i="25"/>
  <c r="K104" i="32"/>
  <c r="K126" i="19"/>
  <c r="J126" i="19"/>
  <c r="I126" i="19"/>
  <c r="H126" i="19"/>
  <c r="G126" i="19"/>
  <c r="F126" i="19"/>
  <c r="E126" i="19"/>
  <c r="K125" i="19"/>
  <c r="J125" i="19"/>
  <c r="I125" i="19"/>
  <c r="H125" i="19"/>
  <c r="G125" i="19"/>
  <c r="F125" i="19"/>
  <c r="E125" i="19"/>
  <c r="K121" i="19"/>
  <c r="J121" i="19"/>
  <c r="I121" i="19"/>
  <c r="H121" i="19"/>
  <c r="G121" i="19"/>
  <c r="F121" i="19"/>
  <c r="E121" i="19"/>
  <c r="H127" i="19" l="1"/>
  <c r="E121" i="22"/>
  <c r="E122" i="32"/>
  <c r="E98" i="29"/>
  <c r="E120" i="31"/>
  <c r="E121" i="25"/>
  <c r="I121" i="22"/>
  <c r="I98" i="29"/>
  <c r="I120" i="31"/>
  <c r="I121" i="25"/>
  <c r="I122" i="32"/>
  <c r="H126" i="32"/>
  <c r="H124" i="31"/>
  <c r="H101" i="29"/>
  <c r="H125" i="22"/>
  <c r="H125" i="25"/>
  <c r="G126" i="25"/>
  <c r="G126" i="22"/>
  <c r="G102" i="29"/>
  <c r="G127" i="32"/>
  <c r="G125" i="31"/>
  <c r="K126" i="25"/>
  <c r="K165" i="25" s="1"/>
  <c r="K102" i="29"/>
  <c r="K140" i="29" s="1"/>
  <c r="K126" i="22"/>
  <c r="K165" i="22" s="1"/>
  <c r="K125" i="31"/>
  <c r="K127" i="32"/>
  <c r="F120" i="31"/>
  <c r="F121" i="22"/>
  <c r="F122" i="32"/>
  <c r="F121" i="25"/>
  <c r="F98" i="29"/>
  <c r="J121" i="25"/>
  <c r="B32" i="26"/>
  <c r="J121" i="22"/>
  <c r="J120" i="31"/>
  <c r="J98" i="29"/>
  <c r="J122" i="32"/>
  <c r="E124" i="31"/>
  <c r="E17" i="31" s="1"/>
  <c r="E126" i="31" s="1"/>
  <c r="E4" i="31" s="1"/>
  <c r="E125" i="25"/>
  <c r="E125" i="22"/>
  <c r="E168" i="22" s="1"/>
  <c r="E126" i="32"/>
  <c r="E101" i="29"/>
  <c r="I101" i="29"/>
  <c r="I126" i="32"/>
  <c r="I124" i="31"/>
  <c r="I125" i="25"/>
  <c r="I125" i="22"/>
  <c r="H126" i="22"/>
  <c r="H165" i="22" s="1"/>
  <c r="H125" i="31"/>
  <c r="H126" i="25"/>
  <c r="H102" i="29"/>
  <c r="H140" i="29" s="1"/>
  <c r="H127" i="32"/>
  <c r="H10" i="19"/>
  <c r="H9" i="19"/>
  <c r="K121" i="25"/>
  <c r="K121" i="22"/>
  <c r="K98" i="29"/>
  <c r="K122" i="32"/>
  <c r="K120" i="31"/>
  <c r="I102" i="29"/>
  <c r="I140" i="29" s="1"/>
  <c r="I126" i="22"/>
  <c r="I165" i="22" s="1"/>
  <c r="I125" i="31"/>
  <c r="I127" i="32"/>
  <c r="I126" i="25"/>
  <c r="I165" i="25" s="1"/>
  <c r="G98" i="29"/>
  <c r="G122" i="32"/>
  <c r="G121" i="22"/>
  <c r="G121" i="25"/>
  <c r="G120" i="31"/>
  <c r="F125" i="25"/>
  <c r="F168" i="25" s="1"/>
  <c r="F126" i="32"/>
  <c r="F125" i="22"/>
  <c r="F101" i="29"/>
  <c r="F124" i="31"/>
  <c r="J125" i="25"/>
  <c r="J126" i="32"/>
  <c r="J124" i="31"/>
  <c r="J101" i="29"/>
  <c r="J125" i="22"/>
  <c r="J168" i="22" s="1"/>
  <c r="E125" i="31"/>
  <c r="E126" i="22"/>
  <c r="E126" i="25"/>
  <c r="E127" i="32"/>
  <c r="E19" i="32" s="1"/>
  <c r="E102" i="29"/>
  <c r="E10" i="19"/>
  <c r="E127" i="19"/>
  <c r="E9" i="19"/>
  <c r="H121" i="22"/>
  <c r="H168" i="22" s="1"/>
  <c r="H98" i="29"/>
  <c r="H122" i="32"/>
  <c r="H121" i="25"/>
  <c r="H120" i="31"/>
  <c r="G125" i="22"/>
  <c r="G125" i="25"/>
  <c r="G101" i="29"/>
  <c r="G124" i="31"/>
  <c r="G126" i="32"/>
  <c r="K101" i="29"/>
  <c r="K125" i="22"/>
  <c r="K125" i="25"/>
  <c r="K124" i="31"/>
  <c r="K126" i="32"/>
  <c r="F126" i="22"/>
  <c r="F127" i="32"/>
  <c r="F102" i="29"/>
  <c r="F125" i="31"/>
  <c r="F126" i="25"/>
  <c r="F127" i="19"/>
  <c r="F10" i="19"/>
  <c r="F9" i="19"/>
  <c r="J126" i="25"/>
  <c r="J165" i="25" s="1"/>
  <c r="J126" i="22"/>
  <c r="J165" i="22" s="1"/>
  <c r="J125" i="31"/>
  <c r="J102" i="29"/>
  <c r="J140" i="29" s="1"/>
  <c r="J127" i="32"/>
  <c r="H143" i="29"/>
  <c r="H129" i="29"/>
  <c r="H17" i="31" l="1"/>
  <c r="H126" i="31" s="1"/>
  <c r="H4" i="31" s="1"/>
  <c r="E128" i="32"/>
  <c r="E5" i="32" s="1"/>
  <c r="G168" i="22"/>
  <c r="H168" i="25"/>
  <c r="F19" i="32"/>
  <c r="F128" i="32" s="1"/>
  <c r="F5" i="32" s="1"/>
  <c r="H137" i="29"/>
  <c r="H134" i="29" s="1"/>
  <c r="H19" i="32"/>
  <c r="H128" i="32" s="1"/>
  <c r="H5" i="32" s="1"/>
  <c r="H154" i="22"/>
  <c r="H158" i="22" s="1"/>
  <c r="I168" i="25"/>
  <c r="E168" i="25"/>
  <c r="F168" i="22"/>
  <c r="F129" i="29"/>
  <c r="F133" i="29" s="1"/>
  <c r="E165" i="22"/>
  <c r="E154" i="22"/>
  <c r="E158" i="22" s="1"/>
  <c r="K168" i="22"/>
  <c r="H165" i="25"/>
  <c r="H154" i="25"/>
  <c r="H158" i="25" s="1"/>
  <c r="H133" i="29"/>
  <c r="F13" i="32"/>
  <c r="F7" i="32" s="1"/>
  <c r="G19" i="33" s="1"/>
  <c r="F14" i="32"/>
  <c r="F8" i="32" s="1"/>
  <c r="E140" i="29"/>
  <c r="E137" i="29" s="1"/>
  <c r="E134" i="29" s="1"/>
  <c r="E129" i="29"/>
  <c r="E133" i="29" s="1"/>
  <c r="E12" i="31"/>
  <c r="E6" i="31" s="1"/>
  <c r="F18" i="33" s="1"/>
  <c r="E13" i="31"/>
  <c r="E7" i="31" s="1"/>
  <c r="F41" i="33" s="1"/>
  <c r="G168" i="25"/>
  <c r="K168" i="25"/>
  <c r="H12" i="31"/>
  <c r="H6" i="31" s="1"/>
  <c r="I18" i="33" s="1"/>
  <c r="H13" i="31"/>
  <c r="H7" i="31" s="1"/>
  <c r="I41" i="33" s="1"/>
  <c r="F154" i="25"/>
  <c r="F158" i="25" s="1"/>
  <c r="F154" i="22"/>
  <c r="E14" i="32"/>
  <c r="E8" i="32" s="1"/>
  <c r="E13" i="32"/>
  <c r="E7" i="32" s="1"/>
  <c r="H14" i="32"/>
  <c r="H8" i="32" s="1"/>
  <c r="H13" i="32"/>
  <c r="H7" i="32" s="1"/>
  <c r="I19" i="33" s="1"/>
  <c r="J168" i="25"/>
  <c r="F13" i="31"/>
  <c r="F7" i="31" s="1"/>
  <c r="G41" i="33" s="1"/>
  <c r="F12" i="31"/>
  <c r="F6" i="31" s="1"/>
  <c r="G18" i="33" s="1"/>
  <c r="G40" i="33" s="1"/>
  <c r="E165" i="25"/>
  <c r="E154" i="25"/>
  <c r="I168" i="22"/>
  <c r="F17" i="31"/>
  <c r="F126" i="31" s="1"/>
  <c r="F4" i="31" s="1"/>
  <c r="F158" i="22" l="1"/>
  <c r="E158" i="25"/>
  <c r="F19" i="33"/>
  <c r="F20" i="33" s="1"/>
  <c r="I20" i="33"/>
  <c r="I40" i="33"/>
  <c r="F40" i="33"/>
  <c r="G20" i="33"/>
  <c r="K31" i="19" l="1"/>
  <c r="K30" i="31" l="1"/>
  <c r="K32" i="32"/>
  <c r="K31" i="22"/>
  <c r="K31" i="25"/>
  <c r="K26" i="19"/>
  <c r="K27" i="19" l="1"/>
  <c r="K27" i="32"/>
  <c r="K26" i="22"/>
  <c r="K26" i="29"/>
  <c r="K26" i="25"/>
  <c r="K25" i="31"/>
  <c r="K32" i="19" l="1"/>
  <c r="K21" i="19" s="1"/>
  <c r="K28" i="32"/>
  <c r="K16" i="32" s="1"/>
  <c r="K33" i="32" s="1"/>
  <c r="K27" i="25"/>
  <c r="K148" i="25" s="1"/>
  <c r="K26" i="31"/>
  <c r="K14" i="31" s="1"/>
  <c r="K21" i="31" s="1"/>
  <c r="K1" i="31" s="1"/>
  <c r="K27" i="29"/>
  <c r="K148" i="29" s="1"/>
  <c r="K150" i="29" s="1"/>
  <c r="K27" i="22"/>
  <c r="K148" i="22" s="1"/>
  <c r="K2" i="32" l="1"/>
  <c r="L4" i="33"/>
  <c r="K149" i="29"/>
  <c r="K151" i="29" s="1"/>
  <c r="K123" i="29"/>
  <c r="K15" i="31"/>
  <c r="K31" i="31" s="1"/>
  <c r="K15" i="32"/>
  <c r="K23" i="32" s="1"/>
  <c r="K1" i="32" s="1"/>
  <c r="L3" i="33" l="1"/>
  <c r="K32" i="31"/>
  <c r="K20" i="31"/>
  <c r="K2" i="31"/>
  <c r="L5" i="33" l="1"/>
  <c r="L37" i="33"/>
  <c r="J31" i="19" l="1"/>
  <c r="I31" i="19"/>
  <c r="H31" i="19"/>
  <c r="E31" i="19"/>
  <c r="I26" i="19"/>
  <c r="I27" i="32" l="1"/>
  <c r="I25" i="31"/>
  <c r="I26" i="29"/>
  <c r="I26" i="22"/>
  <c r="I26" i="25"/>
  <c r="E30" i="31"/>
  <c r="E32" i="32"/>
  <c r="E31" i="25"/>
  <c r="E31" i="22"/>
  <c r="H32" i="32"/>
  <c r="H31" i="25"/>
  <c r="H30" i="31"/>
  <c r="H31" i="22"/>
  <c r="J31" i="25"/>
  <c r="J30" i="31"/>
  <c r="J32" i="32"/>
  <c r="J31" i="22"/>
  <c r="I27" i="19"/>
  <c r="I31" i="22"/>
  <c r="I31" i="25"/>
  <c r="I30" i="31"/>
  <c r="I32" i="32"/>
  <c r="F31" i="19"/>
  <c r="G31" i="19"/>
  <c r="J26" i="19"/>
  <c r="H26" i="19"/>
  <c r="G26" i="19"/>
  <c r="E26" i="19"/>
  <c r="I32" i="19" l="1"/>
  <c r="I21" i="19" s="1"/>
  <c r="I27" i="22"/>
  <c r="I148" i="22" s="1"/>
  <c r="I26" i="31"/>
  <c r="I15" i="31" s="1"/>
  <c r="I31" i="31" s="1"/>
  <c r="I27" i="29"/>
  <c r="I148" i="29" s="1"/>
  <c r="I150" i="29" s="1"/>
  <c r="I27" i="25"/>
  <c r="I148" i="25" s="1"/>
  <c r="I28" i="32"/>
  <c r="I15" i="32" s="1"/>
  <c r="I23" i="32" s="1"/>
  <c r="I1" i="32" s="1"/>
  <c r="H26" i="25"/>
  <c r="H26" i="22"/>
  <c r="H27" i="19"/>
  <c r="H26" i="29"/>
  <c r="H27" i="32"/>
  <c r="H25" i="31"/>
  <c r="H32" i="19"/>
  <c r="H21" i="19" s="1"/>
  <c r="F31" i="25"/>
  <c r="F32" i="32"/>
  <c r="F31" i="22"/>
  <c r="F30" i="31"/>
  <c r="G26" i="22"/>
  <c r="G26" i="29"/>
  <c r="G26" i="25"/>
  <c r="G27" i="32"/>
  <c r="G27" i="19"/>
  <c r="G25" i="31"/>
  <c r="G31" i="22"/>
  <c r="G32" i="32"/>
  <c r="G30" i="31"/>
  <c r="G31" i="25"/>
  <c r="I14" i="31"/>
  <c r="I21" i="31" s="1"/>
  <c r="I1" i="31" s="1"/>
  <c r="J27" i="32"/>
  <c r="J25" i="31"/>
  <c r="J26" i="22"/>
  <c r="J26" i="25"/>
  <c r="J26" i="29"/>
  <c r="J27" i="19"/>
  <c r="E26" i="25"/>
  <c r="E27" i="19"/>
  <c r="E147" i="19" s="1"/>
  <c r="E26" i="22"/>
  <c r="E27" i="32"/>
  <c r="E26" i="29"/>
  <c r="E25" i="31"/>
  <c r="F26" i="19"/>
  <c r="I16" i="32" l="1"/>
  <c r="I33" i="32" s="1"/>
  <c r="I2" i="32" s="1"/>
  <c r="E32" i="19"/>
  <c r="E21" i="19" s="1"/>
  <c r="I149" i="29"/>
  <c r="I151" i="29" s="1"/>
  <c r="J32" i="19"/>
  <c r="J21" i="19" s="1"/>
  <c r="J27" i="29"/>
  <c r="J123" i="29" s="1"/>
  <c r="J26" i="31"/>
  <c r="J14" i="31" s="1"/>
  <c r="J21" i="31" s="1"/>
  <c r="J1" i="31" s="1"/>
  <c r="J28" i="32"/>
  <c r="J15" i="32" s="1"/>
  <c r="J23" i="32" s="1"/>
  <c r="J1" i="32" s="1"/>
  <c r="J27" i="25"/>
  <c r="J148" i="25" s="1"/>
  <c r="J27" i="22"/>
  <c r="J148" i="22" s="1"/>
  <c r="J15" i="31"/>
  <c r="J31" i="31" s="1"/>
  <c r="E27" i="29"/>
  <c r="E123" i="29" s="1"/>
  <c r="E28" i="32"/>
  <c r="E15" i="32" s="1"/>
  <c r="E23" i="32" s="1"/>
  <c r="E1" i="32" s="1"/>
  <c r="E27" i="25"/>
  <c r="E27" i="22"/>
  <c r="E148" i="22" s="1"/>
  <c r="E26" i="31"/>
  <c r="E14" i="31" s="1"/>
  <c r="E21" i="31" s="1"/>
  <c r="E1" i="31" s="1"/>
  <c r="H147" i="19"/>
  <c r="H27" i="22"/>
  <c r="H174" i="22" s="1"/>
  <c r="H176" i="22" s="1"/>
  <c r="H28" i="32"/>
  <c r="H148" i="32" s="1"/>
  <c r="H27" i="29"/>
  <c r="H148" i="29" s="1"/>
  <c r="H150" i="29" s="1"/>
  <c r="H26" i="31"/>
  <c r="H15" i="31" s="1"/>
  <c r="H31" i="31" s="1"/>
  <c r="H27" i="25"/>
  <c r="H162" i="25" s="1"/>
  <c r="I123" i="29"/>
  <c r="I32" i="31"/>
  <c r="I2" i="31"/>
  <c r="J3" i="33"/>
  <c r="I20" i="31"/>
  <c r="H123" i="29"/>
  <c r="G32" i="19"/>
  <c r="G21" i="19" s="1"/>
  <c r="G28" i="32"/>
  <c r="G15" i="32" s="1"/>
  <c r="G23" i="32" s="1"/>
  <c r="G1" i="32" s="1"/>
  <c r="G26" i="31"/>
  <c r="G14" i="31" s="1"/>
  <c r="G21" i="31" s="1"/>
  <c r="G1" i="31" s="1"/>
  <c r="G27" i="29"/>
  <c r="G149" i="29" s="1"/>
  <c r="G151" i="29" s="1"/>
  <c r="G27" i="22"/>
  <c r="G148" i="22" s="1"/>
  <c r="G27" i="25"/>
  <c r="G148" i="25" s="1"/>
  <c r="F27" i="19"/>
  <c r="F32" i="19" s="1"/>
  <c r="F21" i="19" s="1"/>
  <c r="F26" i="29"/>
  <c r="F25" i="31"/>
  <c r="F27" i="32"/>
  <c r="F26" i="25"/>
  <c r="F26" i="22"/>
  <c r="J4" i="33" l="1"/>
  <c r="E148" i="32"/>
  <c r="E149" i="32" s="1"/>
  <c r="E11" i="32" s="1"/>
  <c r="E16" i="32"/>
  <c r="E33" i="32" s="1"/>
  <c r="H159" i="25"/>
  <c r="H162" i="22"/>
  <c r="E162" i="22"/>
  <c r="E162" i="25"/>
  <c r="E159" i="25" s="1"/>
  <c r="E173" i="25"/>
  <c r="E175" i="25" s="1"/>
  <c r="H174" i="25"/>
  <c r="H176" i="25" s="1"/>
  <c r="E148" i="29"/>
  <c r="E150" i="29" s="1"/>
  <c r="H15" i="32"/>
  <c r="H23" i="32" s="1"/>
  <c r="H1" i="32" s="1"/>
  <c r="E15" i="31"/>
  <c r="E31" i="31" s="1"/>
  <c r="H148" i="22"/>
  <c r="G16" i="32"/>
  <c r="G33" i="32" s="1"/>
  <c r="G2" i="32" s="1"/>
  <c r="H146" i="31"/>
  <c r="H147" i="31" s="1"/>
  <c r="H10" i="31" s="1"/>
  <c r="J148" i="29"/>
  <c r="J150" i="29" s="1"/>
  <c r="J149" i="29"/>
  <c r="J151" i="29" s="1"/>
  <c r="H149" i="29"/>
  <c r="H151" i="29" s="1"/>
  <c r="H149" i="32"/>
  <c r="H11" i="32" s="1"/>
  <c r="E173" i="22"/>
  <c r="E175" i="22" s="1"/>
  <c r="H16" i="32"/>
  <c r="H33" i="32" s="1"/>
  <c r="I4" i="33" s="1"/>
  <c r="E146" i="31"/>
  <c r="E147" i="31" s="1"/>
  <c r="E10" i="31" s="1"/>
  <c r="E149" i="29"/>
  <c r="E151" i="29" s="1"/>
  <c r="J16" i="32"/>
  <c r="J33" i="32" s="1"/>
  <c r="K4" i="33" s="1"/>
  <c r="J20" i="31"/>
  <c r="J2" i="31"/>
  <c r="K3" i="33"/>
  <c r="H173" i="25"/>
  <c r="H175" i="25" s="1"/>
  <c r="E148" i="25"/>
  <c r="I3" i="33"/>
  <c r="H2" i="31"/>
  <c r="G15" i="31"/>
  <c r="G31" i="31" s="1"/>
  <c r="E174" i="22"/>
  <c r="H148" i="25"/>
  <c r="F4" i="33"/>
  <c r="E2" i="32"/>
  <c r="H159" i="22"/>
  <c r="H14" i="31"/>
  <c r="H21" i="31" s="1"/>
  <c r="H1" i="31" s="1"/>
  <c r="E174" i="25"/>
  <c r="G123" i="29"/>
  <c r="E2" i="31"/>
  <c r="J37" i="33"/>
  <c r="J5" i="33"/>
  <c r="F27" i="22"/>
  <c r="F148" i="22" s="1"/>
  <c r="F28" i="32"/>
  <c r="F16" i="32" s="1"/>
  <c r="F33" i="32" s="1"/>
  <c r="F27" i="25"/>
  <c r="F162" i="25" s="1"/>
  <c r="F27" i="29"/>
  <c r="F148" i="29" s="1"/>
  <c r="F150" i="29" s="1"/>
  <c r="F26" i="31"/>
  <c r="F14" i="31" s="1"/>
  <c r="F21" i="31" s="1"/>
  <c r="F1" i="31" s="1"/>
  <c r="H173" i="22"/>
  <c r="H175" i="22" s="1"/>
  <c r="G148" i="29"/>
  <c r="G150" i="29" s="1"/>
  <c r="E159" i="22"/>
  <c r="H4" i="33" l="1"/>
  <c r="E32" i="31"/>
  <c r="F162" i="22"/>
  <c r="F3" i="33"/>
  <c r="H32" i="31"/>
  <c r="H2" i="32"/>
  <c r="J2" i="32"/>
  <c r="E20" i="31"/>
  <c r="J32" i="31"/>
  <c r="I5" i="33"/>
  <c r="I37" i="33"/>
  <c r="F15" i="32"/>
  <c r="F23" i="32" s="1"/>
  <c r="F1" i="32" s="1"/>
  <c r="Q1" i="32" s="1"/>
  <c r="H20" i="31"/>
  <c r="F148" i="25"/>
  <c r="K37" i="33"/>
  <c r="K5" i="33"/>
  <c r="E176" i="25"/>
  <c r="F123" i="29"/>
  <c r="G32" i="31"/>
  <c r="H3" i="33"/>
  <c r="G2" i="31"/>
  <c r="G20" i="31"/>
  <c r="G4" i="33"/>
  <c r="R4" i="33" s="1"/>
  <c r="F2" i="32"/>
  <c r="F5" i="33"/>
  <c r="F37" i="33"/>
  <c r="F149" i="29"/>
  <c r="F151" i="29" s="1"/>
  <c r="E176" i="22"/>
  <c r="F15" i="31"/>
  <c r="F31" i="31" s="1"/>
  <c r="Q2" i="32" l="1"/>
  <c r="H37" i="33"/>
  <c r="H5" i="33"/>
  <c r="G3" i="33"/>
  <c r="F2" i="31"/>
  <c r="F32" i="31"/>
  <c r="F20" i="31"/>
  <c r="R3" i="33" l="1"/>
  <c r="G37" i="33"/>
  <c r="R37" i="33" s="1"/>
  <c r="G5" i="33"/>
  <c r="R5" i="33" s="1"/>
  <c r="I73" i="19"/>
  <c r="J71" i="19"/>
  <c r="J75" i="19"/>
  <c r="J71" i="22" l="1"/>
  <c r="J55" i="29"/>
  <c r="J72" i="32"/>
  <c r="J71" i="25"/>
  <c r="J70" i="31"/>
  <c r="J56" i="29"/>
  <c r="J75" i="22"/>
  <c r="J74" i="31"/>
  <c r="J75" i="25"/>
  <c r="J76" i="32"/>
  <c r="I74" i="32"/>
  <c r="I73" i="25"/>
  <c r="I72" i="31"/>
  <c r="I73" i="22"/>
  <c r="J73" i="19"/>
  <c r="I75" i="19"/>
  <c r="I71" i="19"/>
  <c r="I74" i="31" l="1"/>
  <c r="I75" i="25"/>
  <c r="I76" i="32"/>
  <c r="I56" i="29"/>
  <c r="I75" i="22"/>
  <c r="I55" i="29"/>
  <c r="I72" i="32"/>
  <c r="I71" i="22"/>
  <c r="I70" i="31"/>
  <c r="I71" i="25"/>
  <c r="J74" i="32"/>
  <c r="J72" i="31"/>
  <c r="J73" i="22"/>
  <c r="J73" i="25"/>
  <c r="I79" i="19"/>
  <c r="I80" i="19"/>
  <c r="J79" i="19"/>
  <c r="J80" i="19"/>
  <c r="I79" i="22" l="1"/>
  <c r="I78" i="31"/>
  <c r="I79" i="25"/>
  <c r="I80" i="32"/>
  <c r="I59" i="29"/>
  <c r="J81" i="32"/>
  <c r="J60" i="29"/>
  <c r="J79" i="31"/>
  <c r="J80" i="25"/>
  <c r="J80" i="22"/>
  <c r="I80" i="22"/>
  <c r="I80" i="25"/>
  <c r="I81" i="32"/>
  <c r="I60" i="29"/>
  <c r="I79" i="31"/>
  <c r="J79" i="22"/>
  <c r="J78" i="31"/>
  <c r="J59" i="29"/>
  <c r="J80" i="32"/>
  <c r="J79" i="25"/>
  <c r="J72" i="19"/>
  <c r="J74" i="19"/>
  <c r="I72" i="19"/>
  <c r="I74" i="19"/>
  <c r="I74" i="22" l="1"/>
  <c r="I74" i="25"/>
  <c r="I75" i="32"/>
  <c r="I73" i="31"/>
  <c r="I72" i="25"/>
  <c r="I73" i="32"/>
  <c r="I72" i="22"/>
  <c r="J74" i="25"/>
  <c r="J73" i="31"/>
  <c r="J75" i="32"/>
  <c r="J74" i="22"/>
  <c r="J72" i="22"/>
  <c r="J72" i="25"/>
  <c r="J73" i="32"/>
  <c r="J127" i="19"/>
  <c r="J76" i="19"/>
  <c r="J9" i="19" s="1"/>
  <c r="I76" i="19"/>
  <c r="J162" i="25" l="1"/>
  <c r="I57" i="29"/>
  <c r="I77" i="32"/>
  <c r="I14" i="32" s="1"/>
  <c r="I76" i="25"/>
  <c r="I75" i="31"/>
  <c r="I13" i="31" s="1"/>
  <c r="I76" i="22"/>
  <c r="I154" i="22" s="1"/>
  <c r="I158" i="22" s="1"/>
  <c r="I10" i="19"/>
  <c r="I147" i="19"/>
  <c r="I148" i="32"/>
  <c r="J10" i="19"/>
  <c r="J76" i="25"/>
  <c r="J174" i="25" s="1"/>
  <c r="J176" i="25" s="1"/>
  <c r="J77" i="32"/>
  <c r="J14" i="32" s="1"/>
  <c r="J57" i="29"/>
  <c r="J75" i="31"/>
  <c r="J13" i="31" s="1"/>
  <c r="J76" i="22"/>
  <c r="J154" i="22" s="1"/>
  <c r="J158" i="22" s="1"/>
  <c r="I127" i="19"/>
  <c r="I174" i="25"/>
  <c r="I176" i="25" s="1"/>
  <c r="I173" i="25"/>
  <c r="I175" i="25" s="1"/>
  <c r="J147" i="19"/>
  <c r="J17" i="31"/>
  <c r="J126" i="31" s="1"/>
  <c r="J4" i="31" s="1"/>
  <c r="J12" i="31"/>
  <c r="J6" i="31" s="1"/>
  <c r="K18" i="33" s="1"/>
  <c r="I9" i="19"/>
  <c r="J146" i="31"/>
  <c r="I13" i="32" l="1"/>
  <c r="I7" i="32" s="1"/>
  <c r="J19" i="33" s="1"/>
  <c r="I19" i="32"/>
  <c r="J147" i="31"/>
  <c r="J10" i="31" s="1"/>
  <c r="I154" i="25"/>
  <c r="I158" i="25" s="1"/>
  <c r="I162" i="25"/>
  <c r="I159" i="25" s="1"/>
  <c r="J13" i="32"/>
  <c r="J7" i="32" s="1"/>
  <c r="K19" i="33" s="1"/>
  <c r="K20" i="33" s="1"/>
  <c r="J162" i="22"/>
  <c r="J7" i="31"/>
  <c r="K41" i="33" s="1"/>
  <c r="I162" i="22"/>
  <c r="I146" i="31"/>
  <c r="I147" i="31" s="1"/>
  <c r="I10" i="31" s="1"/>
  <c r="J159" i="25"/>
  <c r="I17" i="31"/>
  <c r="I126" i="31" s="1"/>
  <c r="I4" i="31" s="1"/>
  <c r="J154" i="25"/>
  <c r="J158" i="25" s="1"/>
  <c r="I12" i="31"/>
  <c r="I6" i="31" s="1"/>
  <c r="J18" i="33" s="1"/>
  <c r="J173" i="25"/>
  <c r="J175" i="25" s="1"/>
  <c r="J8" i="32"/>
  <c r="I149" i="32"/>
  <c r="I11" i="32" s="1"/>
  <c r="J19" i="32"/>
  <c r="J128" i="32" s="1"/>
  <c r="J5" i="32" s="1"/>
  <c r="J129" i="29"/>
  <c r="J133" i="29" s="1"/>
  <c r="J137" i="29"/>
  <c r="J134" i="29" s="1"/>
  <c r="I8" i="32"/>
  <c r="I173" i="22"/>
  <c r="I175" i="22" s="1"/>
  <c r="K40" i="33"/>
  <c r="I129" i="29"/>
  <c r="I133" i="29" s="1"/>
  <c r="I137" i="29"/>
  <c r="I134" i="29" s="1"/>
  <c r="J174" i="22"/>
  <c r="J176" i="22" s="1"/>
  <c r="I128" i="32"/>
  <c r="I5" i="32" s="1"/>
  <c r="I7" i="31"/>
  <c r="J41" i="33" s="1"/>
  <c r="I174" i="22"/>
  <c r="I176" i="22" s="1"/>
  <c r="J173" i="22"/>
  <c r="J175" i="22" s="1"/>
  <c r="J148" i="32"/>
  <c r="J149" i="32" s="1"/>
  <c r="J11" i="32" s="1"/>
  <c r="I159" i="22"/>
  <c r="J159" i="22"/>
  <c r="J20" i="33" l="1"/>
  <c r="J40" i="33"/>
  <c r="G75" i="19"/>
  <c r="G71" i="19"/>
  <c r="G71" i="25" l="1"/>
  <c r="G72" i="32"/>
  <c r="G70" i="31"/>
  <c r="G55" i="29"/>
  <c r="G71" i="22"/>
  <c r="G75" i="25"/>
  <c r="G56" i="29"/>
  <c r="G74" i="31"/>
  <c r="G75" i="22"/>
  <c r="G76" i="32"/>
  <c r="G73" i="19"/>
  <c r="G79" i="19"/>
  <c r="G72" i="31" l="1"/>
  <c r="G74" i="32"/>
  <c r="G73" i="22"/>
  <c r="G73" i="25"/>
  <c r="G79" i="25"/>
  <c r="G80" i="32"/>
  <c r="G59" i="29"/>
  <c r="G79" i="22"/>
  <c r="G78" i="31"/>
  <c r="G72" i="19"/>
  <c r="G80" i="19"/>
  <c r="G72" i="25" l="1"/>
  <c r="G73" i="32"/>
  <c r="G72" i="22"/>
  <c r="G79" i="31"/>
  <c r="G80" i="22"/>
  <c r="G80" i="25"/>
  <c r="G81" i="32"/>
  <c r="G60" i="29"/>
  <c r="G74" i="19"/>
  <c r="G74" i="25" l="1"/>
  <c r="G74" i="22"/>
  <c r="G75" i="32"/>
  <c r="G73" i="31"/>
  <c r="G76" i="19"/>
  <c r="K73" i="19"/>
  <c r="G75" i="31" l="1"/>
  <c r="G13" i="31" s="1"/>
  <c r="G76" i="25"/>
  <c r="G162" i="25" s="1"/>
  <c r="G77" i="32"/>
  <c r="G57" i="29"/>
  <c r="G129" i="29" s="1"/>
  <c r="G133" i="29" s="1"/>
  <c r="G76" i="22"/>
  <c r="G162" i="22" s="1"/>
  <c r="G10" i="19"/>
  <c r="G13" i="32"/>
  <c r="G9" i="19"/>
  <c r="G17" i="31"/>
  <c r="G12" i="31"/>
  <c r="G127" i="19"/>
  <c r="K73" i="25"/>
  <c r="K73" i="22"/>
  <c r="K72" i="31"/>
  <c r="K74" i="32"/>
  <c r="K71" i="19"/>
  <c r="K75" i="19"/>
  <c r="G154" i="22" l="1"/>
  <c r="G158" i="22" s="1"/>
  <c r="G7" i="31"/>
  <c r="H41" i="33" s="1"/>
  <c r="K76" i="32"/>
  <c r="K75" i="22"/>
  <c r="K74" i="31"/>
  <c r="K56" i="29"/>
  <c r="K75" i="25"/>
  <c r="K72" i="32"/>
  <c r="K55" i="29"/>
  <c r="K71" i="25"/>
  <c r="K70" i="31"/>
  <c r="K71" i="22"/>
  <c r="G6" i="31"/>
  <c r="H18" i="33" s="1"/>
  <c r="G7" i="32"/>
  <c r="G14" i="32"/>
  <c r="G8" i="32" s="1"/>
  <c r="G126" i="31"/>
  <c r="G4" i="31" s="1"/>
  <c r="G154" i="25"/>
  <c r="G158" i="25" s="1"/>
  <c r="G19" i="32"/>
  <c r="G128" i="32" s="1"/>
  <c r="G5" i="32" s="1"/>
  <c r="K74" i="19"/>
  <c r="K79" i="19"/>
  <c r="H19" i="33" l="1"/>
  <c r="H20" i="33" s="1"/>
  <c r="H40" i="33"/>
  <c r="K59" i="29"/>
  <c r="K78" i="31"/>
  <c r="K79" i="25"/>
  <c r="K80" i="32"/>
  <c r="K79" i="22"/>
  <c r="K73" i="31"/>
  <c r="K74" i="22"/>
  <c r="K74" i="25"/>
  <c r="K75" i="32"/>
  <c r="K80" i="19"/>
  <c r="K72" i="19"/>
  <c r="K60" i="29" l="1"/>
  <c r="K79" i="31"/>
  <c r="K80" i="22"/>
  <c r="K80" i="25"/>
  <c r="K81" i="32"/>
  <c r="K72" i="22"/>
  <c r="K73" i="32"/>
  <c r="K72" i="25"/>
  <c r="K76" i="19" l="1"/>
  <c r="K76" i="22" l="1"/>
  <c r="K162" i="22" s="1"/>
  <c r="K57" i="29"/>
  <c r="K75" i="31"/>
  <c r="K76" i="25"/>
  <c r="K162" i="25" s="1"/>
  <c r="K77" i="32"/>
  <c r="K10" i="19"/>
  <c r="K127" i="19"/>
  <c r="K9" i="19"/>
  <c r="K147" i="19"/>
  <c r="K154" i="25" l="1"/>
  <c r="K158" i="25" s="1"/>
  <c r="K174" i="25"/>
  <c r="K176" i="25" s="1"/>
  <c r="K159" i="25"/>
  <c r="K173" i="25"/>
  <c r="K175" i="25" s="1"/>
  <c r="K13" i="31"/>
  <c r="K7" i="31" s="1"/>
  <c r="L41" i="33" s="1"/>
  <c r="R41" i="33" s="1"/>
  <c r="K17" i="31"/>
  <c r="K126" i="31" s="1"/>
  <c r="K4" i="31" s="1"/>
  <c r="K146" i="31"/>
  <c r="K147" i="31" s="1"/>
  <c r="K10" i="31" s="1"/>
  <c r="K12" i="31"/>
  <c r="K6" i="31" s="1"/>
  <c r="L18" i="33" s="1"/>
  <c r="K129" i="29"/>
  <c r="K133" i="29" s="1"/>
  <c r="K137" i="29"/>
  <c r="K134" i="29" s="1"/>
  <c r="K14" i="32"/>
  <c r="K8" i="32" s="1"/>
  <c r="Q8" i="32" s="1"/>
  <c r="K13" i="32"/>
  <c r="K7" i="32" s="1"/>
  <c r="K19" i="32"/>
  <c r="K128" i="32" s="1"/>
  <c r="K5" i="32" s="1"/>
  <c r="Q5" i="32" s="1"/>
  <c r="K148" i="32"/>
  <c r="K149" i="32" s="1"/>
  <c r="K11" i="32" s="1"/>
  <c r="K173" i="22"/>
  <c r="K175" i="22" s="1"/>
  <c r="K154" i="22"/>
  <c r="K158" i="22" s="1"/>
  <c r="K159" i="22"/>
  <c r="K174" i="22"/>
  <c r="K176" i="22" s="1"/>
  <c r="L19" i="33" l="1"/>
  <c r="R19" i="33" s="1"/>
  <c r="Q7" i="32"/>
  <c r="L40" i="33"/>
  <c r="R40" i="33" s="1"/>
  <c r="R18" i="33"/>
  <c r="L20" i="33" l="1"/>
  <c r="R20" i="33" s="1"/>
  <c r="D20" i="33" s="1"/>
  <c r="G134" i="19"/>
  <c r="G134" i="22" l="1"/>
  <c r="G135" i="32"/>
  <c r="G110" i="29"/>
  <c r="G133" i="31"/>
  <c r="G134" i="25"/>
  <c r="G136" i="19"/>
  <c r="G147" i="19"/>
  <c r="G18" i="31" l="1"/>
  <c r="G135" i="31" s="1"/>
  <c r="G146" i="31"/>
  <c r="G147" i="31" s="1"/>
  <c r="G10" i="31" s="1"/>
  <c r="G132" i="29"/>
  <c r="G140" i="29"/>
  <c r="G137" i="29" s="1"/>
  <c r="G134" i="29" s="1"/>
  <c r="G20" i="32"/>
  <c r="G137" i="32" s="1"/>
  <c r="G148" i="32"/>
  <c r="G149" i="32" s="1"/>
  <c r="G11" i="32" s="1"/>
  <c r="G157" i="25"/>
  <c r="G165" i="25"/>
  <c r="G159" i="25" s="1"/>
  <c r="G174" i="25"/>
  <c r="G176" i="25" s="1"/>
  <c r="G173" i="25"/>
  <c r="G175" i="25" s="1"/>
  <c r="G157" i="22"/>
  <c r="G165" i="22"/>
  <c r="G159" i="22" s="1"/>
  <c r="G173" i="22"/>
  <c r="G175" i="22" s="1"/>
  <c r="G174" i="22"/>
  <c r="G176" i="22" s="1"/>
  <c r="G9" i="32" l="1"/>
  <c r="H24" i="33"/>
  <c r="G8" i="31"/>
  <c r="H23" i="33"/>
  <c r="H42" i="33" l="1"/>
  <c r="H25" i="33"/>
  <c r="F134" i="19" l="1"/>
  <c r="F135" i="32" l="1"/>
  <c r="F133" i="31"/>
  <c r="F134" i="25"/>
  <c r="F134" i="22"/>
  <c r="F110" i="29"/>
  <c r="F136" i="19"/>
  <c r="F147" i="19"/>
  <c r="F157" i="22" l="1"/>
  <c r="F165" i="22"/>
  <c r="F159" i="22" s="1"/>
  <c r="F173" i="22"/>
  <c r="F175" i="22" s="1"/>
  <c r="F174" i="22"/>
  <c r="F157" i="25"/>
  <c r="F165" i="25"/>
  <c r="F159" i="25" s="1"/>
  <c r="F173" i="25"/>
  <c r="F175" i="25" s="1"/>
  <c r="F174" i="25"/>
  <c r="F18" i="31"/>
  <c r="F135" i="31" s="1"/>
  <c r="F146" i="31"/>
  <c r="F147" i="31" s="1"/>
  <c r="F132" i="29"/>
  <c r="F140" i="29"/>
  <c r="F137" i="29" s="1"/>
  <c r="F134" i="29" s="1"/>
  <c r="F20" i="32"/>
  <c r="F137" i="32" s="1"/>
  <c r="F148" i="32"/>
  <c r="F149" i="32" s="1"/>
  <c r="F11" i="32" s="1"/>
  <c r="Q11" i="32" s="1"/>
  <c r="F176" i="25" l="1"/>
  <c r="Q174" i="25"/>
  <c r="G24" i="33"/>
  <c r="R24" i="33" s="1"/>
  <c r="F9" i="32"/>
  <c r="Q9" i="32" s="1"/>
  <c r="F10" i="31"/>
  <c r="Q147" i="31"/>
  <c r="F176" i="22"/>
  <c r="Q174" i="22"/>
  <c r="F8" i="31"/>
  <c r="G23" i="33"/>
  <c r="G25" i="33" l="1"/>
  <c r="R25" i="33" s="1"/>
  <c r="G42" i="33"/>
  <c r="R42" i="33" s="1"/>
  <c r="R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(X กบน.) ในไฟล์ วผก.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Quantumuser</author>
  </authors>
  <commentList>
    <comment ref="F6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D151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R4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ดู CP ขาขึ้นขาลง (เดือนปัจจุบัน - เดือนก่อนหน้า)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D18" authorId="0" shapeId="0" xr:uid="{075893F2-8945-416F-A74A-9C5CA0B8D1DF}">
      <text>
        <r>
          <rPr>
            <b/>
            <sz val="9"/>
            <color indexed="81"/>
            <rFont val="Tahoma"/>
            <family val="2"/>
          </rPr>
          <t>Chalida: 
Sum เหมือน E16 แต่ไม่รวม E55</t>
        </r>
      </text>
    </comment>
  </commentList>
</comments>
</file>

<file path=xl/sharedStrings.xml><?xml version="1.0" encoding="utf-8"?>
<sst xmlns="http://schemas.openxmlformats.org/spreadsheetml/2006/main" count="5363" uniqueCount="329">
  <si>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</si>
  <si>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</si>
  <si>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</si>
  <si>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</si>
  <si>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</si>
  <si>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</si>
  <si>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</si>
  <si>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</si>
  <si>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</si>
  <si>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</si>
  <si>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</si>
  <si>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</si>
  <si>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</si>
  <si>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</si>
  <si>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</si>
  <si>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</si>
  <si>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</si>
  <si>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</si>
  <si>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</si>
  <si>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</si>
  <si>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</si>
  <si>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</si>
  <si>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</si>
  <si>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</si>
  <si>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</si>
  <si>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</si>
  <si>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</si>
  <si>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</si>
  <si>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</si>
  <si>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</si>
  <si>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</si>
  <si>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</si>
  <si>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</si>
  <si>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</si>
  <si>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</si>
  <si>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</si>
  <si>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</si>
  <si>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</si>
  <si>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</si>
  <si>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</si>
  <si>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</si>
  <si>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</si>
  <si>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</si>
  <si>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</si>
  <si>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</si>
  <si>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</si>
  <si>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</si>
  <si>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</si>
  <si>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</si>
  <si>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</si>
  <si>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</si>
  <si>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</si>
  <si>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</si>
  <si>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</si>
  <si>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</si>
  <si>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</si>
  <si>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</si>
  <si>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</si>
  <si>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</si>
  <si>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</si>
  <si>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</si>
  <si>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</si>
  <si>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</si>
  <si>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</si>
  <si>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</si>
  <si>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</si>
  <si>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</si>
  <si>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</si>
  <si>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</si>
  <si>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</si>
  <si>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</si>
  <si>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</si>
  <si>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</si>
  <si>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</si>
  <si>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</si>
  <si>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</si>
  <si>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</si>
  <si>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</si>
  <si>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</si>
  <si>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</si>
  <si>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</si>
  <si>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</si>
  <si>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</si>
  <si>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Import (C3) to HMC</t>
  </si>
  <si>
    <t>GSP (C3) to HMC</t>
  </si>
  <si>
    <t>GSP (C3) to PTTAC</t>
  </si>
  <si>
    <t>Import (C3) to PTTAC</t>
  </si>
  <si>
    <t>SPRC</t>
  </si>
  <si>
    <t>Volume</t>
  </si>
  <si>
    <t xml:space="preserve">SPRC </t>
  </si>
  <si>
    <t>Production GSP RY</t>
  </si>
  <si>
    <t>MB</t>
  </si>
  <si>
    <t>GSP (C3) to GC</t>
  </si>
  <si>
    <t>Import (C3) to GC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</si>
  <si>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</si>
  <si>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</si>
  <si>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</si>
  <si>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</si>
  <si>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</si>
  <si>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</si>
  <si>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</si>
  <si>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</si>
  <si>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LPG - ROC (Existing Contract : MOP’J - 80)</t>
  </si>
  <si>
    <t>LPG - ROC (1st tier : 0 - 192,000 Ton)</t>
  </si>
  <si>
    <t>LPG - ROC (2nd tier 192,001 – 384,000 Ton)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</si>
  <si>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</si>
  <si>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</si>
  <si>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</si>
  <si>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</si>
  <si>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</si>
  <si>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</si>
  <si>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</si>
  <si>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</si>
  <si>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</si>
  <si>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</si>
  <si>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</si>
  <si>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</si>
  <si>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</si>
  <si>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</si>
  <si>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</si>
  <si>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</si>
  <si>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</si>
  <si>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</si>
  <si>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</si>
  <si>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</si>
  <si>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</si>
  <si>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</si>
  <si>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</si>
  <si>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</si>
  <si>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</si>
  <si>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</si>
  <si>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</si>
  <si>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</si>
  <si>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</si>
  <si>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</si>
  <si>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</si>
  <si>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</si>
  <si>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</si>
  <si>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</si>
  <si>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</si>
  <si>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</si>
  <si>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</si>
  <si>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</si>
  <si>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</si>
  <si>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</si>
  <si>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Cost</t>
  </si>
  <si>
    <t>NGL cash cost</t>
  </si>
  <si>
    <t>NGL Selling Price</t>
  </si>
  <si>
    <t>Margin per unit</t>
  </si>
  <si>
    <t>EBIT</t>
  </si>
  <si>
    <t>Revenue</t>
  </si>
  <si>
    <t>EBITDA</t>
  </si>
  <si>
    <t>LPG Total Margin (include oil fund domestic)</t>
  </si>
  <si>
    <t>Total Margin (include CO2 / include oil fund)</t>
  </si>
  <si>
    <t>BZ</t>
  </si>
  <si>
    <t>CO2</t>
  </si>
  <si>
    <t>Praxair</t>
  </si>
  <si>
    <t>Linde</t>
  </si>
  <si>
    <t>B/Ton</t>
  </si>
  <si>
    <t>C3-GC</t>
  </si>
  <si>
    <t>C3-HMC</t>
  </si>
  <si>
    <t>C3-PTTAC</t>
  </si>
  <si>
    <t>LPG-GC</t>
  </si>
  <si>
    <t>LPG-SCG</t>
  </si>
  <si>
    <t>LPG-M.7</t>
  </si>
  <si>
    <t>Cash Cost ($/TON)</t>
  </si>
  <si>
    <t>Selling Price ($/TON)</t>
  </si>
  <si>
    <t>Volume (TON)</t>
  </si>
  <si>
    <t>GSP</t>
  </si>
  <si>
    <t>GC Refinery</t>
  </si>
  <si>
    <t>LPG-PTTOR</t>
  </si>
  <si>
    <t>LPG-WP</t>
  </si>
  <si>
    <t>LPG-PAP</t>
  </si>
  <si>
    <t>LPG GSP to M.7</t>
  </si>
  <si>
    <t>SPRC Refinery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</si>
  <si>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</si>
  <si>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</si>
  <si>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</si>
  <si>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</si>
  <si>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</si>
  <si>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</si>
  <si>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</si>
  <si>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</si>
  <si>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</si>
  <si>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</si>
  <si>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</si>
  <si>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</si>
  <si>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</si>
  <si>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</si>
  <si>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</si>
  <si>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</si>
  <si>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</si>
  <si>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</si>
  <si>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</si>
  <si>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</si>
  <si>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</si>
  <si>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</si>
  <si>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</si>
  <si>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</si>
  <si>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</si>
  <si>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</si>
  <si>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</si>
  <si>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</si>
  <si>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</si>
  <si>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</si>
  <si>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</si>
  <si>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</si>
  <si>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</si>
  <si>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</si>
  <si>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</si>
  <si>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</si>
  <si>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</si>
  <si>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</si>
  <si>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</si>
  <si>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</si>
  <si>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</si>
  <si>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</si>
  <si>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</si>
  <si>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</si>
  <si>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</si>
  <si>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</si>
  <si>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PTTAC</t>
  </si>
  <si>
    <t>HMC</t>
  </si>
  <si>
    <t>SCG (LPG)</t>
  </si>
  <si>
    <t>Oil Fund (-)นำส่ง/(+)ได้ชดเชย</t>
  </si>
  <si>
    <t>Rolling</t>
  </si>
  <si>
    <t>Thrughtput</t>
  </si>
  <si>
    <t>Balance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</si>
  <si>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</si>
  <si>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</si>
  <si>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</si>
  <si>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</si>
  <si>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t>As of :</t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</si>
  <si>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</si>
  <si>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</si>
  <si>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</si>
  <si>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</si>
  <si>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</si>
  <si>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</si>
  <si>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</si>
  <si>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</si>
  <si>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</si>
  <si>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</si>
  <si>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</si>
  <si>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</si>
  <si>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</si>
  <si>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</si>
  <si>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</si>
  <si>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</si>
  <si>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</si>
  <si>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</si>
  <si>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</si>
  <si>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</si>
  <si>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</si>
  <si>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</si>
  <si>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</si>
  <si>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</si>
  <si>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</si>
  <si>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</si>
  <si>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</si>
  <si>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</si>
  <si>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</si>
  <si>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</si>
  <si>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</si>
  <si>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</si>
  <si>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>PTTAC (Spot)</t>
  </si>
  <si>
    <t>ต้นทุน LPG - สนพ. (Deloitte)</t>
  </si>
  <si>
    <t>C3 Import</t>
  </si>
  <si>
    <t xml:space="preserve">lab test </t>
  </si>
  <si>
    <t>Port chart split (Deviation cost)</t>
  </si>
  <si>
    <t>โยก Volume SCG ไปให้ PTTAC</t>
  </si>
  <si>
    <t>โดยต้อง Split ไปให้ SCG ซึ่งรวมแล้ว มี loss/gain ดังนี้</t>
  </si>
  <si>
    <t>Total</t>
  </si>
  <si>
    <t>Total Loss/gain</t>
  </si>
  <si>
    <t xml:space="preserve">CP diff import </t>
  </si>
  <si>
    <t>CP</t>
  </si>
  <si>
    <t>1 (1.1+1.2)</t>
  </si>
  <si>
    <t>1-2</t>
  </si>
  <si>
    <t>Updated on 9 Jul'21</t>
  </si>
  <si>
    <t>PP YARN : CFR SEA</t>
  </si>
  <si>
    <t>PP  : CFR SEA</t>
  </si>
  <si>
    <r>
      <t xml:space="preserve">C3 Import </t>
    </r>
    <r>
      <rPr>
        <b/>
        <sz val="9"/>
        <color rgb="FF0033CC"/>
        <rFont val="Tahoma"/>
        <family val="2"/>
      </rPr>
      <t>Reversed Pipeline</t>
    </r>
  </si>
  <si>
    <r>
      <t xml:space="preserve">C3 Import </t>
    </r>
    <r>
      <rPr>
        <b/>
        <sz val="9"/>
        <color rgb="FF960000"/>
        <rFont val="Tahoma"/>
        <family val="2"/>
      </rPr>
      <t>Split Cargo @SCG</t>
    </r>
  </si>
  <si>
    <t>C3 - SCG (Tier 1 : 0 - 48 KT)</t>
  </si>
  <si>
    <t>C3 - SCG (Tier 2 : 48.001 - 400 KT)</t>
  </si>
  <si>
    <t>PTTAC (CP+PP Link)</t>
  </si>
  <si>
    <t>LPG Import</t>
  </si>
  <si>
    <t>LPG - SCG  (CP Link // Tier 1 : 0 - 384 KT)</t>
  </si>
  <si>
    <t>LPG - SCG  (MOP'J Link //  Vol 48 - 240 KT)</t>
  </si>
  <si>
    <t>LPG - SCG  (CP Link // Tier 2 : 384.001 - 720 KT)</t>
  </si>
  <si>
    <t>SWAP LPG : 0 - 400 KT</t>
  </si>
  <si>
    <t>Substitued C3 - MOC</t>
  </si>
  <si>
    <t>Surveyor:</t>
  </si>
  <si>
    <t>บาท</t>
  </si>
  <si>
    <t>xxxx</t>
  </si>
  <si>
    <t>Link</t>
  </si>
  <si>
    <t>ผูกสูตร</t>
  </si>
  <si>
    <t>C2 All</t>
  </si>
  <si>
    <t>C3 Cost w.avg.</t>
  </si>
  <si>
    <t>C2 All Cost w.avg.</t>
  </si>
  <si>
    <t>C2 GC Cost w.avg.</t>
  </si>
  <si>
    <t>LPG Cost w.avg.</t>
  </si>
  <si>
    <t>NGL Cost w.avg.</t>
  </si>
  <si>
    <t>C5 Cost w.avg.</t>
  </si>
  <si>
    <t>Cost w.avg. LPG Petro ($/TON)</t>
  </si>
  <si>
    <t>Cost w.avg. LPG Domestic ($/TON)</t>
  </si>
  <si>
    <t>Cost w.avg.</t>
  </si>
  <si>
    <r>
      <t xml:space="preserve">Cost w.avg. LPG Domestic </t>
    </r>
    <r>
      <rPr>
        <b/>
        <sz val="11"/>
        <color rgb="FFFF0000"/>
        <rFont val="Calibri"/>
        <family val="2"/>
        <scheme val="minor"/>
      </rPr>
      <t xml:space="preserve">Exclude Import </t>
    </r>
    <r>
      <rPr>
        <b/>
        <sz val="11"/>
        <color theme="1"/>
        <rFont val="Calibri"/>
        <family val="2"/>
        <scheme val="minor"/>
      </rPr>
      <t>($/TON)</t>
    </r>
  </si>
  <si>
    <t>Selling Price w.avg.</t>
  </si>
  <si>
    <t>Selling Price w.avg. LPG Petro ($/TON)</t>
  </si>
  <si>
    <t>Selling Price w.avg. LPG Domestic ($/TON)</t>
  </si>
  <si>
    <r>
      <t xml:space="preserve">Selling Price w.avg. LPG Domestic </t>
    </r>
    <r>
      <rPr>
        <b/>
        <sz val="11"/>
        <color rgb="FFFF0000"/>
        <rFont val="Calibri"/>
        <family val="2"/>
        <scheme val="minor"/>
      </rPr>
      <t xml:space="preserve">Exclude Import </t>
    </r>
    <r>
      <rPr>
        <b/>
        <sz val="11"/>
        <color theme="1"/>
        <rFont val="Calibri"/>
        <family val="2"/>
        <scheme val="minor"/>
      </rPr>
      <t>($/TON)</t>
    </r>
  </si>
  <si>
    <t>C2 GC Selling price w.avg.</t>
  </si>
  <si>
    <t>C2 All Selling price w.avg.</t>
  </si>
  <si>
    <t>C3 Selling price w.avg.</t>
  </si>
  <si>
    <t>LPG Selling price w.avg.</t>
  </si>
  <si>
    <t>NGL Selling price w.avg.</t>
  </si>
  <si>
    <t>C5 Selling price w.avg.</t>
  </si>
  <si>
    <t>PRISM</t>
  </si>
  <si>
    <t>All Product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</si>
  <si>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</si>
  <si>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</si>
  <si>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charset val="222"/>
        <scheme val="minor"/>
      </rPr>
      <t>ค่า Tariff ของ PTT Tank</t>
    </r>
  </si>
  <si>
    <t>Cool down</t>
  </si>
  <si>
    <t>PMO</t>
  </si>
  <si>
    <t>Cost วผก พี่รุธ</t>
  </si>
  <si>
    <t>ข้อมูลสำหรับ Rolling February 2022</t>
  </si>
  <si>
    <t>PTTAC (0-250 KTA)</t>
  </si>
  <si>
    <t>C3 (ไม่รวม C3 Truck)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</si>
</sst>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??_-;_-@_-"/>
    <numFmt numFmtId="165" formatCode="B1mmm\-yy"/>
    <numFmt numFmtId="166" formatCode="_(* #,##0_);_(* \(#,##0\);_(* &quot;-&quot;??_);_(@_)"/>
    <numFmt numFmtId="167" formatCode="0.0"/>
    <numFmt numFmtId="168" formatCode="0.000"/>
    <numFmt numFmtId="169" formatCode="[$-409]d/mmm/yy;@"/>
    <numFmt numFmtId="170" formatCode="_(* #,##0.0_);_(* \(#,##0.0\);_(* &quot;-&quot;??_);_(@_)"/>
  </numFmts>
  <fonts count="9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8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rgb="FF0033CC"/>
      <name val="Calibri"/>
      <family val="2"/>
      <charset val="222"/>
      <scheme val="minor"/>
    </font>
    <font>
      <b/>
      <u val="singleAccounting"/>
      <sz val="11"/>
      <color theme="1"/>
      <name val="Calibri"/>
      <family val="2"/>
      <scheme val="minor"/>
    </font>
    <font>
      <b/>
      <sz val="9"/>
      <color rgb="FF0033CC"/>
      <name val="Tahoma"/>
      <family val="2"/>
    </font>
    <font>
      <b/>
      <sz val="9"/>
      <color rgb="FF960000"/>
      <name val="Tahoma"/>
      <family val="2"/>
    </font>
    <font>
      <b/>
      <sz val="9"/>
      <color theme="0" tint="-0.499984740745262"/>
      <name val="Calibri"/>
      <family val="2"/>
      <scheme val="minor"/>
    </font>
    <font>
      <b/>
      <sz val="9"/>
      <color theme="0" tint="-0.499984740745262"/>
      <name val="Tahoma"/>
      <family val="2"/>
    </font>
    <font>
      <sz val="9"/>
      <color theme="0" tint="-0.499984740745262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indexed="30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A2005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56" fillId="0" borderId="0" applyNumberFormat="0" applyFill="0" applyBorder="0" applyAlignment="0" applyProtection="0"/>
    <xf numFmtId="0" fontId="58" fillId="0" borderId="0"/>
    <xf numFmtId="43" fontId="3" fillId="0" borderId="0" applyFont="0" applyFill="0" applyBorder="0" applyAlignment="0" applyProtection="0"/>
    <xf numFmtId="0" fontId="64" fillId="0" borderId="0"/>
    <xf numFmtId="0" fontId="64" fillId="0" borderId="0"/>
    <xf numFmtId="9" fontId="3" fillId="0" borderId="0" applyFont="0" applyFill="0" applyBorder="0" applyAlignment="0" applyProtection="0"/>
  </cellStyleXfs>
  <cellXfs count="516">
    <xf numFmtId="0" fontId="0" fillId="0" borderId="0" xfId="0"/>
    <xf numFmtId="0" fontId="0" fillId="0" borderId="0" xfId="0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/>
    <xf numFmtId="0" fontId="6" fillId="0" borderId="11" xfId="0" applyFont="1" applyBorder="1" applyAlignment="1">
      <alignment horizontal="center"/>
    </xf>
    <xf numFmtId="43" fontId="6" fillId="0" borderId="11" xfId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6" fillId="0" borderId="0" xfId="0" applyFont="1" applyBorder="1"/>
    <xf numFmtId="0" fontId="2" fillId="0" borderId="11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43" fontId="0" fillId="0" borderId="0" xfId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6" fillId="2" borderId="0" xfId="0" applyFont="1" applyFill="1"/>
    <xf numFmtId="0" fontId="18" fillId="2" borderId="0" xfId="0" applyFont="1" applyFill="1" applyAlignment="1">
      <alignment horizontal="left"/>
    </xf>
    <xf numFmtId="0" fontId="2" fillId="0" borderId="0" xfId="0" applyFont="1"/>
    <xf numFmtId="0" fontId="7" fillId="0" borderId="11" xfId="0" applyFont="1" applyFill="1" applyBorder="1"/>
    <xf numFmtId="0" fontId="7" fillId="0" borderId="11" xfId="0" applyFont="1" applyFill="1" applyBorder="1" applyAlignment="1">
      <alignment horizontal="center"/>
    </xf>
    <xf numFmtId="43" fontId="16" fillId="0" borderId="11" xfId="1" applyFont="1" applyFill="1" applyBorder="1" applyAlignment="1">
      <alignment horizontal="center" vertical="center"/>
    </xf>
    <xf numFmtId="43" fontId="16" fillId="0" borderId="11" xfId="1" applyFont="1" applyFill="1" applyBorder="1" applyAlignment="1">
      <alignment horizontal="right" vertical="center"/>
    </xf>
    <xf numFmtId="43" fontId="0" fillId="0" borderId="0" xfId="1" applyNumberFormat="1" applyFont="1"/>
    <xf numFmtId="43" fontId="10" fillId="0" borderId="0" xfId="1" applyNumberFormat="1" applyFont="1"/>
    <xf numFmtId="0" fontId="21" fillId="7" borderId="11" xfId="0" applyFont="1" applyFill="1" applyBorder="1"/>
    <xf numFmtId="0" fontId="21" fillId="7" borderId="11" xfId="0" applyFont="1" applyFill="1" applyBorder="1" applyAlignment="1">
      <alignment horizontal="center"/>
    </xf>
    <xf numFmtId="165" fontId="21" fillId="10" borderId="11" xfId="0" applyNumberFormat="1" applyFont="1" applyFill="1" applyBorder="1" applyAlignment="1">
      <alignment horizontal="center"/>
    </xf>
    <xf numFmtId="0" fontId="21" fillId="3" borderId="11" xfId="0" applyFont="1" applyFill="1" applyBorder="1"/>
    <xf numFmtId="0" fontId="22" fillId="3" borderId="11" xfId="0" applyFont="1" applyFill="1" applyBorder="1" applyAlignment="1">
      <alignment horizontal="center"/>
    </xf>
    <xf numFmtId="43" fontId="22" fillId="3" borderId="11" xfId="1" applyFont="1" applyFill="1" applyBorder="1"/>
    <xf numFmtId="0" fontId="21" fillId="3" borderId="0" xfId="0" applyFont="1" applyFill="1" applyBorder="1"/>
    <xf numFmtId="0" fontId="22" fillId="3" borderId="0" xfId="0" applyFont="1" applyFill="1" applyBorder="1" applyAlignment="1">
      <alignment horizontal="center"/>
    </xf>
    <xf numFmtId="0" fontId="23" fillId="7" borderId="11" xfId="0" applyFont="1" applyFill="1" applyBorder="1"/>
    <xf numFmtId="0" fontId="23" fillId="7" borderId="11" xfId="0" applyFont="1" applyFill="1" applyBorder="1" applyAlignment="1">
      <alignment horizontal="center"/>
    </xf>
    <xf numFmtId="165" fontId="23" fillId="10" borderId="11" xfId="0" applyNumberFormat="1" applyFont="1" applyFill="1" applyBorder="1" applyAlignment="1">
      <alignment horizontal="center"/>
    </xf>
    <xf numFmtId="0" fontId="23" fillId="0" borderId="11" xfId="0" applyFont="1" applyBorder="1"/>
    <xf numFmtId="0" fontId="24" fillId="0" borderId="11" xfId="0" applyFont="1" applyBorder="1" applyAlignment="1">
      <alignment horizontal="center"/>
    </xf>
    <xf numFmtId="43" fontId="21" fillId="0" borderId="11" xfId="1" applyFont="1" applyBorder="1"/>
    <xf numFmtId="43" fontId="23" fillId="0" borderId="11" xfId="1" applyFont="1" applyBorder="1"/>
    <xf numFmtId="43" fontId="22" fillId="0" borderId="11" xfId="1" applyFont="1" applyBorder="1"/>
    <xf numFmtId="43" fontId="24" fillId="0" borderId="11" xfId="1" applyFont="1" applyBorder="1"/>
    <xf numFmtId="0" fontId="23" fillId="0" borderId="0" xfId="0" applyFont="1" applyBorder="1"/>
    <xf numFmtId="0" fontId="21" fillId="0" borderId="11" xfId="0" applyFont="1" applyBorder="1" applyAlignment="1">
      <alignment horizontal="center"/>
    </xf>
    <xf numFmtId="43" fontId="21" fillId="3" borderId="11" xfId="1" applyFont="1" applyFill="1" applyBorder="1"/>
    <xf numFmtId="0" fontId="21" fillId="3" borderId="11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43" fontId="24" fillId="3" borderId="0" xfId="0" applyNumberFormat="1" applyFont="1" applyFill="1" applyBorder="1"/>
    <xf numFmtId="0" fontId="24" fillId="3" borderId="0" xfId="0" applyFont="1" applyFill="1"/>
    <xf numFmtId="0" fontId="0" fillId="2" borderId="0" xfId="0" applyFill="1"/>
    <xf numFmtId="43" fontId="0" fillId="2" borderId="0" xfId="0" applyNumberFormat="1" applyFill="1"/>
    <xf numFmtId="0" fontId="25" fillId="0" borderId="11" xfId="0" applyFont="1" applyBorder="1" applyAlignment="1">
      <alignment horizontal="center" vertical="center"/>
    </xf>
    <xf numFmtId="43" fontId="0" fillId="0" borderId="11" xfId="0" applyNumberFormat="1" applyBorder="1"/>
    <xf numFmtId="0" fontId="13" fillId="0" borderId="11" xfId="0" applyFont="1" applyBorder="1" applyAlignment="1">
      <alignment horizontal="center" vertical="center"/>
    </xf>
    <xf numFmtId="0" fontId="27" fillId="2" borderId="0" xfId="0" applyFont="1" applyFill="1"/>
    <xf numFmtId="165" fontId="28" fillId="10" borderId="11" xfId="0" applyNumberFormat="1" applyFont="1" applyFill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3" borderId="0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7" fillId="0" borderId="0" xfId="0" applyFont="1"/>
    <xf numFmtId="43" fontId="29" fillId="3" borderId="11" xfId="1" applyFont="1" applyFill="1" applyBorder="1" applyAlignment="1">
      <alignment horizontal="center"/>
    </xf>
    <xf numFmtId="43" fontId="2" fillId="0" borderId="0" xfId="0" applyNumberFormat="1" applyFont="1"/>
    <xf numFmtId="0" fontId="13" fillId="0" borderId="11" xfId="0" applyFont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165" fontId="15" fillId="14" borderId="11" xfId="0" applyNumberFormat="1" applyFont="1" applyFill="1" applyBorder="1" applyAlignment="1">
      <alignment horizontal="center" vertical="center" wrapText="1"/>
    </xf>
    <xf numFmtId="0" fontId="21" fillId="11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2" fillId="0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11" xfId="0" applyFont="1" applyBorder="1" applyAlignment="1">
      <alignment horizontal="center" vertical="center"/>
    </xf>
    <xf numFmtId="166" fontId="6" fillId="0" borderId="11" xfId="1" applyNumberFormat="1" applyFont="1" applyBorder="1" applyAlignment="1">
      <alignment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vertical="center"/>
    </xf>
    <xf numFmtId="0" fontId="21" fillId="12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vertical="center"/>
    </xf>
    <xf numFmtId="0" fontId="26" fillId="11" borderId="11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vertical="center"/>
    </xf>
    <xf numFmtId="0" fontId="21" fillId="3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33" fillId="15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1" fillId="15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1" fillId="5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12" borderId="14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5" xfId="0" applyFont="1" applyFill="1" applyBorder="1" applyAlignment="1">
      <alignment vertical="center"/>
    </xf>
    <xf numFmtId="0" fontId="21" fillId="11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166" fontId="6" fillId="0" borderId="11" xfId="0" applyNumberFormat="1" applyFont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166" fontId="16" fillId="0" borderId="11" xfId="1" applyNumberFormat="1" applyFont="1" applyBorder="1" applyAlignment="1">
      <alignment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166" fontId="16" fillId="0" borderId="10" xfId="1" applyNumberFormat="1" applyFont="1" applyBorder="1" applyAlignment="1">
      <alignment vertical="center"/>
    </xf>
    <xf numFmtId="0" fontId="33" fillId="11" borderId="5" xfId="0" applyFont="1" applyFill="1" applyBorder="1" applyAlignment="1">
      <alignment horizontal="center" vertical="center"/>
    </xf>
    <xf numFmtId="0" fontId="33" fillId="12" borderId="11" xfId="0" applyFont="1" applyFill="1" applyBorder="1" applyAlignment="1">
      <alignment horizontal="center" vertical="center"/>
    </xf>
    <xf numFmtId="0" fontId="33" fillId="5" borderId="11" xfId="0" applyFont="1" applyFill="1" applyBorder="1" applyAlignment="1">
      <alignment horizontal="center" vertical="center"/>
    </xf>
    <xf numFmtId="0" fontId="34" fillId="13" borderId="27" xfId="0" applyFont="1" applyFill="1" applyBorder="1" applyAlignment="1">
      <alignment horizontal="center"/>
    </xf>
    <xf numFmtId="0" fontId="34" fillId="13" borderId="24" xfId="0" applyFont="1" applyFill="1" applyBorder="1" applyAlignment="1">
      <alignment horizontal="center"/>
    </xf>
    <xf numFmtId="0" fontId="34" fillId="13" borderId="28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/>
    </xf>
    <xf numFmtId="0" fontId="35" fillId="3" borderId="20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/>
    </xf>
    <xf numFmtId="0" fontId="35" fillId="3" borderId="34" xfId="0" applyFont="1" applyFill="1" applyBorder="1" applyAlignment="1">
      <alignment horizontal="center" vertical="center"/>
    </xf>
    <xf numFmtId="0" fontId="6" fillId="16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vertical="center"/>
    </xf>
    <xf numFmtId="0" fontId="6" fillId="11" borderId="37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11" borderId="35" xfId="0" applyFont="1" applyFill="1" applyBorder="1" applyAlignment="1">
      <alignment horizontal="center" vertical="center"/>
    </xf>
    <xf numFmtId="0" fontId="37" fillId="3" borderId="26" xfId="0" applyFont="1" applyFill="1" applyBorder="1" applyAlignment="1">
      <alignment horizontal="center" vertical="center"/>
    </xf>
    <xf numFmtId="0" fontId="37" fillId="3" borderId="34" xfId="0" applyFont="1" applyFill="1" applyBorder="1" applyAlignment="1">
      <alignment horizontal="center" vertical="center"/>
    </xf>
    <xf numFmtId="0" fontId="38" fillId="3" borderId="26" xfId="0" applyFont="1" applyFill="1" applyBorder="1" applyAlignment="1">
      <alignment horizontal="center" vertical="center"/>
    </xf>
    <xf numFmtId="0" fontId="38" fillId="3" borderId="34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/>
    </xf>
    <xf numFmtId="0" fontId="6" fillId="16" borderId="30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6" fillId="16" borderId="32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/>
    </xf>
    <xf numFmtId="0" fontId="35" fillId="3" borderId="26" xfId="0" applyFont="1" applyFill="1" applyBorder="1" applyAlignment="1">
      <alignment horizontal="center" vertical="center"/>
    </xf>
    <xf numFmtId="0" fontId="0" fillId="3" borderId="37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39" fillId="3" borderId="3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37" fillId="3" borderId="0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6" fillId="3" borderId="3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6" fillId="3" borderId="38" xfId="0" applyFont="1" applyFill="1" applyBorder="1" applyAlignment="1">
      <alignment horizontal="center"/>
    </xf>
    <xf numFmtId="0" fontId="35" fillId="3" borderId="3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43" fontId="41" fillId="17" borderId="23" xfId="1" applyFont="1" applyFill="1" applyBorder="1"/>
    <xf numFmtId="43" fontId="41" fillId="18" borderId="23" xfId="1" applyFont="1" applyFill="1" applyBorder="1"/>
    <xf numFmtId="43" fontId="42" fillId="17" borderId="0" xfId="1" applyFont="1" applyFill="1" applyBorder="1"/>
    <xf numFmtId="43" fontId="40" fillId="19" borderId="0" xfId="1" applyFont="1" applyFill="1" applyBorder="1"/>
    <xf numFmtId="43" fontId="41" fillId="19" borderId="0" xfId="1" applyFont="1" applyFill="1" applyBorder="1"/>
    <xf numFmtId="43" fontId="42" fillId="19" borderId="0" xfId="1" applyFont="1" applyFill="1" applyBorder="1"/>
    <xf numFmtId="43" fontId="41" fillId="17" borderId="0" xfId="1" applyFont="1" applyFill="1" applyBorder="1"/>
    <xf numFmtId="43" fontId="43" fillId="19" borderId="0" xfId="1" applyFont="1" applyFill="1" applyBorder="1"/>
    <xf numFmtId="43" fontId="41" fillId="20" borderId="0" xfId="1" applyFont="1" applyFill="1" applyBorder="1"/>
    <xf numFmtId="43" fontId="43" fillId="20" borderId="0" xfId="1" applyFont="1" applyFill="1" applyBorder="1"/>
    <xf numFmtId="43" fontId="43" fillId="17" borderId="0" xfId="1" applyFont="1" applyFill="1" applyBorder="1"/>
    <xf numFmtId="43" fontId="43" fillId="17" borderId="20" xfId="1" applyFont="1" applyFill="1" applyBorder="1"/>
    <xf numFmtId="43" fontId="42" fillId="17" borderId="20" xfId="1" applyFont="1" applyFill="1" applyBorder="1"/>
    <xf numFmtId="43" fontId="41" fillId="17" borderId="26" xfId="1" applyFont="1" applyFill="1" applyBorder="1"/>
    <xf numFmtId="43" fontId="42" fillId="17" borderId="26" xfId="1" applyFont="1" applyFill="1" applyBorder="1"/>
    <xf numFmtId="43" fontId="41" fillId="17" borderId="34" xfId="1" applyFont="1" applyFill="1" applyBorder="1"/>
    <xf numFmtId="43" fontId="42" fillId="17" borderId="34" xfId="1" applyFont="1" applyFill="1" applyBorder="1"/>
    <xf numFmtId="43" fontId="43" fillId="17" borderId="26" xfId="1" applyFont="1" applyFill="1" applyBorder="1"/>
    <xf numFmtId="43" fontId="43" fillId="17" borderId="34" xfId="1" applyFont="1" applyFill="1" applyBorder="1"/>
    <xf numFmtId="43" fontId="41" fillId="17" borderId="20" xfId="1" applyFont="1" applyFill="1" applyBorder="1"/>
    <xf numFmtId="43" fontId="44" fillId="17" borderId="26" xfId="1" applyFont="1" applyFill="1" applyBorder="1"/>
    <xf numFmtId="43" fontId="44" fillId="17" borderId="0" xfId="1" applyFont="1" applyFill="1" applyBorder="1"/>
    <xf numFmtId="43" fontId="44" fillId="17" borderId="20" xfId="1" applyFont="1" applyFill="1" applyBorder="1"/>
    <xf numFmtId="43" fontId="44" fillId="17" borderId="15" xfId="1" applyFont="1" applyFill="1" applyBorder="1"/>
    <xf numFmtId="0" fontId="2" fillId="3" borderId="0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12" borderId="41" xfId="0" applyFont="1" applyFill="1" applyBorder="1" applyAlignment="1">
      <alignment horizontal="center" vertical="center"/>
    </xf>
    <xf numFmtId="43" fontId="12" fillId="2" borderId="16" xfId="1" applyFont="1" applyFill="1" applyBorder="1" applyAlignment="1">
      <alignment horizontal="center" vertical="center"/>
    </xf>
    <xf numFmtId="43" fontId="12" fillId="2" borderId="28" xfId="1" applyFont="1" applyFill="1" applyBorder="1" applyAlignment="1">
      <alignment horizontal="center" vertical="center"/>
    </xf>
    <xf numFmtId="43" fontId="47" fillId="21" borderId="25" xfId="1" applyFont="1" applyFill="1" applyBorder="1" applyAlignment="1">
      <alignment horizontal="center" vertical="center"/>
    </xf>
    <xf numFmtId="43" fontId="48" fillId="21" borderId="25" xfId="1" applyFont="1" applyFill="1" applyBorder="1" applyAlignment="1">
      <alignment horizontal="center" vertical="center"/>
    </xf>
    <xf numFmtId="43" fontId="47" fillId="21" borderId="30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43" fontId="49" fillId="0" borderId="0" xfId="1" applyFont="1"/>
    <xf numFmtId="165" fontId="15" fillId="7" borderId="11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43" fontId="0" fillId="0" borderId="11" xfId="1" applyFont="1" applyBorder="1"/>
    <xf numFmtId="43" fontId="14" fillId="0" borderId="11" xfId="1" applyFont="1" applyBorder="1"/>
    <xf numFmtId="166" fontId="6" fillId="0" borderId="0" xfId="0" applyNumberFormat="1" applyFont="1" applyAlignment="1">
      <alignment vertical="center"/>
    </xf>
    <xf numFmtId="1" fontId="0" fillId="0" borderId="11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43" fontId="27" fillId="0" borderId="0" xfId="1" applyFont="1"/>
    <xf numFmtId="0" fontId="0" fillId="0" borderId="0" xfId="0" applyFill="1" applyBorder="1" applyAlignment="1">
      <alignment horizontal="center"/>
    </xf>
    <xf numFmtId="166" fontId="27" fillId="0" borderId="0" xfId="1" applyNumberFormat="1" applyFont="1"/>
    <xf numFmtId="166" fontId="50" fillId="0" borderId="0" xfId="1" applyNumberFormat="1" applyFont="1"/>
    <xf numFmtId="43" fontId="6" fillId="0" borderId="0" xfId="1" applyFont="1" applyAlignment="1">
      <alignment vertical="center"/>
    </xf>
    <xf numFmtId="166" fontId="6" fillId="0" borderId="0" xfId="1" applyNumberFormat="1" applyFont="1" applyAlignment="1">
      <alignment vertical="center"/>
    </xf>
    <xf numFmtId="43" fontId="0" fillId="0" borderId="0" xfId="0" applyNumberFormat="1"/>
    <xf numFmtId="0" fontId="23" fillId="12" borderId="11" xfId="0" applyFont="1" applyFill="1" applyBorder="1"/>
    <xf numFmtId="0" fontId="24" fillId="0" borderId="0" xfId="0" applyFont="1"/>
    <xf numFmtId="164" fontId="24" fillId="0" borderId="11" xfId="1" applyNumberFormat="1" applyFont="1" applyBorder="1"/>
    <xf numFmtId="0" fontId="23" fillId="0" borderId="11" xfId="0" applyFont="1" applyBorder="1" applyAlignment="1">
      <alignment horizontal="left"/>
    </xf>
    <xf numFmtId="0" fontId="23" fillId="3" borderId="11" xfId="0" applyFont="1" applyFill="1" applyBorder="1"/>
    <xf numFmtId="164" fontId="24" fillId="0" borderId="11" xfId="0" applyNumberFormat="1" applyFont="1" applyBorder="1"/>
    <xf numFmtId="0" fontId="23" fillId="0" borderId="11" xfId="0" applyFont="1" applyFill="1" applyBorder="1"/>
    <xf numFmtId="0" fontId="23" fillId="5" borderId="11" xfId="0" applyFont="1" applyFill="1" applyBorder="1"/>
    <xf numFmtId="166" fontId="24" fillId="0" borderId="11" xfId="1" applyNumberFormat="1" applyFont="1" applyBorder="1"/>
    <xf numFmtId="166" fontId="0" fillId="0" borderId="0" xfId="0" applyNumberFormat="1"/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51" fillId="0" borderId="11" xfId="0" applyFont="1" applyBorder="1" applyAlignment="1">
      <alignment vertical="center"/>
    </xf>
    <xf numFmtId="0" fontId="51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indent="2"/>
    </xf>
    <xf numFmtId="0" fontId="53" fillId="0" borderId="0" xfId="0" applyFont="1" applyAlignment="1">
      <alignment horizontal="left" vertical="center" indent="4"/>
    </xf>
    <xf numFmtId="0" fontId="55" fillId="0" borderId="0" xfId="0" applyFont="1" applyAlignment="1">
      <alignment horizontal="left" vertical="center" indent="4"/>
    </xf>
    <xf numFmtId="0" fontId="57" fillId="0" borderId="0" xfId="6" applyFont="1" applyAlignment="1">
      <alignment horizontal="left" vertical="center" indent="9"/>
    </xf>
    <xf numFmtId="43" fontId="41" fillId="18" borderId="0" xfId="1" applyFont="1" applyFill="1" applyBorder="1"/>
    <xf numFmtId="0" fontId="6" fillId="3" borderId="23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66" fontId="6" fillId="2" borderId="0" xfId="0" applyNumberFormat="1" applyFont="1" applyFill="1" applyAlignment="1">
      <alignment vertical="center"/>
    </xf>
    <xf numFmtId="0" fontId="59" fillId="15" borderId="9" xfId="0" applyFont="1" applyFill="1" applyBorder="1" applyAlignment="1">
      <alignment horizontal="center" vertical="center"/>
    </xf>
    <xf numFmtId="0" fontId="59" fillId="15" borderId="11" xfId="0" applyFont="1" applyFill="1" applyBorder="1" applyAlignment="1">
      <alignment horizontal="center" vertical="center"/>
    </xf>
    <xf numFmtId="0" fontId="60" fillId="0" borderId="11" xfId="0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1" fontId="0" fillId="0" borderId="0" xfId="0" applyNumberFormat="1"/>
    <xf numFmtId="166" fontId="16" fillId="8" borderId="11" xfId="1" applyNumberFormat="1" applyFont="1" applyFill="1" applyBorder="1" applyAlignment="1">
      <alignment vertical="center"/>
    </xf>
    <xf numFmtId="166" fontId="6" fillId="12" borderId="26" xfId="0" applyNumberFormat="1" applyFont="1" applyFill="1" applyBorder="1" applyAlignment="1">
      <alignment vertical="center"/>
    </xf>
    <xf numFmtId="166" fontId="6" fillId="12" borderId="43" xfId="0" applyNumberFormat="1" applyFont="1" applyFill="1" applyBorder="1" applyAlignment="1">
      <alignment vertical="center"/>
    </xf>
    <xf numFmtId="166" fontId="6" fillId="12" borderId="34" xfId="0" applyNumberFormat="1" applyFont="1" applyFill="1" applyBorder="1" applyAlignment="1">
      <alignment vertical="center"/>
    </xf>
    <xf numFmtId="166" fontId="6" fillId="12" borderId="45" xfId="0" applyNumberFormat="1" applyFont="1" applyFill="1" applyBorder="1" applyAlignment="1">
      <alignment vertical="center"/>
    </xf>
    <xf numFmtId="166" fontId="6" fillId="12" borderId="20" xfId="0" applyNumberFormat="1" applyFont="1" applyFill="1" applyBorder="1" applyAlignment="1">
      <alignment vertical="center"/>
    </xf>
    <xf numFmtId="166" fontId="6" fillId="12" borderId="10" xfId="0" applyNumberFormat="1" applyFont="1" applyFill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6" fillId="12" borderId="42" xfId="0" applyFont="1" applyFill="1" applyBorder="1" applyAlignment="1">
      <alignment horizontal="center" vertical="center"/>
    </xf>
    <xf numFmtId="0" fontId="6" fillId="12" borderId="44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43" fontId="7" fillId="0" borderId="11" xfId="1" applyFont="1" applyFill="1" applyBorder="1" applyAlignment="1" applyProtection="1"/>
    <xf numFmtId="166" fontId="7" fillId="0" borderId="11" xfId="1" applyNumberFormat="1" applyFont="1" applyFill="1" applyBorder="1" applyAlignment="1" applyProtection="1"/>
    <xf numFmtId="166" fontId="7" fillId="0" borderId="11" xfId="1" applyNumberFormat="1" applyFont="1" applyFill="1" applyBorder="1"/>
    <xf numFmtId="0" fontId="63" fillId="0" borderId="0" xfId="0" applyFont="1"/>
    <xf numFmtId="0" fontId="61" fillId="0" borderId="0" xfId="0" applyFont="1" applyAlignment="1"/>
    <xf numFmtId="166" fontId="9" fillId="0" borderId="11" xfId="1" applyNumberFormat="1" applyFont="1" applyFill="1" applyBorder="1" applyAlignment="1" applyProtection="1">
      <alignment horizontal="center"/>
    </xf>
    <xf numFmtId="166" fontId="7" fillId="0" borderId="11" xfId="1" applyNumberFormat="1" applyFont="1" applyFill="1" applyBorder="1" applyAlignment="1" applyProtection="1">
      <alignment horizontal="center"/>
    </xf>
    <xf numFmtId="43" fontId="7" fillId="0" borderId="11" xfId="1" applyFont="1" applyFill="1" applyBorder="1" applyAlignment="1" applyProtection="1">
      <alignment horizontal="center"/>
    </xf>
    <xf numFmtId="0" fontId="6" fillId="12" borderId="0" xfId="0" applyFont="1" applyFill="1" applyAlignment="1">
      <alignment horizontal="center" vertical="center"/>
    </xf>
    <xf numFmtId="166" fontId="6" fillId="12" borderId="0" xfId="0" applyNumberFormat="1" applyFont="1" applyFill="1" applyAlignment="1">
      <alignment vertical="center"/>
    </xf>
    <xf numFmtId="0" fontId="6" fillId="12" borderId="0" xfId="0" applyFont="1" applyFill="1" applyAlignment="1">
      <alignment horizontal="right" vertical="center"/>
    </xf>
    <xf numFmtId="0" fontId="15" fillId="14" borderId="11" xfId="0" applyFont="1" applyFill="1" applyBorder="1" applyAlignment="1">
      <alignment horizontal="center" vertical="center"/>
    </xf>
    <xf numFmtId="0" fontId="10" fillId="0" borderId="0" xfId="0" applyFont="1"/>
    <xf numFmtId="43" fontId="67" fillId="0" borderId="11" xfId="1" applyFont="1" applyFill="1" applyBorder="1" applyAlignment="1" applyProtection="1">
      <alignment horizontal="center"/>
    </xf>
    <xf numFmtId="43" fontId="67" fillId="0" borderId="11" xfId="1" applyFont="1" applyFill="1" applyBorder="1" applyAlignment="1" applyProtection="1"/>
    <xf numFmtId="43" fontId="67" fillId="0" borderId="11" xfId="1" applyFont="1" applyFill="1" applyBorder="1"/>
    <xf numFmtId="0" fontId="65" fillId="2" borderId="0" xfId="0" applyFont="1" applyFill="1"/>
    <xf numFmtId="166" fontId="67" fillId="0" borderId="11" xfId="1" applyNumberFormat="1" applyFont="1" applyFill="1" applyBorder="1" applyAlignment="1" applyProtection="1">
      <alignment horizontal="center"/>
    </xf>
    <xf numFmtId="166" fontId="67" fillId="0" borderId="11" xfId="1" applyNumberFormat="1" applyFont="1" applyFill="1" applyBorder="1" applyAlignment="1" applyProtection="1"/>
    <xf numFmtId="166" fontId="67" fillId="0" borderId="11" xfId="1" applyNumberFormat="1" applyFont="1" applyFill="1" applyBorder="1"/>
    <xf numFmtId="43" fontId="68" fillId="0" borderId="11" xfId="1" applyFont="1" applyFill="1" applyBorder="1"/>
    <xf numFmtId="166" fontId="6" fillId="0" borderId="11" xfId="1" applyNumberFormat="1" applyFont="1" applyBorder="1" applyAlignment="1">
      <alignment horizontal="center" vertical="center"/>
    </xf>
    <xf numFmtId="0" fontId="15" fillId="14" borderId="12" xfId="0" applyFont="1" applyFill="1" applyBorder="1" applyAlignment="1">
      <alignment vertical="center"/>
    </xf>
    <xf numFmtId="166" fontId="14" fillId="0" borderId="11" xfId="1" applyNumberFormat="1" applyFont="1" applyFill="1" applyBorder="1" applyAlignment="1">
      <alignment horizontal="right" vertical="center"/>
    </xf>
    <xf numFmtId="43" fontId="14" fillId="0" borderId="11" xfId="1" applyFont="1" applyFill="1" applyBorder="1" applyAlignment="1">
      <alignment horizontal="right" vertical="center"/>
    </xf>
    <xf numFmtId="166" fontId="6" fillId="0" borderId="10" xfId="1" applyNumberFormat="1" applyFont="1" applyBorder="1" applyAlignment="1">
      <alignment vertical="center"/>
    </xf>
    <xf numFmtId="164" fontId="6" fillId="0" borderId="11" xfId="1" applyNumberFormat="1" applyFont="1" applyBorder="1"/>
    <xf numFmtId="166" fontId="6" fillId="0" borderId="11" xfId="1" applyNumberFormat="1" applyFont="1" applyFill="1" applyBorder="1" applyAlignment="1">
      <alignment vertical="center"/>
    </xf>
    <xf numFmtId="0" fontId="21" fillId="15" borderId="12" xfId="0" applyFont="1" applyFill="1" applyBorder="1" applyAlignment="1">
      <alignment horizontal="center" vertical="center"/>
    </xf>
    <xf numFmtId="166" fontId="6" fillId="0" borderId="5" xfId="0" applyNumberFormat="1" applyFont="1" applyBorder="1" applyAlignment="1">
      <alignment vertical="center"/>
    </xf>
    <xf numFmtId="166" fontId="6" fillId="12" borderId="0" xfId="1" applyNumberFormat="1" applyFont="1" applyFill="1" applyAlignment="1">
      <alignment vertical="center"/>
    </xf>
    <xf numFmtId="0" fontId="15" fillId="9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69" fillId="0" borderId="0" xfId="0" applyFont="1"/>
    <xf numFmtId="166" fontId="17" fillId="0" borderId="11" xfId="1" applyNumberFormat="1" applyFont="1" applyBorder="1" applyAlignment="1">
      <alignment vertical="center"/>
    </xf>
    <xf numFmtId="166" fontId="0" fillId="0" borderId="0" xfId="1" applyNumberFormat="1" applyFont="1"/>
    <xf numFmtId="17" fontId="15" fillId="14" borderId="11" xfId="0" applyNumberFormat="1" applyFont="1" applyFill="1" applyBorder="1" applyAlignment="1">
      <alignment horizontal="center" vertical="center"/>
    </xf>
    <xf numFmtId="17" fontId="15" fillId="9" borderId="11" xfId="0" applyNumberFormat="1" applyFont="1" applyFill="1" applyBorder="1" applyAlignment="1">
      <alignment horizontal="center" vertical="center"/>
    </xf>
    <xf numFmtId="166" fontId="35" fillId="0" borderId="11" xfId="1" applyNumberFormat="1" applyFont="1" applyBorder="1" applyAlignment="1">
      <alignment vertical="center"/>
    </xf>
    <xf numFmtId="43" fontId="0" fillId="0" borderId="0" xfId="0" applyNumberFormat="1"/>
    <xf numFmtId="0" fontId="7" fillId="0" borderId="0" xfId="0" applyFont="1" applyFill="1" applyBorder="1"/>
    <xf numFmtId="0" fontId="0" fillId="0" borderId="0" xfId="0" quotePrefix="1" applyFont="1"/>
    <xf numFmtId="0" fontId="26" fillId="5" borderId="11" xfId="0" applyFont="1" applyFill="1" applyBorder="1" applyAlignment="1">
      <alignment horizontal="center" vertical="center"/>
    </xf>
    <xf numFmtId="17" fontId="15" fillId="14" borderId="21" xfId="0" applyNumberFormat="1" applyFont="1" applyFill="1" applyBorder="1" applyAlignment="1">
      <alignment horizontal="center" vertical="center"/>
    </xf>
    <xf numFmtId="0" fontId="33" fillId="22" borderId="11" xfId="0" applyFont="1" applyFill="1" applyBorder="1" applyAlignment="1">
      <alignment horizontal="center" vertical="center"/>
    </xf>
    <xf numFmtId="0" fontId="26" fillId="22" borderId="11" xfId="0" applyFont="1" applyFill="1" applyBorder="1" applyAlignment="1">
      <alignment horizontal="center" vertical="center"/>
    </xf>
    <xf numFmtId="0" fontId="21" fillId="22" borderId="11" xfId="0" applyFont="1" applyFill="1" applyBorder="1" applyAlignment="1">
      <alignment horizontal="center" vertical="center"/>
    </xf>
    <xf numFmtId="0" fontId="71" fillId="22" borderId="11" xfId="0" applyFont="1" applyFill="1" applyBorder="1" applyAlignment="1">
      <alignment horizontal="left" vertical="center"/>
    </xf>
    <xf numFmtId="0" fontId="71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72" fillId="0" borderId="11" xfId="0" applyFont="1" applyBorder="1" applyAlignment="1">
      <alignment vertical="center"/>
    </xf>
    <xf numFmtId="0" fontId="72" fillId="0" borderId="12" xfId="0" applyFont="1" applyBorder="1" applyAlignment="1">
      <alignment vertical="center"/>
    </xf>
    <xf numFmtId="166" fontId="8" fillId="24" borderId="11" xfId="1" applyNumberFormat="1" applyFont="1" applyFill="1" applyBorder="1" applyAlignment="1" applyProtection="1"/>
    <xf numFmtId="166" fontId="73" fillId="24" borderId="11" xfId="1" applyNumberFormat="1" applyFont="1" applyFill="1" applyBorder="1" applyAlignment="1" applyProtection="1">
      <alignment horizontal="center"/>
    </xf>
    <xf numFmtId="166" fontId="9" fillId="24" borderId="11" xfId="1" applyNumberFormat="1" applyFont="1" applyFill="1" applyBorder="1" applyAlignment="1" applyProtection="1">
      <alignment horizontal="center"/>
    </xf>
    <xf numFmtId="16" fontId="74" fillId="0" borderId="0" xfId="0" applyNumberFormat="1" applyFont="1"/>
    <xf numFmtId="166" fontId="73" fillId="0" borderId="11" xfId="1" applyNumberFormat="1" applyFont="1" applyFill="1" applyBorder="1" applyAlignment="1" applyProtection="1">
      <alignment horizontal="center"/>
    </xf>
    <xf numFmtId="17" fontId="2" fillId="14" borderId="21" xfId="0" applyNumberFormat="1" applyFont="1" applyFill="1" applyBorder="1" applyAlignment="1">
      <alignment horizontal="center"/>
    </xf>
    <xf numFmtId="166" fontId="69" fillId="0" borderId="0" xfId="1" applyNumberFormat="1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75" fillId="3" borderId="11" xfId="1" applyFont="1" applyFill="1" applyBorder="1"/>
    <xf numFmtId="43" fontId="69" fillId="0" borderId="11" xfId="1" applyFont="1" applyBorder="1" applyAlignment="1">
      <alignment vertical="center"/>
    </xf>
    <xf numFmtId="43" fontId="70" fillId="0" borderId="10" xfId="1" applyFont="1" applyBorder="1" applyAlignment="1">
      <alignment vertical="center"/>
    </xf>
    <xf numFmtId="43" fontId="15" fillId="14" borderId="11" xfId="0" applyNumberFormat="1" applyFont="1" applyFill="1" applyBorder="1" applyAlignment="1">
      <alignment horizontal="center" vertical="center"/>
    </xf>
    <xf numFmtId="165" fontId="76" fillId="2" borderId="0" xfId="0" applyNumberFormat="1" applyFont="1" applyFill="1"/>
    <xf numFmtId="17" fontId="15" fillId="0" borderId="11" xfId="0" applyNumberFormat="1" applyFont="1" applyFill="1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165" fontId="15" fillId="9" borderId="11" xfId="0" applyNumberFormat="1" applyFont="1" applyFill="1" applyBorder="1" applyAlignment="1">
      <alignment horizontal="center" vertical="center"/>
    </xf>
    <xf numFmtId="166" fontId="14" fillId="0" borderId="11" xfId="1" applyNumberFormat="1" applyFont="1" applyBorder="1" applyAlignment="1">
      <alignment vertical="center"/>
    </xf>
    <xf numFmtId="43" fontId="6" fillId="2" borderId="0" xfId="1" applyFont="1" applyFill="1" applyAlignment="1">
      <alignment vertical="center"/>
    </xf>
    <xf numFmtId="43" fontId="6" fillId="0" borderId="0" xfId="0" applyNumberFormat="1" applyFont="1" applyAlignment="1">
      <alignment vertical="center"/>
    </xf>
    <xf numFmtId="167" fontId="0" fillId="0" borderId="11" xfId="0" applyNumberFormat="1" applyBorder="1"/>
    <xf numFmtId="0" fontId="19" fillId="0" borderId="0" xfId="0" applyFont="1"/>
    <xf numFmtId="168" fontId="77" fillId="0" borderId="0" xfId="0" applyNumberFormat="1" applyFont="1"/>
    <xf numFmtId="0" fontId="14" fillId="0" borderId="11" xfId="0" applyFont="1" applyBorder="1" applyAlignment="1">
      <alignment horizontal="center" vertical="center"/>
    </xf>
    <xf numFmtId="166" fontId="0" fillId="0" borderId="11" xfId="0" applyNumberFormat="1" applyBorder="1"/>
    <xf numFmtId="0" fontId="21" fillId="22" borderId="11" xfId="0" applyFont="1" applyFill="1" applyBorder="1" applyAlignment="1">
      <alignment vertical="center"/>
    </xf>
    <xf numFmtId="0" fontId="56" fillId="0" borderId="0" xfId="6" applyAlignment="1">
      <alignment horizontal="left" vertical="center" indent="10"/>
    </xf>
    <xf numFmtId="0" fontId="56" fillId="0" borderId="0" xfId="6" applyAlignment="1">
      <alignment horizontal="left" indent="13"/>
    </xf>
    <xf numFmtId="0" fontId="23" fillId="0" borderId="0" xfId="0" applyFont="1" applyAlignment="1">
      <alignment horizontal="left" indent="4"/>
    </xf>
    <xf numFmtId="0" fontId="80" fillId="0" borderId="0" xfId="0" applyFont="1"/>
    <xf numFmtId="3" fontId="80" fillId="0" borderId="0" xfId="0" applyNumberFormat="1" applyFont="1"/>
    <xf numFmtId="0" fontId="15" fillId="14" borderId="0" xfId="0" applyNumberFormat="1" applyFont="1" applyFill="1" applyBorder="1" applyAlignment="1">
      <alignment horizontal="center" vertical="center"/>
    </xf>
    <xf numFmtId="17" fontId="2" fillId="24" borderId="0" xfId="0" applyNumberFormat="1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17" fontId="2" fillId="14" borderId="11" xfId="0" applyNumberFormat="1" applyFont="1" applyFill="1" applyBorder="1" applyAlignment="1">
      <alignment horizontal="center"/>
    </xf>
    <xf numFmtId="0" fontId="17" fillId="12" borderId="0" xfId="0" applyFont="1" applyFill="1" applyAlignment="1">
      <alignment horizontal="center" vertical="center"/>
    </xf>
    <xf numFmtId="166" fontId="10" fillId="0" borderId="0" xfId="0" applyNumberFormat="1" applyFont="1"/>
    <xf numFmtId="165" fontId="15" fillId="14" borderId="11" xfId="0" applyNumberFormat="1" applyFont="1" applyFill="1" applyBorder="1" applyAlignment="1">
      <alignment horizontal="center" vertical="center"/>
    </xf>
    <xf numFmtId="0" fontId="10" fillId="0" borderId="11" xfId="0" applyFont="1" applyBorder="1"/>
    <xf numFmtId="166" fontId="10" fillId="0" borderId="11" xfId="0" applyNumberFormat="1" applyFont="1" applyBorder="1"/>
    <xf numFmtId="164" fontId="8" fillId="25" borderId="11" xfId="1" applyNumberFormat="1" applyFont="1" applyFill="1" applyBorder="1" applyAlignment="1" applyProtection="1">
      <alignment horizontal="center"/>
    </xf>
    <xf numFmtId="0" fontId="0" fillId="25" borderId="0" xfId="0" applyFill="1"/>
    <xf numFmtId="43" fontId="6" fillId="0" borderId="0" xfId="0" applyNumberFormat="1" applyFont="1" applyAlignment="1">
      <alignment vertical="center"/>
    </xf>
    <xf numFmtId="166" fontId="8" fillId="25" borderId="11" xfId="1" applyNumberFormat="1" applyFont="1" applyFill="1" applyBorder="1" applyAlignment="1" applyProtection="1">
      <alignment horizontal="center"/>
    </xf>
    <xf numFmtId="164" fontId="6" fillId="2" borderId="0" xfId="0" applyNumberFormat="1" applyFont="1" applyFill="1" applyAlignment="1">
      <alignment vertical="center"/>
    </xf>
    <xf numFmtId="3" fontId="6" fillId="0" borderId="0" xfId="0" applyNumberFormat="1" applyFont="1" applyAlignment="1">
      <alignment vertical="center"/>
    </xf>
    <xf numFmtId="43" fontId="81" fillId="0" borderId="11" xfId="1" applyFont="1" applyBorder="1"/>
    <xf numFmtId="43" fontId="81" fillId="0" borderId="11" xfId="1" applyFont="1" applyBorder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166" fontId="2" fillId="5" borderId="0" xfId="0" applyNumberFormat="1" applyFont="1" applyFill="1" applyAlignment="1">
      <alignment vertical="center"/>
    </xf>
    <xf numFmtId="0" fontId="2" fillId="26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166" fontId="82" fillId="26" borderId="0" xfId="0" applyNumberFormat="1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166" fontId="82" fillId="4" borderId="0" xfId="0" applyNumberFormat="1" applyFont="1" applyFill="1" applyAlignment="1">
      <alignment vertical="center"/>
    </xf>
    <xf numFmtId="166" fontId="2" fillId="4" borderId="34" xfId="0" applyNumberFormat="1" applyFont="1" applyFill="1" applyBorder="1" applyAlignment="1">
      <alignment vertical="center"/>
    </xf>
    <xf numFmtId="166" fontId="7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6" fontId="70" fillId="0" borderId="0" xfId="1" applyNumberFormat="1" applyFont="1" applyAlignment="1">
      <alignment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/>
    </xf>
    <xf numFmtId="9" fontId="6" fillId="2" borderId="0" xfId="11" applyFont="1" applyFill="1"/>
    <xf numFmtId="1" fontId="6" fillId="2" borderId="0" xfId="0" applyNumberFormat="1" applyFont="1" applyFill="1" applyAlignment="1">
      <alignment vertical="center"/>
    </xf>
    <xf numFmtId="43" fontId="6" fillId="2" borderId="0" xfId="0" applyNumberFormat="1" applyFont="1" applyFill="1" applyAlignment="1">
      <alignment vertical="center"/>
    </xf>
    <xf numFmtId="166" fontId="6" fillId="2" borderId="0" xfId="1" applyNumberFormat="1" applyFont="1" applyFill="1" applyAlignment="1">
      <alignment vertical="center"/>
    </xf>
    <xf numFmtId="169" fontId="8" fillId="0" borderId="0" xfId="10" applyNumberFormat="1" applyFont="1"/>
    <xf numFmtId="169" fontId="8" fillId="0" borderId="0" xfId="10" applyNumberFormat="1" applyFont="1" applyAlignment="1">
      <alignment horizontal="left"/>
    </xf>
    <xf numFmtId="166" fontId="78" fillId="27" borderId="11" xfId="1" applyNumberFormat="1" applyFont="1" applyFill="1" applyBorder="1" applyAlignment="1">
      <alignment vertical="center"/>
    </xf>
    <xf numFmtId="164" fontId="6" fillId="0" borderId="10" xfId="1" applyNumberFormat="1" applyFont="1" applyBorder="1"/>
    <xf numFmtId="166" fontId="78" fillId="23" borderId="10" xfId="1" applyNumberFormat="1" applyFont="1" applyFill="1" applyBorder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21" fillId="11" borderId="21" xfId="0" applyFont="1" applyFill="1" applyBorder="1" applyAlignment="1">
      <alignment horizontal="center" vertical="center"/>
    </xf>
    <xf numFmtId="0" fontId="26" fillId="11" borderId="21" xfId="0" applyFont="1" applyFill="1" applyBorder="1" applyAlignment="1">
      <alignment horizontal="center" vertical="center"/>
    </xf>
    <xf numFmtId="0" fontId="21" fillId="12" borderId="21" xfId="0" applyFont="1" applyFill="1" applyBorder="1" applyAlignment="1">
      <alignment horizontal="center" vertical="center"/>
    </xf>
    <xf numFmtId="0" fontId="26" fillId="12" borderId="21" xfId="0" applyFont="1" applyFill="1" applyBorder="1" applyAlignment="1">
      <alignment horizontal="center" vertical="center"/>
    </xf>
    <xf numFmtId="0" fontId="21" fillId="22" borderId="9" xfId="0" applyFont="1" applyFill="1" applyBorder="1" applyAlignment="1">
      <alignment horizontal="center" vertical="center"/>
    </xf>
    <xf numFmtId="0" fontId="21" fillId="22" borderId="9" xfId="0" applyFont="1" applyFill="1" applyBorder="1" applyAlignment="1">
      <alignment vertical="center"/>
    </xf>
    <xf numFmtId="0" fontId="21" fillId="12" borderId="9" xfId="0" applyFont="1" applyFill="1" applyBorder="1" applyAlignment="1">
      <alignment horizontal="center" vertical="center"/>
    </xf>
    <xf numFmtId="0" fontId="21" fillId="12" borderId="9" xfId="0" applyFont="1" applyFill="1" applyBorder="1" applyAlignment="1">
      <alignment vertical="center"/>
    </xf>
    <xf numFmtId="0" fontId="21" fillId="22" borderId="1" xfId="0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vertical="center"/>
    </xf>
    <xf numFmtId="0" fontId="21" fillId="22" borderId="3" xfId="0" applyFont="1" applyFill="1" applyBorder="1" applyAlignment="1">
      <alignment horizontal="center" vertical="center"/>
    </xf>
    <xf numFmtId="0" fontId="84" fillId="22" borderId="14" xfId="0" applyFont="1" applyFill="1" applyBorder="1" applyAlignment="1">
      <alignment horizontal="center" vertical="center"/>
    </xf>
    <xf numFmtId="0" fontId="21" fillId="22" borderId="14" xfId="0" applyFont="1" applyFill="1" applyBorder="1" applyAlignment="1">
      <alignment horizontal="center" vertical="center"/>
    </xf>
    <xf numFmtId="0" fontId="33" fillId="22" borderId="5" xfId="0" applyFont="1" applyFill="1" applyBorder="1" applyAlignment="1">
      <alignment horizontal="center" vertical="center"/>
    </xf>
    <xf numFmtId="0" fontId="21" fillId="22" borderId="5" xfId="0" applyFont="1" applyFill="1" applyBorder="1" applyAlignment="1">
      <alignment vertical="center"/>
    </xf>
    <xf numFmtId="0" fontId="21" fillId="22" borderId="8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vertical="center"/>
    </xf>
    <xf numFmtId="0" fontId="21" fillId="12" borderId="3" xfId="0" applyFont="1" applyFill="1" applyBorder="1" applyAlignment="1">
      <alignment horizontal="center" vertical="center"/>
    </xf>
    <xf numFmtId="0" fontId="84" fillId="12" borderId="14" xfId="0" applyFont="1" applyFill="1" applyBorder="1" applyAlignment="1">
      <alignment horizontal="center" vertical="center"/>
    </xf>
    <xf numFmtId="0" fontId="21" fillId="12" borderId="5" xfId="0" applyFont="1" applyFill="1" applyBorder="1" applyAlignment="1">
      <alignment vertical="center"/>
    </xf>
    <xf numFmtId="0" fontId="21" fillId="12" borderId="8" xfId="0" applyFont="1" applyFill="1" applyBorder="1" applyAlignment="1">
      <alignment horizontal="center" vertical="center"/>
    </xf>
    <xf numFmtId="166" fontId="78" fillId="28" borderId="11" xfId="1" applyNumberFormat="1" applyFont="1" applyFill="1" applyBorder="1" applyAlignment="1">
      <alignment vertical="center"/>
    </xf>
    <xf numFmtId="166" fontId="78" fillId="29" borderId="11" xfId="1" applyNumberFormat="1" applyFont="1" applyFill="1" applyBorder="1" applyAlignment="1">
      <alignment vertical="center"/>
    </xf>
    <xf numFmtId="0" fontId="85" fillId="22" borderId="11" xfId="0" applyFont="1" applyFill="1" applyBorder="1" applyAlignment="1">
      <alignment horizontal="left" vertical="center"/>
    </xf>
    <xf numFmtId="0" fontId="86" fillId="22" borderId="11" xfId="0" applyFont="1" applyFill="1" applyBorder="1" applyAlignment="1">
      <alignment horizontal="center" vertical="center"/>
    </xf>
    <xf numFmtId="0" fontId="86" fillId="5" borderId="11" xfId="0" applyFont="1" applyFill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21" fillId="12" borderId="49" xfId="0" applyFont="1" applyFill="1" applyBorder="1" applyAlignment="1">
      <alignment horizontal="center" vertical="center"/>
    </xf>
    <xf numFmtId="0" fontId="21" fillId="22" borderId="49" xfId="0" applyFont="1" applyFill="1" applyBorder="1" applyAlignment="1">
      <alignment horizontal="center" vertical="center"/>
    </xf>
    <xf numFmtId="43" fontId="6" fillId="0" borderId="0" xfId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43" fontId="69" fillId="0" borderId="11" xfId="1" applyFont="1" applyBorder="1"/>
    <xf numFmtId="166" fontId="87" fillId="2" borderId="0" xfId="0" applyNumberFormat="1" applyFont="1" applyFill="1" applyAlignment="1">
      <alignment vertical="center"/>
    </xf>
    <xf numFmtId="43" fontId="70" fillId="0" borderId="11" xfId="1" applyFont="1" applyBorder="1" applyAlignment="1">
      <alignment vertical="center"/>
    </xf>
    <xf numFmtId="166" fontId="70" fillId="0" borderId="11" xfId="1" applyNumberFormat="1" applyFont="1" applyBorder="1" applyAlignment="1">
      <alignment vertical="center"/>
    </xf>
    <xf numFmtId="0" fontId="70" fillId="0" borderId="0" xfId="0" applyFont="1" applyAlignment="1">
      <alignment vertical="center"/>
    </xf>
    <xf numFmtId="43" fontId="70" fillId="12" borderId="10" xfId="1" applyFont="1" applyFill="1" applyBorder="1" applyAlignment="1">
      <alignment vertical="center"/>
    </xf>
    <xf numFmtId="43" fontId="14" fillId="0" borderId="10" xfId="1" applyFont="1" applyBorder="1" applyAlignment="1">
      <alignment vertical="center"/>
    </xf>
    <xf numFmtId="43" fontId="14" fillId="0" borderId="11" xfId="1" applyFont="1" applyBorder="1" applyAlignment="1">
      <alignment vertical="center"/>
    </xf>
    <xf numFmtId="166" fontId="62" fillId="2" borderId="0" xfId="1" applyNumberFormat="1" applyFont="1" applyFill="1" applyAlignment="1">
      <alignment vertical="center"/>
    </xf>
    <xf numFmtId="164" fontId="88" fillId="2" borderId="0" xfId="0" applyNumberFormat="1" applyFont="1" applyFill="1" applyAlignment="1">
      <alignment vertical="center"/>
    </xf>
    <xf numFmtId="164" fontId="62" fillId="2" borderId="0" xfId="1" applyNumberFormat="1" applyFont="1" applyFill="1" applyAlignment="1">
      <alignment vertical="center"/>
    </xf>
    <xf numFmtId="164" fontId="88" fillId="2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/>
    </xf>
    <xf numFmtId="0" fontId="2" fillId="11" borderId="0" xfId="0" applyFont="1" applyFill="1" applyAlignment="1">
      <alignment horizontal="center" vertical="center"/>
    </xf>
    <xf numFmtId="164" fontId="2" fillId="11" borderId="0" xfId="0" applyNumberFormat="1" applyFont="1" applyFill="1" applyAlignment="1">
      <alignment vertical="center"/>
    </xf>
    <xf numFmtId="166" fontId="2" fillId="11" borderId="0" xfId="0" applyNumberFormat="1" applyFont="1" applyFill="1" applyAlignment="1">
      <alignment vertical="center"/>
    </xf>
    <xf numFmtId="164" fontId="88" fillId="2" borderId="0" xfId="0" applyNumberFormat="1" applyFont="1" applyFill="1" applyAlignment="1">
      <alignment horizontal="right" vertical="center"/>
    </xf>
    <xf numFmtId="166" fontId="88" fillId="0" borderId="0" xfId="0" applyNumberFormat="1" applyFont="1" applyAlignment="1">
      <alignment vertical="center"/>
    </xf>
    <xf numFmtId="166" fontId="89" fillId="0" borderId="0" xfId="0" applyNumberFormat="1" applyFont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90" fillId="0" borderId="0" xfId="0" applyFont="1" applyFill="1" applyAlignment="1">
      <alignment horizontal="center" vertical="center"/>
    </xf>
    <xf numFmtId="0" fontId="2" fillId="30" borderId="0" xfId="0" applyFont="1" applyFill="1" applyAlignment="1">
      <alignment vertical="center"/>
    </xf>
    <xf numFmtId="0" fontId="2" fillId="30" borderId="0" xfId="0" applyFont="1" applyFill="1" applyAlignment="1">
      <alignment horizontal="right" vertical="center"/>
    </xf>
    <xf numFmtId="166" fontId="2" fillId="30" borderId="0" xfId="1" applyNumberFormat="1" applyFont="1" applyFill="1" applyAlignment="1">
      <alignment vertical="center"/>
    </xf>
    <xf numFmtId="164" fontId="2" fillId="30" borderId="0" xfId="1" applyNumberFormat="1" applyFont="1" applyFill="1" applyAlignment="1">
      <alignment vertical="center"/>
    </xf>
    <xf numFmtId="166" fontId="73" fillId="0" borderId="11" xfId="1" applyNumberFormat="1" applyFont="1" applyFill="1" applyBorder="1"/>
    <xf numFmtId="14" fontId="0" fillId="12" borderId="0" xfId="0" applyNumberFormat="1" applyFill="1"/>
    <xf numFmtId="17" fontId="2" fillId="0" borderId="21" xfId="0" applyNumberFormat="1" applyFont="1" applyBorder="1" applyAlignment="1">
      <alignment horizontal="center"/>
    </xf>
    <xf numFmtId="14" fontId="0" fillId="8" borderId="0" xfId="0" applyNumberFormat="1" applyFill="1"/>
    <xf numFmtId="14" fontId="0" fillId="24" borderId="0" xfId="0" applyNumberFormat="1" applyFill="1"/>
    <xf numFmtId="166" fontId="6" fillId="0" borderId="0" xfId="0" applyNumberFormat="1" applyFont="1" applyAlignment="1">
      <alignment horizontal="center" vertical="center"/>
    </xf>
    <xf numFmtId="166" fontId="73" fillId="31" borderId="11" xfId="1" applyNumberFormat="1" applyFont="1" applyFill="1" applyBorder="1" applyAlignment="1" applyProtection="1">
      <alignment horizontal="center"/>
    </xf>
    <xf numFmtId="14" fontId="0" fillId="31" borderId="0" xfId="0" applyNumberFormat="1" applyFill="1"/>
    <xf numFmtId="166" fontId="9" fillId="32" borderId="11" xfId="1" applyNumberFormat="1" applyFont="1" applyFill="1" applyBorder="1"/>
    <xf numFmtId="43" fontId="9" fillId="32" borderId="11" xfId="1" applyFont="1" applyFill="1" applyBorder="1"/>
    <xf numFmtId="14" fontId="0" fillId="32" borderId="0" xfId="0" applyNumberFormat="1" applyFill="1"/>
    <xf numFmtId="170" fontId="73" fillId="0" borderId="11" xfId="1" applyNumberFormat="1" applyFont="1" applyFill="1" applyBorder="1" applyAlignment="1" applyProtection="1"/>
    <xf numFmtId="170" fontId="73" fillId="0" borderId="11" xfId="1" applyNumberFormat="1" applyFont="1" applyFill="1" applyBorder="1" applyAlignment="1" applyProtection="1">
      <alignment horizontal="center"/>
    </xf>
    <xf numFmtId="164" fontId="8" fillId="0" borderId="11" xfId="1" applyNumberFormat="1" applyFont="1" applyFill="1" applyBorder="1" applyAlignment="1" applyProtection="1">
      <alignment horizontal="center"/>
    </xf>
    <xf numFmtId="166" fontId="8" fillId="0" borderId="11" xfId="1" applyNumberFormat="1" applyFont="1" applyFill="1" applyBorder="1" applyAlignment="1" applyProtection="1">
      <alignment horizontal="center"/>
    </xf>
    <xf numFmtId="166" fontId="9" fillId="0" borderId="11" xfId="1" applyNumberFormat="1" applyFont="1" applyFill="1" applyBorder="1"/>
    <xf numFmtId="43" fontId="9" fillId="0" borderId="11" xfId="1" applyFont="1" applyFill="1" applyBorder="1"/>
    <xf numFmtId="166" fontId="73" fillId="5" borderId="11" xfId="1" applyNumberFormat="1" applyFont="1" applyFill="1" applyBorder="1"/>
    <xf numFmtId="0" fontId="0" fillId="5" borderId="0" xfId="0" applyFill="1"/>
    <xf numFmtId="0" fontId="0" fillId="0" borderId="0" xfId="0" applyFill="1"/>
    <xf numFmtId="14" fontId="0" fillId="5" borderId="0" xfId="0" applyNumberFormat="1" applyFill="1"/>
    <xf numFmtId="166" fontId="12" fillId="0" borderId="0" xfId="0" applyNumberFormat="1" applyFont="1" applyAlignment="1">
      <alignment vertical="center"/>
    </xf>
    <xf numFmtId="170" fontId="73" fillId="2" borderId="11" xfId="1" applyNumberFormat="1" applyFont="1" applyFill="1" applyBorder="1" applyAlignment="1" applyProtection="1"/>
    <xf numFmtId="170" fontId="73" fillId="2" borderId="11" xfId="1" applyNumberFormat="1" applyFont="1" applyFill="1" applyBorder="1" applyAlignment="1" applyProtection="1">
      <alignment horizontal="center"/>
    </xf>
    <xf numFmtId="14" fontId="0" fillId="2" borderId="0" xfId="0" applyNumberFormat="1" applyFill="1"/>
    <xf numFmtId="0" fontId="19" fillId="0" borderId="0" xfId="0" applyFont="1" applyAlignment="1">
      <alignment vertical="center"/>
    </xf>
    <xf numFmtId="166" fontId="19" fillId="0" borderId="0" xfId="1" applyNumberFormat="1" applyFont="1" applyAlignment="1">
      <alignment vertical="center"/>
    </xf>
    <xf numFmtId="43" fontId="19" fillId="0" borderId="0" xfId="1" applyFont="1" applyAlignment="1">
      <alignment vertical="center"/>
    </xf>
    <xf numFmtId="0" fontId="66" fillId="9" borderId="11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165" fontId="21" fillId="10" borderId="6" xfId="0" applyNumberFormat="1" applyFont="1" applyFill="1" applyBorder="1" applyAlignment="1">
      <alignment horizontal="center"/>
    </xf>
    <xf numFmtId="165" fontId="21" fillId="10" borderId="4" xfId="0" applyNumberFormat="1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72" fillId="14" borderId="11" xfId="0" applyFont="1" applyFill="1" applyBorder="1" applyAlignment="1">
      <alignment horizontal="center" vertical="center"/>
    </xf>
    <xf numFmtId="0" fontId="12" fillId="14" borderId="2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5" fillId="14" borderId="11" xfId="0" applyFont="1" applyFill="1" applyBorder="1" applyAlignment="1">
      <alignment horizontal="center" vertical="center"/>
    </xf>
    <xf numFmtId="0" fontId="2" fillId="14" borderId="31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4" borderId="47" xfId="0" applyFont="1" applyFill="1" applyBorder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14" borderId="34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38" xfId="0" applyFont="1" applyFill="1" applyBorder="1" applyAlignment="1">
      <alignment horizontal="center" vertical="center"/>
    </xf>
    <xf numFmtId="0" fontId="2" fillId="14" borderId="39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43" xfId="0" applyFont="1" applyFill="1" applyBorder="1" applyAlignment="1">
      <alignment horizontal="center" vertical="center"/>
    </xf>
    <xf numFmtId="0" fontId="2" fillId="14" borderId="4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2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 2" xfId="10" xr:uid="{00000000-0005-0000-0000-000008000000}"/>
    <cellStyle name="Normal 31 2" xfId="5" xr:uid="{00000000-0005-0000-0000-000009000000}"/>
    <cellStyle name="Normal 5" xfId="4" xr:uid="{00000000-0005-0000-0000-00000A000000}"/>
    <cellStyle name="Percent" xfId="11" builtinId="5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FF"/>
      <color rgb="FF0033CC"/>
      <color rgb="FFA20051"/>
      <color rgb="FFDE006F"/>
      <color rgb="FFFF3399"/>
      <color rgb="FFC40000"/>
      <color rgb="FFFF99FF"/>
      <color rgb="FF960000"/>
      <color rgb="FF008EC0"/>
      <color rgb="FF3E5F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389.59705445815075</c:v>
                </c:pt>
                <c:pt idx="1">
                  <c:v>393.41204364693255</c:v>
                </c:pt>
                <c:pt idx="2">
                  <c:v>400.4469242451267</c:v>
                </c:pt>
                <c:pt idx="3">
                  <c:v>402.88175054810034</c:v>
                </c:pt>
                <c:pt idx="4">
                  <c:v>394.47871994982603</c:v>
                </c:pt>
                <c:pt idx="5">
                  <c:v>390.6257474438346</c:v>
                </c:pt>
                <c:pt idx="6">
                  <c:v>389.50246266440854</c:v>
                </c:pt>
                <c:pt idx="7">
                  <c:v>402.966872101116</c:v>
                </c:pt>
                <c:pt idx="8">
                  <c:v>386.76279462196908</c:v>
                </c:pt>
                <c:pt idx="9">
                  <c:v>423.97752173885482</c:v>
                </c:pt>
                <c:pt idx="10">
                  <c:v>428.35037862366818</c:v>
                </c:pt>
                <c:pt idx="11">
                  <c:v>426.71848619490231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382.67117250787049</c:v>
                </c:pt>
                <c:pt idx="1">
                  <c:v>386.40644239485687</c:v>
                </c:pt>
                <c:pt idx="2">
                  <c:v>393.29560760875592</c:v>
                </c:pt>
                <c:pt idx="3">
                  <c:v>395.67830155911099</c:v>
                </c:pt>
                <c:pt idx="4">
                  <c:v>387.44676138120968</c:v>
                </c:pt>
                <c:pt idx="5">
                  <c:v>383.67242096717723</c:v>
                </c:pt>
                <c:pt idx="6">
                  <c:v>382.57787934572752</c:v>
                </c:pt>
                <c:pt idx="7">
                  <c:v>395.76750491637966</c:v>
                </c:pt>
                <c:pt idx="8">
                  <c:v>379.8941228959909</c:v>
                </c:pt>
                <c:pt idx="9">
                  <c:v>416.35556328468027</c:v>
                </c:pt>
                <c:pt idx="10">
                  <c:v>420.63917819225247</c:v>
                </c:pt>
                <c:pt idx="11">
                  <c:v>419.04058969060435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391.33938459700141</c:v>
                </c:pt>
                <c:pt idx="1">
                  <c:v>394.96660356989861</c:v>
                </c:pt>
                <c:pt idx="2">
                  <c:v>401.67740121580761</c:v>
                </c:pt>
                <c:pt idx="3">
                  <c:v>403.9708133720053</c:v>
                </c:pt>
                <c:pt idx="4">
                  <c:v>395.91076361447693</c:v>
                </c:pt>
                <c:pt idx="5">
                  <c:v>392.21505529240352</c:v>
                </c:pt>
                <c:pt idx="6">
                  <c:v>391.2377785532945</c:v>
                </c:pt>
                <c:pt idx="7">
                  <c:v>404.1526202578915</c:v>
                </c:pt>
                <c:pt idx="8">
                  <c:v>388.60993369626073</c:v>
                </c:pt>
                <c:pt idx="9">
                  <c:v>424.41236734783803</c:v>
                </c:pt>
                <c:pt idx="10">
                  <c:v>428.60674027816918</c:v>
                </c:pt>
                <c:pt idx="11">
                  <c:v>427.04145570363875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375.74529055759012</c:v>
                </c:pt>
                <c:pt idx="1">
                  <c:v>379.40084114278113</c:v>
                </c:pt>
                <c:pt idx="2">
                  <c:v>386.14429097238508</c:v>
                </c:pt>
                <c:pt idx="3">
                  <c:v>388.47485257012158</c:v>
                </c:pt>
                <c:pt idx="4">
                  <c:v>380.41480281259322</c:v>
                </c:pt>
                <c:pt idx="5">
                  <c:v>376.71909449051981</c:v>
                </c:pt>
                <c:pt idx="6">
                  <c:v>375.65329602704645</c:v>
                </c:pt>
                <c:pt idx="7">
                  <c:v>388.56813773164345</c:v>
                </c:pt>
                <c:pt idx="8">
                  <c:v>373.02545117001267</c:v>
                </c:pt>
                <c:pt idx="9">
                  <c:v>408.73360483050561</c:v>
                </c:pt>
                <c:pt idx="10">
                  <c:v>412.92797776083677</c:v>
                </c:pt>
                <c:pt idx="11">
                  <c:v>411.36269318630633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361.89352665702955</c:v>
                </c:pt>
                <c:pt idx="1">
                  <c:v>365.38963863862978</c:v>
                </c:pt>
                <c:pt idx="2">
                  <c:v>371.84165769964358</c:v>
                </c:pt>
                <c:pt idx="3">
                  <c:v>374.06795459214294</c:v>
                </c:pt>
                <c:pt idx="4">
                  <c:v>366.35088567536036</c:v>
                </c:pt>
                <c:pt idx="5">
                  <c:v>362.81244153720502</c:v>
                </c:pt>
                <c:pt idx="6">
                  <c:v>361.80412938968431</c:v>
                </c:pt>
                <c:pt idx="7">
                  <c:v>374.16940336217078</c:v>
                </c:pt>
                <c:pt idx="8">
                  <c:v>359.28810771805627</c:v>
                </c:pt>
                <c:pt idx="9">
                  <c:v>393.48968792215646</c:v>
                </c:pt>
                <c:pt idx="10">
                  <c:v>397.50557689800547</c:v>
                </c:pt>
                <c:pt idx="11">
                  <c:v>396.00690017771029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98.403971958975092</c:v>
                </c:pt>
                <c:pt idx="1">
                  <c:v>123.00800708251421</c:v>
                </c:pt>
                <c:pt idx="2">
                  <c:v>137.81652031319766</c:v>
                </c:pt>
                <c:pt idx="3">
                  <c:v>130.68174322545417</c:v>
                </c:pt>
                <c:pt idx="4">
                  <c:v>132.32697606107456</c:v>
                </c:pt>
                <c:pt idx="5">
                  <c:v>125.88470187920154</c:v>
                </c:pt>
                <c:pt idx="6">
                  <c:v>117.92385854828819</c:v>
                </c:pt>
                <c:pt idx="7">
                  <c:v>97.668880498463921</c:v>
                </c:pt>
                <c:pt idx="8">
                  <c:v>110.67846373606045</c:v>
                </c:pt>
                <c:pt idx="9">
                  <c:v>76.641969144114114</c:v>
                </c:pt>
                <c:pt idx="10">
                  <c:v>80.727392607860793</c:v>
                </c:pt>
                <c:pt idx="11">
                  <c:v>83.769389488276431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389.59705445815081</c:v>
                </c:pt>
                <c:pt idx="1">
                  <c:v>393.41204364693255</c:v>
                </c:pt>
                <c:pt idx="2">
                  <c:v>400.44692424512664</c:v>
                </c:pt>
                <c:pt idx="3">
                  <c:v>402.8817505481004</c:v>
                </c:pt>
                <c:pt idx="4">
                  <c:v>394.47871994982609</c:v>
                </c:pt>
                <c:pt idx="5">
                  <c:v>390.6257474438346</c:v>
                </c:pt>
                <c:pt idx="6">
                  <c:v>389.50246266440854</c:v>
                </c:pt>
                <c:pt idx="7">
                  <c:v>402.966872101116</c:v>
                </c:pt>
                <c:pt idx="8">
                  <c:v>386.76279462196914</c:v>
                </c:pt>
                <c:pt idx="9">
                  <c:v>423.97752173885482</c:v>
                </c:pt>
                <c:pt idx="10">
                  <c:v>428.35037862366823</c:v>
                </c:pt>
                <c:pt idx="11">
                  <c:v>426.71848619490237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488.0010264171259</c:v>
                </c:pt>
                <c:pt idx="1">
                  <c:v>516.42005072944676</c:v>
                </c:pt>
                <c:pt idx="2">
                  <c:v>538.2634445583243</c:v>
                </c:pt>
                <c:pt idx="3">
                  <c:v>533.56349377355457</c:v>
                </c:pt>
                <c:pt idx="4">
                  <c:v>526.80569601090065</c:v>
                </c:pt>
                <c:pt idx="5">
                  <c:v>516.51044932303614</c:v>
                </c:pt>
                <c:pt idx="6">
                  <c:v>507.42632121269673</c:v>
                </c:pt>
                <c:pt idx="7">
                  <c:v>500.63575259957992</c:v>
                </c:pt>
                <c:pt idx="8">
                  <c:v>497.44125835802959</c:v>
                </c:pt>
                <c:pt idx="9">
                  <c:v>500.61949088296893</c:v>
                </c:pt>
                <c:pt idx="10">
                  <c:v>509.07777123152903</c:v>
                </c:pt>
                <c:pt idx="11">
                  <c:v>510.4878756831788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294.69637637572248</c:v>
                </c:pt>
                <c:pt idx="1">
                  <c:v>336.41215226872532</c:v>
                </c:pt>
                <c:pt idx="2">
                  <c:v>370.66623181849195</c:v>
                </c:pt>
                <c:pt idx="3">
                  <c:v>192.95695095404528</c:v>
                </c:pt>
                <c:pt idx="4">
                  <c:v>162.73100209389384</c:v>
                </c:pt>
                <c:pt idx="5">
                  <c:v>167.14192704093261</c:v>
                </c:pt>
                <c:pt idx="6">
                  <c:v>151.59540339599948</c:v>
                </c:pt>
                <c:pt idx="7">
                  <c:v>131.62952748589396</c:v>
                </c:pt>
                <c:pt idx="8">
                  <c:v>165.87827840821262</c:v>
                </c:pt>
                <c:pt idx="9">
                  <c:v>122.55528978467908</c:v>
                </c:pt>
                <c:pt idx="10">
                  <c:v>122.42630173914404</c:v>
                </c:pt>
                <c:pt idx="11">
                  <c:v>174.69262841959426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425.1738221502319</c:v>
                </c:pt>
                <c:pt idx="1">
                  <c:v>493.38884755517154</c:v>
                </c:pt>
                <c:pt idx="2">
                  <c:v>505.13486399234102</c:v>
                </c:pt>
                <c:pt idx="3">
                  <c:v>568.79298075719612</c:v>
                </c:pt>
                <c:pt idx="4">
                  <c:v>585.81928822413124</c:v>
                </c:pt>
                <c:pt idx="5">
                  <c:v>540.48851849244261</c:v>
                </c:pt>
                <c:pt idx="6">
                  <c:v>531.42390430242847</c:v>
                </c:pt>
                <c:pt idx="7">
                  <c:v>542.80570057385296</c:v>
                </c:pt>
                <c:pt idx="8">
                  <c:v>510.55389598934755</c:v>
                </c:pt>
                <c:pt idx="9">
                  <c:v>554.23389356542327</c:v>
                </c:pt>
                <c:pt idx="10">
                  <c:v>561.06599699415074</c:v>
                </c:pt>
                <c:pt idx="11">
                  <c:v>493.37509327088048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719.87019852595438</c:v>
                </c:pt>
                <c:pt idx="1">
                  <c:v>829.80099982389686</c:v>
                </c:pt>
                <c:pt idx="2">
                  <c:v>875.80109581083298</c:v>
                </c:pt>
                <c:pt idx="3">
                  <c:v>761.7499317112414</c:v>
                </c:pt>
                <c:pt idx="4">
                  <c:v>748.55029031802508</c:v>
                </c:pt>
                <c:pt idx="5">
                  <c:v>707.63044553337522</c:v>
                </c:pt>
                <c:pt idx="6">
                  <c:v>683.01930769842795</c:v>
                </c:pt>
                <c:pt idx="7">
                  <c:v>674.43522805974692</c:v>
                </c:pt>
                <c:pt idx="8">
                  <c:v>676.43217439756017</c:v>
                </c:pt>
                <c:pt idx="9">
                  <c:v>676.78918335010235</c:v>
                </c:pt>
                <c:pt idx="10">
                  <c:v>683.49229873329477</c:v>
                </c:pt>
                <c:pt idx="11">
                  <c:v>668.06772169047474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362.35504024064176</c:v>
                </c:pt>
                <c:pt idx="1">
                  <c:v>430.87083988222327</c:v>
                </c:pt>
                <c:pt idx="2">
                  <c:v>604.62704519301076</c:v>
                </c:pt>
                <c:pt idx="3">
                  <c:v>419.38440748051244</c:v>
                </c:pt>
                <c:pt idx="4">
                  <c:v>539.98365400856164</c:v>
                </c:pt>
                <c:pt idx="5">
                  <c:v>445.8595506864757</c:v>
                </c:pt>
                <c:pt idx="6">
                  <c:v>407.74818879926391</c:v>
                </c:pt>
                <c:pt idx="7">
                  <c:v>391.94819619687496</c:v>
                </c:pt>
                <c:pt idx="8">
                  <c:v>397.55358953627115</c:v>
                </c:pt>
                <c:pt idx="9">
                  <c:v>359.13787319345926</c:v>
                </c:pt>
                <c:pt idx="10">
                  <c:v>361.59017986439557</c:v>
                </c:pt>
                <c:pt idx="11">
                  <c:v>361.07831842519386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375.74529055759012</c:v>
                </c:pt>
                <c:pt idx="1">
                  <c:v>379.40084114278108</c:v>
                </c:pt>
                <c:pt idx="2">
                  <c:v>386.14429097238508</c:v>
                </c:pt>
                <c:pt idx="3">
                  <c:v>388.47485257012158</c:v>
                </c:pt>
                <c:pt idx="4">
                  <c:v>380.41480281259322</c:v>
                </c:pt>
                <c:pt idx="5">
                  <c:v>376.71909449051975</c:v>
                </c:pt>
                <c:pt idx="6">
                  <c:v>375.65329602704645</c:v>
                </c:pt>
                <c:pt idx="7">
                  <c:v>388.56813773164345</c:v>
                </c:pt>
                <c:pt idx="8">
                  <c:v>373.02545117001262</c:v>
                </c:pt>
                <c:pt idx="9">
                  <c:v>408.73360483050561</c:v>
                </c:pt>
                <c:pt idx="10">
                  <c:v>412.92797776083677</c:v>
                </c:pt>
                <c:pt idx="11">
                  <c:v>411.36269318630627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738.10033079823188</c:v>
                </c:pt>
                <c:pt idx="1">
                  <c:v>810.27168102500434</c:v>
                </c:pt>
                <c:pt idx="2">
                  <c:v>990.77133616539584</c:v>
                </c:pt>
                <c:pt idx="3">
                  <c:v>807.85926005063402</c:v>
                </c:pt>
                <c:pt idx="4">
                  <c:v>920.39845682115481</c:v>
                </c:pt>
                <c:pt idx="5">
                  <c:v>822.57864517699545</c:v>
                </c:pt>
                <c:pt idx="6">
                  <c:v>783.40148482631037</c:v>
                </c:pt>
                <c:pt idx="7">
                  <c:v>780.51633392851841</c:v>
                </c:pt>
                <c:pt idx="8">
                  <c:v>770.57904070628376</c:v>
                </c:pt>
                <c:pt idx="9">
                  <c:v>767.87147802396487</c:v>
                </c:pt>
                <c:pt idx="10">
                  <c:v>774.51815762523233</c:v>
                </c:pt>
                <c:pt idx="11">
                  <c:v>772.44101161150013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10.363952566063631</c:v>
                </c:pt>
                <c:pt idx="1">
                  <c:v>10.35997148572369</c:v>
                </c:pt>
                <c:pt idx="2">
                  <c:v>11.208133338484686</c:v>
                </c:pt>
                <c:pt idx="3">
                  <c:v>7.9783771496225881</c:v>
                </c:pt>
                <c:pt idx="4">
                  <c:v>3.4898154970401265</c:v>
                </c:pt>
                <c:pt idx="5">
                  <c:v>-108.32086246573601</c:v>
                </c:pt>
                <c:pt idx="6">
                  <c:v>-121.00705587507525</c:v>
                </c:pt>
                <c:pt idx="7">
                  <c:v>-91.058055660561479</c:v>
                </c:pt>
                <c:pt idx="8">
                  <c:v>-140.00053113123749</c:v>
                </c:pt>
                <c:pt idx="9">
                  <c:v>-104.0868586860804</c:v>
                </c:pt>
                <c:pt idx="10">
                  <c:v>-119.62806823930987</c:v>
                </c:pt>
                <c:pt idx="11">
                  <c:v>-121.05468648395595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541.75720908146263</c:v>
                </c:pt>
                <c:pt idx="1">
                  <c:v>540.46115372313488</c:v>
                </c:pt>
                <c:pt idx="2">
                  <c:v>588.9233670121763</c:v>
                </c:pt>
                <c:pt idx="3">
                  <c:v>570.79550899158573</c:v>
                </c:pt>
                <c:pt idx="4">
                  <c:v>575.68408556775023</c:v>
                </c:pt>
                <c:pt idx="5">
                  <c:v>622.01434455745709</c:v>
                </c:pt>
                <c:pt idx="6">
                  <c:v>604.73908415169842</c:v>
                </c:pt>
                <c:pt idx="7">
                  <c:v>584.86551068118263</c:v>
                </c:pt>
                <c:pt idx="8">
                  <c:v>605.72510695452604</c:v>
                </c:pt>
                <c:pt idx="9">
                  <c:v>604.4546949494387</c:v>
                </c:pt>
                <c:pt idx="10">
                  <c:v>625.08447971823045</c:v>
                </c:pt>
                <c:pt idx="11">
                  <c:v>628.23873321054737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552.12116164752626</c:v>
                </c:pt>
                <c:pt idx="1">
                  <c:v>550.82112520885858</c:v>
                </c:pt>
                <c:pt idx="2">
                  <c:v>600.13150035066099</c:v>
                </c:pt>
                <c:pt idx="3">
                  <c:v>578.77388614120832</c:v>
                </c:pt>
                <c:pt idx="4">
                  <c:v>579.17390106479036</c:v>
                </c:pt>
                <c:pt idx="5">
                  <c:v>513.69348209172108</c:v>
                </c:pt>
                <c:pt idx="6">
                  <c:v>483.73202827662317</c:v>
                </c:pt>
                <c:pt idx="7">
                  <c:v>493.80745502062115</c:v>
                </c:pt>
                <c:pt idx="8">
                  <c:v>465.72457582328855</c:v>
                </c:pt>
                <c:pt idx="9">
                  <c:v>500.3678362633583</c:v>
                </c:pt>
                <c:pt idx="10">
                  <c:v>505.45641147892059</c:v>
                </c:pt>
                <c:pt idx="11">
                  <c:v>507.18404672659142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394.60506511377326</c:v>
                </c:pt>
                <c:pt idx="1">
                  <c:v>476.92438334211545</c:v>
                </c:pt>
                <c:pt idx="2">
                  <c:v>750.95511580909761</c:v>
                </c:pt>
                <c:pt idx="3">
                  <c:v>724.69134285459552</c:v>
                </c:pt>
                <c:pt idx="4">
                  <c:v>686.09209764548655</c:v>
                </c:pt>
                <c:pt idx="5">
                  <c:v>642.21674725605635</c:v>
                </c:pt>
                <c:pt idx="6">
                  <c:v>584.27018245366799</c:v>
                </c:pt>
                <c:pt idx="7">
                  <c:v>564.33537286673595</c:v>
                </c:pt>
                <c:pt idx="8">
                  <c:v>563.80878303824625</c:v>
                </c:pt>
                <c:pt idx="9">
                  <c:v>507.52196531988955</c:v>
                </c:pt>
                <c:pt idx="10">
                  <c:v>492.63092775722578</c:v>
                </c:pt>
                <c:pt idx="11">
                  <c:v>484.3245031549539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361.89352665702955</c:v>
                </c:pt>
                <c:pt idx="1">
                  <c:v>365.38963863862978</c:v>
                </c:pt>
                <c:pt idx="2">
                  <c:v>371.84165769964358</c:v>
                </c:pt>
                <c:pt idx="3">
                  <c:v>374.06795459214288</c:v>
                </c:pt>
                <c:pt idx="4">
                  <c:v>366.35088567536042</c:v>
                </c:pt>
                <c:pt idx="5">
                  <c:v>362.81244153720502</c:v>
                </c:pt>
                <c:pt idx="6">
                  <c:v>361.80412938968436</c:v>
                </c:pt>
                <c:pt idx="7">
                  <c:v>374.16940336217078</c:v>
                </c:pt>
                <c:pt idx="8">
                  <c:v>359.28810771805627</c:v>
                </c:pt>
                <c:pt idx="9">
                  <c:v>393.48968792215646</c:v>
                </c:pt>
                <c:pt idx="10">
                  <c:v>397.50557689800542</c:v>
                </c:pt>
                <c:pt idx="11">
                  <c:v>396.00690017771029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756.49859177080282</c:v>
                </c:pt>
                <c:pt idx="1">
                  <c:v>842.31402198074522</c:v>
                </c:pt>
                <c:pt idx="2">
                  <c:v>1122.7967735087411</c:v>
                </c:pt>
                <c:pt idx="3">
                  <c:v>1098.7592974467384</c:v>
                </c:pt>
                <c:pt idx="4">
                  <c:v>1052.4429833208469</c:v>
                </c:pt>
                <c:pt idx="5">
                  <c:v>1005.0291887932614</c:v>
                </c:pt>
                <c:pt idx="6">
                  <c:v>946.07431184335235</c:v>
                </c:pt>
                <c:pt idx="7">
                  <c:v>938.50477622890674</c:v>
                </c:pt>
                <c:pt idx="8">
                  <c:v>923.09689075630251</c:v>
                </c:pt>
                <c:pt idx="9">
                  <c:v>901.01165324204601</c:v>
                </c:pt>
                <c:pt idx="10">
                  <c:v>890.13650465523119</c:v>
                </c:pt>
                <c:pt idx="11">
                  <c:v>880.33140333266419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307.96647334297046</c:v>
                </c:pt>
                <c:pt idx="1">
                  <c:v>392.77036136137019</c:v>
                </c:pt>
                <c:pt idx="2">
                  <c:v>664.67834230035646</c:v>
                </c:pt>
                <c:pt idx="3">
                  <c:v>641.48204540785719</c:v>
                </c:pt>
                <c:pt idx="4">
                  <c:v>600.14911432463941</c:v>
                </c:pt>
                <c:pt idx="5">
                  <c:v>555.08755846279507</c:v>
                </c:pt>
                <c:pt idx="6">
                  <c:v>497.14587061031574</c:v>
                </c:pt>
                <c:pt idx="7">
                  <c:v>477.8505966378292</c:v>
                </c:pt>
                <c:pt idx="8">
                  <c:v>476.08189228194374</c:v>
                </c:pt>
                <c:pt idx="9">
                  <c:v>419.83031207784359</c:v>
                </c:pt>
                <c:pt idx="10">
                  <c:v>405.55442310199459</c:v>
                </c:pt>
                <c:pt idx="11">
                  <c:v>396.61309982228971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361.89352665702955</c:v>
                </c:pt>
                <c:pt idx="1">
                  <c:v>365.38963863862978</c:v>
                </c:pt>
                <c:pt idx="2">
                  <c:v>371.84165769964358</c:v>
                </c:pt>
                <c:pt idx="3">
                  <c:v>374.06795459214294</c:v>
                </c:pt>
                <c:pt idx="4">
                  <c:v>366.35088567536036</c:v>
                </c:pt>
                <c:pt idx="5">
                  <c:v>362.81244153720502</c:v>
                </c:pt>
                <c:pt idx="6">
                  <c:v>361.80412938968431</c:v>
                </c:pt>
                <c:pt idx="7">
                  <c:v>374.16940336217078</c:v>
                </c:pt>
                <c:pt idx="8">
                  <c:v>359.28810771805627</c:v>
                </c:pt>
                <c:pt idx="9">
                  <c:v>393.48968792215646</c:v>
                </c:pt>
                <c:pt idx="10">
                  <c:v>397.50557689800547</c:v>
                </c:pt>
                <c:pt idx="11">
                  <c:v>396.00690017771029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669.86</c:v>
                </c:pt>
                <c:pt idx="1">
                  <c:v>758.16</c:v>
                </c:pt>
                <c:pt idx="2">
                  <c:v>1036.52</c:v>
                </c:pt>
                <c:pt idx="3">
                  <c:v>1015.5500000000001</c:v>
                </c:pt>
                <c:pt idx="4">
                  <c:v>966.49999999999977</c:v>
                </c:pt>
                <c:pt idx="5">
                  <c:v>917.90000000000009</c:v>
                </c:pt>
                <c:pt idx="6">
                  <c:v>858.95</c:v>
                </c:pt>
                <c:pt idx="7">
                  <c:v>852.02</c:v>
                </c:pt>
                <c:pt idx="8">
                  <c:v>835.37</c:v>
                </c:pt>
                <c:pt idx="9">
                  <c:v>813.32</c:v>
                </c:pt>
                <c:pt idx="10">
                  <c:v>803.06000000000006</c:v>
                </c:pt>
                <c:pt idx="11">
                  <c:v>792.62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8.7453726194021038E-3"/>
          <c:y val="1.4288076881104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M+1'!$A$3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M+1'!$B$2:$G$2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M+1'!$B$3:$G$3</c:f>
              <c:numCache>
                <c:formatCode>_-* #,##0_-;\-* #,##0_-;_-* "-"??_-;_-@_-</c:formatCode>
                <c:ptCount val="6"/>
                <c:pt idx="0">
                  <c:v>360.63340349371038</c:v>
                </c:pt>
                <c:pt idx="1">
                  <c:v>360.63340349371038</c:v>
                </c:pt>
                <c:pt idx="2">
                  <c:v>360.63340349371038</c:v>
                </c:pt>
                <c:pt idx="3">
                  <c:v>353.68007701705295</c:v>
                </c:pt>
                <c:pt idx="4">
                  <c:v>353.68007701705295</c:v>
                </c:pt>
                <c:pt idx="5">
                  <c:v>360.79981478403448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4-4F23-A6E6-7D51A7B36A83}"/>
            </c:ext>
          </c:extLst>
        </c:ser>
        <c:ser>
          <c:idx val="1"/>
          <c:order val="1"/>
          <c:tx>
            <c:strRef>
              <c:f>'Graph M+1'!$A$4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M+1'!$B$2:$G$2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M+1'!$B$4:$G$4</c:f>
              <c:numCache>
                <c:formatCode>_-* #,##0_-;\-* #,##0_-;_-* "-"??_-;_-@_-</c:formatCode>
                <c:ptCount val="6"/>
                <c:pt idx="0">
                  <c:v>756.50234005596383</c:v>
                </c:pt>
                <c:pt idx="1">
                  <c:v>769.25599999999997</c:v>
                </c:pt>
                <c:pt idx="2">
                  <c:v>477.625</c:v>
                </c:pt>
                <c:pt idx="3">
                  <c:v>754.00234005596383</c:v>
                </c:pt>
                <c:pt idx="4">
                  <c:v>0</c:v>
                </c:pt>
                <c:pt idx="5">
                  <c:v>412.73943305372518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4-4F23-A6E6-7D51A7B36A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5464"/>
        <c:axId val="424345072"/>
      </c:barChart>
      <c:catAx>
        <c:axId val="4243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072"/>
        <c:crosses val="autoZero"/>
        <c:auto val="1"/>
        <c:lblAlgn val="ctr"/>
        <c:lblOffset val="100"/>
        <c:noMultiLvlLbl val="0"/>
      </c:catAx>
      <c:valAx>
        <c:axId val="424345072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91320833680034"/>
          <c:y val="2.267116534830094E-2"/>
          <c:w val="0.5192817606074871"/>
          <c:h val="7.655678876212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1.0338204801796645E-2"/>
          <c:y val="9.82091142697842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M+1'!$A$14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M+1'!$B$13:$D$13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M+1'!$B$14:$D$14</c:f>
              <c:numCache>
                <c:formatCode>_-* #,##0_-;\-* #,##0_-;_-* "-"??_-;_-@_-</c:formatCode>
                <c:ptCount val="3"/>
                <c:pt idx="0">
                  <c:v>682.47476164100669</c:v>
                </c:pt>
                <c:pt idx="1">
                  <c:v>682.47476164100669</c:v>
                </c:pt>
                <c:pt idx="2">
                  <c:v>682.47476164100669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B-495D-9089-6C7F68ED9A77}"/>
            </c:ext>
          </c:extLst>
        </c:ser>
        <c:ser>
          <c:idx val="1"/>
          <c:order val="1"/>
          <c:tx>
            <c:strRef>
              <c:f>'Graph M+1'!$A$15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M+1'!$B$13:$D$13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M+1'!$B$15:$D$15</c:f>
              <c:numCache>
                <c:formatCode>_-* #,##0_-;\-* #,##0_-;_-* "-"??_-;_-@_-</c:formatCode>
                <c:ptCount val="3"/>
                <c:pt idx="0">
                  <c:v>728.32694866966426</c:v>
                </c:pt>
                <c:pt idx="1">
                  <c:v>737.37672242532039</c:v>
                </c:pt>
                <c:pt idx="2">
                  <c:v>730.74022167117266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B-495D-9089-6C7F68ED9A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2328"/>
        <c:axId val="424345856"/>
      </c:barChart>
      <c:catAx>
        <c:axId val="42434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5856"/>
        <c:crosses val="autoZero"/>
        <c:auto val="1"/>
        <c:lblAlgn val="ctr"/>
        <c:lblOffset val="100"/>
        <c:noMultiLvlLbl val="0"/>
      </c:catAx>
      <c:valAx>
        <c:axId val="424345856"/>
        <c:scaling>
          <c:orientation val="minMax"/>
          <c:max val="45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73890670379974"/>
          <c:y val="2.1898563063665444E-2"/>
          <c:w val="0.48484319466952291"/>
          <c:h val="0.1196411469382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6.7560397986322733E-3"/>
          <c:y val="2.20740096352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M+1'!$A$10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M+1'!$B$9:$G$9</c:f>
              <c:strCache>
                <c:ptCount val="6"/>
                <c:pt idx="0">
                  <c:v>C3-GC</c:v>
                </c:pt>
                <c:pt idx="1">
                  <c:v>C3-HMC</c:v>
                </c:pt>
                <c:pt idx="2">
                  <c:v>C3-PTTAC</c:v>
                </c:pt>
                <c:pt idx="3">
                  <c:v>LPG-GC</c:v>
                </c:pt>
                <c:pt idx="4">
                  <c:v>LPG-SCG</c:v>
                </c:pt>
                <c:pt idx="5">
                  <c:v>LPG-M.7</c:v>
                </c:pt>
              </c:strCache>
            </c:strRef>
          </c:cat>
          <c:val>
            <c:numRef>
              <c:f>'Graph M+1'!$B$10:$G$10</c:f>
              <c:numCache>
                <c:formatCode>_-* #,##0_-;\-* #,##0_-;_-* "-"??_-;_-@_-</c:formatCode>
                <c:ptCount val="6"/>
                <c:pt idx="0">
                  <c:v>26</c:v>
                </c:pt>
                <c:pt idx="1">
                  <c:v>23.184000000000001</c:v>
                </c:pt>
                <c:pt idx="2">
                  <c:v>20.5</c:v>
                </c:pt>
                <c:pt idx="3">
                  <c:v>29.5</c:v>
                </c:pt>
                <c:pt idx="4">
                  <c:v>0</c:v>
                </c:pt>
                <c:pt idx="5">
                  <c:v>172.73630526662004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9-4610-AA16-9CB834962F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39976"/>
        <c:axId val="424338800"/>
      </c:barChart>
      <c:catAx>
        <c:axId val="42433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8800"/>
        <c:crosses val="autoZero"/>
        <c:auto val="1"/>
        <c:lblAlgn val="ctr"/>
        <c:lblOffset val="100"/>
        <c:noMultiLvlLbl val="0"/>
      </c:catAx>
      <c:valAx>
        <c:axId val="424338800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3.1108404079840869E-2"/>
          <c:y val="3.3056374132215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M+1'!$A$21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M+1'!$B$21:$D$21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7-4FBF-8C5C-A6E0FE8658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39584"/>
        <c:axId val="424344680"/>
      </c:barChart>
      <c:catAx>
        <c:axId val="42433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4680"/>
        <c:crosses val="autoZero"/>
        <c:auto val="1"/>
        <c:lblAlgn val="ctr"/>
        <c:lblOffset val="100"/>
        <c:noMultiLvlLbl val="0"/>
      </c:catAx>
      <c:valAx>
        <c:axId val="424344680"/>
        <c:scaling>
          <c:orientation val="minMax"/>
          <c:max val="18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1231.3</c:v>
                </c:pt>
                <c:pt idx="1">
                  <c:v>1313</c:v>
                </c:pt>
                <c:pt idx="2">
                  <c:v>1334</c:v>
                </c:pt>
                <c:pt idx="3">
                  <c:v>1322</c:v>
                </c:pt>
                <c:pt idx="4">
                  <c:v>1301</c:v>
                </c:pt>
                <c:pt idx="5">
                  <c:v>1274</c:v>
                </c:pt>
                <c:pt idx="6">
                  <c:v>1262</c:v>
                </c:pt>
                <c:pt idx="7">
                  <c:v>1247</c:v>
                </c:pt>
                <c:pt idx="8">
                  <c:v>1249</c:v>
                </c:pt>
                <c:pt idx="9">
                  <c:v>1254</c:v>
                </c:pt>
                <c:pt idx="10">
                  <c:v>1274</c:v>
                </c:pt>
                <c:pt idx="11">
                  <c:v>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1542.5</c:v>
                </c:pt>
                <c:pt idx="1">
                  <c:v>1625</c:v>
                </c:pt>
                <c:pt idx="2">
                  <c:v>1640</c:v>
                </c:pt>
                <c:pt idx="3">
                  <c:v>1600</c:v>
                </c:pt>
                <c:pt idx="4">
                  <c:v>1546</c:v>
                </c:pt>
                <c:pt idx="5">
                  <c:v>1500</c:v>
                </c:pt>
                <c:pt idx="6">
                  <c:v>1469</c:v>
                </c:pt>
                <c:pt idx="7">
                  <c:v>1423</c:v>
                </c:pt>
                <c:pt idx="8">
                  <c:v>1403</c:v>
                </c:pt>
                <c:pt idx="9">
                  <c:v>1455</c:v>
                </c:pt>
                <c:pt idx="10">
                  <c:v>1512</c:v>
                </c:pt>
                <c:pt idx="11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1258.8</c:v>
                </c:pt>
                <c:pt idx="1">
                  <c:v>1313</c:v>
                </c:pt>
                <c:pt idx="2">
                  <c:v>1341</c:v>
                </c:pt>
                <c:pt idx="3">
                  <c:v>1355</c:v>
                </c:pt>
                <c:pt idx="4">
                  <c:v>1340</c:v>
                </c:pt>
                <c:pt idx="5">
                  <c:v>1336</c:v>
                </c:pt>
                <c:pt idx="6">
                  <c:v>1324</c:v>
                </c:pt>
                <c:pt idx="7">
                  <c:v>1306</c:v>
                </c:pt>
                <c:pt idx="8">
                  <c:v>1293</c:v>
                </c:pt>
                <c:pt idx="9">
                  <c:v>1303</c:v>
                </c:pt>
                <c:pt idx="10">
                  <c:v>1328</c:v>
                </c:pt>
                <c:pt idx="11">
                  <c:v>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1296.9000000000001</c:v>
                </c:pt>
                <c:pt idx="1">
                  <c:v>1375</c:v>
                </c:pt>
                <c:pt idx="2">
                  <c:v>1398</c:v>
                </c:pt>
                <c:pt idx="3">
                  <c:v>1388</c:v>
                </c:pt>
                <c:pt idx="4">
                  <c:v>1375</c:v>
                </c:pt>
                <c:pt idx="5">
                  <c:v>1345</c:v>
                </c:pt>
                <c:pt idx="6">
                  <c:v>1305</c:v>
                </c:pt>
                <c:pt idx="7">
                  <c:v>1288</c:v>
                </c:pt>
                <c:pt idx="8">
                  <c:v>1298</c:v>
                </c:pt>
                <c:pt idx="9">
                  <c:v>1318</c:v>
                </c:pt>
                <c:pt idx="10">
                  <c:v>1325</c:v>
                </c:pt>
                <c:pt idx="11">
                  <c:v>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/>
              <a:t>Price ($/TON)</a:t>
            </a:r>
          </a:p>
        </c:rich>
      </c:tx>
      <c:layout>
        <c:manualLayout>
          <c:xMode val="edge"/>
          <c:yMode val="edge"/>
          <c:x val="1.0338204801796645E-2"/>
          <c:y val="9.82091142697842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M+1'!$A$25</c:f>
              <c:strCache>
                <c:ptCount val="1"/>
                <c:pt idx="0">
                  <c:v>Cash Cost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M+1'!$B$25:$D$25</c:f>
              <c:numCache>
                <c:formatCode>_-* #,##0_-;\-* #,##0_-;_-* "-"??_-;_-@_-</c:formatCode>
                <c:ptCount val="3"/>
                <c:pt idx="0">
                  <c:v>667.86953242835591</c:v>
                </c:pt>
                <c:pt idx="1">
                  <c:v>667.86953242835591</c:v>
                </c:pt>
                <c:pt idx="2">
                  <c:v>667.86953242835591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6-4592-A1A3-2DD1027881F8}"/>
            </c:ext>
          </c:extLst>
        </c:ser>
        <c:ser>
          <c:idx val="1"/>
          <c:order val="1"/>
          <c:tx>
            <c:strRef>
              <c:f>'Graph M+1'!$A$26</c:f>
              <c:strCache>
                <c:ptCount val="1"/>
                <c:pt idx="0">
                  <c:v>Selling Price ($/TON)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M+1'!$B$24:$D$24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M+1'!$B$26:$D$26</c:f>
              <c:numCache>
                <c:formatCode>_-* #,##0_-;\-* #,##0_-;_-* "-"??_-;_-@_-</c:formatCode>
                <c:ptCount val="3"/>
                <c:pt idx="0">
                  <c:v>714.75228803618006</c:v>
                </c:pt>
                <c:pt idx="1">
                  <c:v>737.37672242532039</c:v>
                </c:pt>
                <c:pt idx="2">
                  <c:v>730.74022167117266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6-4592-A1A3-2DD1027881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4342720"/>
        <c:axId val="385864384"/>
      </c:barChart>
      <c:catAx>
        <c:axId val="424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385864384"/>
        <c:crosses val="autoZero"/>
        <c:auto val="1"/>
        <c:lblAlgn val="ctr"/>
        <c:lblOffset val="100"/>
        <c:noMultiLvlLbl val="0"/>
      </c:catAx>
      <c:valAx>
        <c:axId val="385864384"/>
        <c:scaling>
          <c:orientation val="minMax"/>
          <c:max val="45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243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73890670379974"/>
          <c:y val="2.1898563063665444E-2"/>
          <c:w val="0.48484319466952291"/>
          <c:h val="0.11964114693821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400"/>
              <a:t>Volume (TON)</a:t>
            </a:r>
          </a:p>
        </c:rich>
      </c:tx>
      <c:layout>
        <c:manualLayout>
          <c:xMode val="edge"/>
          <c:yMode val="edge"/>
          <c:x val="2.2273062155586887E-2"/>
          <c:y val="2.2037582754810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M+1'!$A$21</c:f>
              <c:strCache>
                <c:ptCount val="1"/>
                <c:pt idx="0">
                  <c:v>Volume (TON)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 M+1'!$B$31:$D$31</c:f>
              <c:strCache>
                <c:ptCount val="3"/>
                <c:pt idx="0">
                  <c:v>LPG-PTTOR</c:v>
                </c:pt>
                <c:pt idx="1">
                  <c:v>LPG-PAP</c:v>
                </c:pt>
                <c:pt idx="2">
                  <c:v>LPG-WP</c:v>
                </c:pt>
              </c:strCache>
            </c:strRef>
          </c:cat>
          <c:val>
            <c:numRef>
              <c:f>'Graph M+1'!$B$32:$D$32</c:f>
              <c:numCache>
                <c:formatCode>_-* #,##0_-;\-* #,##0_-;_-* "-"??_-;_-@_-</c:formatCode>
                <c:ptCount val="3"/>
                <c:pt idx="0">
                  <c:v>2</c:v>
                </c:pt>
                <c:pt idx="1">
                  <c:v>0</c:v>
                </c:pt>
                <c:pt idx="2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8-4FDB-9BAE-47BE8D8E2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1695656"/>
        <c:axId val="491698400"/>
      </c:barChart>
      <c:catAx>
        <c:axId val="49169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91698400"/>
        <c:crosses val="autoZero"/>
        <c:auto val="1"/>
        <c:lblAlgn val="ctr"/>
        <c:lblOffset val="100"/>
        <c:noMultiLvlLbl val="0"/>
      </c:catAx>
      <c:valAx>
        <c:axId val="491698400"/>
        <c:scaling>
          <c:orientation val="minMax"/>
          <c:max val="180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49169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769.86</c:v>
                </c:pt>
                <c:pt idx="1">
                  <c:v>858.16</c:v>
                </c:pt>
                <c:pt idx="2">
                  <c:v>1136.52</c:v>
                </c:pt>
                <c:pt idx="3">
                  <c:v>1115.55</c:v>
                </c:pt>
                <c:pt idx="4">
                  <c:v>1066.4999999999998</c:v>
                </c:pt>
                <c:pt idx="5">
                  <c:v>1017.9000000000001</c:v>
                </c:pt>
                <c:pt idx="6">
                  <c:v>958.95</c:v>
                </c:pt>
                <c:pt idx="7">
                  <c:v>952.02</c:v>
                </c:pt>
                <c:pt idx="8">
                  <c:v>935.37</c:v>
                </c:pt>
                <c:pt idx="9">
                  <c:v>913.32</c:v>
                </c:pt>
                <c:pt idx="10">
                  <c:v>903.06000000000006</c:v>
                </c:pt>
                <c:pt idx="11">
                  <c:v>892.62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759.51</c:v>
                </c:pt>
                <c:pt idx="1">
                  <c:v>859.05000000000007</c:v>
                </c:pt>
                <c:pt idx="2">
                  <c:v>1123.92</c:v>
                </c:pt>
                <c:pt idx="3">
                  <c:v>1102.95</c:v>
                </c:pt>
                <c:pt idx="4">
                  <c:v>1053.8999999999999</c:v>
                </c:pt>
                <c:pt idx="5">
                  <c:v>1005.3000000000001</c:v>
                </c:pt>
                <c:pt idx="6">
                  <c:v>946.35</c:v>
                </c:pt>
                <c:pt idx="7">
                  <c:v>939.42</c:v>
                </c:pt>
                <c:pt idx="8">
                  <c:v>922.77</c:v>
                </c:pt>
                <c:pt idx="9">
                  <c:v>900.72</c:v>
                </c:pt>
                <c:pt idx="10">
                  <c:v>890.46</c:v>
                </c:pt>
                <c:pt idx="11">
                  <c:v>880.02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725</c:v>
                </c:pt>
                <c:pt idx="1">
                  <c:v>775</c:v>
                </c:pt>
                <c:pt idx="2">
                  <c:v>907.5</c:v>
                </c:pt>
                <c:pt idx="3">
                  <c:v>742.5</c:v>
                </c:pt>
                <c:pt idx="4">
                  <c:v>712.5</c:v>
                </c:pt>
                <c:pt idx="5">
                  <c:v>682.5</c:v>
                </c:pt>
                <c:pt idx="6">
                  <c:v>652.5</c:v>
                </c:pt>
                <c:pt idx="7">
                  <c:v>632.5</c:v>
                </c:pt>
                <c:pt idx="8">
                  <c:v>637.5</c:v>
                </c:pt>
                <c:pt idx="9">
                  <c:v>645</c:v>
                </c:pt>
                <c:pt idx="10">
                  <c:v>662.5</c:v>
                </c:pt>
                <c:pt idx="11">
                  <c:v>662.5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83.46</c:v>
                </c:pt>
                <c:pt idx="1">
                  <c:v>92.34</c:v>
                </c:pt>
                <c:pt idx="2">
                  <c:v>118.8</c:v>
                </c:pt>
                <c:pt idx="3">
                  <c:v>117</c:v>
                </c:pt>
                <c:pt idx="4">
                  <c:v>112.8</c:v>
                </c:pt>
                <c:pt idx="5">
                  <c:v>108</c:v>
                </c:pt>
                <c:pt idx="6">
                  <c:v>102.4</c:v>
                </c:pt>
                <c:pt idx="7">
                  <c:v>102</c:v>
                </c:pt>
                <c:pt idx="8">
                  <c:v>100.8</c:v>
                </c:pt>
                <c:pt idx="9">
                  <c:v>98.4</c:v>
                </c:pt>
                <c:pt idx="10">
                  <c:v>97.06</c:v>
                </c:pt>
                <c:pt idx="11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1296.9000000000001</c:v>
                </c:pt>
                <c:pt idx="1">
                  <c:v>1375</c:v>
                </c:pt>
                <c:pt idx="2">
                  <c:v>1398</c:v>
                </c:pt>
                <c:pt idx="3">
                  <c:v>1388</c:v>
                </c:pt>
                <c:pt idx="4">
                  <c:v>1375</c:v>
                </c:pt>
                <c:pt idx="5">
                  <c:v>1345</c:v>
                </c:pt>
                <c:pt idx="6">
                  <c:v>1305</c:v>
                </c:pt>
                <c:pt idx="7">
                  <c:v>1288</c:v>
                </c:pt>
                <c:pt idx="8">
                  <c:v>1298</c:v>
                </c:pt>
                <c:pt idx="9">
                  <c:v>1318</c:v>
                </c:pt>
                <c:pt idx="10">
                  <c:v>1325</c:v>
                </c:pt>
                <c:pt idx="11">
                  <c:v>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242889</c:v>
                </c:pt>
                <c:pt idx="1">
                  <c:v>242920</c:v>
                </c:pt>
                <c:pt idx="2">
                  <c:v>242948</c:v>
                </c:pt>
                <c:pt idx="3">
                  <c:v>242979</c:v>
                </c:pt>
                <c:pt idx="4">
                  <c:v>243009</c:v>
                </c:pt>
                <c:pt idx="5">
                  <c:v>243040</c:v>
                </c:pt>
                <c:pt idx="6">
                  <c:v>243070</c:v>
                </c:pt>
                <c:pt idx="7">
                  <c:v>243101</c:v>
                </c:pt>
                <c:pt idx="8">
                  <c:v>243132</c:v>
                </c:pt>
                <c:pt idx="9">
                  <c:v>243162</c:v>
                </c:pt>
                <c:pt idx="10">
                  <c:v>243193</c:v>
                </c:pt>
                <c:pt idx="11">
                  <c:v>243223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1339.6</c:v>
                </c:pt>
                <c:pt idx="1">
                  <c:v>1412.45</c:v>
                </c:pt>
                <c:pt idx="2">
                  <c:v>1433.4580000000001</c:v>
                </c:pt>
                <c:pt idx="3">
                  <c:v>1420.0619999999999</c:v>
                </c:pt>
                <c:pt idx="4">
                  <c:v>1389.7199999999998</c:v>
                </c:pt>
                <c:pt idx="5">
                  <c:v>1363.568</c:v>
                </c:pt>
                <c:pt idx="6">
                  <c:v>1345.104</c:v>
                </c:pt>
                <c:pt idx="7">
                  <c:v>1318.588</c:v>
                </c:pt>
                <c:pt idx="8">
                  <c:v>1308.298</c:v>
                </c:pt>
                <c:pt idx="9">
                  <c:v>1331.0060000000001</c:v>
                </c:pt>
                <c:pt idx="10">
                  <c:v>1365.184</c:v>
                </c:pt>
                <c:pt idx="11">
                  <c:v>1337.3780000000002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7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(MB)'!$E$172:$P$172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(MB)'!$E$174:$P$174</c:f>
              <c:numCache>
                <c:formatCode>_(* #,##0_);_(* \(#,##0\);_(* "-"??_);_(@_)</c:formatCode>
                <c:ptCount val="12"/>
                <c:pt idx="0">
                  <c:v>11548.653330140607</c:v>
                </c:pt>
                <c:pt idx="1">
                  <c:v>11003.854378807951</c:v>
                </c:pt>
                <c:pt idx="2">
                  <c:v>14036.821279670154</c:v>
                </c:pt>
                <c:pt idx="3">
                  <c:v>12989.481917191404</c:v>
                </c:pt>
                <c:pt idx="4">
                  <c:v>12868.60286735356</c:v>
                </c:pt>
                <c:pt idx="5">
                  <c:v>13382.676915453254</c:v>
                </c:pt>
                <c:pt idx="6">
                  <c:v>13268.064844667213</c:v>
                </c:pt>
                <c:pt idx="7">
                  <c:v>12400.558548583142</c:v>
                </c:pt>
                <c:pt idx="8">
                  <c:v>11978.445312308264</c:v>
                </c:pt>
                <c:pt idx="9">
                  <c:v>13097.725488204278</c:v>
                </c:pt>
                <c:pt idx="10">
                  <c:v>13293.897406618496</c:v>
                </c:pt>
                <c:pt idx="11">
                  <c:v>12591.727685268739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(MB)'!$E$172:$P$172</c:f>
              <c:numCache>
                <c:formatCode>mmm\-yy</c:formatCode>
                <c:ptCount val="12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</c:numCache>
            </c:numRef>
          </c:cat>
          <c:val>
            <c:numRef>
              <c:f>'Margin (MB)'!$E$174:$P$174</c:f>
              <c:numCache>
                <c:formatCode>_(* #,##0_);_(* \(#,##0\);_(* "-"??_);_(@_)</c:formatCode>
                <c:ptCount val="12"/>
                <c:pt idx="0">
                  <c:v>2687.4668801334815</c:v>
                </c:pt>
                <c:pt idx="1">
                  <c:v>2964.4238593333916</c:v>
                </c:pt>
                <c:pt idx="2">
                  <c:v>4393.2730903457241</c:v>
                </c:pt>
                <c:pt idx="3">
                  <c:v>3232.346811897894</c:v>
                </c:pt>
                <c:pt idx="4">
                  <c:v>3195.3867661932159</c:v>
                </c:pt>
                <c:pt idx="5">
                  <c:v>3397.4059941164824</c:v>
                </c:pt>
                <c:pt idx="6">
                  <c:v>3166.2915716175671</c:v>
                </c:pt>
                <c:pt idx="7">
                  <c:v>2677.6915286147937</c:v>
                </c:pt>
                <c:pt idx="8">
                  <c:v>2776.9803302603823</c:v>
                </c:pt>
                <c:pt idx="9">
                  <c:v>2503.1034395704642</c:v>
                </c:pt>
                <c:pt idx="10">
                  <c:v>2509.59717986957</c:v>
                </c:pt>
                <c:pt idx="11">
                  <c:v>2574.132791412203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(MB)'!$E$172:$P$172</c:f>
              <c:numCache>
                <c:formatCode>mmm\-yy</c:formatCode>
                <c:ptCount val="12"/>
                <c:pt idx="0">
                  <c:v>23743</c:v>
                </c:pt>
                <c:pt idx="1">
                  <c:v>23774</c:v>
                </c:pt>
                <c:pt idx="2">
                  <c:v>23802</c:v>
                </c:pt>
                <c:pt idx="3">
                  <c:v>23833</c:v>
                </c:pt>
                <c:pt idx="4">
                  <c:v>23863</c:v>
                </c:pt>
                <c:pt idx="5">
                  <c:v>23894</c:v>
                </c:pt>
                <c:pt idx="6">
                  <c:v>23924</c:v>
                </c:pt>
                <c:pt idx="7">
                  <c:v>23955</c:v>
                </c:pt>
                <c:pt idx="8">
                  <c:v>23986</c:v>
                </c:pt>
                <c:pt idx="9">
                  <c:v>24016</c:v>
                </c:pt>
                <c:pt idx="10">
                  <c:v>24047</c:v>
                </c:pt>
                <c:pt idx="11">
                  <c:v>24077</c:v>
                </c:pt>
              </c:numCache>
            </c:numRef>
          </c:cat>
          <c:val>
            <c:numRef>
              <c:f>'Margin (MB)'!$E$174:$P$174</c:f>
              <c:numCache>
                <c:formatCode>_(* #,##0_);_(* \(#,##0\);_(* "-"??_);_(@_)</c:formatCode>
                <c:ptCount val="12"/>
                <c:pt idx="0">
                  <c:v>2687.4668801334815</c:v>
                </c:pt>
                <c:pt idx="1">
                  <c:v>2964.4238593333916</c:v>
                </c:pt>
                <c:pt idx="2">
                  <c:v>4393.2730903457241</c:v>
                </c:pt>
                <c:pt idx="3">
                  <c:v>3232.346811897894</c:v>
                </c:pt>
                <c:pt idx="4">
                  <c:v>3195.3867661932159</c:v>
                </c:pt>
                <c:pt idx="5">
                  <c:v>3397.4059941164824</c:v>
                </c:pt>
                <c:pt idx="6">
                  <c:v>3166.2915716175671</c:v>
                </c:pt>
                <c:pt idx="7">
                  <c:v>2677.6915286147937</c:v>
                </c:pt>
                <c:pt idx="8">
                  <c:v>2776.9803302603823</c:v>
                </c:pt>
                <c:pt idx="9">
                  <c:v>2503.1034395704642</c:v>
                </c:pt>
                <c:pt idx="10">
                  <c:v>2509.59717986957</c:v>
                </c:pt>
                <c:pt idx="11">
                  <c:v>2574.132791412203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389.59705445815081</c:v>
                </c:pt>
                <c:pt idx="1">
                  <c:v>393.41204364693255</c:v>
                </c:pt>
                <c:pt idx="2">
                  <c:v>400.44692424512664</c:v>
                </c:pt>
                <c:pt idx="3">
                  <c:v>402.8817505481004</c:v>
                </c:pt>
                <c:pt idx="4">
                  <c:v>394.47871994982609</c:v>
                </c:pt>
                <c:pt idx="5">
                  <c:v>390.6257474438346</c:v>
                </c:pt>
                <c:pt idx="6">
                  <c:v>389.50246266440854</c:v>
                </c:pt>
                <c:pt idx="7">
                  <c:v>402.966872101116</c:v>
                </c:pt>
                <c:pt idx="8">
                  <c:v>386.76279462196914</c:v>
                </c:pt>
                <c:pt idx="9">
                  <c:v>423.97752173885482</c:v>
                </c:pt>
                <c:pt idx="10">
                  <c:v>428.35037862366823</c:v>
                </c:pt>
                <c:pt idx="11">
                  <c:v>426.71848619490237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488.0010264171259</c:v>
                </c:pt>
                <c:pt idx="1">
                  <c:v>516.42005072944676</c:v>
                </c:pt>
                <c:pt idx="2">
                  <c:v>538.2634445583243</c:v>
                </c:pt>
                <c:pt idx="3">
                  <c:v>533.56349377355457</c:v>
                </c:pt>
                <c:pt idx="4">
                  <c:v>526.80569601090065</c:v>
                </c:pt>
                <c:pt idx="5">
                  <c:v>516.51044932303614</c:v>
                </c:pt>
                <c:pt idx="6">
                  <c:v>507.42632121269673</c:v>
                </c:pt>
                <c:pt idx="7">
                  <c:v>500.63575259957992</c:v>
                </c:pt>
                <c:pt idx="8">
                  <c:v>497.44125835802959</c:v>
                </c:pt>
                <c:pt idx="9">
                  <c:v>500.61949088296893</c:v>
                </c:pt>
                <c:pt idx="10">
                  <c:v>509.07777123152903</c:v>
                </c:pt>
                <c:pt idx="11">
                  <c:v>510.4878756831788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55385</xdr:colOff>
      <xdr:row>23</xdr:row>
      <xdr:rowOff>144647</xdr:rowOff>
    </xdr:from>
    <xdr:to>
      <xdr:col>34</xdr:col>
      <xdr:colOff>651075</xdr:colOff>
      <xdr:row>40</xdr:row>
      <xdr:rowOff>132967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181</xdr:row>
      <xdr:rowOff>146956</xdr:rowOff>
    </xdr:from>
    <xdr:to>
      <xdr:col>16</xdr:col>
      <xdr:colOff>21771</xdr:colOff>
      <xdr:row>206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181</xdr:row>
      <xdr:rowOff>97971</xdr:rowOff>
    </xdr:from>
    <xdr:to>
      <xdr:col>16</xdr:col>
      <xdr:colOff>0</xdr:colOff>
      <xdr:row>203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181</xdr:row>
      <xdr:rowOff>168233</xdr:rowOff>
    </xdr:from>
    <xdr:to>
      <xdr:col>16</xdr:col>
      <xdr:colOff>130629</xdr:colOff>
      <xdr:row>203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7217</xdr:colOff>
      <xdr:row>1</xdr:row>
      <xdr:rowOff>21070</xdr:rowOff>
    </xdr:from>
    <xdr:to>
      <xdr:col>16</xdr:col>
      <xdr:colOff>382444</xdr:colOff>
      <xdr:row>15</xdr:row>
      <xdr:rowOff>183861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124836</xdr:colOff>
      <xdr:row>1</xdr:row>
      <xdr:rowOff>37668</xdr:rowOff>
    </xdr:from>
    <xdr:to>
      <xdr:col>21</xdr:col>
      <xdr:colOff>552739</xdr:colOff>
      <xdr:row>15</xdr:row>
      <xdr:rowOff>113868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11206</xdr:colOff>
      <xdr:row>17</xdr:row>
      <xdr:rowOff>171076</xdr:rowOff>
    </xdr:from>
    <xdr:to>
      <xdr:col>16</xdr:col>
      <xdr:colOff>346364</xdr:colOff>
      <xdr:row>33</xdr:row>
      <xdr:rowOff>45570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126999</xdr:colOff>
      <xdr:row>18</xdr:row>
      <xdr:rowOff>33209</xdr:rowOff>
    </xdr:from>
    <xdr:to>
      <xdr:col>21</xdr:col>
      <xdr:colOff>554181</xdr:colOff>
      <xdr:row>33</xdr:row>
      <xdr:rowOff>86998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174625</xdr:colOff>
      <xdr:row>0</xdr:row>
      <xdr:rowOff>158750</xdr:rowOff>
    </xdr:from>
    <xdr:to>
      <xdr:col>26</xdr:col>
      <xdr:colOff>602528</xdr:colOff>
      <xdr:row>15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138546</xdr:colOff>
      <xdr:row>18</xdr:row>
      <xdr:rowOff>23091</xdr:rowOff>
    </xdr:from>
    <xdr:to>
      <xdr:col>26</xdr:col>
      <xdr:colOff>565727</xdr:colOff>
      <xdr:row>33</xdr:row>
      <xdr:rowOff>76880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15.%20Calc%20Margin\Calc%20Margin_2021_Roll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2\New%20Balance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วผก."/>
      <sheetName val="Reference Price จจ"/>
      <sheetName val="Production_Volume"/>
      <sheetName val="Full Cost"/>
      <sheetName val="Selling Price"/>
      <sheetName val="Volume (KT)"/>
      <sheetName val="Revenue (MB)"/>
      <sheetName val="Margin (MB)"/>
      <sheetName val="Margin per unit"/>
      <sheetName val="Full cost W.avg."/>
      <sheetName val="Selling Price W.avg."/>
      <sheetName val="Sheet2"/>
      <sheetName val="Sheet3"/>
      <sheetName val="Cash Cost"/>
      <sheetName val="Margin per unit (cash)"/>
      <sheetName val="Margin (MB) (cash)"/>
      <sheetName val="Graph rolling"/>
      <sheetName val="Graph M+1"/>
      <sheetName val="Sheet1"/>
    </sheetNames>
    <sheetDataSet>
      <sheetData sheetId="0"/>
      <sheetData sheetId="1">
        <row r="4">
          <cell r="C4">
            <v>49.81522727272727</v>
          </cell>
        </row>
        <row r="7">
          <cell r="O7">
            <v>78</v>
          </cell>
        </row>
        <row r="8">
          <cell r="O8">
            <v>700</v>
          </cell>
        </row>
        <row r="9">
          <cell r="O9">
            <v>772.5</v>
          </cell>
        </row>
        <row r="10">
          <cell r="O10">
            <v>795</v>
          </cell>
        </row>
        <row r="11">
          <cell r="O11">
            <v>750</v>
          </cell>
        </row>
        <row r="15">
          <cell r="O15">
            <v>1255</v>
          </cell>
        </row>
        <row r="16">
          <cell r="O16">
            <v>941.47</v>
          </cell>
        </row>
        <row r="17">
          <cell r="O17">
            <v>72.526842376717866</v>
          </cell>
        </row>
        <row r="18">
          <cell r="O18">
            <v>58.021473901374293</v>
          </cell>
        </row>
        <row r="19">
          <cell r="O19">
            <v>433.47429272688163</v>
          </cell>
        </row>
        <row r="20">
          <cell r="O20">
            <v>33.11592000000001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มี.ค. 65"/>
      <sheetName val="ปรับแผนจำหน่าย มี.ค. 65 (1)"/>
      <sheetName val="ปรับแผนจำหน่าย มี.ค. 65 (2)"/>
      <sheetName val="สรุปแผนจำหน่าย มี.ค. (Final)"/>
      <sheetName val="แผนจำหน่าย ก.พ. 65"/>
      <sheetName val="ปรับแผนจำหน่าย ก.พ. 65 (1)"/>
      <sheetName val="ปรับแผนจำหน่าย ก.พ. 65 (2)"/>
      <sheetName val="ปรับแผนจำหน่าย ก.พ. 65 (3)"/>
      <sheetName val="สรุปแผนจำหน่าย ก.พ.  (Final)"/>
      <sheetName val="แผนจำหน่าย ม.ค. 65"/>
      <sheetName val="ปรับแผนจำหน่าย มค. 65 (1)"/>
      <sheetName val="ปรับแผนจำหน่าย มค. 65 (2)"/>
      <sheetName val="สรุปแผนจำหน่าย ม.ค. (Final)"/>
      <sheetName val="Link 2022"/>
      <sheetName val="แผนจำหน่าย ธ.ค. 64"/>
      <sheetName val="ปรับแผนจำหน่าย ธค. 64"/>
      <sheetName val="สรุปแผนจำหน่าย ธ.ค. (Final)"/>
      <sheetName val="Link 2021"/>
      <sheetName val="ปรับแผนจำหน่าย พ.ย. 64"/>
      <sheetName val="สรุปแผนจำหน่าย พ.ย. (Final)"/>
      <sheetName val="ตย. แผนจำหน่าย X.X. XX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แผนจำหน่าย มิ.ย. 64"/>
      <sheetName val="ปรับแผนจำหน่าย มิ.ย. 64 (1)"/>
      <sheetName val="ปรับแผนจำหน่าย มิ.ย. 64 (2)"/>
      <sheetName val="สรุปแผนจำหน่าย มิ.ย. (Final)"/>
      <sheetName val="แผนจำหน่าย ก.ค. 64"/>
      <sheetName val="ปรับแผนจำหน่าย ก.ค. 64 (1)"/>
      <sheetName val="สรุปแผนจำหน่าย ก.ค. 64 (Final)"/>
      <sheetName val="ปรับแผนจำหน่าย ก.ค. 64 (2)"/>
      <sheetName val="สรุปแผนจำหน่าย ก.ค. (Final)"/>
      <sheetName val="แผนจำหน่าย ส.ค. 64"/>
      <sheetName val="ปรับแผนจำหน่าย ส.ค. 64 (1)"/>
      <sheetName val="ปรับแผนจำหน่าย ส.ค. 64 (2)"/>
      <sheetName val="Delivery"/>
      <sheetName val="สรุปแผนจำหน่าย ส.ค. 64 (Final)"/>
      <sheetName val="แผนจำหน่าย ก.ย. 64"/>
      <sheetName val="ปรับแผนจำหน่าย ก.ย. 64 (1)"/>
      <sheetName val="Link 2021 (2)"/>
      <sheetName val="ปรับแผนจำหน่าย ก.ย. 64 (2)"/>
      <sheetName val="สรุปแผนจำหน่าย ก.ย. 64(Final)"/>
      <sheetName val="แผนจำหน่าย ต.ค. 64"/>
      <sheetName val="ปรับแผนจำหน่าย ต.ค. 64 (1)"/>
      <sheetName val="สรุปแผนจำหน่าย ต.ค. (Final)"/>
      <sheetName val="แผนจำหน่าย พ.ย. 64"/>
      <sheetName val="Form แผนจำหน่าย"/>
      <sheetName val="Form ปรับแผนจำหน่าย"/>
      <sheetName val="สรุปแผนจำหน่าย ก.พ. (Final)"/>
    </sheetNames>
    <sheetDataSet>
      <sheetData sheetId="0">
        <row r="3">
          <cell r="BK3">
            <v>16.149176470588223</v>
          </cell>
          <cell r="BL3">
            <v>13.44</v>
          </cell>
          <cell r="BM3">
            <v>15.6</v>
          </cell>
          <cell r="BN3">
            <v>14.4</v>
          </cell>
          <cell r="BO3">
            <v>15.3</v>
          </cell>
          <cell r="BP3">
            <v>14.4</v>
          </cell>
          <cell r="BQ3">
            <v>14.9</v>
          </cell>
          <cell r="BR3">
            <v>14.9</v>
          </cell>
          <cell r="BS3">
            <v>14.4</v>
          </cell>
          <cell r="BT3">
            <v>14.9</v>
          </cell>
          <cell r="BU3">
            <v>14.4</v>
          </cell>
          <cell r="BV3">
            <v>17.600000000000001</v>
          </cell>
          <cell r="BY3">
            <v>12.4</v>
          </cell>
        </row>
        <row r="4">
          <cell r="BK4">
            <v>5.998784810126585</v>
          </cell>
          <cell r="BL4">
            <v>4.9762025316455682</v>
          </cell>
          <cell r="BM4">
            <v>6.7</v>
          </cell>
          <cell r="BN4">
            <v>5.8</v>
          </cell>
          <cell r="BO4">
            <v>3.7</v>
          </cell>
          <cell r="BP4">
            <v>5.7</v>
          </cell>
          <cell r="BQ4">
            <v>6</v>
          </cell>
          <cell r="BR4">
            <v>6</v>
          </cell>
          <cell r="BS4">
            <v>5.8</v>
          </cell>
          <cell r="BT4">
            <v>6</v>
          </cell>
          <cell r="BU4">
            <v>5.8</v>
          </cell>
          <cell r="BV4">
            <v>6</v>
          </cell>
        </row>
        <row r="5">
          <cell r="BK5">
            <v>6.6653164556962006</v>
          </cell>
          <cell r="BL5">
            <v>5.529113924050634</v>
          </cell>
          <cell r="BM5">
            <v>7.4</v>
          </cell>
          <cell r="BN5">
            <v>7.1</v>
          </cell>
          <cell r="BO5">
            <v>5.2</v>
          </cell>
          <cell r="BP5">
            <v>7.8</v>
          </cell>
          <cell r="BQ5">
            <v>8.1999999999999993</v>
          </cell>
          <cell r="BR5">
            <v>8.1999999999999993</v>
          </cell>
          <cell r="BS5">
            <v>7.9</v>
          </cell>
          <cell r="BT5">
            <v>8.1999999999999993</v>
          </cell>
          <cell r="BU5">
            <v>7.9</v>
          </cell>
          <cell r="BV5">
            <v>8.1999999999999993</v>
          </cell>
        </row>
        <row r="6">
          <cell r="BK6">
            <v>48.05</v>
          </cell>
          <cell r="BL6">
            <v>30.8</v>
          </cell>
          <cell r="BM6">
            <v>30.3</v>
          </cell>
          <cell r="BN6">
            <v>28.6</v>
          </cell>
          <cell r="BO6">
            <v>31.4</v>
          </cell>
          <cell r="BP6">
            <v>24</v>
          </cell>
          <cell r="BQ6">
            <v>24.2</v>
          </cell>
          <cell r="BR6">
            <v>24.2</v>
          </cell>
          <cell r="BS6">
            <v>23.4</v>
          </cell>
          <cell r="BT6">
            <v>29.2</v>
          </cell>
          <cell r="BU6">
            <v>28.2</v>
          </cell>
          <cell r="BV6">
            <v>15.1</v>
          </cell>
        </row>
        <row r="7">
          <cell r="BK7">
            <v>59.52</v>
          </cell>
          <cell r="BL7">
            <v>53.091272727272731</v>
          </cell>
          <cell r="BM7">
            <v>58.9</v>
          </cell>
          <cell r="BN7">
            <v>54.2</v>
          </cell>
          <cell r="BO7">
            <v>57.8</v>
          </cell>
          <cell r="BP7">
            <v>53</v>
          </cell>
          <cell r="BQ7">
            <v>52.1</v>
          </cell>
          <cell r="BR7">
            <v>42.4</v>
          </cell>
          <cell r="BS7">
            <v>41</v>
          </cell>
          <cell r="BT7">
            <v>53.6</v>
          </cell>
          <cell r="BU7">
            <v>51.6</v>
          </cell>
          <cell r="BV7">
            <v>60.8</v>
          </cell>
        </row>
        <row r="8">
          <cell r="BK8">
            <v>45.88</v>
          </cell>
          <cell r="BL8">
            <v>38.049999999999997</v>
          </cell>
          <cell r="BM8">
            <v>40.700000000000003</v>
          </cell>
          <cell r="BN8">
            <v>40</v>
          </cell>
          <cell r="BO8">
            <v>10.6</v>
          </cell>
          <cell r="BP8">
            <v>37</v>
          </cell>
          <cell r="BQ8">
            <v>39.5</v>
          </cell>
          <cell r="BR8">
            <v>39.5</v>
          </cell>
          <cell r="BS8">
            <v>38.200000000000003</v>
          </cell>
          <cell r="BT8">
            <v>39.5</v>
          </cell>
          <cell r="BU8">
            <v>38.200000000000003</v>
          </cell>
          <cell r="BV8">
            <v>43.3</v>
          </cell>
        </row>
      </sheetData>
      <sheetData sheetId="1"/>
      <sheetData sheetId="2"/>
      <sheetData sheetId="3">
        <row r="27"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</row>
        <row r="28">
          <cell r="BK28">
            <v>3.8</v>
          </cell>
          <cell r="BL28">
            <v>5.6999999999999993</v>
          </cell>
          <cell r="BM28">
            <v>5.6999999999999993</v>
          </cell>
          <cell r="BN28">
            <v>3.8</v>
          </cell>
          <cell r="BO28">
            <v>5.6999999999999993</v>
          </cell>
          <cell r="BP28">
            <v>1.9</v>
          </cell>
          <cell r="BQ28">
            <v>1.9</v>
          </cell>
          <cell r="BR28">
            <v>3.8</v>
          </cell>
          <cell r="BS28">
            <v>0</v>
          </cell>
          <cell r="BT28">
            <v>0</v>
          </cell>
          <cell r="BU28">
            <v>1.9</v>
          </cell>
          <cell r="BV28">
            <v>0</v>
          </cell>
        </row>
        <row r="29">
          <cell r="BK29">
            <v>0</v>
          </cell>
          <cell r="BL29"/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2 (สูตรปกติ)"/>
      <sheetName val="C2 (GC 35 T.h)"/>
      <sheetName val="C2 (ต้นทาง 50 T.h)"/>
      <sheetName val="AC REV1"/>
      <sheetName val="C2"/>
      <sheetName val="LR monthly"/>
      <sheetName val="C3LPG"/>
      <sheetName val="NGL"/>
      <sheetName val="LT Customer 22"/>
      <sheetName val="Graph DS"/>
      <sheetName val="Graph Allo"/>
      <sheetName val="Contract Vol"/>
      <sheetName val="Production"/>
      <sheetName val="CEC"/>
      <sheetName val="action plan"/>
    </sheetNames>
    <sheetDataSet>
      <sheetData sheetId="0"/>
      <sheetData sheetId="1"/>
      <sheetData sheetId="2"/>
      <sheetData sheetId="3"/>
      <sheetData sheetId="4">
        <row r="27">
          <cell r="O27">
            <v>8.8100881396657407</v>
          </cell>
          <cell r="P27">
            <v>8.0892448909725196</v>
          </cell>
          <cell r="Q27">
            <v>9.3785644384822238</v>
          </cell>
          <cell r="R27">
            <v>8.1779064148635214</v>
          </cell>
          <cell r="S27">
            <v>6.7600716874378808</v>
          </cell>
          <cell r="T27">
            <v>7.7374858628335517</v>
          </cell>
          <cell r="U27">
            <v>7.8976177383592034</v>
          </cell>
          <cell r="V27">
            <v>7.3700541019955681</v>
          </cell>
          <cell r="W27">
            <v>7.1323104212860331</v>
          </cell>
          <cell r="X27">
            <v>8.2550409358513654</v>
          </cell>
          <cell r="Y27">
            <v>7.9723856563957494</v>
          </cell>
          <cell r="Z27">
            <v>14.88</v>
          </cell>
        </row>
        <row r="35">
          <cell r="O35">
            <v>26.857911860334255</v>
          </cell>
          <cell r="P35">
            <v>25.510755109027482</v>
          </cell>
          <cell r="Q35">
            <v>27.82143556151777</v>
          </cell>
          <cell r="R35">
            <v>27.822093585136475</v>
          </cell>
          <cell r="S35">
            <v>45.319928312562105</v>
          </cell>
          <cell r="T35">
            <v>42.66251413716644</v>
          </cell>
          <cell r="U35">
            <v>29.302382261640801</v>
          </cell>
          <cell r="V35">
            <v>29.829945898004432</v>
          </cell>
          <cell r="W35">
            <v>28.867689578713968</v>
          </cell>
          <cell r="X35">
            <v>28.944959064148637</v>
          </cell>
          <cell r="Y35">
            <v>28.027614343604252</v>
          </cell>
          <cell r="Z35">
            <v>0</v>
          </cell>
        </row>
      </sheetData>
      <sheetData sheetId="5"/>
      <sheetData sheetId="6">
        <row r="9"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</row>
        <row r="83">
          <cell r="AK83">
            <v>59.02</v>
          </cell>
          <cell r="AL83">
            <v>54.01</v>
          </cell>
          <cell r="AM83">
            <v>58.03</v>
          </cell>
          <cell r="AN83">
            <v>55.043451019999992</v>
          </cell>
          <cell r="AO83">
            <v>59.087126109999986</v>
          </cell>
          <cell r="AP83">
            <v>58.97961517000001</v>
          </cell>
          <cell r="AQ83">
            <v>59.146418080000004</v>
          </cell>
          <cell r="AR83">
            <v>58.619670330000005</v>
          </cell>
          <cell r="AS83">
            <v>58.812104540000007</v>
          </cell>
          <cell r="AT83">
            <v>62.193000519999998</v>
          </cell>
          <cell r="AU83">
            <v>62.810000000000009</v>
          </cell>
          <cell r="AV83">
            <v>63</v>
          </cell>
        </row>
        <row r="84"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30.020384829999983</v>
          </cell>
          <cell r="AQ84">
            <v>35.853581919999996</v>
          </cell>
          <cell r="AR84">
            <v>28.380329669999995</v>
          </cell>
          <cell r="AS84">
            <v>44.187895459999993</v>
          </cell>
          <cell r="AT84">
            <v>30.806999480000002</v>
          </cell>
          <cell r="AU84">
            <v>36.19</v>
          </cell>
          <cell r="AV84">
            <v>37</v>
          </cell>
        </row>
        <row r="85">
          <cell r="AK85">
            <v>15</v>
          </cell>
          <cell r="AL85">
            <v>9.990000000000002</v>
          </cell>
          <cell r="AM85">
            <v>13.969999999999999</v>
          </cell>
          <cell r="AN85">
            <v>14.5</v>
          </cell>
          <cell r="AO85">
            <v>14</v>
          </cell>
          <cell r="AP85">
            <v>14</v>
          </cell>
          <cell r="AQ85">
            <v>14</v>
          </cell>
          <cell r="AR85">
            <v>14</v>
          </cell>
          <cell r="AS85">
            <v>14</v>
          </cell>
          <cell r="AT85">
            <v>14</v>
          </cell>
          <cell r="AU85">
            <v>14</v>
          </cell>
          <cell r="AV85">
            <v>14</v>
          </cell>
        </row>
        <row r="86">
          <cell r="AK86">
            <v>6.9799999999999898</v>
          </cell>
          <cell r="AL86">
            <v>0</v>
          </cell>
          <cell r="AM86">
            <v>0</v>
          </cell>
          <cell r="AN86">
            <v>16.456548980000008</v>
          </cell>
          <cell r="AO86">
            <v>24.912873890000014</v>
          </cell>
          <cell r="AP86">
            <v>30</v>
          </cell>
          <cell r="AQ86">
            <v>30</v>
          </cell>
          <cell r="AR86">
            <v>30</v>
          </cell>
          <cell r="AS86">
            <v>30</v>
          </cell>
          <cell r="AT86">
            <v>30</v>
          </cell>
          <cell r="AU86">
            <v>30</v>
          </cell>
          <cell r="AV86">
            <v>30</v>
          </cell>
        </row>
        <row r="91"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</row>
        <row r="92">
          <cell r="AK92">
            <v>58.66</v>
          </cell>
          <cell r="AL92">
            <v>50.58</v>
          </cell>
          <cell r="AM92">
            <v>60.617279449999998</v>
          </cell>
          <cell r="AN92">
            <v>54.300597180000004</v>
          </cell>
          <cell r="AO92">
            <v>54.77852816</v>
          </cell>
          <cell r="AP92">
            <v>25.773885730000018</v>
          </cell>
          <cell r="AQ92">
            <v>19.908857660000002</v>
          </cell>
          <cell r="AR92">
            <v>27.504859450000005</v>
          </cell>
          <cell r="AS92">
            <v>11.949541470000007</v>
          </cell>
          <cell r="AT92">
            <v>26.913001890000004</v>
          </cell>
          <cell r="AU92">
            <v>22.4</v>
          </cell>
          <cell r="AV92">
            <v>23.230000000000004</v>
          </cell>
        </row>
        <row r="93">
          <cell r="AK93">
            <v>0</v>
          </cell>
          <cell r="AL93">
            <v>2.509999999999998</v>
          </cell>
          <cell r="AM93">
            <v>3.0000000000001137E-2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</row>
        <row r="94">
          <cell r="AK94">
            <v>20.020000000000003</v>
          </cell>
          <cell r="AL94">
            <v>26</v>
          </cell>
          <cell r="AM94">
            <v>30</v>
          </cell>
          <cell r="AN94">
            <v>13.043451019999992</v>
          </cell>
          <cell r="AO94">
            <v>5.0871261099999856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</row>
        <row r="100"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</row>
        <row r="101">
          <cell r="AK101">
            <v>9.6589999999999989</v>
          </cell>
          <cell r="AL101">
            <v>17</v>
          </cell>
          <cell r="AM101">
            <v>20.05</v>
          </cell>
          <cell r="AN101"/>
          <cell r="AO101"/>
          <cell r="AP101"/>
          <cell r="AQ101"/>
          <cell r="AR101"/>
          <cell r="AS101"/>
          <cell r="AT101"/>
          <cell r="AU101"/>
          <cell r="AV101"/>
        </row>
        <row r="102">
          <cell r="AK102"/>
          <cell r="AL102"/>
          <cell r="AM102"/>
          <cell r="AN102">
            <v>39.5</v>
          </cell>
          <cell r="AO102">
            <v>21.8</v>
          </cell>
          <cell r="AP102">
            <v>19.100000000000001</v>
          </cell>
          <cell r="AQ102">
            <v>20.100000000000001</v>
          </cell>
          <cell r="AR102">
            <v>21.2</v>
          </cell>
          <cell r="AS102">
            <v>20.5</v>
          </cell>
          <cell r="AT102">
            <v>18.100000000000001</v>
          </cell>
          <cell r="AU102">
            <v>18.399999999999999</v>
          </cell>
          <cell r="AV102">
            <v>5.2</v>
          </cell>
        </row>
        <row r="103"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</row>
        <row r="104">
          <cell r="AK104"/>
          <cell r="AL104"/>
          <cell r="AM104"/>
          <cell r="AN104">
            <v>19</v>
          </cell>
          <cell r="AO104">
            <v>51</v>
          </cell>
          <cell r="AP104">
            <v>33.216999999999999</v>
          </cell>
          <cell r="AQ104">
            <v>35.976999999999997</v>
          </cell>
          <cell r="AR104">
            <v>39.902999999999999</v>
          </cell>
          <cell r="AS104">
            <v>19.89204045832156</v>
          </cell>
          <cell r="AT104">
            <v>43.545179998576657</v>
          </cell>
          <cell r="AU104">
            <v>42.982199800729759</v>
          </cell>
          <cell r="AV104">
            <v>17.454420186460034</v>
          </cell>
        </row>
        <row r="113">
          <cell r="AK113">
            <v>21</v>
          </cell>
          <cell r="AL113">
            <v>26.561</v>
          </cell>
          <cell r="AM113">
            <v>29.900000000000002</v>
          </cell>
          <cell r="AN113">
            <v>23.6</v>
          </cell>
          <cell r="AO113">
            <v>16.986338400000001</v>
          </cell>
          <cell r="AP113">
            <v>18.438392</v>
          </cell>
          <cell r="AQ113">
            <v>17.986338400000001</v>
          </cell>
          <cell r="AR113">
            <v>16.986338400000001</v>
          </cell>
          <cell r="AS113">
            <v>16.438392</v>
          </cell>
          <cell r="AT113">
            <v>16.986338400000001</v>
          </cell>
          <cell r="AU113">
            <v>16.438392</v>
          </cell>
          <cell r="AV113">
            <v>16.986338400000001</v>
          </cell>
        </row>
        <row r="114">
          <cell r="AK114">
            <v>17.838866711507201</v>
          </cell>
          <cell r="AL114">
            <v>24</v>
          </cell>
          <cell r="AM114">
            <v>37.6</v>
          </cell>
          <cell r="AN114">
            <v>40.57</v>
          </cell>
          <cell r="AO114">
            <v>15</v>
          </cell>
          <cell r="AP114">
            <v>50.954000000000001</v>
          </cell>
          <cell r="AQ114">
            <v>51.685000000000002</v>
          </cell>
          <cell r="AR114">
            <v>36.235999999999997</v>
          </cell>
          <cell r="AS114">
            <v>42.790243902439023</v>
          </cell>
          <cell r="AT114">
            <v>43.807926829268297</v>
          </cell>
          <cell r="AU114">
            <v>42.790243902439023</v>
          </cell>
          <cell r="AV114">
            <v>43.033127508490274</v>
          </cell>
        </row>
        <row r="115">
          <cell r="AK115">
            <v>6.7839999999999998</v>
          </cell>
          <cell r="AL115"/>
          <cell r="AM115">
            <v>1.4</v>
          </cell>
          <cell r="AN115"/>
          <cell r="AO115"/>
          <cell r="AP115"/>
          <cell r="AQ115"/>
          <cell r="AR115"/>
          <cell r="AS115"/>
          <cell r="AT115"/>
          <cell r="AU115"/>
          <cell r="AV115"/>
        </row>
        <row r="116">
          <cell r="AK116"/>
          <cell r="AL116"/>
          <cell r="AM116"/>
          <cell r="AN116"/>
          <cell r="AO116"/>
          <cell r="AP116"/>
          <cell r="AQ116"/>
          <cell r="AR116"/>
          <cell r="AS116"/>
          <cell r="AT116"/>
          <cell r="AU116"/>
          <cell r="AV116"/>
        </row>
        <row r="117">
          <cell r="AK117"/>
          <cell r="AL117"/>
          <cell r="AM117"/>
          <cell r="AN117"/>
          <cell r="AO117">
            <v>8.7269418386491573</v>
          </cell>
          <cell r="AP117">
            <v>27.683878048780468</v>
          </cell>
          <cell r="AQ117">
            <v>29.641707317073159</v>
          </cell>
          <cell r="AR117">
            <v>22.728073170731701</v>
          </cell>
          <cell r="AS117">
            <v>30.3</v>
          </cell>
          <cell r="AT117">
            <v>31.3</v>
          </cell>
          <cell r="AU117">
            <v>30.3</v>
          </cell>
          <cell r="AV117">
            <v>31.3</v>
          </cell>
        </row>
        <row r="118">
          <cell r="AK118">
            <v>19.2</v>
          </cell>
          <cell r="AL118">
            <v>27.3</v>
          </cell>
          <cell r="AM118">
            <v>12</v>
          </cell>
          <cell r="AN118"/>
          <cell r="AO118">
            <v>22.573058161350843</v>
          </cell>
          <cell r="AP118">
            <v>2.6161219512195331</v>
          </cell>
          <cell r="AQ118">
            <v>1.6582926829268416</v>
          </cell>
          <cell r="AR118">
            <v>7.5719268292682997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</row>
        <row r="121">
          <cell r="AK121">
            <v>26.04</v>
          </cell>
          <cell r="AL121">
            <v>23.370999999999999</v>
          </cell>
          <cell r="AM121">
            <v>29.715</v>
          </cell>
          <cell r="AN121">
            <v>25.8</v>
          </cell>
          <cell r="AO121">
            <v>26.66</v>
          </cell>
          <cell r="AP121">
            <v>26.1</v>
          </cell>
          <cell r="AQ121">
            <v>26.97</v>
          </cell>
          <cell r="AR121">
            <v>26.97</v>
          </cell>
          <cell r="AS121">
            <v>26.1</v>
          </cell>
          <cell r="AT121">
            <v>26.97</v>
          </cell>
          <cell r="AU121">
            <v>26.1</v>
          </cell>
          <cell r="AV121">
            <v>26.97</v>
          </cell>
        </row>
        <row r="122">
          <cell r="AK122">
            <v>22.545454545454501</v>
          </cell>
          <cell r="AL122">
            <v>3.28</v>
          </cell>
          <cell r="AM122">
            <v>17</v>
          </cell>
          <cell r="AN122">
            <v>19.248901263752749</v>
          </cell>
          <cell r="AO122">
            <v>16.573292081955454</v>
          </cell>
          <cell r="AP122">
            <v>20.55</v>
          </cell>
          <cell r="AQ122">
            <v>21.234999999999999</v>
          </cell>
          <cell r="AR122">
            <v>15.5</v>
          </cell>
          <cell r="AS122">
            <v>13.5</v>
          </cell>
          <cell r="AT122">
            <v>21.234999999999999</v>
          </cell>
          <cell r="AU122">
            <v>25.35</v>
          </cell>
          <cell r="AV122">
            <v>26.207399999999996</v>
          </cell>
        </row>
        <row r="123">
          <cell r="AK123">
            <v>6.196206481278594</v>
          </cell>
          <cell r="AL123">
            <v>0</v>
          </cell>
          <cell r="AM123">
            <v>0</v>
          </cell>
          <cell r="AN123">
            <v>6.1596484044008797</v>
          </cell>
          <cell r="AO123">
            <v>5.3034534662257453</v>
          </cell>
          <cell r="AP123"/>
          <cell r="AQ123"/>
          <cell r="AR123"/>
          <cell r="AS123"/>
          <cell r="AT123"/>
          <cell r="AU123"/>
          <cell r="AV123"/>
        </row>
        <row r="124">
          <cell r="AK124">
            <v>0.65</v>
          </cell>
          <cell r="AL124">
            <v>0.65</v>
          </cell>
          <cell r="AM124">
            <v>0.65</v>
          </cell>
          <cell r="AN124">
            <v>0.5</v>
          </cell>
          <cell r="AO124">
            <v>0.5</v>
          </cell>
          <cell r="AP124">
            <v>0.5</v>
          </cell>
          <cell r="AQ124">
            <v>0.5</v>
          </cell>
          <cell r="AR124">
            <v>0.5</v>
          </cell>
          <cell r="AS124">
            <v>0.5</v>
          </cell>
          <cell r="AT124">
            <v>0.5</v>
          </cell>
          <cell r="AU124">
            <v>0.5</v>
          </cell>
          <cell r="AV124">
            <v>0.5</v>
          </cell>
        </row>
        <row r="125">
          <cell r="AK125">
            <v>0.43</v>
          </cell>
          <cell r="AL125">
            <v>0.55000000000000004</v>
          </cell>
          <cell r="AM125">
            <v>0.6</v>
          </cell>
          <cell r="AN125">
            <v>0.45</v>
          </cell>
          <cell r="AO125">
            <v>0.55000000000000004</v>
          </cell>
          <cell r="AP125">
            <v>0.45</v>
          </cell>
          <cell r="AQ125">
            <v>0.45</v>
          </cell>
          <cell r="AR125">
            <v>0.45</v>
          </cell>
          <cell r="AS125">
            <v>0.45</v>
          </cell>
          <cell r="AT125">
            <v>0.45</v>
          </cell>
          <cell r="AU125">
            <v>0.45</v>
          </cell>
          <cell r="AV125">
            <v>0.8</v>
          </cell>
        </row>
        <row r="128">
          <cell r="AK128">
            <v>17.78</v>
          </cell>
          <cell r="AL128">
            <v>19.18</v>
          </cell>
          <cell r="AM128">
            <v>22.35</v>
          </cell>
          <cell r="AN128">
            <v>15</v>
          </cell>
          <cell r="AO128">
            <v>15</v>
          </cell>
          <cell r="AP128">
            <v>17.399999999999999</v>
          </cell>
          <cell r="AQ128">
            <v>25.06</v>
          </cell>
          <cell r="AR128">
            <v>23.8</v>
          </cell>
          <cell r="AS128">
            <v>28.7</v>
          </cell>
          <cell r="AT128">
            <v>29.67</v>
          </cell>
          <cell r="AU128">
            <v>26.68</v>
          </cell>
          <cell r="AV128">
            <v>28.7</v>
          </cell>
        </row>
        <row r="129">
          <cell r="AK129">
            <v>0.8</v>
          </cell>
          <cell r="AL129">
            <v>0.7</v>
          </cell>
          <cell r="AM129">
            <v>0.5</v>
          </cell>
          <cell r="AN129">
            <v>0.75</v>
          </cell>
          <cell r="AO129">
            <v>0.75</v>
          </cell>
          <cell r="AP129">
            <v>0.75</v>
          </cell>
          <cell r="AQ129">
            <v>0.75</v>
          </cell>
          <cell r="AR129">
            <v>0.75</v>
          </cell>
          <cell r="AS129">
            <v>0.75</v>
          </cell>
          <cell r="AT129">
            <v>0.75</v>
          </cell>
          <cell r="AU129">
            <v>0.75</v>
          </cell>
          <cell r="AV129">
            <v>0.75</v>
          </cell>
        </row>
        <row r="132">
          <cell r="AK132"/>
          <cell r="AL132"/>
          <cell r="AM132"/>
          <cell r="AN132"/>
          <cell r="AO132"/>
          <cell r="AP132"/>
          <cell r="AQ132"/>
          <cell r="AR132"/>
          <cell r="AS132"/>
          <cell r="AT132"/>
          <cell r="AU132"/>
          <cell r="AV132"/>
        </row>
        <row r="133">
          <cell r="AK133"/>
          <cell r="AL133"/>
          <cell r="AM133"/>
          <cell r="AN133"/>
          <cell r="AO133"/>
          <cell r="AP133"/>
          <cell r="AQ133"/>
          <cell r="AR133"/>
          <cell r="AS133"/>
          <cell r="AT133"/>
          <cell r="AU133"/>
          <cell r="AV133"/>
        </row>
        <row r="134">
          <cell r="AK134"/>
          <cell r="AL134"/>
          <cell r="AM134"/>
          <cell r="AN134"/>
          <cell r="AO134"/>
          <cell r="AP134"/>
          <cell r="AQ134"/>
          <cell r="AR134"/>
          <cell r="AS134"/>
          <cell r="AT134"/>
          <cell r="AU134"/>
          <cell r="AV134"/>
        </row>
        <row r="135">
          <cell r="AK135"/>
          <cell r="AL135"/>
          <cell r="AM135"/>
          <cell r="AN135"/>
          <cell r="AO135"/>
          <cell r="AP135"/>
          <cell r="AQ135"/>
          <cell r="AR135"/>
          <cell r="AS135"/>
          <cell r="AT135"/>
          <cell r="AU135"/>
          <cell r="AV135"/>
        </row>
        <row r="136"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</row>
        <row r="137">
          <cell r="AK137">
            <v>1.2</v>
          </cell>
          <cell r="AL137">
            <v>1.2</v>
          </cell>
          <cell r="AM137">
            <v>1.2</v>
          </cell>
          <cell r="AN137">
            <v>1.8</v>
          </cell>
          <cell r="AO137">
            <v>1.8</v>
          </cell>
          <cell r="AP137">
            <v>1.8</v>
          </cell>
          <cell r="AQ137">
            <v>2.4</v>
          </cell>
          <cell r="AR137">
            <v>1.8</v>
          </cell>
          <cell r="AS137">
            <v>2.4</v>
          </cell>
          <cell r="AT137">
            <v>3.6</v>
          </cell>
          <cell r="AU137">
            <v>3.6</v>
          </cell>
          <cell r="AV137">
            <v>1.8</v>
          </cell>
        </row>
        <row r="138">
          <cell r="AK138">
            <v>1.8</v>
          </cell>
          <cell r="AL138">
            <v>1.8</v>
          </cell>
          <cell r="AM138">
            <v>1.8</v>
          </cell>
          <cell r="AN138">
            <v>1.8</v>
          </cell>
          <cell r="AO138">
            <v>1.8</v>
          </cell>
          <cell r="AP138">
            <v>1.8</v>
          </cell>
          <cell r="AQ138">
            <v>1.8</v>
          </cell>
          <cell r="AR138">
            <v>1.8</v>
          </cell>
          <cell r="AS138">
            <v>1.8</v>
          </cell>
          <cell r="AT138">
            <v>1.8</v>
          </cell>
          <cell r="AU138">
            <v>1.8</v>
          </cell>
          <cell r="AV138">
            <v>1.8</v>
          </cell>
        </row>
        <row r="139">
          <cell r="AK139"/>
          <cell r="AL139"/>
          <cell r="AM139"/>
          <cell r="AN139"/>
          <cell r="AO139"/>
          <cell r="AP139"/>
          <cell r="AQ139"/>
          <cell r="AR139"/>
          <cell r="AS139"/>
          <cell r="AT139"/>
          <cell r="AU139"/>
          <cell r="AV139"/>
        </row>
        <row r="140">
          <cell r="AK140">
            <v>9.82</v>
          </cell>
          <cell r="AL140">
            <v>11.6</v>
          </cell>
          <cell r="AM140">
            <v>10.46</v>
          </cell>
          <cell r="AN140">
            <v>10.46</v>
          </cell>
          <cell r="AO140">
            <v>10.28</v>
          </cell>
          <cell r="AP140">
            <v>10.28</v>
          </cell>
          <cell r="AQ140">
            <v>10.28</v>
          </cell>
          <cell r="AR140">
            <v>10.28</v>
          </cell>
          <cell r="AS140">
            <v>10.28</v>
          </cell>
          <cell r="AT140">
            <v>10.88</v>
          </cell>
          <cell r="AU140">
            <v>10.88</v>
          </cell>
          <cell r="AV140">
            <v>10.28</v>
          </cell>
        </row>
        <row r="141">
          <cell r="AK141"/>
          <cell r="AL141"/>
          <cell r="AM141"/>
          <cell r="AN141"/>
          <cell r="AO141"/>
          <cell r="AP141"/>
          <cell r="AQ141"/>
          <cell r="AR141"/>
          <cell r="AS141"/>
          <cell r="AT141"/>
          <cell r="AU141"/>
          <cell r="AV141"/>
        </row>
        <row r="142">
          <cell r="AK142"/>
          <cell r="AL142"/>
          <cell r="AM142"/>
          <cell r="AN142"/>
          <cell r="AO142"/>
          <cell r="AP142"/>
          <cell r="AQ142"/>
          <cell r="AR142"/>
          <cell r="AS142"/>
          <cell r="AT142"/>
          <cell r="AU142"/>
          <cell r="AV142"/>
        </row>
        <row r="143">
          <cell r="AK143"/>
          <cell r="AL143"/>
          <cell r="AM143"/>
          <cell r="AN143"/>
          <cell r="AO143"/>
          <cell r="AP143"/>
          <cell r="AQ143"/>
          <cell r="AR143"/>
          <cell r="AS143"/>
          <cell r="AT143"/>
          <cell r="AU143"/>
          <cell r="AV143"/>
        </row>
        <row r="144">
          <cell r="AK144"/>
          <cell r="AL144"/>
          <cell r="AM144"/>
          <cell r="AN144"/>
          <cell r="AO144"/>
          <cell r="AP144"/>
          <cell r="AQ144"/>
          <cell r="AR144"/>
          <cell r="AS144"/>
          <cell r="AT144"/>
          <cell r="AU144"/>
          <cell r="AV144"/>
        </row>
        <row r="145">
          <cell r="AK145">
            <v>0</v>
          </cell>
          <cell r="AL145">
            <v>0</v>
          </cell>
          <cell r="AM145">
            <v>1.4</v>
          </cell>
          <cell r="AN145">
            <v>5.6</v>
          </cell>
          <cell r="AO145">
            <v>5.6</v>
          </cell>
          <cell r="AP145">
            <v>5.6</v>
          </cell>
          <cell r="AQ145">
            <v>7</v>
          </cell>
          <cell r="AR145">
            <v>7</v>
          </cell>
          <cell r="AS145">
            <v>7</v>
          </cell>
          <cell r="AT145">
            <v>7</v>
          </cell>
          <cell r="AU145">
            <v>7</v>
          </cell>
          <cell r="AV145">
            <v>7</v>
          </cell>
        </row>
        <row r="146">
          <cell r="AK146"/>
          <cell r="AL146"/>
          <cell r="AM146"/>
          <cell r="AN146"/>
          <cell r="AO146"/>
          <cell r="AP146"/>
          <cell r="AQ146"/>
          <cell r="AR146"/>
          <cell r="AS146"/>
          <cell r="AT146"/>
          <cell r="AU146"/>
          <cell r="AV146"/>
        </row>
        <row r="147">
          <cell r="AK147"/>
          <cell r="AL147"/>
          <cell r="AM147"/>
          <cell r="AN147"/>
          <cell r="AO147"/>
          <cell r="AP147"/>
          <cell r="AQ147"/>
          <cell r="AR147"/>
          <cell r="AS147"/>
          <cell r="AT147"/>
          <cell r="AU147"/>
          <cell r="AV147"/>
        </row>
        <row r="148">
          <cell r="AK148"/>
          <cell r="AL148"/>
          <cell r="AM148"/>
          <cell r="AN148"/>
          <cell r="AO148"/>
          <cell r="AP148"/>
          <cell r="AQ148"/>
          <cell r="AR148"/>
          <cell r="AS148"/>
          <cell r="AT148"/>
          <cell r="AU148"/>
          <cell r="AV148"/>
        </row>
        <row r="149">
          <cell r="AK149"/>
          <cell r="AL149"/>
          <cell r="AM149"/>
          <cell r="AN149"/>
          <cell r="AO149"/>
          <cell r="AP149"/>
          <cell r="AQ149"/>
          <cell r="AR149"/>
          <cell r="AS149"/>
          <cell r="AT149"/>
          <cell r="AU149"/>
          <cell r="AV149"/>
        </row>
        <row r="150">
          <cell r="AK150"/>
          <cell r="AL150"/>
          <cell r="AM150"/>
          <cell r="AN150"/>
          <cell r="AO150"/>
          <cell r="AP150"/>
          <cell r="AQ150"/>
          <cell r="AR150"/>
          <cell r="AS150"/>
          <cell r="AT150"/>
          <cell r="AU150"/>
          <cell r="AV150"/>
        </row>
        <row r="151">
          <cell r="AK151"/>
          <cell r="AL151"/>
          <cell r="AM151"/>
          <cell r="AN151"/>
          <cell r="AO151"/>
          <cell r="AP151"/>
          <cell r="AQ151"/>
          <cell r="AR151"/>
          <cell r="AS151"/>
          <cell r="AT151"/>
          <cell r="AU151"/>
          <cell r="AV151">
            <v>0</v>
          </cell>
        </row>
        <row r="152">
          <cell r="AK152">
            <v>1.2</v>
          </cell>
          <cell r="AL152">
            <v>0</v>
          </cell>
          <cell r="AM152">
            <v>0.6</v>
          </cell>
          <cell r="AN152">
            <v>0.6</v>
          </cell>
          <cell r="AO152">
            <v>0.6</v>
          </cell>
          <cell r="AP152">
            <v>0.6</v>
          </cell>
          <cell r="AQ152">
            <v>0.6</v>
          </cell>
          <cell r="AR152">
            <v>0.6</v>
          </cell>
          <cell r="AS152">
            <v>0.6</v>
          </cell>
          <cell r="AT152">
            <v>0</v>
          </cell>
          <cell r="AU152">
            <v>0</v>
          </cell>
          <cell r="AV152">
            <v>0.6</v>
          </cell>
        </row>
        <row r="153">
          <cell r="AK153"/>
          <cell r="AL153"/>
          <cell r="AM153"/>
          <cell r="AN153"/>
          <cell r="AO153"/>
          <cell r="AP153"/>
          <cell r="AQ153"/>
          <cell r="AR153"/>
          <cell r="AS153"/>
          <cell r="AT153"/>
          <cell r="AU153"/>
          <cell r="AV153"/>
        </row>
        <row r="154"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</row>
        <row r="155">
          <cell r="AK155"/>
          <cell r="AL155"/>
          <cell r="AM155"/>
          <cell r="AN155"/>
          <cell r="AO155"/>
          <cell r="AP155"/>
          <cell r="AQ155"/>
          <cell r="AR155"/>
          <cell r="AS155"/>
          <cell r="AT155"/>
          <cell r="AU155"/>
          <cell r="AV155"/>
        </row>
        <row r="156">
          <cell r="AK156"/>
          <cell r="AL156"/>
          <cell r="AM156"/>
          <cell r="AN156"/>
          <cell r="AO156"/>
          <cell r="AP156"/>
          <cell r="AQ156"/>
          <cell r="AR156"/>
          <cell r="AS156"/>
          <cell r="AT156"/>
          <cell r="AU156"/>
          <cell r="AV156"/>
        </row>
        <row r="157">
          <cell r="AK157"/>
          <cell r="AL157"/>
          <cell r="AM157"/>
          <cell r="AN157"/>
          <cell r="AO157"/>
          <cell r="AP157"/>
          <cell r="AQ157"/>
          <cell r="AR157"/>
          <cell r="AS157"/>
          <cell r="AT157"/>
          <cell r="AU157"/>
          <cell r="AV157"/>
        </row>
        <row r="158">
          <cell r="AK158"/>
          <cell r="AL158"/>
          <cell r="AM158"/>
          <cell r="AN158"/>
          <cell r="AO158"/>
          <cell r="AP158"/>
          <cell r="AQ158"/>
          <cell r="AR158"/>
          <cell r="AS158"/>
          <cell r="AT158"/>
          <cell r="AU158"/>
          <cell r="AV158"/>
        </row>
        <row r="159">
          <cell r="AK159"/>
          <cell r="AL159"/>
          <cell r="AM159"/>
          <cell r="AN159"/>
          <cell r="AO159"/>
          <cell r="AP159"/>
          <cell r="AQ159"/>
          <cell r="AR159"/>
          <cell r="AS159"/>
          <cell r="AT159"/>
          <cell r="AU159"/>
          <cell r="AV159"/>
        </row>
        <row r="160">
          <cell r="AK160"/>
          <cell r="AL160"/>
          <cell r="AM160"/>
          <cell r="AN160"/>
          <cell r="AO160"/>
          <cell r="AP160"/>
          <cell r="AQ160"/>
          <cell r="AR160"/>
          <cell r="AS160"/>
          <cell r="AT160"/>
          <cell r="AU160"/>
          <cell r="AV160"/>
        </row>
        <row r="161">
          <cell r="AK161"/>
          <cell r="AL161"/>
          <cell r="AM161"/>
          <cell r="AN161"/>
          <cell r="AO161"/>
          <cell r="AP161"/>
          <cell r="AQ161"/>
          <cell r="AR161"/>
          <cell r="AS161"/>
          <cell r="AT161"/>
          <cell r="AU161"/>
          <cell r="AV161"/>
        </row>
        <row r="162">
          <cell r="AK162"/>
          <cell r="AL162"/>
          <cell r="AM162"/>
          <cell r="AN162"/>
          <cell r="AO162"/>
          <cell r="AP162"/>
          <cell r="AQ162"/>
          <cell r="AR162"/>
          <cell r="AS162"/>
          <cell r="AT162"/>
          <cell r="AU162"/>
          <cell r="AV162"/>
        </row>
        <row r="163">
          <cell r="AK163"/>
          <cell r="AL163"/>
          <cell r="AM163"/>
          <cell r="AN163"/>
          <cell r="AO163"/>
          <cell r="AP163"/>
          <cell r="AQ163"/>
          <cell r="AR163"/>
          <cell r="AS163"/>
          <cell r="AT163"/>
          <cell r="AU163"/>
          <cell r="AV163"/>
        </row>
        <row r="164">
          <cell r="AK164"/>
          <cell r="AL164"/>
          <cell r="AM164"/>
          <cell r="AN164"/>
          <cell r="AO164"/>
          <cell r="AP164"/>
          <cell r="AQ164"/>
          <cell r="AR164"/>
          <cell r="AS164"/>
          <cell r="AT164"/>
          <cell r="AU164"/>
          <cell r="AV164"/>
        </row>
        <row r="165"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</row>
        <row r="166"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</row>
        <row r="167">
          <cell r="AK167"/>
          <cell r="AL167"/>
          <cell r="AM167"/>
          <cell r="AN167"/>
          <cell r="AO167"/>
          <cell r="AP167"/>
          <cell r="AQ167"/>
          <cell r="AR167"/>
          <cell r="AS167"/>
          <cell r="AT167"/>
          <cell r="AU167"/>
          <cell r="AV167"/>
        </row>
        <row r="168">
          <cell r="AK168"/>
          <cell r="AL168"/>
          <cell r="AM168"/>
          <cell r="AN168"/>
          <cell r="AO168"/>
          <cell r="AP168"/>
          <cell r="AQ168"/>
          <cell r="AR168"/>
          <cell r="AS168"/>
          <cell r="AT168"/>
          <cell r="AU168"/>
          <cell r="AV168"/>
        </row>
        <row r="169">
          <cell r="AK169"/>
          <cell r="AL169"/>
          <cell r="AM169"/>
          <cell r="AN169"/>
          <cell r="AO169"/>
          <cell r="AP169"/>
          <cell r="AQ169"/>
          <cell r="AR169"/>
          <cell r="AS169"/>
          <cell r="AT169"/>
          <cell r="AU169"/>
          <cell r="AV169"/>
        </row>
        <row r="170"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</row>
        <row r="171"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</row>
        <row r="172">
          <cell r="AK172">
            <v>2.7</v>
          </cell>
          <cell r="AL172">
            <v>0.69999999999999973</v>
          </cell>
          <cell r="AM172">
            <v>2.0000000000000004</v>
          </cell>
          <cell r="AN172">
            <v>2.0000000000000004</v>
          </cell>
          <cell r="AO172">
            <v>2</v>
          </cell>
          <cell r="AP172">
            <v>2</v>
          </cell>
          <cell r="AQ172">
            <v>2</v>
          </cell>
          <cell r="AR172">
            <v>2</v>
          </cell>
          <cell r="AS172">
            <v>2</v>
          </cell>
          <cell r="AT172">
            <v>2</v>
          </cell>
          <cell r="AU172">
            <v>2</v>
          </cell>
          <cell r="AV172">
            <v>2</v>
          </cell>
        </row>
        <row r="173">
          <cell r="AK173"/>
          <cell r="AL173"/>
          <cell r="AM173"/>
          <cell r="AN173"/>
          <cell r="AO173"/>
          <cell r="AP173"/>
          <cell r="AQ173"/>
          <cell r="AR173"/>
          <cell r="AS173"/>
          <cell r="AT173"/>
          <cell r="AU173"/>
          <cell r="AV173"/>
        </row>
        <row r="174">
          <cell r="AK174">
            <v>2.58</v>
          </cell>
          <cell r="AL174">
            <v>3.12</v>
          </cell>
          <cell r="AM174">
            <v>3.94</v>
          </cell>
          <cell r="AN174">
            <v>3.94</v>
          </cell>
          <cell r="AO174">
            <v>4.12</v>
          </cell>
          <cell r="AP174">
            <v>4.12</v>
          </cell>
          <cell r="AQ174">
            <v>4.12</v>
          </cell>
          <cell r="AR174">
            <v>4.12</v>
          </cell>
          <cell r="AS174">
            <v>4.12</v>
          </cell>
          <cell r="AT174">
            <v>4.12</v>
          </cell>
          <cell r="AU174">
            <v>4.12</v>
          </cell>
          <cell r="AV174">
            <v>4.12</v>
          </cell>
        </row>
        <row r="175"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</row>
        <row r="176">
          <cell r="AK176">
            <v>5.5129999999999999</v>
          </cell>
          <cell r="AL176">
            <v>5.19</v>
          </cell>
          <cell r="AM176">
            <v>5.58</v>
          </cell>
          <cell r="AN176">
            <v>5.4</v>
          </cell>
          <cell r="AO176">
            <v>5.58</v>
          </cell>
          <cell r="AP176">
            <v>5.4</v>
          </cell>
          <cell r="AQ176">
            <v>5.58</v>
          </cell>
          <cell r="AR176">
            <v>5.58</v>
          </cell>
          <cell r="AS176">
            <v>5.4</v>
          </cell>
          <cell r="AT176">
            <v>5.58</v>
          </cell>
          <cell r="AU176">
            <v>5.4</v>
          </cell>
          <cell r="AV176">
            <v>5.58</v>
          </cell>
        </row>
        <row r="177">
          <cell r="AK177">
            <v>18</v>
          </cell>
          <cell r="AL177">
            <v>16</v>
          </cell>
          <cell r="AM177">
            <v>13.5</v>
          </cell>
          <cell r="AN177">
            <v>14.00010939635097</v>
          </cell>
          <cell r="AO177">
            <v>12</v>
          </cell>
          <cell r="AP177">
            <v>7.4024155330758754</v>
          </cell>
          <cell r="AQ177">
            <v>4.9349999999999996</v>
          </cell>
          <cell r="AR177">
            <v>6.2</v>
          </cell>
          <cell r="AS177">
            <v>1.2949999999999999</v>
          </cell>
          <cell r="AT177">
            <v>0.33</v>
          </cell>
          <cell r="AU177">
            <v>3.3229219999999993</v>
          </cell>
          <cell r="AV177">
            <v>1.2949999999999999</v>
          </cell>
        </row>
      </sheetData>
      <sheetData sheetId="7">
        <row r="10">
          <cell r="BY10"/>
          <cell r="BZ10">
            <v>1.7</v>
          </cell>
          <cell r="CA10"/>
          <cell r="CB10"/>
          <cell r="CC10"/>
          <cell r="CD10"/>
          <cell r="CE10"/>
          <cell r="CF10"/>
          <cell r="CG10"/>
          <cell r="CH10"/>
        </row>
        <row r="19">
          <cell r="BW19">
            <v>14</v>
          </cell>
          <cell r="BX19">
            <v>17.5</v>
          </cell>
          <cell r="BY19">
            <v>20</v>
          </cell>
          <cell r="BZ19">
            <v>16.5</v>
          </cell>
          <cell r="CA19">
            <v>15.5</v>
          </cell>
          <cell r="CB19">
            <v>18</v>
          </cell>
          <cell r="CC19">
            <v>19</v>
          </cell>
          <cell r="CD19">
            <v>18</v>
          </cell>
          <cell r="CE19">
            <v>19.5</v>
          </cell>
          <cell r="CF19">
            <v>24.5</v>
          </cell>
          <cell r="CG19">
            <v>23.000000000000004</v>
          </cell>
          <cell r="CH19">
            <v>23.000000000000004</v>
          </cell>
        </row>
        <row r="20">
          <cell r="BW20">
            <v>25.757999999999999</v>
          </cell>
          <cell r="BX20">
            <v>20.411999999999999</v>
          </cell>
          <cell r="BY20">
            <v>26.049600000000002</v>
          </cell>
          <cell r="BZ20">
            <v>20.088000000000001</v>
          </cell>
          <cell r="CA20">
            <v>21.384</v>
          </cell>
          <cell r="CB20">
            <v>20.088000000000001</v>
          </cell>
          <cell r="CC20">
            <v>19.440000000000001</v>
          </cell>
          <cell r="CD20">
            <v>18.792000000000002</v>
          </cell>
          <cell r="CE20">
            <v>16.2</v>
          </cell>
          <cell r="CF20">
            <v>15.228</v>
          </cell>
          <cell r="CG20">
            <v>15.552</v>
          </cell>
          <cell r="CH20">
            <v>16.847999999999999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70"/>
  <sheetViews>
    <sheetView topLeftCell="A34" zoomScale="85" zoomScaleNormal="85" workbookViewId="0">
      <selection activeCell="B46" sqref="B46"/>
    </sheetView>
  </sheetViews>
  <sheetFormatPr defaultColWidth="8.90625" defaultRowHeight="14.5"/>
  <cols>
    <col min="1" max="1" width="1.453125" style="299" customWidth="1"/>
    <col min="2" max="2" width="33.81640625" customWidth="1"/>
    <col min="3" max="15" width="11.1796875" customWidth="1"/>
    <col min="16" max="16" width="11.36328125" style="299" customWidth="1"/>
    <col min="17" max="18" width="12" style="299" bestFit="1" customWidth="1"/>
    <col min="19" max="28" width="8.90625" style="299"/>
    <col min="29" max="29" width="16.6328125" style="299" customWidth="1"/>
    <col min="30" max="16384" width="8.90625" style="299"/>
  </cols>
  <sheetData>
    <row r="1" spans="1:16">
      <c r="A1"/>
      <c r="P1"/>
    </row>
    <row r="2" spans="1:16">
      <c r="A2"/>
      <c r="B2" s="16" t="s">
        <v>28</v>
      </c>
      <c r="P2"/>
    </row>
    <row r="3" spans="1:16">
      <c r="A3"/>
      <c r="C3" s="451">
        <v>44562</v>
      </c>
      <c r="D3" s="451">
        <v>44593</v>
      </c>
      <c r="E3" s="451">
        <v>44621</v>
      </c>
      <c r="F3" s="451">
        <v>44652</v>
      </c>
      <c r="G3" s="451">
        <v>44682</v>
      </c>
      <c r="H3" s="451">
        <v>44713</v>
      </c>
      <c r="I3" s="451">
        <v>44743</v>
      </c>
      <c r="J3" s="451">
        <v>44774</v>
      </c>
      <c r="K3" s="451">
        <v>44805</v>
      </c>
      <c r="L3" s="451">
        <v>44835</v>
      </c>
      <c r="M3" s="451">
        <v>44866</v>
      </c>
      <c r="N3" s="451">
        <v>44896</v>
      </c>
      <c r="O3" s="380">
        <v>2022</v>
      </c>
      <c r="P3"/>
    </row>
    <row r="4" spans="1:16">
      <c r="A4"/>
      <c r="B4" s="3" t="s">
        <v>207</v>
      </c>
      <c r="C4" s="339">
        <v>83.455238095238087</v>
      </c>
      <c r="D4" s="339">
        <v>81.099999999999994</v>
      </c>
      <c r="E4" s="339">
        <v>79.8</v>
      </c>
      <c r="F4" s="339">
        <v>78.7</v>
      </c>
      <c r="G4" s="339">
        <v>78.2</v>
      </c>
      <c r="H4" s="339">
        <v>78.099999999999994</v>
      </c>
      <c r="I4" s="339">
        <v>77.900000000000006</v>
      </c>
      <c r="J4" s="339">
        <v>77.7</v>
      </c>
      <c r="K4" s="339">
        <v>77.3</v>
      </c>
      <c r="L4" s="339">
        <v>77</v>
      </c>
      <c r="M4" s="339">
        <v>77.099999999999994</v>
      </c>
      <c r="N4" s="339">
        <v>77</v>
      </c>
      <c r="O4" s="339">
        <v>78.61293650793651</v>
      </c>
      <c r="P4"/>
    </row>
    <row r="5" spans="1:16">
      <c r="A5"/>
      <c r="B5" s="3" t="s">
        <v>229</v>
      </c>
      <c r="C5" s="339">
        <v>33.2395</v>
      </c>
      <c r="D5" s="339">
        <v>33.299999999999997</v>
      </c>
      <c r="E5" s="339">
        <v>33.369999999999997</v>
      </c>
      <c r="F5" s="339">
        <v>33.450000000000003</v>
      </c>
      <c r="G5" s="339">
        <v>33.450000000000003</v>
      </c>
      <c r="H5" s="339">
        <v>33.450000000000003</v>
      </c>
      <c r="I5" s="339">
        <v>33.26</v>
      </c>
      <c r="J5" s="339">
        <v>33.26</v>
      </c>
      <c r="K5" s="339">
        <v>33.26</v>
      </c>
      <c r="L5" s="339">
        <v>33.06</v>
      </c>
      <c r="M5" s="339">
        <v>33.06</v>
      </c>
      <c r="N5" s="339">
        <v>33.06</v>
      </c>
      <c r="O5" s="339">
        <v>33.268291666666663</v>
      </c>
      <c r="P5"/>
    </row>
    <row r="6" spans="1:16">
      <c r="A6"/>
      <c r="B6" s="3" t="s">
        <v>45</v>
      </c>
      <c r="C6" s="339">
        <v>339.36821556373434</v>
      </c>
      <c r="D6" s="339">
        <v>343.27446135170868</v>
      </c>
      <c r="E6" s="339">
        <v>350.41451518216729</v>
      </c>
      <c r="F6" s="339">
        <v>352.96900046047841</v>
      </c>
      <c r="G6" s="339">
        <v>344.5659698622041</v>
      </c>
      <c r="H6" s="339">
        <v>340.71299735621267</v>
      </c>
      <c r="I6" s="339">
        <v>339.30458261537206</v>
      </c>
      <c r="J6" s="339">
        <v>352.76899205207951</v>
      </c>
      <c r="K6" s="339">
        <v>336.56491457293259</v>
      </c>
      <c r="L6" s="339">
        <v>373.47596425455492</v>
      </c>
      <c r="M6" s="339">
        <v>377.84882113936828</v>
      </c>
      <c r="N6" s="339">
        <v>376.21692871060242</v>
      </c>
      <c r="O6" s="339">
        <v>352.29044692678463</v>
      </c>
      <c r="P6"/>
    </row>
    <row r="7" spans="1:16">
      <c r="A7"/>
      <c r="B7" s="3" t="s">
        <v>46</v>
      </c>
      <c r="C7" s="339">
        <v>366.41213487489989</v>
      </c>
      <c r="D7" s="339">
        <v>370.26924681547712</v>
      </c>
      <c r="E7" s="339">
        <v>377.35267388589784</v>
      </c>
      <c r="F7" s="339">
        <v>379.84273307463349</v>
      </c>
      <c r="G7" s="339">
        <v>371.43970247635917</v>
      </c>
      <c r="H7" s="339">
        <v>367.58672997036774</v>
      </c>
      <c r="I7" s="339">
        <v>366.331833245062</v>
      </c>
      <c r="J7" s="339">
        <v>379.79624268176946</v>
      </c>
      <c r="K7" s="339">
        <v>363.59216520262254</v>
      </c>
      <c r="L7" s="339">
        <v>400.666719122779</v>
      </c>
      <c r="M7" s="339">
        <v>405.03957600759236</v>
      </c>
      <c r="N7" s="339">
        <v>403.40768357882649</v>
      </c>
      <c r="O7" s="339">
        <v>379.31145341135726</v>
      </c>
      <c r="P7"/>
    </row>
    <row r="8" spans="1:16">
      <c r="A8"/>
      <c r="B8" s="3" t="s">
        <v>47</v>
      </c>
      <c r="C8" s="339">
        <v>389.59705445815075</v>
      </c>
      <c r="D8" s="339">
        <v>393.41204364693255</v>
      </c>
      <c r="E8" s="339">
        <v>400.4469242451267</v>
      </c>
      <c r="F8" s="339">
        <v>402.88175054810034</v>
      </c>
      <c r="G8" s="339">
        <v>394.47871994982603</v>
      </c>
      <c r="H8" s="339">
        <v>390.6257474438346</v>
      </c>
      <c r="I8" s="339">
        <v>389.50246266440854</v>
      </c>
      <c r="J8" s="339">
        <v>402.966872101116</v>
      </c>
      <c r="K8" s="339">
        <v>386.76279462196908</v>
      </c>
      <c r="L8" s="339">
        <v>423.97752173885482</v>
      </c>
      <c r="M8" s="339">
        <v>428.35037862366818</v>
      </c>
      <c r="N8" s="339">
        <v>426.71848619490231</v>
      </c>
      <c r="O8" s="339">
        <v>402.47672968640751</v>
      </c>
      <c r="P8"/>
    </row>
    <row r="9" spans="1:16">
      <c r="A9"/>
      <c r="B9" s="340" t="s">
        <v>48</v>
      </c>
      <c r="C9" s="341"/>
      <c r="D9" s="341"/>
      <c r="E9" s="341"/>
      <c r="F9" s="341"/>
      <c r="G9" s="341"/>
      <c r="H9" s="341"/>
      <c r="I9" s="341"/>
      <c r="J9" s="341"/>
      <c r="K9" s="341"/>
      <c r="L9" s="341"/>
      <c r="M9" s="341"/>
      <c r="N9" s="341"/>
      <c r="O9" s="341"/>
      <c r="P9"/>
    </row>
    <row r="10" spans="1:16">
      <c r="A10"/>
      <c r="P10"/>
    </row>
    <row r="11" spans="1:16">
      <c r="A11"/>
      <c r="B11" s="16" t="s">
        <v>29</v>
      </c>
      <c r="P11"/>
    </row>
    <row r="12" spans="1:16">
      <c r="A12"/>
      <c r="C12" s="451">
        <v>44562</v>
      </c>
      <c r="D12" s="451">
        <v>44593</v>
      </c>
      <c r="E12" s="451">
        <v>44621</v>
      </c>
      <c r="F12" s="451">
        <v>44652</v>
      </c>
      <c r="G12" s="451">
        <v>44682</v>
      </c>
      <c r="H12" s="451">
        <v>44713</v>
      </c>
      <c r="I12" s="451">
        <v>44743</v>
      </c>
      <c r="J12" s="451">
        <v>44774</v>
      </c>
      <c r="K12" s="451">
        <v>44805</v>
      </c>
      <c r="L12" s="451">
        <v>44835</v>
      </c>
      <c r="M12" s="451">
        <v>44866</v>
      </c>
      <c r="N12" s="451">
        <v>44896</v>
      </c>
      <c r="O12" s="380">
        <v>2022</v>
      </c>
      <c r="P12"/>
    </row>
    <row r="13" spans="1:16">
      <c r="A13"/>
      <c r="B13" s="3" t="s">
        <v>207</v>
      </c>
      <c r="C13" s="339">
        <v>83.455238095238087</v>
      </c>
      <c r="D13" s="339">
        <v>81.099999999999994</v>
      </c>
      <c r="E13" s="339">
        <v>79.8</v>
      </c>
      <c r="F13" s="339">
        <v>78.7</v>
      </c>
      <c r="G13" s="339">
        <v>78.2</v>
      </c>
      <c r="H13" s="339">
        <v>78.099999999999994</v>
      </c>
      <c r="I13" s="339">
        <v>77.900000000000006</v>
      </c>
      <c r="J13" s="339">
        <v>77.7</v>
      </c>
      <c r="K13" s="339">
        <v>77.3</v>
      </c>
      <c r="L13" s="339">
        <v>77</v>
      </c>
      <c r="M13" s="339">
        <v>77.099999999999994</v>
      </c>
      <c r="N13" s="339">
        <v>77</v>
      </c>
      <c r="O13" s="339">
        <v>78.61293650793651</v>
      </c>
      <c r="P13"/>
    </row>
    <row r="14" spans="1:16">
      <c r="A14"/>
      <c r="B14" s="3" t="s">
        <v>229</v>
      </c>
      <c r="C14" s="339">
        <v>33.2395</v>
      </c>
      <c r="D14" s="339">
        <v>33.299999999999997</v>
      </c>
      <c r="E14" s="339">
        <v>33.369999999999997</v>
      </c>
      <c r="F14" s="339">
        <v>33.450000000000003</v>
      </c>
      <c r="G14" s="339">
        <v>33.450000000000003</v>
      </c>
      <c r="H14" s="339">
        <v>33.450000000000003</v>
      </c>
      <c r="I14" s="339">
        <v>33.26</v>
      </c>
      <c r="J14" s="339">
        <v>33.26</v>
      </c>
      <c r="K14" s="339">
        <v>33.26</v>
      </c>
      <c r="L14" s="339">
        <v>33.06</v>
      </c>
      <c r="M14" s="339">
        <v>33.06</v>
      </c>
      <c r="N14" s="339">
        <v>33.06</v>
      </c>
      <c r="O14" s="339">
        <v>33.268291666666663</v>
      </c>
      <c r="P14"/>
    </row>
    <row r="15" spans="1:16">
      <c r="A15"/>
      <c r="B15" s="3" t="s">
        <v>45</v>
      </c>
      <c r="C15" s="339">
        <v>332.44233361345408</v>
      </c>
      <c r="D15" s="339">
        <v>336.268860099633</v>
      </c>
      <c r="E15" s="339">
        <v>343.26319854579651</v>
      </c>
      <c r="F15" s="339">
        <v>345.76555147148906</v>
      </c>
      <c r="G15" s="339">
        <v>337.53401129358775</v>
      </c>
      <c r="H15" s="339">
        <v>333.7596708795553</v>
      </c>
      <c r="I15" s="339">
        <v>332.37999929669104</v>
      </c>
      <c r="J15" s="339">
        <v>345.56962486734318</v>
      </c>
      <c r="K15" s="339">
        <v>329.69624284695442</v>
      </c>
      <c r="L15" s="339">
        <v>365.85400580038038</v>
      </c>
      <c r="M15" s="339">
        <v>370.13762070795258</v>
      </c>
      <c r="N15" s="339">
        <v>368.53903220630446</v>
      </c>
      <c r="O15" s="339">
        <v>345.10084596909519</v>
      </c>
      <c r="P15"/>
    </row>
    <row r="16" spans="1:16">
      <c r="A16"/>
      <c r="B16" s="3" t="s">
        <v>46</v>
      </c>
      <c r="C16" s="339">
        <v>359.48625292461963</v>
      </c>
      <c r="D16" s="339">
        <v>363.26364556340144</v>
      </c>
      <c r="E16" s="339">
        <v>370.20135724952706</v>
      </c>
      <c r="F16" s="339">
        <v>372.63928408564414</v>
      </c>
      <c r="G16" s="339">
        <v>364.40774390774283</v>
      </c>
      <c r="H16" s="339">
        <v>360.63340349371038</v>
      </c>
      <c r="I16" s="339">
        <v>359.40724992638098</v>
      </c>
      <c r="J16" s="339">
        <v>372.59687549703312</v>
      </c>
      <c r="K16" s="339">
        <v>356.72349347664436</v>
      </c>
      <c r="L16" s="339">
        <v>393.04476066860445</v>
      </c>
      <c r="M16" s="339">
        <v>397.32837557617665</v>
      </c>
      <c r="N16" s="339">
        <v>395.72978707452853</v>
      </c>
      <c r="O16" s="339">
        <v>372.12185245366777</v>
      </c>
      <c r="P16"/>
    </row>
    <row r="17" spans="1:29">
      <c r="A17"/>
      <c r="B17" s="3" t="s">
        <v>47</v>
      </c>
      <c r="C17" s="339">
        <v>382.67117250787049</v>
      </c>
      <c r="D17" s="339">
        <v>386.40644239485687</v>
      </c>
      <c r="E17" s="339">
        <v>393.29560760875592</v>
      </c>
      <c r="F17" s="339">
        <v>395.67830155911099</v>
      </c>
      <c r="G17" s="339">
        <v>387.44676138120968</v>
      </c>
      <c r="H17" s="339">
        <v>383.67242096717723</v>
      </c>
      <c r="I17" s="339">
        <v>382.57787934572752</v>
      </c>
      <c r="J17" s="339">
        <v>395.76750491637966</v>
      </c>
      <c r="K17" s="339">
        <v>379.8941228959909</v>
      </c>
      <c r="L17" s="339">
        <v>416.35556328468027</v>
      </c>
      <c r="M17" s="339">
        <v>420.63917819225247</v>
      </c>
      <c r="N17" s="339">
        <v>419.04058969060435</v>
      </c>
      <c r="O17" s="339">
        <v>395.28712872871796</v>
      </c>
      <c r="P17"/>
    </row>
    <row r="18" spans="1:29">
      <c r="A18"/>
      <c r="B18" s="340" t="s">
        <v>49</v>
      </c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/>
    </row>
    <row r="19" spans="1:29">
      <c r="A19"/>
      <c r="P19"/>
      <c r="AC19" s="299" t="s">
        <v>208</v>
      </c>
    </row>
    <row r="20" spans="1:29">
      <c r="A20"/>
      <c r="B20" s="16" t="s">
        <v>30</v>
      </c>
      <c r="P20"/>
    </row>
    <row r="21" spans="1:29">
      <c r="A21"/>
      <c r="C21" s="451">
        <v>44562</v>
      </c>
      <c r="D21" s="451">
        <v>44593</v>
      </c>
      <c r="E21" s="451">
        <v>44621</v>
      </c>
      <c r="F21" s="451">
        <v>44652</v>
      </c>
      <c r="G21" s="451">
        <v>44682</v>
      </c>
      <c r="H21" s="451">
        <v>44713</v>
      </c>
      <c r="I21" s="451">
        <v>44743</v>
      </c>
      <c r="J21" s="451">
        <v>44774</v>
      </c>
      <c r="K21" s="451">
        <v>44805</v>
      </c>
      <c r="L21" s="451">
        <v>44835</v>
      </c>
      <c r="M21" s="451">
        <v>44866</v>
      </c>
      <c r="N21" s="451">
        <v>44896</v>
      </c>
      <c r="O21" s="380">
        <v>2022</v>
      </c>
      <c r="P21"/>
      <c r="AC21" s="299" t="s">
        <v>0</v>
      </c>
    </row>
    <row r="22" spans="1:29">
      <c r="A22"/>
      <c r="B22" s="3" t="s">
        <v>207</v>
      </c>
      <c r="C22" s="339">
        <v>83.455238095238087</v>
      </c>
      <c r="D22" s="339">
        <v>81.099999999999994</v>
      </c>
      <c r="E22" s="339">
        <v>79.8</v>
      </c>
      <c r="F22" s="339">
        <v>78.7</v>
      </c>
      <c r="G22" s="339">
        <v>78.2</v>
      </c>
      <c r="H22" s="339">
        <v>78.099999999999994</v>
      </c>
      <c r="I22" s="339">
        <v>77.900000000000006</v>
      </c>
      <c r="J22" s="339">
        <v>77.7</v>
      </c>
      <c r="K22" s="339">
        <v>77.3</v>
      </c>
      <c r="L22" s="339">
        <v>77</v>
      </c>
      <c r="M22" s="339">
        <v>77.099999999999994</v>
      </c>
      <c r="N22" s="339">
        <v>77</v>
      </c>
      <c r="O22" s="339">
        <v>78.61293650793651</v>
      </c>
      <c r="P22"/>
      <c r="AC22" s="299" t="s">
        <v>4</v>
      </c>
    </row>
    <row r="23" spans="1:29">
      <c r="A23"/>
      <c r="B23" s="3" t="s">
        <v>229</v>
      </c>
      <c r="C23" s="339">
        <v>33.2395</v>
      </c>
      <c r="D23" s="339">
        <v>33.299999999999997</v>
      </c>
      <c r="E23" s="339">
        <v>33.369999999999997</v>
      </c>
      <c r="F23" s="339">
        <v>33.450000000000003</v>
      </c>
      <c r="G23" s="339">
        <v>33.450000000000003</v>
      </c>
      <c r="H23" s="339">
        <v>33.450000000000003</v>
      </c>
      <c r="I23" s="339">
        <v>33.26</v>
      </c>
      <c r="J23" s="339">
        <v>33.26</v>
      </c>
      <c r="K23" s="339">
        <v>33.26</v>
      </c>
      <c r="L23" s="339">
        <v>33.06</v>
      </c>
      <c r="M23" s="339">
        <v>33.06</v>
      </c>
      <c r="N23" s="339">
        <v>33.06</v>
      </c>
      <c r="O23" s="339">
        <v>33.268291666666663</v>
      </c>
      <c r="P23"/>
    </row>
    <row r="24" spans="1:29">
      <c r="A24"/>
      <c r="B24" s="3" t="s">
        <v>45</v>
      </c>
      <c r="C24" s="339">
        <v>325.51645166317371</v>
      </c>
      <c r="D24" s="339">
        <v>329.26325884755727</v>
      </c>
      <c r="E24" s="339">
        <v>336.11188190942568</v>
      </c>
      <c r="F24" s="339">
        <v>338.56210248249965</v>
      </c>
      <c r="G24" s="339">
        <v>330.50205272497129</v>
      </c>
      <c r="H24" s="339">
        <v>326.80634440289788</v>
      </c>
      <c r="I24" s="339">
        <v>325.45541597800997</v>
      </c>
      <c r="J24" s="339">
        <v>338.37025768260696</v>
      </c>
      <c r="K24" s="339">
        <v>322.82757112097619</v>
      </c>
      <c r="L24" s="339">
        <v>358.23204734620572</v>
      </c>
      <c r="M24" s="339">
        <v>362.42642027653687</v>
      </c>
      <c r="N24" s="339">
        <v>360.86113570200644</v>
      </c>
      <c r="O24" s="339">
        <v>337.9112450114057</v>
      </c>
      <c r="P24"/>
      <c r="AC24" s="299" t="s">
        <v>198</v>
      </c>
    </row>
    <row r="25" spans="1:29">
      <c r="A25"/>
      <c r="B25" s="3" t="s">
        <v>46</v>
      </c>
      <c r="C25" s="339">
        <v>352.56037097433926</v>
      </c>
      <c r="D25" s="339">
        <v>356.2580443113257</v>
      </c>
      <c r="E25" s="339">
        <v>363.05004061315623</v>
      </c>
      <c r="F25" s="339">
        <v>365.43583509665473</v>
      </c>
      <c r="G25" s="339">
        <v>357.37578533912637</v>
      </c>
      <c r="H25" s="339">
        <v>353.68007701705295</v>
      </c>
      <c r="I25" s="339">
        <v>352.48266660769991</v>
      </c>
      <c r="J25" s="339">
        <v>365.39750831229691</v>
      </c>
      <c r="K25" s="339">
        <v>349.85482175066613</v>
      </c>
      <c r="L25" s="339">
        <v>385.42280221442979</v>
      </c>
      <c r="M25" s="339">
        <v>389.61717514476095</v>
      </c>
      <c r="N25" s="339">
        <v>388.05189057023051</v>
      </c>
      <c r="O25" s="339">
        <v>364.93225149597828</v>
      </c>
      <c r="P25"/>
      <c r="AC25" s="299" t="s">
        <v>6</v>
      </c>
    </row>
    <row r="26" spans="1:29">
      <c r="A26"/>
      <c r="B26" s="3" t="s">
        <v>47</v>
      </c>
      <c r="C26" s="339">
        <v>375.74529055759012</v>
      </c>
      <c r="D26" s="339">
        <v>379.40084114278113</v>
      </c>
      <c r="E26" s="339">
        <v>386.14429097238508</v>
      </c>
      <c r="F26" s="339">
        <v>388.47485257012158</v>
      </c>
      <c r="G26" s="339">
        <v>380.41480281259322</v>
      </c>
      <c r="H26" s="339">
        <v>376.71909449051981</v>
      </c>
      <c r="I26" s="339">
        <v>375.65329602704645</v>
      </c>
      <c r="J26" s="339">
        <v>388.56813773164345</v>
      </c>
      <c r="K26" s="339">
        <v>373.02545117001267</v>
      </c>
      <c r="L26" s="339">
        <v>408.73360483050561</v>
      </c>
      <c r="M26" s="339">
        <v>412.92797776083677</v>
      </c>
      <c r="N26" s="339">
        <v>411.36269318630633</v>
      </c>
      <c r="O26" s="339">
        <v>388.09752777102858</v>
      </c>
      <c r="P26"/>
    </row>
    <row r="27" spans="1:29">
      <c r="A27"/>
      <c r="B27" s="340" t="s">
        <v>50</v>
      </c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/>
    </row>
    <row r="28" spans="1:29">
      <c r="A28"/>
      <c r="B28" s="340"/>
      <c r="P28"/>
    </row>
    <row r="29" spans="1:29">
      <c r="A29"/>
      <c r="B29" s="16" t="s">
        <v>230</v>
      </c>
      <c r="P29"/>
    </row>
    <row r="30" spans="1:29">
      <c r="A30"/>
      <c r="C30" s="451">
        <v>44562</v>
      </c>
      <c r="D30" s="451">
        <v>44593</v>
      </c>
      <c r="E30" s="451">
        <v>44621</v>
      </c>
      <c r="F30" s="451">
        <v>44652</v>
      </c>
      <c r="G30" s="451">
        <v>44682</v>
      </c>
      <c r="H30" s="451">
        <v>44713</v>
      </c>
      <c r="I30" s="451">
        <v>44743</v>
      </c>
      <c r="J30" s="451">
        <v>44774</v>
      </c>
      <c r="K30" s="451">
        <v>44805</v>
      </c>
      <c r="L30" s="451">
        <v>44835</v>
      </c>
      <c r="M30" s="451">
        <v>44866</v>
      </c>
      <c r="N30" s="451">
        <v>44896</v>
      </c>
      <c r="O30" s="380">
        <v>2022</v>
      </c>
      <c r="P30"/>
    </row>
    <row r="31" spans="1:29">
      <c r="A31"/>
      <c r="B31" s="3" t="s">
        <v>207</v>
      </c>
      <c r="C31" s="339">
        <v>83.455238095238087</v>
      </c>
      <c r="D31" s="339">
        <v>81.099999999999994</v>
      </c>
      <c r="E31" s="339">
        <v>79.8</v>
      </c>
      <c r="F31" s="339">
        <v>78.7</v>
      </c>
      <c r="G31" s="339">
        <v>78.2</v>
      </c>
      <c r="H31" s="339">
        <v>78.099999999999994</v>
      </c>
      <c r="I31" s="339">
        <v>77.900000000000006</v>
      </c>
      <c r="J31" s="339">
        <v>77.7</v>
      </c>
      <c r="K31" s="339">
        <v>77.3</v>
      </c>
      <c r="L31" s="339">
        <v>77</v>
      </c>
      <c r="M31" s="339">
        <v>77.099999999999994</v>
      </c>
      <c r="N31" s="339">
        <v>77</v>
      </c>
      <c r="O31" s="339">
        <v>78.61293650793651</v>
      </c>
      <c r="P31"/>
    </row>
    <row r="32" spans="1:29">
      <c r="A32"/>
      <c r="B32" s="3" t="s">
        <v>229</v>
      </c>
      <c r="C32" s="339">
        <v>33.2395</v>
      </c>
      <c r="D32" s="339">
        <v>33.299999999999997</v>
      </c>
      <c r="E32" s="339">
        <v>33.369999999999997</v>
      </c>
      <c r="F32" s="339">
        <v>33.450000000000003</v>
      </c>
      <c r="G32" s="339">
        <v>33.450000000000003</v>
      </c>
      <c r="H32" s="339">
        <v>33.450000000000003</v>
      </c>
      <c r="I32" s="339">
        <v>33.26</v>
      </c>
      <c r="J32" s="339">
        <v>33.26</v>
      </c>
      <c r="K32" s="339">
        <v>33.26</v>
      </c>
      <c r="L32" s="339">
        <v>33.06</v>
      </c>
      <c r="M32" s="339">
        <v>33.06</v>
      </c>
      <c r="N32" s="339">
        <v>33.06</v>
      </c>
      <c r="O32" s="339">
        <v>33.268291666666663</v>
      </c>
      <c r="P32"/>
    </row>
    <row r="33" spans="1:23">
      <c r="A33"/>
      <c r="B33" s="3" t="s">
        <v>45</v>
      </c>
      <c r="C33" s="339">
        <v>325.51645166317371</v>
      </c>
      <c r="D33" s="339">
        <v>329.26325884755727</v>
      </c>
      <c r="E33" s="339">
        <v>336.11188190942568</v>
      </c>
      <c r="F33" s="339">
        <v>338.56210248249965</v>
      </c>
      <c r="G33" s="339">
        <v>330.50205272497129</v>
      </c>
      <c r="H33" s="339">
        <v>326.80634440289788</v>
      </c>
      <c r="I33" s="339">
        <v>325.45541597800997</v>
      </c>
      <c r="J33" s="339">
        <v>338.37025768260696</v>
      </c>
      <c r="K33" s="339">
        <v>322.82757112097619</v>
      </c>
      <c r="L33" s="339">
        <v>358.23204734620572</v>
      </c>
      <c r="M33" s="339">
        <v>362.42642027653687</v>
      </c>
      <c r="N33" s="339">
        <v>360.86113570200644</v>
      </c>
      <c r="O33" s="339">
        <v>337.9112450114057</v>
      </c>
      <c r="P33"/>
    </row>
    <row r="34" spans="1:23">
      <c r="A34"/>
      <c r="B34" s="3" t="s">
        <v>46</v>
      </c>
      <c r="C34" s="339">
        <v>352.56037097433926</v>
      </c>
      <c r="D34" s="339">
        <v>356.2580443113257</v>
      </c>
      <c r="E34" s="339">
        <v>363.05004061315623</v>
      </c>
      <c r="F34" s="339">
        <v>365.43583509665473</v>
      </c>
      <c r="G34" s="339">
        <v>357.37578533912637</v>
      </c>
      <c r="H34" s="339">
        <v>353.68007701705295</v>
      </c>
      <c r="I34" s="339">
        <v>352.48266660769991</v>
      </c>
      <c r="J34" s="339">
        <v>365.39750831229691</v>
      </c>
      <c r="K34" s="339">
        <v>349.85482175066613</v>
      </c>
      <c r="L34" s="339">
        <v>385.42280221442979</v>
      </c>
      <c r="M34" s="339">
        <v>389.61717514476095</v>
      </c>
      <c r="N34" s="339">
        <v>388.05189057023051</v>
      </c>
      <c r="O34" s="339">
        <v>364.93225149597828</v>
      </c>
      <c r="P34"/>
    </row>
    <row r="35" spans="1:23">
      <c r="A35"/>
      <c r="B35" s="3" t="s">
        <v>47</v>
      </c>
      <c r="C35" s="339">
        <v>375.74529055759012</v>
      </c>
      <c r="D35" s="339">
        <v>379.40084114278113</v>
      </c>
      <c r="E35" s="339">
        <v>386.14429097238508</v>
      </c>
      <c r="F35" s="339">
        <v>388.47485257012158</v>
      </c>
      <c r="G35" s="339">
        <v>380.41480281259322</v>
      </c>
      <c r="H35" s="339">
        <v>376.71909449051981</v>
      </c>
      <c r="I35" s="339">
        <v>375.65329602704645</v>
      </c>
      <c r="J35" s="339">
        <v>388.56813773164345</v>
      </c>
      <c r="K35" s="339">
        <v>373.02545117001267</v>
      </c>
      <c r="L35" s="339">
        <v>408.73360483050561</v>
      </c>
      <c r="M35" s="339">
        <v>412.92797776083677</v>
      </c>
      <c r="N35" s="339">
        <v>411.36269318630633</v>
      </c>
      <c r="O35" s="339">
        <v>388.09752777102858</v>
      </c>
      <c r="P35"/>
    </row>
    <row r="36" spans="1:23">
      <c r="A36"/>
      <c r="B36" s="340" t="s">
        <v>50</v>
      </c>
      <c r="C36" s="341"/>
      <c r="D36" s="341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/>
      <c r="Q36" s="348"/>
      <c r="R36" s="348"/>
      <c r="S36" s="348"/>
    </row>
    <row r="37" spans="1:23">
      <c r="A37"/>
      <c r="B37" s="340"/>
      <c r="P37"/>
      <c r="Q37" s="348"/>
      <c r="R37" s="349"/>
      <c r="S37" s="348"/>
      <c r="T37" s="348"/>
      <c r="U37" s="348"/>
      <c r="V37" s="348"/>
      <c r="W37" s="348"/>
    </row>
    <row r="38" spans="1:23">
      <c r="A38"/>
      <c r="B38" s="16" t="s">
        <v>31</v>
      </c>
      <c r="P38"/>
      <c r="Q38" s="348"/>
      <c r="R38" s="349"/>
      <c r="S38" s="348"/>
      <c r="T38" s="348"/>
      <c r="U38" s="348"/>
      <c r="V38" s="348"/>
      <c r="W38" s="348"/>
    </row>
    <row r="39" spans="1:23">
      <c r="A39"/>
      <c r="C39" s="451">
        <v>44562</v>
      </c>
      <c r="D39" s="451">
        <v>44593</v>
      </c>
      <c r="E39" s="451">
        <v>44621</v>
      </c>
      <c r="F39" s="451">
        <v>44652</v>
      </c>
      <c r="G39" s="451">
        <v>44682</v>
      </c>
      <c r="H39" s="451">
        <v>44713</v>
      </c>
      <c r="I39" s="451">
        <v>44743</v>
      </c>
      <c r="J39" s="451">
        <v>44774</v>
      </c>
      <c r="K39" s="451">
        <v>44805</v>
      </c>
      <c r="L39" s="451">
        <v>44835</v>
      </c>
      <c r="M39" s="451">
        <v>44866</v>
      </c>
      <c r="N39" s="451">
        <v>44896</v>
      </c>
      <c r="O39" s="380">
        <v>2022</v>
      </c>
      <c r="P39"/>
    </row>
    <row r="40" spans="1:23">
      <c r="A40"/>
      <c r="B40" s="3" t="s">
        <v>207</v>
      </c>
      <c r="C40" s="339">
        <v>83.455238095238087</v>
      </c>
      <c r="D40" s="339">
        <v>81.099999999999994</v>
      </c>
      <c r="E40" s="339">
        <v>79.8</v>
      </c>
      <c r="F40" s="339">
        <v>78.7</v>
      </c>
      <c r="G40" s="339">
        <v>78.2</v>
      </c>
      <c r="H40" s="339">
        <v>78.099999999999994</v>
      </c>
      <c r="I40" s="339">
        <v>77.900000000000006</v>
      </c>
      <c r="J40" s="339">
        <v>77.7</v>
      </c>
      <c r="K40" s="339">
        <v>77.3</v>
      </c>
      <c r="L40" s="339">
        <v>77</v>
      </c>
      <c r="M40" s="339">
        <v>77.099999999999994</v>
      </c>
      <c r="N40" s="339">
        <v>77</v>
      </c>
      <c r="O40" s="339">
        <v>78.61293650793651</v>
      </c>
      <c r="P40"/>
    </row>
    <row r="41" spans="1:23">
      <c r="A41"/>
      <c r="B41" s="3" t="s">
        <v>229</v>
      </c>
      <c r="C41" s="339">
        <v>33.2395</v>
      </c>
      <c r="D41" s="339">
        <v>33.299999999999997</v>
      </c>
      <c r="E41" s="339">
        <v>33.369999999999997</v>
      </c>
      <c r="F41" s="339">
        <v>33.450000000000003</v>
      </c>
      <c r="G41" s="339">
        <v>33.450000000000003</v>
      </c>
      <c r="H41" s="339">
        <v>33.450000000000003</v>
      </c>
      <c r="I41" s="339">
        <v>33.26</v>
      </c>
      <c r="J41" s="339">
        <v>33.26</v>
      </c>
      <c r="K41" s="339">
        <v>33.26</v>
      </c>
      <c r="L41" s="339">
        <v>33.06</v>
      </c>
      <c r="M41" s="339">
        <v>33.06</v>
      </c>
      <c r="N41" s="339">
        <v>33.06</v>
      </c>
      <c r="O41" s="339">
        <v>33.268291666666663</v>
      </c>
      <c r="P41"/>
    </row>
    <row r="42" spans="1:23">
      <c r="A42"/>
      <c r="B42" s="3" t="s">
        <v>45</v>
      </c>
      <c r="C42" s="339">
        <v>325.51645166317371</v>
      </c>
      <c r="D42" s="339">
        <v>329.26325884755727</v>
      </c>
      <c r="E42" s="339">
        <v>336.11188190942568</v>
      </c>
      <c r="F42" s="339">
        <v>338.56210248249965</v>
      </c>
      <c r="G42" s="339">
        <v>330.50205272497129</v>
      </c>
      <c r="H42" s="339">
        <v>326.80634440289788</v>
      </c>
      <c r="I42" s="339">
        <v>325.45541597800997</v>
      </c>
      <c r="J42" s="339">
        <v>338.37025768260696</v>
      </c>
      <c r="K42" s="339">
        <v>322.82757112097619</v>
      </c>
      <c r="L42" s="339">
        <v>358.23204734620572</v>
      </c>
      <c r="M42" s="339">
        <v>362.42642027653687</v>
      </c>
      <c r="N42" s="339">
        <v>360.86113570200644</v>
      </c>
      <c r="O42" s="339">
        <v>337.9112450114057</v>
      </c>
      <c r="P42"/>
    </row>
    <row r="43" spans="1:23">
      <c r="A43"/>
      <c r="B43" s="3" t="s">
        <v>46</v>
      </c>
      <c r="C43" s="339">
        <v>359.72519680822768</v>
      </c>
      <c r="D43" s="339">
        <v>363.40985296914954</v>
      </c>
      <c r="E43" s="339">
        <v>370.18684697532382</v>
      </c>
      <c r="F43" s="339">
        <v>372.55557286363626</v>
      </c>
      <c r="G43" s="339">
        <v>364.4955231061079</v>
      </c>
      <c r="H43" s="339">
        <v>360.79981478403448</v>
      </c>
      <c r="I43" s="339">
        <v>359.64307635831727</v>
      </c>
      <c r="J43" s="339">
        <v>372.55791806291427</v>
      </c>
      <c r="K43" s="339">
        <v>357.01523150128349</v>
      </c>
      <c r="L43" s="339">
        <v>392.62652962839024</v>
      </c>
      <c r="M43" s="339">
        <v>396.8209025587214</v>
      </c>
      <c r="N43" s="339">
        <v>395.25561798419096</v>
      </c>
      <c r="O43" s="339">
        <v>372.0910069666914</v>
      </c>
      <c r="P43"/>
    </row>
    <row r="44" spans="1:23">
      <c r="A44"/>
      <c r="B44" s="3" t="s">
        <v>47</v>
      </c>
      <c r="C44" s="339">
        <v>391.33938459700141</v>
      </c>
      <c r="D44" s="339">
        <v>394.96660356989861</v>
      </c>
      <c r="E44" s="339">
        <v>401.67740121580761</v>
      </c>
      <c r="F44" s="339">
        <v>403.9708133720053</v>
      </c>
      <c r="G44" s="339">
        <v>395.91076361447693</v>
      </c>
      <c r="H44" s="339">
        <v>392.21505529240352</v>
      </c>
      <c r="I44" s="339">
        <v>391.2377785532945</v>
      </c>
      <c r="J44" s="339">
        <v>404.1526202578915</v>
      </c>
      <c r="K44" s="339">
        <v>388.60993369626073</v>
      </c>
      <c r="L44" s="339">
        <v>424.41236734783803</v>
      </c>
      <c r="M44" s="339">
        <v>428.60674027816918</v>
      </c>
      <c r="N44" s="339">
        <v>427.04145570363875</v>
      </c>
      <c r="O44" s="339">
        <v>403.67840979155716</v>
      </c>
      <c r="P44"/>
    </row>
    <row r="45" spans="1:23">
      <c r="A45"/>
      <c r="B45" s="340"/>
      <c r="C45" s="341"/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/>
    </row>
    <row r="46" spans="1:23">
      <c r="A46"/>
      <c r="B46" s="16" t="s">
        <v>266</v>
      </c>
      <c r="P46"/>
    </row>
    <row r="47" spans="1:23">
      <c r="A47"/>
      <c r="C47" s="451">
        <v>44562</v>
      </c>
      <c r="D47" s="451">
        <v>44593</v>
      </c>
      <c r="E47" s="451">
        <v>44621</v>
      </c>
      <c r="F47" s="451">
        <v>44652</v>
      </c>
      <c r="G47" s="451">
        <v>44682</v>
      </c>
      <c r="H47" s="451">
        <v>44713</v>
      </c>
      <c r="I47" s="451">
        <v>44743</v>
      </c>
      <c r="J47" s="451">
        <v>44774</v>
      </c>
      <c r="K47" s="451">
        <v>44805</v>
      </c>
      <c r="L47" s="451">
        <v>44835</v>
      </c>
      <c r="M47" s="451">
        <v>44866</v>
      </c>
      <c r="N47" s="451">
        <v>44896</v>
      </c>
      <c r="O47" s="380">
        <v>2022</v>
      </c>
      <c r="P47"/>
    </row>
    <row r="48" spans="1:23">
      <c r="A48"/>
      <c r="B48" s="3" t="s">
        <v>207</v>
      </c>
      <c r="C48" s="339">
        <v>83.455238095238087</v>
      </c>
      <c r="D48" s="339">
        <v>81.099999999999994</v>
      </c>
      <c r="E48" s="339">
        <v>79.8</v>
      </c>
      <c r="F48" s="339">
        <v>78.7</v>
      </c>
      <c r="G48" s="339">
        <v>78.2</v>
      </c>
      <c r="H48" s="339">
        <v>78.099999999999994</v>
      </c>
      <c r="I48" s="339">
        <v>77.900000000000006</v>
      </c>
      <c r="J48" s="339">
        <v>77.7</v>
      </c>
      <c r="K48" s="339">
        <v>77.3</v>
      </c>
      <c r="L48" s="339">
        <v>77</v>
      </c>
      <c r="M48" s="339">
        <v>77.099999999999994</v>
      </c>
      <c r="N48" s="339">
        <v>77</v>
      </c>
      <c r="O48" s="339">
        <v>78.61293650793651</v>
      </c>
      <c r="P48"/>
    </row>
    <row r="49" spans="1:16">
      <c r="A49"/>
      <c r="B49" s="3" t="s">
        <v>229</v>
      </c>
      <c r="C49" s="339">
        <v>33.2395</v>
      </c>
      <c r="D49" s="339">
        <v>33.299999999999997</v>
      </c>
      <c r="E49" s="339">
        <v>33.369999999999997</v>
      </c>
      <c r="F49" s="339">
        <v>33.450000000000003</v>
      </c>
      <c r="G49" s="339">
        <v>33.450000000000003</v>
      </c>
      <c r="H49" s="339">
        <v>33.450000000000003</v>
      </c>
      <c r="I49" s="339">
        <v>33.26</v>
      </c>
      <c r="J49" s="339">
        <v>33.26</v>
      </c>
      <c r="K49" s="339">
        <v>33.26</v>
      </c>
      <c r="L49" s="339">
        <v>33.06</v>
      </c>
      <c r="M49" s="339">
        <v>33.06</v>
      </c>
      <c r="N49" s="339">
        <v>33.06</v>
      </c>
      <c r="O49" s="339">
        <v>33.268291666666663</v>
      </c>
      <c r="P49"/>
    </row>
    <row r="50" spans="1:16">
      <c r="A50"/>
      <c r="B50" s="3" t="s">
        <v>45</v>
      </c>
      <c r="C50" s="339">
        <v>325.51645166317371</v>
      </c>
      <c r="D50" s="339">
        <v>329.26325884755727</v>
      </c>
      <c r="E50" s="339">
        <v>336.11188190942568</v>
      </c>
      <c r="F50" s="339">
        <v>338.56210248249965</v>
      </c>
      <c r="G50" s="339">
        <v>330.50205272497129</v>
      </c>
      <c r="H50" s="339">
        <v>326.80634440289788</v>
      </c>
      <c r="I50" s="339">
        <v>325.45541597800997</v>
      </c>
      <c r="J50" s="339">
        <v>338.37025768260696</v>
      </c>
      <c r="K50" s="339">
        <v>322.82757112097619</v>
      </c>
      <c r="L50" s="339">
        <v>358.23204734620572</v>
      </c>
      <c r="M50" s="339">
        <v>362.42642027653687</v>
      </c>
      <c r="N50" s="339">
        <v>360.86113570200644</v>
      </c>
      <c r="O50" s="339">
        <v>337.9112450114057</v>
      </c>
      <c r="P50"/>
    </row>
    <row r="51" spans="1:16">
      <c r="A51"/>
      <c r="B51" s="3" t="s">
        <v>46</v>
      </c>
      <c r="C51" s="339">
        <v>359.72519680822768</v>
      </c>
      <c r="D51" s="339">
        <v>363.40985296914954</v>
      </c>
      <c r="E51" s="339">
        <v>370.18684697532382</v>
      </c>
      <c r="F51" s="339">
        <v>372.55557286363626</v>
      </c>
      <c r="G51" s="339">
        <v>364.4955231061079</v>
      </c>
      <c r="H51" s="339">
        <v>360.79981478403448</v>
      </c>
      <c r="I51" s="339">
        <v>359.64307635831727</v>
      </c>
      <c r="J51" s="339">
        <v>372.55791806291427</v>
      </c>
      <c r="K51" s="339">
        <v>357.01523150128349</v>
      </c>
      <c r="L51" s="339">
        <v>392.62652962839024</v>
      </c>
      <c r="M51" s="339">
        <v>396.8209025587214</v>
      </c>
      <c r="N51" s="339">
        <v>395.25561798419096</v>
      </c>
      <c r="O51" s="339">
        <v>372.0910069666914</v>
      </c>
      <c r="P51"/>
    </row>
    <row r="52" spans="1:16">
      <c r="A52"/>
      <c r="B52" s="3" t="s">
        <v>47</v>
      </c>
      <c r="C52" s="339">
        <v>431.72519680822768</v>
      </c>
      <c r="D52" s="339">
        <v>435.40985296914954</v>
      </c>
      <c r="E52" s="339">
        <v>442.18684697532382</v>
      </c>
      <c r="F52" s="339">
        <v>444.55557286363626</v>
      </c>
      <c r="G52" s="339">
        <v>436.4955231061079</v>
      </c>
      <c r="H52" s="339">
        <v>432.79981478403448</v>
      </c>
      <c r="I52" s="339">
        <v>431.64307635831727</v>
      </c>
      <c r="J52" s="339">
        <v>444.55791806291427</v>
      </c>
      <c r="K52" s="339">
        <v>429.01523150128349</v>
      </c>
      <c r="L52" s="339">
        <v>464.62652962839024</v>
      </c>
      <c r="M52" s="339">
        <v>468.8209025587214</v>
      </c>
      <c r="N52" s="339">
        <v>467.25561798419096</v>
      </c>
      <c r="O52" s="339">
        <v>444.0910069666914</v>
      </c>
      <c r="P52"/>
    </row>
    <row r="53" spans="1:16">
      <c r="A53"/>
      <c r="B53" s="340"/>
      <c r="P53"/>
    </row>
    <row r="54" spans="1:16">
      <c r="A54"/>
      <c r="B54" s="16" t="s">
        <v>32</v>
      </c>
      <c r="P54"/>
    </row>
    <row r="55" spans="1:16">
      <c r="A55"/>
      <c r="C55" s="451">
        <v>44562</v>
      </c>
      <c r="D55" s="451">
        <v>44593</v>
      </c>
      <c r="E55" s="451">
        <v>44621</v>
      </c>
      <c r="F55" s="451">
        <v>44652</v>
      </c>
      <c r="G55" s="451">
        <v>44682</v>
      </c>
      <c r="H55" s="451">
        <v>44713</v>
      </c>
      <c r="I55" s="451">
        <v>44743</v>
      </c>
      <c r="J55" s="451">
        <v>44774</v>
      </c>
      <c r="K55" s="451">
        <v>44805</v>
      </c>
      <c r="L55" s="451">
        <v>44835</v>
      </c>
      <c r="M55" s="451">
        <v>44866</v>
      </c>
      <c r="N55" s="451">
        <v>44896</v>
      </c>
      <c r="O55" s="380">
        <v>2022</v>
      </c>
      <c r="P55"/>
    </row>
    <row r="56" spans="1:16">
      <c r="A56"/>
      <c r="B56" s="3" t="s">
        <v>207</v>
      </c>
      <c r="C56" s="339">
        <v>83.455238095238087</v>
      </c>
      <c r="D56" s="339">
        <v>81.099999999999994</v>
      </c>
      <c r="E56" s="339">
        <v>79.8</v>
      </c>
      <c r="F56" s="339">
        <v>78.7</v>
      </c>
      <c r="G56" s="339">
        <v>78.2</v>
      </c>
      <c r="H56" s="339">
        <v>78.099999999999994</v>
      </c>
      <c r="I56" s="339">
        <v>77.900000000000006</v>
      </c>
      <c r="J56" s="339">
        <v>77.7</v>
      </c>
      <c r="K56" s="339">
        <v>77.3</v>
      </c>
      <c r="L56" s="339">
        <v>77</v>
      </c>
      <c r="M56" s="339">
        <v>77.099999999999994</v>
      </c>
      <c r="N56" s="339">
        <v>77</v>
      </c>
      <c r="O56" s="339">
        <v>78.61293650793651</v>
      </c>
      <c r="P56"/>
    </row>
    <row r="57" spans="1:16">
      <c r="A57"/>
      <c r="B57" s="3" t="s">
        <v>229</v>
      </c>
      <c r="C57" s="339">
        <v>33.2395</v>
      </c>
      <c r="D57" s="339">
        <v>33.299999999999997</v>
      </c>
      <c r="E57" s="339">
        <v>33.369999999999997</v>
      </c>
      <c r="F57" s="339">
        <v>33.450000000000003</v>
      </c>
      <c r="G57" s="339">
        <v>33.450000000000003</v>
      </c>
      <c r="H57" s="339">
        <v>33.450000000000003</v>
      </c>
      <c r="I57" s="339">
        <v>33.26</v>
      </c>
      <c r="J57" s="339">
        <v>33.26</v>
      </c>
      <c r="K57" s="339">
        <v>33.26</v>
      </c>
      <c r="L57" s="339">
        <v>33.06</v>
      </c>
      <c r="M57" s="339">
        <v>33.06</v>
      </c>
      <c r="N57" s="339">
        <v>33.06</v>
      </c>
      <c r="O57" s="339">
        <v>33.268291666666663</v>
      </c>
      <c r="P57"/>
    </row>
    <row r="58" spans="1:16">
      <c r="A58"/>
      <c r="B58" s="3" t="s">
        <v>45</v>
      </c>
      <c r="C58" s="339">
        <v>311.66468776261314</v>
      </c>
      <c r="D58" s="339">
        <v>315.25205634340591</v>
      </c>
      <c r="E58" s="339">
        <v>321.80924863668417</v>
      </c>
      <c r="F58" s="339">
        <v>324.15520450452101</v>
      </c>
      <c r="G58" s="339">
        <v>316.43813558773843</v>
      </c>
      <c r="H58" s="339">
        <v>312.89969144958309</v>
      </c>
      <c r="I58" s="339">
        <v>311.60624934064782</v>
      </c>
      <c r="J58" s="339">
        <v>323.9715233131343</v>
      </c>
      <c r="K58" s="339">
        <v>309.09022766901978</v>
      </c>
      <c r="L58" s="339">
        <v>342.98813043785657</v>
      </c>
      <c r="M58" s="339">
        <v>347.00401941370558</v>
      </c>
      <c r="N58" s="339">
        <v>345.5053426934104</v>
      </c>
      <c r="O58" s="339">
        <v>323.53204309602665</v>
      </c>
      <c r="P58"/>
    </row>
    <row r="59" spans="1:16">
      <c r="A59"/>
      <c r="B59" s="3" t="s">
        <v>46</v>
      </c>
      <c r="C59" s="339">
        <v>338.70860707377869</v>
      </c>
      <c r="D59" s="339">
        <v>342.24684180717435</v>
      </c>
      <c r="E59" s="339">
        <v>348.74740734041472</v>
      </c>
      <c r="F59" s="339">
        <v>351.02893711867608</v>
      </c>
      <c r="G59" s="339">
        <v>343.3118682018935</v>
      </c>
      <c r="H59" s="339">
        <v>339.77342406373816</v>
      </c>
      <c r="I59" s="339">
        <v>338.63349997033777</v>
      </c>
      <c r="J59" s="339">
        <v>350.99877394282424</v>
      </c>
      <c r="K59" s="339">
        <v>336.11747829870973</v>
      </c>
      <c r="L59" s="339">
        <v>370.17888530608064</v>
      </c>
      <c r="M59" s="339">
        <v>374.19477428192965</v>
      </c>
      <c r="N59" s="339">
        <v>372.69609756163447</v>
      </c>
      <c r="O59" s="339">
        <v>350.55304958059929</v>
      </c>
      <c r="P59"/>
    </row>
    <row r="60" spans="1:16">
      <c r="A60"/>
      <c r="B60" s="3" t="s">
        <v>47</v>
      </c>
      <c r="C60" s="339">
        <v>361.89352665702955</v>
      </c>
      <c r="D60" s="339">
        <v>365.38963863862978</v>
      </c>
      <c r="E60" s="339">
        <v>371.84165769964358</v>
      </c>
      <c r="F60" s="339">
        <v>374.06795459214294</v>
      </c>
      <c r="G60" s="339">
        <v>366.35088567536036</v>
      </c>
      <c r="H60" s="339">
        <v>362.81244153720502</v>
      </c>
      <c r="I60" s="339">
        <v>361.80412938968431</v>
      </c>
      <c r="J60" s="339">
        <v>374.16940336217078</v>
      </c>
      <c r="K60" s="339">
        <v>359.28810771805627</v>
      </c>
      <c r="L60" s="339">
        <v>393.48968792215646</v>
      </c>
      <c r="M60" s="339">
        <v>397.50557689800547</v>
      </c>
      <c r="N60" s="339">
        <v>396.00690017771029</v>
      </c>
      <c r="O60" s="339">
        <v>373.71832585564954</v>
      </c>
      <c r="P60"/>
    </row>
    <row r="61" spans="1:16">
      <c r="A61"/>
      <c r="B61" s="340" t="s">
        <v>51</v>
      </c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/>
    </row>
    <row r="62" spans="1:16">
      <c r="A62"/>
      <c r="P62"/>
    </row>
    <row r="63" spans="1:16">
      <c r="A63"/>
      <c r="B63" s="298" t="s">
        <v>231</v>
      </c>
      <c r="C63" s="385" t="s">
        <v>326</v>
      </c>
      <c r="P63"/>
    </row>
    <row r="64" spans="1:16">
      <c r="A64"/>
      <c r="B64" s="298"/>
      <c r="C64" s="385" t="s">
        <v>320</v>
      </c>
      <c r="P64"/>
    </row>
    <row r="65" spans="1:16">
      <c r="A65"/>
      <c r="B65" s="298" t="s">
        <v>232</v>
      </c>
      <c r="C65" s="386">
        <v>44616</v>
      </c>
      <c r="P65"/>
    </row>
    <row r="66" spans="1:16">
      <c r="A66"/>
      <c r="P66"/>
    </row>
    <row r="67" spans="1:16">
      <c r="A67"/>
      <c r="C67" t="s">
        <v>321</v>
      </c>
      <c r="P67"/>
    </row>
    <row r="68" spans="1:16">
      <c r="A68"/>
      <c r="C68" t="s">
        <v>322</v>
      </c>
      <c r="P68"/>
    </row>
    <row r="69" spans="1:16">
      <c r="A69"/>
    </row>
    <row r="70" spans="1:16">
      <c r="A7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1:Q149"/>
  <sheetViews>
    <sheetView tabSelected="1" topLeftCell="A10" zoomScale="70" zoomScaleNormal="70" workbookViewId="0">
      <selection activeCell="D18" sqref="D18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9.453125" style="69" bestFit="1" customWidth="1"/>
    <col min="17" max="16384" width="8.6328125" style="69"/>
  </cols>
  <sheetData>
    <row r="1" spans="3:17">
      <c r="C1" s="435" t="s">
        <v>306</v>
      </c>
      <c r="D1" s="436" t="s">
        <v>235</v>
      </c>
      <c r="E1" s="437">
        <f>E23</f>
        <v>389.59705445815075</v>
      </c>
      <c r="F1" s="437">
        <f t="shared" ref="F1:P1" si="0">F23</f>
        <v>393.41204364693255</v>
      </c>
      <c r="G1" s="437">
        <f t="shared" si="0"/>
        <v>400.44692424512664</v>
      </c>
      <c r="H1" s="437">
        <f t="shared" si="0"/>
        <v>402.8817505481004</v>
      </c>
      <c r="I1" s="437">
        <f t="shared" si="0"/>
        <v>394.47871994982609</v>
      </c>
      <c r="J1" s="437">
        <f t="shared" si="0"/>
        <v>390.6257474438346</v>
      </c>
      <c r="K1" s="437">
        <f t="shared" si="0"/>
        <v>389.50246266440854</v>
      </c>
      <c r="L1" s="437">
        <f t="shared" si="0"/>
        <v>402.966872101116</v>
      </c>
      <c r="M1" s="437">
        <f t="shared" si="0"/>
        <v>386.76279462196908</v>
      </c>
      <c r="N1" s="437">
        <f t="shared" si="0"/>
        <v>423.97752173885482</v>
      </c>
      <c r="O1" s="437">
        <f t="shared" si="0"/>
        <v>428.35037862366823</v>
      </c>
      <c r="P1" s="437">
        <f t="shared" si="0"/>
        <v>426.71848619490237</v>
      </c>
      <c r="Q1" s="249">
        <f>AVERAGE(E1:P1)</f>
        <v>402.47672968640751</v>
      </c>
    </row>
    <row r="2" spans="3:17">
      <c r="C2" s="435" t="s">
        <v>306</v>
      </c>
      <c r="D2" s="436" t="s">
        <v>297</v>
      </c>
      <c r="E2" s="437">
        <f>E33</f>
        <v>389.59705445815081</v>
      </c>
      <c r="F2" s="437">
        <f t="shared" ref="F2:P2" si="1">F33</f>
        <v>393.41204364693255</v>
      </c>
      <c r="G2" s="437">
        <f t="shared" si="1"/>
        <v>400.44692424512664</v>
      </c>
      <c r="H2" s="437">
        <f t="shared" si="1"/>
        <v>402.8817505481004</v>
      </c>
      <c r="I2" s="437">
        <f t="shared" si="1"/>
        <v>394.47871994982609</v>
      </c>
      <c r="J2" s="437">
        <f t="shared" si="1"/>
        <v>390.6257474438346</v>
      </c>
      <c r="K2" s="437">
        <f t="shared" si="1"/>
        <v>389.50246266440854</v>
      </c>
      <c r="L2" s="437">
        <f t="shared" si="1"/>
        <v>402.966872101116</v>
      </c>
      <c r="M2" s="437">
        <f t="shared" si="1"/>
        <v>386.76279462196914</v>
      </c>
      <c r="N2" s="437">
        <f t="shared" si="1"/>
        <v>423.97752173885482</v>
      </c>
      <c r="O2" s="437">
        <f t="shared" si="1"/>
        <v>428.35037862366823</v>
      </c>
      <c r="P2" s="437">
        <f t="shared" si="1"/>
        <v>426.71848619490237</v>
      </c>
      <c r="Q2" s="249">
        <f t="shared" ref="Q2:Q11" si="2">AVERAGE(E2:P2)</f>
        <v>402.47672968640751</v>
      </c>
    </row>
    <row r="3" spans="3:17">
      <c r="C3" s="435" t="s">
        <v>306</v>
      </c>
      <c r="D3" s="436" t="s">
        <v>4</v>
      </c>
      <c r="E3" s="438">
        <f>E56</f>
        <v>425.1738221502319</v>
      </c>
      <c r="F3" s="438">
        <f t="shared" ref="F3:P3" si="3">F56</f>
        <v>493.38884755517154</v>
      </c>
      <c r="G3" s="438">
        <f t="shared" si="3"/>
        <v>505.13486399234102</v>
      </c>
      <c r="H3" s="438">
        <f t="shared" si="3"/>
        <v>568.79298075719612</v>
      </c>
      <c r="I3" s="438">
        <f t="shared" si="3"/>
        <v>585.81928822413124</v>
      </c>
      <c r="J3" s="438">
        <f t="shared" si="3"/>
        <v>540.48851849244261</v>
      </c>
      <c r="K3" s="438">
        <f t="shared" si="3"/>
        <v>531.42390430242847</v>
      </c>
      <c r="L3" s="438">
        <f t="shared" si="3"/>
        <v>542.80570057385296</v>
      </c>
      <c r="M3" s="438">
        <f t="shared" si="3"/>
        <v>510.55389598934755</v>
      </c>
      <c r="N3" s="438">
        <f t="shared" si="3"/>
        <v>554.23389356542327</v>
      </c>
      <c r="O3" s="438">
        <f t="shared" si="3"/>
        <v>561.06599699415074</v>
      </c>
      <c r="P3" s="438">
        <f t="shared" si="3"/>
        <v>493.37509327088048</v>
      </c>
      <c r="Q3" s="249">
        <f t="shared" si="2"/>
        <v>526.02140048896661</v>
      </c>
    </row>
    <row r="4" spans="3:17">
      <c r="C4" s="435" t="s">
        <v>306</v>
      </c>
      <c r="D4" s="436" t="s">
        <v>328</v>
      </c>
      <c r="E4" s="438"/>
      <c r="F4" s="438"/>
      <c r="G4" s="438"/>
      <c r="H4" s="438"/>
      <c r="I4" s="438"/>
      <c r="J4" s="438"/>
      <c r="K4" s="438"/>
      <c r="L4" s="438"/>
      <c r="M4" s="438"/>
      <c r="N4" s="438"/>
      <c r="O4" s="438"/>
      <c r="P4" s="438"/>
      <c r="Q4" s="249"/>
    </row>
    <row r="5" spans="3:17">
      <c r="C5" s="435" t="s">
        <v>306</v>
      </c>
      <c r="D5" s="436" t="s">
        <v>5</v>
      </c>
      <c r="E5" s="438">
        <f>E128</f>
        <v>527.76102781801421</v>
      </c>
      <c r="F5" s="438">
        <f t="shared" ref="F5:P5" si="4">F128</f>
        <v>517.20206932903386</v>
      </c>
      <c r="G5" s="438">
        <f t="shared" si="4"/>
        <v>567.42970797822591</v>
      </c>
      <c r="H5" s="438">
        <f t="shared" si="4"/>
        <v>550.97292395071076</v>
      </c>
      <c r="I5" s="438">
        <f t="shared" si="4"/>
        <v>548.95797446770939</v>
      </c>
      <c r="J5" s="438">
        <f t="shared" si="4"/>
        <v>558.49710019212807</v>
      </c>
      <c r="K5" s="438">
        <f t="shared" si="4"/>
        <v>545.66669797493171</v>
      </c>
      <c r="L5" s="438">
        <f t="shared" si="4"/>
        <v>542.81706415527492</v>
      </c>
      <c r="M5" s="438">
        <f t="shared" si="4"/>
        <v>550.77474041632615</v>
      </c>
      <c r="N5" s="438">
        <f t="shared" si="4"/>
        <v>558.83872952546199</v>
      </c>
      <c r="O5" s="438">
        <f t="shared" si="4"/>
        <v>576.5845954562817</v>
      </c>
      <c r="P5" s="438">
        <f t="shared" si="4"/>
        <v>578.25351668484086</v>
      </c>
      <c r="Q5" s="249">
        <f t="shared" si="2"/>
        <v>551.97967899574508</v>
      </c>
    </row>
    <row r="6" spans="3:17">
      <c r="C6" s="445"/>
      <c r="D6" s="446" t="s">
        <v>304</v>
      </c>
      <c r="E6" s="447">
        <f>E12/'Volume (KT)'!E8</f>
        <v>375.74529055759012</v>
      </c>
      <c r="F6" s="447">
        <f>F12/'Volume (KT)'!F8</f>
        <v>379.40084114278108</v>
      </c>
      <c r="G6" s="447">
        <f>G12/'Volume (KT)'!G8</f>
        <v>386.14429097238508</v>
      </c>
      <c r="H6" s="447">
        <f>H12/'Volume (KT)'!H8</f>
        <v>388.47485257012158</v>
      </c>
      <c r="I6" s="447">
        <f>I12/'Volume (KT)'!I8</f>
        <v>380.41480281259322</v>
      </c>
      <c r="J6" s="447">
        <f>J12/'Volume (KT)'!J8</f>
        <v>376.71909449051975</v>
      </c>
      <c r="K6" s="447">
        <f>K12/'Volume (KT)'!K8</f>
        <v>375.65329602704645</v>
      </c>
      <c r="L6" s="447">
        <f>L12/'Volume (KT)'!L8</f>
        <v>388.56813773164345</v>
      </c>
      <c r="M6" s="447">
        <f>M12/'Volume (KT)'!M8</f>
        <v>373.02545117001262</v>
      </c>
      <c r="N6" s="447">
        <f>N12/'Volume (KT)'!N8</f>
        <v>408.73360483050561</v>
      </c>
      <c r="O6" s="447">
        <f>O12/'Volume (KT)'!O8</f>
        <v>412.92797776083677</v>
      </c>
      <c r="P6" s="447">
        <f>P12/'Volume (KT)'!P8</f>
        <v>411.36269318630627</v>
      </c>
      <c r="Q6" s="249">
        <f t="shared" si="2"/>
        <v>388.09752777102858</v>
      </c>
    </row>
    <row r="7" spans="3:17">
      <c r="C7" s="445"/>
      <c r="D7" s="446" t="s">
        <v>305</v>
      </c>
      <c r="E7" s="447">
        <f>E13/'Volume (KT)'!E9</f>
        <v>541.75720908146263</v>
      </c>
      <c r="F7" s="447">
        <f>F13/'Volume (KT)'!F9</f>
        <v>540.46115372313488</v>
      </c>
      <c r="G7" s="447">
        <f>G13/'Volume (KT)'!G9</f>
        <v>588.9233670121763</v>
      </c>
      <c r="H7" s="447">
        <f>H13/'Volume (KT)'!H9</f>
        <v>570.79550899158573</v>
      </c>
      <c r="I7" s="447">
        <f>I13/'Volume (KT)'!I9</f>
        <v>575.68408556775023</v>
      </c>
      <c r="J7" s="447">
        <f>J13/'Volume (KT)'!J9</f>
        <v>622.01434455745709</v>
      </c>
      <c r="K7" s="447">
        <f>K13/'Volume (KT)'!K9</f>
        <v>604.73908415169842</v>
      </c>
      <c r="L7" s="447">
        <f>L13/'Volume (KT)'!L9</f>
        <v>584.86551068118263</v>
      </c>
      <c r="M7" s="447">
        <f>M13/'Volume (KT)'!M9</f>
        <v>605.72510695452604</v>
      </c>
      <c r="N7" s="447">
        <f>N13/'Volume (KT)'!N9</f>
        <v>604.4546949494387</v>
      </c>
      <c r="O7" s="447">
        <f>O13/'Volume (KT)'!O9</f>
        <v>625.08447971823045</v>
      </c>
      <c r="P7" s="447">
        <f>P13/'Volume (KT)'!P9</f>
        <v>628.23873321054737</v>
      </c>
      <c r="Q7" s="249">
        <f t="shared" si="2"/>
        <v>591.06193988326595</v>
      </c>
    </row>
    <row r="8" spans="3:17">
      <c r="C8" s="445"/>
      <c r="D8" s="446" t="s">
        <v>307</v>
      </c>
      <c r="E8" s="447">
        <f>E14/'Volume (KT)'!E10</f>
        <v>389.68806698814041</v>
      </c>
      <c r="F8" s="447">
        <f>F14/'Volume (KT)'!F10</f>
        <v>393.23087301348238</v>
      </c>
      <c r="G8" s="447">
        <f>G14/'Volume (KT)'!G10</f>
        <v>399.96683546459104</v>
      </c>
      <c r="H8" s="447">
        <f>H14/'Volume (KT)'!H10</f>
        <v>401.98338665016701</v>
      </c>
      <c r="I8" s="447">
        <f>I14/'Volume (KT)'!I10</f>
        <v>393.8032320164632</v>
      </c>
      <c r="J8" s="447">
        <f>J14/'Volume (KT)'!J10</f>
        <v>388.72405153581462</v>
      </c>
      <c r="K8" s="447">
        <f>K14/'Volume (KT)'!K10</f>
        <v>386.81095094371091</v>
      </c>
      <c r="L8" s="447">
        <f>L14/'Volume (KT)'!L10</f>
        <v>400.28360968121427</v>
      </c>
      <c r="M8" s="447">
        <f>M14/'Volume (KT)'!M10</f>
        <v>383.23205510390619</v>
      </c>
      <c r="N8" s="447">
        <f>N14/'Volume (KT)'!N10</f>
        <v>419.8844186197324</v>
      </c>
      <c r="O8" s="447">
        <f>O14/'Volume (KT)'!O10</f>
        <v>424.09427191814171</v>
      </c>
      <c r="P8" s="447">
        <f>P14/'Volume (KT)'!P10</f>
        <v>422.71544107002444</v>
      </c>
      <c r="Q8" s="249">
        <f t="shared" si="2"/>
        <v>400.36809941711567</v>
      </c>
    </row>
    <row r="9" spans="3:17">
      <c r="C9" s="435" t="s">
        <v>306</v>
      </c>
      <c r="D9" s="436" t="s">
        <v>6</v>
      </c>
      <c r="E9" s="438">
        <f>E137</f>
        <v>361.89352665702955</v>
      </c>
      <c r="F9" s="438">
        <f t="shared" ref="F9:P9" si="5">F137</f>
        <v>365.38963863862978</v>
      </c>
      <c r="G9" s="438">
        <f t="shared" si="5"/>
        <v>371.84165769964358</v>
      </c>
      <c r="H9" s="438">
        <f t="shared" si="5"/>
        <v>374.06795459214288</v>
      </c>
      <c r="I9" s="438">
        <f t="shared" si="5"/>
        <v>366.35088567536042</v>
      </c>
      <c r="J9" s="438">
        <f t="shared" si="5"/>
        <v>362.81244153720502</v>
      </c>
      <c r="K9" s="438">
        <f t="shared" si="5"/>
        <v>361.80412938968436</v>
      </c>
      <c r="L9" s="438">
        <f t="shared" si="5"/>
        <v>374.16940336217078</v>
      </c>
      <c r="M9" s="438">
        <f t="shared" si="5"/>
        <v>359.28810771805627</v>
      </c>
      <c r="N9" s="438">
        <f t="shared" si="5"/>
        <v>393.48968792215646</v>
      </c>
      <c r="O9" s="438">
        <f t="shared" si="5"/>
        <v>397.50557689800542</v>
      </c>
      <c r="P9" s="438">
        <f t="shared" si="5"/>
        <v>396.00690017771029</v>
      </c>
      <c r="Q9" s="249">
        <f t="shared" si="2"/>
        <v>373.71832585564954</v>
      </c>
    </row>
    <row r="10" spans="3:17">
      <c r="C10" s="435" t="s">
        <v>306</v>
      </c>
      <c r="D10" s="436" t="s">
        <v>190</v>
      </c>
      <c r="E10" s="438">
        <f>E141</f>
        <v>361.89352665702955</v>
      </c>
      <c r="F10" s="438">
        <f t="shared" ref="F10:P10" si="6">F141</f>
        <v>365.38963863862978</v>
      </c>
      <c r="G10" s="438">
        <f t="shared" si="6"/>
        <v>371.84165769964358</v>
      </c>
      <c r="H10" s="438">
        <f t="shared" si="6"/>
        <v>374.06795459214294</v>
      </c>
      <c r="I10" s="438">
        <f t="shared" si="6"/>
        <v>366.35088567536036</v>
      </c>
      <c r="J10" s="438">
        <f t="shared" si="6"/>
        <v>362.81244153720502</v>
      </c>
      <c r="K10" s="438">
        <f t="shared" si="6"/>
        <v>361.80412938968431</v>
      </c>
      <c r="L10" s="438">
        <f t="shared" si="6"/>
        <v>374.16940336217078</v>
      </c>
      <c r="M10" s="438">
        <f t="shared" si="6"/>
        <v>359.28810771805627</v>
      </c>
      <c r="N10" s="438">
        <f t="shared" si="6"/>
        <v>393.48968792215646</v>
      </c>
      <c r="O10" s="438">
        <f t="shared" si="6"/>
        <v>397.50557689800547</v>
      </c>
      <c r="P10" s="438">
        <f t="shared" si="6"/>
        <v>396.00690017771029</v>
      </c>
      <c r="Q10" s="249">
        <f t="shared" si="2"/>
        <v>373.71832585564954</v>
      </c>
    </row>
    <row r="11" spans="3:17">
      <c r="C11" s="442" t="s">
        <v>306</v>
      </c>
      <c r="D11" s="444" t="s">
        <v>319</v>
      </c>
      <c r="E11" s="441">
        <f>E149</f>
        <v>421.89849036355179</v>
      </c>
      <c r="F11" s="441">
        <f t="shared" ref="F11:P11" si="7">F149</f>
        <v>428.16132568854675</v>
      </c>
      <c r="G11" s="441">
        <f t="shared" si="7"/>
        <v>458.64548539091697</v>
      </c>
      <c r="H11" s="441">
        <f t="shared" si="7"/>
        <v>467.42275026568598</v>
      </c>
      <c r="I11" s="441">
        <f t="shared" si="7"/>
        <v>472.85124330618913</v>
      </c>
      <c r="J11" s="441">
        <f t="shared" si="7"/>
        <v>466.222743262439</v>
      </c>
      <c r="K11" s="441">
        <f t="shared" si="7"/>
        <v>459.71077334343579</v>
      </c>
      <c r="L11" s="441">
        <f t="shared" si="7"/>
        <v>462.88483292741603</v>
      </c>
      <c r="M11" s="441">
        <f t="shared" si="7"/>
        <v>455.96826795675503</v>
      </c>
      <c r="N11" s="441">
        <f t="shared" si="7"/>
        <v>479.41983239963173</v>
      </c>
      <c r="O11" s="441">
        <f t="shared" si="7"/>
        <v>490.67275068095427</v>
      </c>
      <c r="P11" s="441">
        <f t="shared" si="7"/>
        <v>476.83493010526394</v>
      </c>
      <c r="Q11" s="249">
        <f t="shared" si="2"/>
        <v>461.72445214089885</v>
      </c>
    </row>
    <row r="12" spans="3:17">
      <c r="D12" s="274" t="s">
        <v>198</v>
      </c>
      <c r="E12" s="275">
        <f>SUM(E59:E69)</f>
        <v>13917.179734439125</v>
      </c>
      <c r="F12" s="275">
        <f t="shared" ref="F12:P12" si="8">SUM(F59:F69)</f>
        <v>19463.263150624669</v>
      </c>
      <c r="G12" s="275">
        <f t="shared" si="8"/>
        <v>19152.756832230301</v>
      </c>
      <c r="H12" s="275">
        <f t="shared" si="8"/>
        <v>15760.424768769833</v>
      </c>
      <c r="I12" s="275">
        <f t="shared" si="8"/>
        <v>17613.205370223066</v>
      </c>
      <c r="J12" s="275">
        <f t="shared" si="8"/>
        <v>30609.933303732694</v>
      </c>
      <c r="K12" s="275">
        <f t="shared" si="8"/>
        <v>31173.58877080445</v>
      </c>
      <c r="L12" s="275">
        <f t="shared" si="8"/>
        <v>25853.769612112628</v>
      </c>
      <c r="M12" s="275">
        <f t="shared" si="8"/>
        <v>27264.521207833583</v>
      </c>
      <c r="N12" s="275">
        <f t="shared" si="8"/>
        <v>30699.133684272678</v>
      </c>
      <c r="O12" s="275">
        <f t="shared" si="8"/>
        <v>30181.006608680476</v>
      </c>
      <c r="P12" s="275">
        <f t="shared" si="8"/>
        <v>30577.875524853669</v>
      </c>
    </row>
    <row r="13" spans="3:17">
      <c r="D13" s="274" t="s">
        <v>197</v>
      </c>
      <c r="E13" s="275">
        <f>SUM(E70:E100)+E127</f>
        <v>113503.55287465724</v>
      </c>
      <c r="F13" s="275">
        <f t="shared" ref="F13:P13" si="9">SUM(F70:F100)+F127</f>
        <v>104914.31916073493</v>
      </c>
      <c r="G13" s="275">
        <f t="shared" si="9"/>
        <v>126298.9030939652</v>
      </c>
      <c r="H13" s="275">
        <f t="shared" si="9"/>
        <v>115988.02056441556</v>
      </c>
      <c r="I13" s="275">
        <f t="shared" si="9"/>
        <v>118386.93042940667</v>
      </c>
      <c r="J13" s="275">
        <f t="shared" si="9"/>
        <v>127050.34935188264</v>
      </c>
      <c r="K13" s="275">
        <f t="shared" si="9"/>
        <v>127953.02830259173</v>
      </c>
      <c r="L13" s="275">
        <f t="shared" si="9"/>
        <v>123163.82136394933</v>
      </c>
      <c r="M13" s="275">
        <f t="shared" si="9"/>
        <v>128186.29801611828</v>
      </c>
      <c r="N13" s="275">
        <f t="shared" si="9"/>
        <v>132008.67533651213</v>
      </c>
      <c r="O13" s="275">
        <f t="shared" si="9"/>
        <v>137445.40189729427</v>
      </c>
      <c r="P13" s="275">
        <f t="shared" si="9"/>
        <v>137995.77894336279</v>
      </c>
    </row>
    <row r="14" spans="3:17">
      <c r="C14" s="276" t="s">
        <v>197</v>
      </c>
      <c r="D14" s="354" t="s">
        <v>261</v>
      </c>
      <c r="E14" s="275">
        <f>SUM(E76:E100)+E127+E70</f>
        <v>50078.813488645923</v>
      </c>
      <c r="F14" s="275">
        <f t="shared" ref="F14:P14" si="10">SUM(F76:F100)+F127+F70</f>
        <v>51167.201196514332</v>
      </c>
      <c r="G14" s="275">
        <f t="shared" si="10"/>
        <v>56978.187250511422</v>
      </c>
      <c r="H14" s="275">
        <f t="shared" si="10"/>
        <v>47114.124200061051</v>
      </c>
      <c r="I14" s="275">
        <f t="shared" si="10"/>
        <v>42391.20656405278</v>
      </c>
      <c r="J14" s="275">
        <f t="shared" si="10"/>
        <v>27699.038124439441</v>
      </c>
      <c r="K14" s="275">
        <f t="shared" si="10"/>
        <v>28076.23100462756</v>
      </c>
      <c r="L14" s="275">
        <f t="shared" si="10"/>
        <v>31856.514816618095</v>
      </c>
      <c r="M14" s="275">
        <f t="shared" si="10"/>
        <v>24766.195837695708</v>
      </c>
      <c r="N14" s="275">
        <f t="shared" si="10"/>
        <v>34175.653278297432</v>
      </c>
      <c r="O14" s="275">
        <f t="shared" si="10"/>
        <v>32605.606828529282</v>
      </c>
      <c r="P14" s="275">
        <f t="shared" si="10"/>
        <v>31980.536694152699</v>
      </c>
    </row>
    <row r="15" spans="3:17">
      <c r="D15" s="72" t="s">
        <v>235</v>
      </c>
      <c r="E15" s="245">
        <f>SUM(E26:E31)</f>
        <v>67576.851753263109</v>
      </c>
      <c r="F15" s="245">
        <f t="shared" ref="F15:P15" si="11">SUM(F26:F31)</f>
        <v>54211.134827034271</v>
      </c>
      <c r="G15" s="245">
        <f t="shared" si="11"/>
        <v>60155.711826297294</v>
      </c>
      <c r="H15" s="245">
        <f t="shared" si="11"/>
        <v>57177.821505031112</v>
      </c>
      <c r="I15" s="245">
        <f t="shared" si="11"/>
        <v>46248.656847748869</v>
      </c>
      <c r="J15" s="245">
        <f t="shared" si="11"/>
        <v>52407.332363774673</v>
      </c>
      <c r="K15" s="245">
        <f t="shared" si="11"/>
        <v>53362.765281799773</v>
      </c>
      <c r="L15" s="245">
        <f t="shared" si="11"/>
        <v>51511.233459373725</v>
      </c>
      <c r="M15" s="245">
        <f t="shared" si="11"/>
        <v>47791.384946443381</v>
      </c>
      <c r="N15" s="245">
        <f t="shared" si="11"/>
        <v>60690.244993427565</v>
      </c>
      <c r="O15" s="245">
        <f t="shared" si="11"/>
        <v>59167.015902466919</v>
      </c>
      <c r="P15" s="245">
        <f t="shared" si="11"/>
        <v>58084.920340850113</v>
      </c>
    </row>
    <row r="16" spans="3:17">
      <c r="D16" s="72" t="s">
        <v>297</v>
      </c>
      <c r="E16" s="245">
        <f>SUM(E26:E32)</f>
        <v>71009.236141993577</v>
      </c>
      <c r="F16" s="245">
        <f t="shared" ref="F16:P16" si="12">SUM(F26:F32)</f>
        <v>57393.541191152275</v>
      </c>
      <c r="G16" s="245">
        <f t="shared" si="12"/>
        <v>63911.329109522223</v>
      </c>
      <c r="H16" s="245">
        <f t="shared" si="12"/>
        <v>60472.55075726987</v>
      </c>
      <c r="I16" s="245">
        <f t="shared" si="12"/>
        <v>48915.361273778428</v>
      </c>
      <c r="J16" s="245">
        <f t="shared" si="12"/>
        <v>55429.793562280131</v>
      </c>
      <c r="K16" s="245">
        <f t="shared" si="12"/>
        <v>56438.906840072799</v>
      </c>
      <c r="L16" s="245">
        <f t="shared" si="12"/>
        <v>54481.121108070882</v>
      </c>
      <c r="M16" s="245">
        <f t="shared" si="12"/>
        <v>50549.897257091361</v>
      </c>
      <c r="N16" s="245">
        <f t="shared" si="12"/>
        <v>64190.196791262621</v>
      </c>
      <c r="O16" s="245">
        <f t="shared" si="12"/>
        <v>62581.990316917938</v>
      </c>
      <c r="P16" s="245">
        <f t="shared" si="12"/>
        <v>64434.491415430261</v>
      </c>
    </row>
    <row r="17" spans="1:16">
      <c r="D17" s="72" t="s">
        <v>4</v>
      </c>
      <c r="E17" s="245">
        <f t="shared" ref="E17:P18" si="13">SUM(E36:E55)</f>
        <v>39487.874609643288</v>
      </c>
      <c r="F17" s="245">
        <f t="shared" si="13"/>
        <v>34962.520515454569</v>
      </c>
      <c r="G17" s="245">
        <f t="shared" si="13"/>
        <v>49864.388099003954</v>
      </c>
      <c r="H17" s="245">
        <f t="shared" si="13"/>
        <v>76109.363816546436</v>
      </c>
      <c r="I17" s="245">
        <f t="shared" si="13"/>
        <v>81325.24022760232</v>
      </c>
      <c r="J17" s="245">
        <f t="shared" si="13"/>
        <v>63726.510644350696</v>
      </c>
      <c r="K17" s="245">
        <f t="shared" si="13"/>
        <v>65242.029717249752</v>
      </c>
      <c r="L17" s="245">
        <f t="shared" si="13"/>
        <v>65711.698991219135</v>
      </c>
      <c r="M17" s="245">
        <f t="shared" si="13"/>
        <v>49488.209931528385</v>
      </c>
      <c r="N17" s="245">
        <f t="shared" si="13"/>
        <v>70574.214385108295</v>
      </c>
      <c r="O17" s="245">
        <f t="shared" si="13"/>
        <v>72809.866469197412</v>
      </c>
      <c r="P17" s="245">
        <f t="shared" si="13"/>
        <v>46040.855196461533</v>
      </c>
    </row>
    <row r="18" spans="1:16">
      <c r="D18" s="515" t="s">
        <v>328</v>
      </c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</row>
    <row r="19" spans="1:16">
      <c r="D19" s="72" t="s">
        <v>5</v>
      </c>
      <c r="E19" s="245">
        <f t="shared" ref="E19:P19" si="14">SUM(E59:E127)</f>
        <v>136448.32130965305</v>
      </c>
      <c r="F19" s="245">
        <f t="shared" si="14"/>
        <v>131591.72249938609</v>
      </c>
      <c r="G19" s="245">
        <f t="shared" si="14"/>
        <v>156711.19302853441</v>
      </c>
      <c r="H19" s="245">
        <f t="shared" si="14"/>
        <v>140891.57710645438</v>
      </c>
      <c r="I19" s="245">
        <f t="shared" si="14"/>
        <v>145059.75912995386</v>
      </c>
      <c r="J19" s="245">
        <f t="shared" si="14"/>
        <v>166225.66018473738</v>
      </c>
      <c r="K19" s="245">
        <f t="shared" si="14"/>
        <v>167448.11627067148</v>
      </c>
      <c r="L19" s="245">
        <f t="shared" si="14"/>
        <v>157102.58123194546</v>
      </c>
      <c r="M19" s="245">
        <f t="shared" si="14"/>
        <v>163489.101860041</v>
      </c>
      <c r="N19" s="245">
        <f t="shared" si="14"/>
        <v>170558.09925546698</v>
      </c>
      <c r="O19" s="245">
        <f t="shared" si="14"/>
        <v>175566.06888106029</v>
      </c>
      <c r="P19" s="245">
        <f t="shared" si="14"/>
        <v>177112.18685059945</v>
      </c>
    </row>
    <row r="20" spans="1:16">
      <c r="D20" s="72" t="s">
        <v>6</v>
      </c>
      <c r="E20" s="245">
        <f>SUM(E131:E136)</f>
        <v>15279.289452870451</v>
      </c>
      <c r="F20" s="245">
        <f t="shared" ref="F20:P20" si="15">SUM(F131:F136)</f>
        <v>15640.72271570973</v>
      </c>
      <c r="G20" s="245">
        <f t="shared" si="15"/>
        <v>18496.59394728491</v>
      </c>
      <c r="H20" s="245">
        <f t="shared" si="15"/>
        <v>15243.418776811661</v>
      </c>
      <c r="I20" s="245">
        <f t="shared" si="15"/>
        <v>14865.639698580504</v>
      </c>
      <c r="J20" s="245">
        <f t="shared" si="15"/>
        <v>14265.494951289673</v>
      </c>
      <c r="K20" s="245">
        <f t="shared" si="15"/>
        <v>14353.203977844045</v>
      </c>
      <c r="L20" s="245">
        <f t="shared" si="15"/>
        <v>14687.795427339997</v>
      </c>
      <c r="M20" s="245">
        <f t="shared" si="15"/>
        <v>12826.585445534609</v>
      </c>
      <c r="N20" s="245">
        <f t="shared" si="15"/>
        <v>15632.558321771432</v>
      </c>
      <c r="O20" s="245">
        <f t="shared" si="15"/>
        <v>15814.043866848731</v>
      </c>
      <c r="P20" s="245">
        <f t="shared" si="15"/>
        <v>15780.0829582814</v>
      </c>
    </row>
    <row r="21" spans="1:16">
      <c r="D21" s="72" t="s">
        <v>190</v>
      </c>
      <c r="E21" s="245">
        <f>SUM(E140)</f>
        <v>1615.4927029969801</v>
      </c>
      <c r="F21" s="245">
        <f t="shared" ref="F21:P21" si="16">SUM(F140)</f>
        <v>1473.2510229909553</v>
      </c>
      <c r="G21" s="245">
        <f t="shared" si="16"/>
        <v>1659.9011599712092</v>
      </c>
      <c r="H21" s="245">
        <f t="shared" si="16"/>
        <v>1615.9735638380575</v>
      </c>
      <c r="I21" s="245">
        <f t="shared" si="16"/>
        <v>1635.3903536548089</v>
      </c>
      <c r="J21" s="245">
        <f t="shared" si="16"/>
        <v>1567.3497474407259</v>
      </c>
      <c r="K21" s="245">
        <f t="shared" si="16"/>
        <v>1615.093633595551</v>
      </c>
      <c r="L21" s="245">
        <f t="shared" si="16"/>
        <v>1670.2922166087305</v>
      </c>
      <c r="M21" s="245">
        <f t="shared" si="16"/>
        <v>1552.1246253420031</v>
      </c>
      <c r="N21" s="245">
        <f t="shared" si="16"/>
        <v>1756.5379668845067</v>
      </c>
      <c r="O21" s="245">
        <f t="shared" si="16"/>
        <v>1717.2240921993837</v>
      </c>
      <c r="P21" s="245">
        <f t="shared" si="16"/>
        <v>1767.7748023932988</v>
      </c>
    </row>
    <row r="22" spans="1:16" ht="23.5">
      <c r="A22" s="70" t="s">
        <v>189</v>
      </c>
    </row>
    <row r="23" spans="1:16" s="73" customFormat="1" ht="23.5">
      <c r="A23" s="71" t="s">
        <v>0</v>
      </c>
      <c r="B23" s="72"/>
      <c r="D23" s="434" t="s">
        <v>300</v>
      </c>
      <c r="E23" s="432">
        <f>E15/SUM('Volume (KT)'!E25:E30)</f>
        <v>389.59705445815075</v>
      </c>
      <c r="F23" s="432">
        <f>F15/SUM('Volume (KT)'!F25:F30)</f>
        <v>393.41204364693255</v>
      </c>
      <c r="G23" s="432">
        <f>G15/SUM('Volume (KT)'!G25:G30)</f>
        <v>400.44692424512664</v>
      </c>
      <c r="H23" s="432">
        <f>H15/SUM('Volume (KT)'!H25:H30)</f>
        <v>402.8817505481004</v>
      </c>
      <c r="I23" s="432">
        <f>I15/SUM('Volume (KT)'!I25:I30)</f>
        <v>394.47871994982609</v>
      </c>
      <c r="J23" s="432">
        <f>J15/SUM('Volume (KT)'!J25:J30)</f>
        <v>390.6257474438346</v>
      </c>
      <c r="K23" s="432">
        <f>K15/SUM('Volume (KT)'!K25:K30)</f>
        <v>389.50246266440854</v>
      </c>
      <c r="L23" s="432">
        <f>L15/SUM('Volume (KT)'!L25:L30)</f>
        <v>402.966872101116</v>
      </c>
      <c r="M23" s="432">
        <f>M15/SUM('Volume (KT)'!M25:M30)</f>
        <v>386.76279462196908</v>
      </c>
      <c r="N23" s="432">
        <f>N15/SUM('Volume (KT)'!N25:N30)</f>
        <v>423.97752173885482</v>
      </c>
      <c r="O23" s="432">
        <f>O15/SUM('Volume (KT)'!O25:O30)</f>
        <v>428.35037862366823</v>
      </c>
      <c r="P23" s="432">
        <f>P15/SUM('Volume (KT)'!P25:P30)</f>
        <v>426.71848619490237</v>
      </c>
    </row>
    <row r="24" spans="1:16">
      <c r="A24" s="487" t="s">
        <v>1</v>
      </c>
      <c r="B24" s="487" t="s">
        <v>98</v>
      </c>
      <c r="C24" s="487" t="s">
        <v>99</v>
      </c>
      <c r="D24" s="487" t="s">
        <v>100</v>
      </c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</row>
    <row r="25" spans="1:16">
      <c r="A25" s="487"/>
      <c r="B25" s="492"/>
      <c r="C25" s="492"/>
      <c r="D25" s="492"/>
      <c r="E25" s="302">
        <v>23743</v>
      </c>
      <c r="F25" s="302">
        <v>23774</v>
      </c>
      <c r="G25" s="302">
        <v>23802</v>
      </c>
      <c r="H25" s="302">
        <v>23833</v>
      </c>
      <c r="I25" s="302">
        <v>23863</v>
      </c>
      <c r="J25" s="302">
        <v>23894</v>
      </c>
      <c r="K25" s="302">
        <v>23924</v>
      </c>
      <c r="L25" s="302">
        <v>23955</v>
      </c>
      <c r="M25" s="302">
        <v>23986</v>
      </c>
      <c r="N25" s="302">
        <v>24016</v>
      </c>
      <c r="O25" s="302">
        <v>24047</v>
      </c>
      <c r="P25" s="302">
        <v>24077</v>
      </c>
    </row>
    <row r="26" spans="1:16">
      <c r="A26" s="74" t="s">
        <v>7</v>
      </c>
      <c r="B26" s="314" t="s">
        <v>95</v>
      </c>
      <c r="C26" s="314" t="s">
        <v>241</v>
      </c>
      <c r="D26" s="314" t="s">
        <v>95</v>
      </c>
      <c r="E26" s="75">
        <f>'Full Cost'!E25*'Volume (KT)'!E25</f>
        <v>11225.568135390342</v>
      </c>
      <c r="F26" s="75">
        <f>'Full Cost'!F25*'Volume (KT)'!F25</f>
        <v>9420.3758826079666</v>
      </c>
      <c r="G26" s="75">
        <f>'Full Cost'!G25*'Volume (KT)'!G25</f>
        <v>11893.273650080264</v>
      </c>
      <c r="H26" s="75">
        <f>'Full Cost'!H25*'Volume (KT)'!H25</f>
        <v>10998.671789963139</v>
      </c>
      <c r="I26" s="75">
        <f>'Full Cost'!I25*'Volume (KT)'!I25</f>
        <v>9546.3850227857893</v>
      </c>
      <c r="J26" s="75">
        <f>'Full Cost'!J25*'Volume (KT)'!J25</f>
        <v>10898.458353682987</v>
      </c>
      <c r="K26" s="75">
        <f>'Full Cost'!K25*'Volume (KT)'!K25</f>
        <v>11334.521663534288</v>
      </c>
      <c r="L26" s="75">
        <f>'Full Cost'!L25*'Volume (KT)'!L25</f>
        <v>11726.335978142475</v>
      </c>
      <c r="M26" s="75">
        <f>'Full Cost'!M25*'Volume (KT)'!M25</f>
        <v>10868.034528877331</v>
      </c>
      <c r="N26" s="75">
        <f>'Full Cost'!N25*'Volume (KT)'!N25</f>
        <v>12337.745882600675</v>
      </c>
      <c r="O26" s="75">
        <f>'Full Cost'!O25*'Volume (KT)'!O25</f>
        <v>12036.645639325076</v>
      </c>
      <c r="P26" s="75">
        <f>'Full Cost'!P25*'Volume (KT)'!P25</f>
        <v>13569.647860997893</v>
      </c>
    </row>
    <row r="27" spans="1:16">
      <c r="A27" s="74" t="s">
        <v>7</v>
      </c>
      <c r="B27" s="314" t="s">
        <v>95</v>
      </c>
      <c r="C27" s="314" t="s">
        <v>242</v>
      </c>
      <c r="D27" s="314" t="s">
        <v>95</v>
      </c>
      <c r="E27" s="75">
        <f>'Full Cost'!E26*'Volume (KT)'!E26</f>
        <v>10463.763349682858</v>
      </c>
      <c r="F27" s="75">
        <f>'Full Cost'!F26*'Volume (KT)'!F26</f>
        <v>10036.238302418928</v>
      </c>
      <c r="G27" s="75">
        <f>'Full Cost'!G26*'Volume (KT)'!G26</f>
        <v>11141.00829869378</v>
      </c>
      <c r="H27" s="75">
        <f>'Full Cost'!H26*'Volume (KT)'!H26</f>
        <v>11209.013767492856</v>
      </c>
      <c r="I27" s="75">
        <f>'Full Cost'!I26*'Volume (KT)'!I26</f>
        <v>17877.74730895738</v>
      </c>
      <c r="J27" s="75">
        <f>'Full Cost'!J26*'Volume (KT)'!J26</f>
        <v>16665.076472663801</v>
      </c>
      <c r="K27" s="75">
        <f>'Full Cost'!K26*'Volume (KT)'!K26</f>
        <v>11413.350052842974</v>
      </c>
      <c r="L27" s="75">
        <f>'Full Cost'!L26*'Volume (KT)'!L26</f>
        <v>12020.479993464362</v>
      </c>
      <c r="M27" s="75">
        <f>'Full Cost'!M26*'Volume (KT)'!M26</f>
        <v>11164.948295742908</v>
      </c>
      <c r="N27" s="75">
        <f>'Full Cost'!N26*'Volume (KT)'!N26</f>
        <v>12272.012010850342</v>
      </c>
      <c r="O27" s="75">
        <f>'Full Cost'!O26*'Volume (KT)'!O26</f>
        <v>12005.639216001035</v>
      </c>
      <c r="P27" s="75">
        <f>'Full Cost'!P26*'Volume (KT)'!P26</f>
        <v>0</v>
      </c>
    </row>
    <row r="28" spans="1:16">
      <c r="A28" s="74" t="s">
        <v>7</v>
      </c>
      <c r="B28" s="314" t="s">
        <v>95</v>
      </c>
      <c r="C28" s="314" t="s">
        <v>243</v>
      </c>
      <c r="D28" s="314" t="s">
        <v>95</v>
      </c>
      <c r="E28" s="75">
        <f>'Full Cost'!E27*'Volume (KT)'!E27</f>
        <v>44728.079434122454</v>
      </c>
      <c r="F28" s="75">
        <f>'Full Cost'!F27*'Volume (KT)'!F27</f>
        <v>33697.029068684424</v>
      </c>
      <c r="G28" s="75">
        <f>'Full Cost'!G27*'Volume (KT)'!G27</f>
        <v>35929.699830969759</v>
      </c>
      <c r="H28" s="75">
        <f>'Full Cost'!H27*'Volume (KT)'!H27</f>
        <v>33809.836505996587</v>
      </c>
      <c r="I28" s="75">
        <f>'Full Cost'!I27*'Volume (KT)'!I27</f>
        <v>17650.555845435018</v>
      </c>
      <c r="J28" s="75">
        <f>'Full Cost'!J27*'Volume (KT)'!J27</f>
        <v>23718.795384789642</v>
      </c>
      <c r="K28" s="75">
        <f>'Full Cost'!K27*'Volume (KT)'!K27</f>
        <v>29455.734236533233</v>
      </c>
      <c r="L28" s="75">
        <f>'Full Cost'!L27*'Volume (KT)'!L27</f>
        <v>26565.188076393966</v>
      </c>
      <c r="M28" s="75">
        <f>'Full Cost'!M27*'Volume (KT)'!M27</f>
        <v>24644.525273311869</v>
      </c>
      <c r="N28" s="75">
        <f>'Full Cost'!N27*'Volume (KT)'!N27</f>
        <v>34818.729995281719</v>
      </c>
      <c r="O28" s="75">
        <f>'Full Cost'!O27*'Volume (KT)'!O27</f>
        <v>33891.081956704642</v>
      </c>
      <c r="P28" s="75">
        <f>'Full Cost'!P27*'Volume (KT)'!P27</f>
        <v>43245.358264936185</v>
      </c>
    </row>
    <row r="29" spans="1:16">
      <c r="A29" s="74" t="s">
        <v>7</v>
      </c>
      <c r="B29" s="314" t="s">
        <v>95</v>
      </c>
      <c r="C29" s="314" t="s">
        <v>244</v>
      </c>
      <c r="D29" s="314" t="s">
        <v>95</v>
      </c>
      <c r="E29" s="75">
        <f>'Full Cost'!E28*'Volume (KT)'!E28</f>
        <v>0</v>
      </c>
      <c r="F29" s="75">
        <f>'Full Cost'!F28*'Volume (KT)'!F28</f>
        <v>0</v>
      </c>
      <c r="G29" s="75">
        <f>'Full Cost'!G28*'Volume (KT)'!G28</f>
        <v>0</v>
      </c>
      <c r="H29" s="75">
        <f>'Full Cost'!H28*'Volume (KT)'!H28</f>
        <v>0</v>
      </c>
      <c r="I29" s="75">
        <f>'Full Cost'!I28*'Volume (KT)'!I28</f>
        <v>0</v>
      </c>
      <c r="J29" s="75">
        <f>'Full Cost'!J28*'Volume (KT)'!J28</f>
        <v>0</v>
      </c>
      <c r="K29" s="75">
        <f>'Full Cost'!K28*'Volume (KT)'!K28</f>
        <v>0</v>
      </c>
      <c r="L29" s="75">
        <f>'Full Cost'!L28*'Volume (KT)'!L28</f>
        <v>0</v>
      </c>
      <c r="M29" s="75">
        <f>'Full Cost'!M28*'Volume (KT)'!M28</f>
        <v>0</v>
      </c>
      <c r="N29" s="75">
        <f>'Full Cost'!N28*'Volume (KT)'!N28</f>
        <v>0</v>
      </c>
      <c r="O29" s="75">
        <f>'Full Cost'!O28*'Volume (KT)'!O28</f>
        <v>0</v>
      </c>
      <c r="P29" s="75">
        <f>'Full Cost'!P28*'Volume (KT)'!P28</f>
        <v>0</v>
      </c>
    </row>
    <row r="30" spans="1:16">
      <c r="A30" s="74" t="s">
        <v>7</v>
      </c>
      <c r="B30" s="314" t="s">
        <v>95</v>
      </c>
      <c r="C30" s="314" t="s">
        <v>245</v>
      </c>
      <c r="D30" s="314" t="s">
        <v>95</v>
      </c>
      <c r="E30" s="75">
        <f>'Full Cost'!E29*'Volume (KT)'!E29</f>
        <v>0</v>
      </c>
      <c r="F30" s="75">
        <f>'Full Cost'!F29*'Volume (KT)'!F29</f>
        <v>0</v>
      </c>
      <c r="G30" s="75">
        <f>'Full Cost'!G29*'Volume (KT)'!G29</f>
        <v>0</v>
      </c>
      <c r="H30" s="75">
        <f>'Full Cost'!H29*'Volume (KT)'!H29</f>
        <v>0</v>
      </c>
      <c r="I30" s="75">
        <f>'Full Cost'!I29*'Volume (KT)'!I29</f>
        <v>0</v>
      </c>
      <c r="J30" s="75">
        <f>'Full Cost'!J29*'Volume (KT)'!J29</f>
        <v>0</v>
      </c>
      <c r="K30" s="75">
        <f>'Full Cost'!K29*'Volume (KT)'!K29</f>
        <v>0</v>
      </c>
      <c r="L30" s="75">
        <f>'Full Cost'!L29*'Volume (KT)'!L29</f>
        <v>0</v>
      </c>
      <c r="M30" s="75">
        <f>'Full Cost'!M29*'Volume (KT)'!M29</f>
        <v>0</v>
      </c>
      <c r="N30" s="75">
        <f>'Full Cost'!N29*'Volume (KT)'!N29</f>
        <v>0</v>
      </c>
      <c r="O30" s="75">
        <f>'Full Cost'!O29*'Volume (KT)'!O29</f>
        <v>0</v>
      </c>
      <c r="P30" s="75">
        <f>'Full Cost'!P29*'Volume (KT)'!P29</f>
        <v>0</v>
      </c>
    </row>
    <row r="31" spans="1:16">
      <c r="A31" s="74" t="s">
        <v>7</v>
      </c>
      <c r="B31" s="314" t="s">
        <v>95</v>
      </c>
      <c r="C31" s="314" t="s">
        <v>246</v>
      </c>
      <c r="D31" s="314" t="s">
        <v>95</v>
      </c>
      <c r="E31" s="75">
        <f>'Full Cost'!E30*'Volume (KT)'!E30</f>
        <v>1159.4408340674565</v>
      </c>
      <c r="F31" s="75">
        <f>'Full Cost'!F30*'Volume (KT)'!F30</f>
        <v>1057.4915733229548</v>
      </c>
      <c r="G31" s="75">
        <f>'Full Cost'!G30*'Volume (KT)'!G30</f>
        <v>1191.730046553497</v>
      </c>
      <c r="H31" s="75">
        <f>'Full Cost'!H30*'Volume (KT)'!H30</f>
        <v>1160.299441578529</v>
      </c>
      <c r="I31" s="75">
        <f>'Full Cost'!I30*'Volume (KT)'!I30</f>
        <v>1173.9686705706822</v>
      </c>
      <c r="J31" s="75">
        <f>'Full Cost'!J30*'Volume (KT)'!J30</f>
        <v>1125.0021526382436</v>
      </c>
      <c r="K31" s="75">
        <f>'Full Cost'!K30*'Volume (KT)'!K30</f>
        <v>1159.1593288892798</v>
      </c>
      <c r="L31" s="75">
        <f>'Full Cost'!L30*'Volume (KT)'!L30</f>
        <v>1199.2294113729213</v>
      </c>
      <c r="M31" s="75">
        <f>'Full Cost'!M30*'Volume (KT)'!M30</f>
        <v>1113.876848511271</v>
      </c>
      <c r="N31" s="75">
        <f>'Full Cost'!N30*'Volume (KT)'!N30</f>
        <v>1261.7571046948319</v>
      </c>
      <c r="O31" s="75">
        <f>'Full Cost'!O30*'Volume (KT)'!O30</f>
        <v>1233.6490904361642</v>
      </c>
      <c r="P31" s="75">
        <f>'Full Cost'!P30*'Volume (KT)'!P30</f>
        <v>1269.9142149160293</v>
      </c>
    </row>
    <row r="32" spans="1:16">
      <c r="A32" s="93" t="s">
        <v>7</v>
      </c>
      <c r="B32" s="314" t="s">
        <v>95</v>
      </c>
      <c r="C32" s="314" t="s">
        <v>196</v>
      </c>
      <c r="D32" s="314" t="s">
        <v>95</v>
      </c>
      <c r="E32" s="75">
        <f>'Full Cost'!E31*'Volume (KT)'!E31</f>
        <v>3432.3843887304615</v>
      </c>
      <c r="F32" s="75">
        <f>'Full Cost'!F31*'Volume (KT)'!F31</f>
        <v>3182.4063641180069</v>
      </c>
      <c r="G32" s="75">
        <f>'Full Cost'!G31*'Volume (KT)'!G31</f>
        <v>3755.6172832249304</v>
      </c>
      <c r="H32" s="75">
        <f>'Full Cost'!H31*'Volume (KT)'!H31</f>
        <v>3294.7292522387547</v>
      </c>
      <c r="I32" s="75">
        <f>'Full Cost'!I31*'Volume (KT)'!I31</f>
        <v>2666.7044260295556</v>
      </c>
      <c r="J32" s="75">
        <f>'Full Cost'!J31*'Volume (KT)'!J31</f>
        <v>3022.4611985054594</v>
      </c>
      <c r="K32" s="75">
        <f>'Full Cost'!K31*'Volume (KT)'!K31</f>
        <v>3076.1415582730265</v>
      </c>
      <c r="L32" s="75">
        <f>'Full Cost'!L31*'Volume (KT)'!L31</f>
        <v>2969.8876486971535</v>
      </c>
      <c r="M32" s="75">
        <f>'Full Cost'!M31*'Volume (KT)'!M31</f>
        <v>2758.5123106479796</v>
      </c>
      <c r="N32" s="75">
        <f>'Full Cost'!N31*'Volume (KT)'!N31</f>
        <v>3499.9517978350586</v>
      </c>
      <c r="O32" s="75">
        <f>'Full Cost'!O31*'Volume (KT)'!O31</f>
        <v>3414.9744144510205</v>
      </c>
      <c r="P32" s="75">
        <f>'Full Cost'!P31*'Volume (KT)'!P31</f>
        <v>6349.5710745801471</v>
      </c>
    </row>
    <row r="33" spans="1:16" s="73" customFormat="1" ht="23.5">
      <c r="A33" s="71" t="s">
        <v>4</v>
      </c>
      <c r="B33" s="72"/>
      <c r="D33" s="434" t="s">
        <v>299</v>
      </c>
      <c r="E33" s="433">
        <f>E16/SUM('Volume (KT)'!E25:E31)</f>
        <v>389.59705445815081</v>
      </c>
      <c r="F33" s="433">
        <f>F16/SUM('Volume (KT)'!F25:F31)</f>
        <v>393.41204364693255</v>
      </c>
      <c r="G33" s="433">
        <f>G16/SUM('Volume (KT)'!G25:G31)</f>
        <v>400.44692424512664</v>
      </c>
      <c r="H33" s="433">
        <f>H16/SUM('Volume (KT)'!H25:H31)</f>
        <v>402.8817505481004</v>
      </c>
      <c r="I33" s="433">
        <f>I16/SUM('Volume (KT)'!I25:I31)</f>
        <v>394.47871994982609</v>
      </c>
      <c r="J33" s="433">
        <f>J16/SUM('Volume (KT)'!J25:J31)</f>
        <v>390.6257474438346</v>
      </c>
      <c r="K33" s="433">
        <f>K16/SUM('Volume (KT)'!K25:K31)</f>
        <v>389.50246266440854</v>
      </c>
      <c r="L33" s="433">
        <f>L16/SUM('Volume (KT)'!L25:L31)</f>
        <v>402.966872101116</v>
      </c>
      <c r="M33" s="433">
        <f>M16/SUM('Volume (KT)'!M25:M31)</f>
        <v>386.76279462196914</v>
      </c>
      <c r="N33" s="433">
        <f>N16/SUM('Volume (KT)'!N25:N31)</f>
        <v>423.97752173885482</v>
      </c>
      <c r="O33" s="433">
        <f>O16/SUM('Volume (KT)'!O25:O31)</f>
        <v>428.35037862366823</v>
      </c>
      <c r="P33" s="433">
        <f>P16/SUM('Volume (KT)'!P25:P31)</f>
        <v>426.71848619490237</v>
      </c>
    </row>
    <row r="34" spans="1:16">
      <c r="A34" s="487" t="s">
        <v>1</v>
      </c>
      <c r="B34" s="487" t="s">
        <v>98</v>
      </c>
      <c r="C34" s="487" t="s">
        <v>99</v>
      </c>
      <c r="D34" s="487" t="s">
        <v>100</v>
      </c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</row>
    <row r="35" spans="1:16">
      <c r="A35" s="487"/>
      <c r="B35" s="492"/>
      <c r="C35" s="488"/>
      <c r="D35" s="488"/>
      <c r="E35" s="302">
        <f>E25</f>
        <v>23743</v>
      </c>
      <c r="F35" s="302">
        <f t="shared" ref="F35:P35" si="17">F25</f>
        <v>23774</v>
      </c>
      <c r="G35" s="302">
        <f t="shared" si="17"/>
        <v>23802</v>
      </c>
      <c r="H35" s="302">
        <f t="shared" si="17"/>
        <v>23833</v>
      </c>
      <c r="I35" s="302">
        <f t="shared" si="17"/>
        <v>23863</v>
      </c>
      <c r="J35" s="302">
        <f t="shared" si="17"/>
        <v>23894</v>
      </c>
      <c r="K35" s="302">
        <f t="shared" si="17"/>
        <v>23924</v>
      </c>
      <c r="L35" s="302">
        <f t="shared" si="17"/>
        <v>23955</v>
      </c>
      <c r="M35" s="302">
        <f t="shared" si="17"/>
        <v>23986</v>
      </c>
      <c r="N35" s="302">
        <f t="shared" si="17"/>
        <v>24016</v>
      </c>
      <c r="O35" s="302">
        <f t="shared" si="17"/>
        <v>24047</v>
      </c>
      <c r="P35" s="302">
        <f t="shared" si="17"/>
        <v>24077</v>
      </c>
    </row>
    <row r="36" spans="1:16">
      <c r="A36" s="74"/>
      <c r="B36" s="76"/>
      <c r="C36" s="308" t="s">
        <v>62</v>
      </c>
      <c r="D36" s="76"/>
      <c r="E36" s="75">
        <f>'Full Cost'!E35*'Volume (KT)'!E35</f>
        <v>0</v>
      </c>
      <c r="F36" s="75">
        <f>'Full Cost'!F35*'Volume (KT)'!F35</f>
        <v>0</v>
      </c>
      <c r="G36" s="75">
        <f>'Full Cost'!G35*'Volume (KT)'!G35</f>
        <v>0</v>
      </c>
      <c r="H36" s="75">
        <f>'Full Cost'!H35*'Volume (KT)'!H35</f>
        <v>0</v>
      </c>
      <c r="I36" s="75">
        <f>'Full Cost'!I35*'Volume (KT)'!I35</f>
        <v>0</v>
      </c>
      <c r="J36" s="75">
        <f>'Full Cost'!J35*'Volume (KT)'!J35</f>
        <v>0</v>
      </c>
      <c r="K36" s="75">
        <f>'Full Cost'!K35*'Volume (KT)'!K35</f>
        <v>0</v>
      </c>
      <c r="L36" s="75">
        <f>'Full Cost'!L35*'Volume (KT)'!L35</f>
        <v>0</v>
      </c>
      <c r="M36" s="75">
        <f>'Full Cost'!M35*'Volume (KT)'!M35</f>
        <v>0</v>
      </c>
      <c r="N36" s="75">
        <f>'Full Cost'!N35*'Volume (KT)'!N35</f>
        <v>0</v>
      </c>
      <c r="O36" s="75">
        <f>'Full Cost'!O35*'Volume (KT)'!O35</f>
        <v>0</v>
      </c>
      <c r="P36" s="75">
        <f>'Full Cost'!P35*'Volume (KT)'!P35</f>
        <v>0</v>
      </c>
    </row>
    <row r="37" spans="1:16">
      <c r="A37" s="74" t="s">
        <v>7</v>
      </c>
      <c r="B37" s="76" t="s">
        <v>95</v>
      </c>
      <c r="C37" s="77" t="s">
        <v>2</v>
      </c>
      <c r="D37" s="76" t="s">
        <v>95</v>
      </c>
      <c r="E37" s="75">
        <f>'Full Cost'!E36*'Volume (KT)'!E36</f>
        <v>8036.0946226652804</v>
      </c>
      <c r="F37" s="75">
        <f>'Full Cost'!F36*'Volume (KT)'!F36</f>
        <v>10263.341516449793</v>
      </c>
      <c r="G37" s="75">
        <f>'Full Cost'!G36*'Volume (KT)'!G36</f>
        <v>11759.538667501804</v>
      </c>
      <c r="H37" s="75">
        <f>'Full Cost'!H36*'Volume (KT)'!H36</f>
        <v>9338.0079167950207</v>
      </c>
      <c r="I37" s="75">
        <f>'Full Cost'!I36*'Volume (KT)'!I36</f>
        <v>6581.3018008052795</v>
      </c>
      <c r="J37" s="75">
        <f>'Full Cost'!J36*'Volume (KT)'!J36</f>
        <v>7074.3024973818328</v>
      </c>
      <c r="K37" s="75">
        <f>'Full Cost'!K36*'Volume (KT)'!K36</f>
        <v>6881.175202266626</v>
      </c>
      <c r="L37" s="75">
        <f>'Full Cost'!L36*'Volume (KT)'!L36</f>
        <v>6722.6407662332895</v>
      </c>
      <c r="M37" s="75">
        <f>'Full Cost'!M36*'Volume (KT)'!M36</f>
        <v>6244.8485106604739</v>
      </c>
      <c r="N37" s="75">
        <f>'Full Cost'!N36*'Volume (KT)'!N36</f>
        <v>7072.3564926761946</v>
      </c>
      <c r="O37" s="75">
        <f>'Full Cost'!O36*'Volume (KT)'!O36</f>
        <v>6914.6317016820976</v>
      </c>
      <c r="P37" s="75">
        <f>'Full Cost'!P36*'Volume (KT)'!P36</f>
        <v>7117.9652598201574</v>
      </c>
    </row>
    <row r="38" spans="1:16">
      <c r="A38" s="74" t="s">
        <v>7</v>
      </c>
      <c r="B38" s="123" t="s">
        <v>281</v>
      </c>
      <c r="C38" s="77" t="s">
        <v>2</v>
      </c>
      <c r="D38" s="76" t="s">
        <v>95</v>
      </c>
      <c r="E38" s="75">
        <f>'Full Cost'!E37*'Volume (KT)'!E37</f>
        <v>0</v>
      </c>
      <c r="F38" s="75">
        <f>'Full Cost'!F37*'Volume (KT)'!F37</f>
        <v>0</v>
      </c>
      <c r="G38" s="75">
        <f>'Full Cost'!G37*'Volume (KT)'!G37</f>
        <v>0</v>
      </c>
      <c r="H38" s="75">
        <f>'Full Cost'!H37*'Volume (KT)'!H37</f>
        <v>15041.31095775141</v>
      </c>
      <c r="I38" s="75">
        <f>'Full Cost'!I37*'Volume (KT)'!I37</f>
        <v>39051.996139415787</v>
      </c>
      <c r="J38" s="75">
        <f>'Full Cost'!J37*'Volume (KT)'!J37</f>
        <v>24483.738193230471</v>
      </c>
      <c r="K38" s="75">
        <f>'Full Cost'!K37*'Volume (KT)'!K37</f>
        <v>25487.679980695244</v>
      </c>
      <c r="L38" s="75">
        <f>'Full Cost'!L37*'Volume (KT)'!L37</f>
        <v>27416.735634599016</v>
      </c>
      <c r="M38" s="75">
        <f>'Full Cost'!M37*'Volume (KT)'!M37</f>
        <v>13794.010681024176</v>
      </c>
      <c r="N38" s="75">
        <f>'Full Cost'!N37*'Volume (KT)'!N37</f>
        <v>30532.227253166257</v>
      </c>
      <c r="O38" s="75">
        <f>'Full Cost'!O37*'Volume (KT)'!O37</f>
        <v>30840.639440149687</v>
      </c>
      <c r="P38" s="75">
        <f>'Full Cost'!P37*'Volume (KT)'!P37</f>
        <v>12658.635137368596</v>
      </c>
    </row>
    <row r="39" spans="1:16">
      <c r="A39" s="74"/>
      <c r="B39" s="78"/>
      <c r="C39" s="79" t="s">
        <v>63</v>
      </c>
      <c r="D39" s="78"/>
      <c r="E39" s="75">
        <f>'Full Cost'!E38*'Volume (KT)'!E38</f>
        <v>0</v>
      </c>
      <c r="F39" s="75">
        <f>'Full Cost'!F38*'Volume (KT)'!F38</f>
        <v>0</v>
      </c>
      <c r="G39" s="75">
        <f>'Full Cost'!G38*'Volume (KT)'!G38</f>
        <v>0</v>
      </c>
      <c r="H39" s="75">
        <f>'Full Cost'!H38*'Volume (KT)'!H38</f>
        <v>0</v>
      </c>
      <c r="I39" s="75">
        <f>'Full Cost'!I38*'Volume (KT)'!I38</f>
        <v>0</v>
      </c>
      <c r="J39" s="75">
        <f>'Full Cost'!J38*'Volume (KT)'!J38</f>
        <v>0</v>
      </c>
      <c r="K39" s="75">
        <f>'Full Cost'!K38*'Volume (KT)'!K38</f>
        <v>0</v>
      </c>
      <c r="L39" s="75">
        <f>'Full Cost'!L38*'Volume (KT)'!L38</f>
        <v>0</v>
      </c>
      <c r="M39" s="75">
        <f>'Full Cost'!M38*'Volume (KT)'!M38</f>
        <v>0</v>
      </c>
      <c r="N39" s="75">
        <f>'Full Cost'!N38*'Volume (KT)'!N38</f>
        <v>0</v>
      </c>
      <c r="O39" s="75">
        <f>'Full Cost'!O38*'Volume (KT)'!O38</f>
        <v>0</v>
      </c>
      <c r="P39" s="75">
        <f>'Full Cost'!P38*'Volume (KT)'!P38</f>
        <v>0</v>
      </c>
    </row>
    <row r="40" spans="1:16">
      <c r="A40" s="74" t="s">
        <v>7</v>
      </c>
      <c r="B40" s="78" t="s">
        <v>95</v>
      </c>
      <c r="C40" s="80" t="s">
        <v>222</v>
      </c>
      <c r="D40" s="78" t="s">
        <v>95</v>
      </c>
      <c r="E40" s="75">
        <f>'Full Cost'!E39*'Volume (KT)'!E39</f>
        <v>9964.7573321049476</v>
      </c>
      <c r="F40" s="75">
        <f>'Full Cost'!F39*'Volume (KT)'!F39</f>
        <v>9030.7049652101996</v>
      </c>
      <c r="G40" s="75">
        <f>'Full Cost'!G39*'Volume (KT)'!G39</f>
        <v>11686.778980094183</v>
      </c>
      <c r="H40" s="75">
        <f>'Full Cost'!H39*'Volume (KT)'!H39</f>
        <v>10208.500180225064</v>
      </c>
      <c r="I40" s="75">
        <f>'Full Cost'!I39*'Volume (KT)'!I39</f>
        <v>10329.33065842305</v>
      </c>
      <c r="J40" s="75">
        <f>'Full Cost'!J39*'Volume (KT)'!J39</f>
        <v>10013.850187243326</v>
      </c>
      <c r="K40" s="75">
        <f>'Full Cost'!K39*'Volume (KT)'!K39</f>
        <v>10318.125405954272</v>
      </c>
      <c r="L40" s="75">
        <f>'Full Cost'!L39*'Volume (KT)'!L39</f>
        <v>10673.849607594759</v>
      </c>
      <c r="M40" s="75">
        <f>'Full Cost'!M39*'Volume (KT)'!M39</f>
        <v>9915.2366075853624</v>
      </c>
      <c r="N40" s="75">
        <f>'Full Cost'!N39*'Volume (KT)'!N39</f>
        <v>11229.109541787826</v>
      </c>
      <c r="O40" s="75">
        <f>'Full Cost'!O39*'Volume (KT)'!O39</f>
        <v>10978.68255081779</v>
      </c>
      <c r="P40" s="75">
        <f>'Full Cost'!P39*'Volume (KT)'!P39</f>
        <v>11301.524703955598</v>
      </c>
    </row>
    <row r="41" spans="1:16">
      <c r="A41" s="74"/>
      <c r="B41" s="67"/>
      <c r="C41" s="81" t="s">
        <v>64</v>
      </c>
      <c r="D41" s="67"/>
      <c r="E41" s="75">
        <f>'Full Cost'!E40*'Volume (KT)'!E40</f>
        <v>0</v>
      </c>
      <c r="F41" s="75">
        <f>'Full Cost'!F40*'Volume (KT)'!F40</f>
        <v>0</v>
      </c>
      <c r="G41" s="75">
        <f>'Full Cost'!G40*'Volume (KT)'!G40</f>
        <v>0</v>
      </c>
      <c r="H41" s="75">
        <f>'Full Cost'!H40*'Volume (KT)'!H40</f>
        <v>0</v>
      </c>
      <c r="I41" s="75">
        <f>'Full Cost'!I40*'Volume (KT)'!I40</f>
        <v>0</v>
      </c>
      <c r="J41" s="75">
        <f>'Full Cost'!J40*'Volume (KT)'!J40</f>
        <v>0</v>
      </c>
      <c r="K41" s="75">
        <f>'Full Cost'!K40*'Volume (KT)'!K40</f>
        <v>0</v>
      </c>
      <c r="L41" s="75">
        <f>'Full Cost'!L40*'Volume (KT)'!L40</f>
        <v>0</v>
      </c>
      <c r="M41" s="75">
        <f>'Full Cost'!M40*'Volume (KT)'!M40</f>
        <v>0</v>
      </c>
      <c r="N41" s="75">
        <f>'Full Cost'!N40*'Volume (KT)'!N40</f>
        <v>0</v>
      </c>
      <c r="O41" s="75">
        <f>'Full Cost'!O40*'Volume (KT)'!O40</f>
        <v>0</v>
      </c>
      <c r="P41" s="75">
        <f>'Full Cost'!P40*'Volume (KT)'!P40</f>
        <v>0</v>
      </c>
    </row>
    <row r="42" spans="1:16">
      <c r="A42" s="74" t="s">
        <v>7</v>
      </c>
      <c r="B42" s="67" t="s">
        <v>95</v>
      </c>
      <c r="C42" s="82" t="s">
        <v>221</v>
      </c>
      <c r="D42" s="67" t="s">
        <v>95</v>
      </c>
      <c r="E42" s="75">
        <f>'Full Cost'!E41*'Volume (KT)'!E41</f>
        <v>8627.4955256319718</v>
      </c>
      <c r="F42" s="75">
        <f>'Full Cost'!F41*'Volume (KT)'!F41</f>
        <v>1267.4131310551304</v>
      </c>
      <c r="G42" s="75">
        <f>'Full Cost'!G41*'Volume (KT)'!G41</f>
        <v>6686.0253293488504</v>
      </c>
      <c r="H42" s="75">
        <f>'Full Cost'!H41*'Volume (KT)'!H41</f>
        <v>7616.3725589207133</v>
      </c>
      <c r="I42" s="75">
        <f>'Full Cost'!I41*'Volume (KT)'!I41</f>
        <v>6421.2683425784871</v>
      </c>
      <c r="J42" s="75">
        <f>'Full Cost'!J41*'Volume (KT)'!J41</f>
        <v>7884.4682508754922</v>
      </c>
      <c r="K42" s="75">
        <f>'Full Cost'!K41*'Volume (KT)'!K41</f>
        <v>8124.0412679065239</v>
      </c>
      <c r="L42" s="75">
        <f>'Full Cost'!L41*'Volume (KT)'!L41</f>
        <v>6134.3963262038851</v>
      </c>
      <c r="M42" s="75">
        <f>'Full Cost'!M41*'Volume (KT)'!M41</f>
        <v>5128.5706590958771</v>
      </c>
      <c r="N42" s="75">
        <f>'Full Cost'!N41*'Volume (KT)'!N41</f>
        <v>8841.3103863501856</v>
      </c>
      <c r="O42" s="75">
        <f>'Full Cost'!O41*'Volume (KT)'!O41</f>
        <v>10663.2031671736</v>
      </c>
      <c r="P42" s="75">
        <f>'Full Cost'!P41*'Volume (KT)'!P41</f>
        <v>10981.964350257544</v>
      </c>
    </row>
    <row r="43" spans="1:16">
      <c r="A43" s="74" t="s">
        <v>7</v>
      </c>
      <c r="B43" s="67" t="s">
        <v>95</v>
      </c>
      <c r="C43" s="82" t="s">
        <v>265</v>
      </c>
      <c r="D43" s="67" t="s">
        <v>95</v>
      </c>
      <c r="E43" s="75">
        <f>'Full Cost'!E42*'Volume (KT)'!E42</f>
        <v>2371.1095992917462</v>
      </c>
      <c r="F43" s="75">
        <f>'Full Cost'!F42*'Volume (KT)'!F42</f>
        <v>0</v>
      </c>
      <c r="G43" s="75">
        <f>'Full Cost'!G42*'Volume (KT)'!G42</f>
        <v>0</v>
      </c>
      <c r="H43" s="75">
        <f>'Full Cost'!H42*'Volume (KT)'!H42</f>
        <v>2437.2392188546282</v>
      </c>
      <c r="I43" s="75">
        <f>'Full Cost'!I42*'Volume (KT)'!I42</f>
        <v>2054.8058696251155</v>
      </c>
      <c r="J43" s="75">
        <f>'Full Cost'!J42*'Volume (KT)'!J42</f>
        <v>0</v>
      </c>
      <c r="K43" s="75">
        <f>'Full Cost'!K42*'Volume (KT)'!K42</f>
        <v>0</v>
      </c>
      <c r="L43" s="75">
        <f>'Full Cost'!L42*'Volume (KT)'!L42</f>
        <v>0</v>
      </c>
      <c r="M43" s="75">
        <f>'Full Cost'!M42*'Volume (KT)'!M42</f>
        <v>0</v>
      </c>
      <c r="N43" s="75">
        <f>'Full Cost'!N42*'Volume (KT)'!N42</f>
        <v>0</v>
      </c>
      <c r="O43" s="75">
        <f>'Full Cost'!O42*'Volume (KT)'!O42</f>
        <v>0</v>
      </c>
      <c r="P43" s="75">
        <f>'Full Cost'!P42*'Volume (KT)'!P42</f>
        <v>0</v>
      </c>
    </row>
    <row r="44" spans="1:16">
      <c r="A44" s="74" t="s">
        <v>7</v>
      </c>
      <c r="B44" s="67" t="s">
        <v>95</v>
      </c>
      <c r="C44" s="82" t="s">
        <v>285</v>
      </c>
      <c r="D44" s="67" t="s">
        <v>95</v>
      </c>
      <c r="E44" s="75">
        <f>'Full Cost'!E43*'Volume (KT)'!E43</f>
        <v>0</v>
      </c>
      <c r="F44" s="75">
        <f>'Full Cost'!F43*'Volume (KT)'!F43</f>
        <v>0</v>
      </c>
      <c r="G44" s="75">
        <f>'Full Cost'!G43*'Volume (KT)'!G43</f>
        <v>0</v>
      </c>
      <c r="H44" s="75">
        <f>'Full Cost'!H43*'Volume (KT)'!H43</f>
        <v>0</v>
      </c>
      <c r="I44" s="75">
        <f>'Full Cost'!I43*'Volume (KT)'!I43</f>
        <v>0</v>
      </c>
      <c r="J44" s="75">
        <f>'Full Cost'!J43*'Volume (KT)'!J43</f>
        <v>0</v>
      </c>
      <c r="K44" s="75">
        <f>'Full Cost'!K43*'Volume (KT)'!K43</f>
        <v>0</v>
      </c>
      <c r="L44" s="75">
        <f>'Full Cost'!L43*'Volume (KT)'!L43</f>
        <v>0</v>
      </c>
      <c r="M44" s="75">
        <f>'Full Cost'!M43*'Volume (KT)'!M43</f>
        <v>0</v>
      </c>
      <c r="N44" s="75">
        <f>'Full Cost'!N43*'Volume (KT)'!N43</f>
        <v>0</v>
      </c>
      <c r="O44" s="75">
        <f>'Full Cost'!O43*'Volume (KT)'!O43</f>
        <v>0</v>
      </c>
      <c r="P44" s="75">
        <f>'Full Cost'!P43*'Volume (KT)'!P43</f>
        <v>0</v>
      </c>
    </row>
    <row r="45" spans="1:16" ht="15" thickBot="1">
      <c r="A45" s="390"/>
      <c r="B45" s="393"/>
      <c r="C45" s="394" t="s">
        <v>178</v>
      </c>
      <c r="D45" s="393"/>
      <c r="E45" s="75">
        <f>'Full Cost'!E44*'Volume (KT)'!E44</f>
        <v>0</v>
      </c>
      <c r="F45" s="75">
        <f>'Full Cost'!F44*'Volume (KT)'!F44</f>
        <v>0</v>
      </c>
      <c r="G45" s="75">
        <f>'Full Cost'!G44*'Volume (KT)'!G44</f>
        <v>0</v>
      </c>
      <c r="H45" s="75">
        <f>'Full Cost'!H44*'Volume (KT)'!H44</f>
        <v>0</v>
      </c>
      <c r="I45" s="75">
        <f>'Full Cost'!I44*'Volume (KT)'!I44</f>
        <v>0</v>
      </c>
      <c r="J45" s="75">
        <f>'Full Cost'!J44*'Volume (KT)'!J44</f>
        <v>0</v>
      </c>
      <c r="K45" s="75">
        <f>'Full Cost'!K44*'Volume (KT)'!K44</f>
        <v>0</v>
      </c>
      <c r="L45" s="75">
        <f>'Full Cost'!L44*'Volume (KT)'!L44</f>
        <v>0</v>
      </c>
      <c r="M45" s="75">
        <f>'Full Cost'!M44*'Volume (KT)'!M44</f>
        <v>0</v>
      </c>
      <c r="N45" s="75">
        <f>'Full Cost'!N44*'Volume (KT)'!N44</f>
        <v>0</v>
      </c>
      <c r="O45" s="75">
        <f>'Full Cost'!O44*'Volume (KT)'!O44</f>
        <v>0</v>
      </c>
      <c r="P45" s="75">
        <f>'Full Cost'!P44*'Volume (KT)'!P44</f>
        <v>0</v>
      </c>
    </row>
    <row r="46" spans="1:16">
      <c r="A46" s="89" t="s">
        <v>7</v>
      </c>
      <c r="B46" s="407" t="s">
        <v>95</v>
      </c>
      <c r="C46" s="408" t="s">
        <v>283</v>
      </c>
      <c r="D46" s="409" t="s">
        <v>95</v>
      </c>
      <c r="E46" s="75">
        <f>'Full Cost'!E45*'Volume (KT)'!E45</f>
        <v>2596.0412342933932</v>
      </c>
      <c r="F46" s="75">
        <f>'Full Cost'!F45*'Volume (KT)'!F45</f>
        <v>0</v>
      </c>
      <c r="G46" s="75">
        <f>'Full Cost'!G45*'Volume (KT)'!G45</f>
        <v>550.61385065225829</v>
      </c>
      <c r="H46" s="75">
        <f>'Full Cost'!H45*'Volume (KT)'!H45</f>
        <v>0</v>
      </c>
      <c r="I46" s="75">
        <f>'Full Cost'!I45*'Volume (KT)'!I45</f>
        <v>0</v>
      </c>
      <c r="J46" s="75">
        <f>'Full Cost'!J45*'Volume (KT)'!J45</f>
        <v>0</v>
      </c>
      <c r="K46" s="75">
        <f>'Full Cost'!K45*'Volume (KT)'!K45</f>
        <v>0</v>
      </c>
      <c r="L46" s="75">
        <f>'Full Cost'!L45*'Volume (KT)'!L45</f>
        <v>0</v>
      </c>
      <c r="M46" s="75">
        <f>'Full Cost'!M45*'Volume (KT)'!M45</f>
        <v>0</v>
      </c>
      <c r="N46" s="75">
        <f>'Full Cost'!N45*'Volume (KT)'!N45</f>
        <v>0</v>
      </c>
      <c r="O46" s="75">
        <f>'Full Cost'!O45*'Volume (KT)'!O45</f>
        <v>0</v>
      </c>
      <c r="P46" s="75">
        <f>'Full Cost'!P45*'Volume (KT)'!P45</f>
        <v>0</v>
      </c>
    </row>
    <row r="47" spans="1:16">
      <c r="A47" s="93" t="s">
        <v>7</v>
      </c>
      <c r="B47" s="310" t="s">
        <v>282</v>
      </c>
      <c r="C47" s="80" t="s">
        <v>283</v>
      </c>
      <c r="D47" s="410" t="s">
        <v>3</v>
      </c>
      <c r="E47" s="75">
        <f>'Full Cost'!E46*'Volume (KT)'!E46</f>
        <v>0</v>
      </c>
      <c r="F47" s="75">
        <f>'Full Cost'!F46*'Volume (KT)'!F46</f>
        <v>0</v>
      </c>
      <c r="G47" s="75">
        <f>'Full Cost'!G46*'Volume (KT)'!G46</f>
        <v>0</v>
      </c>
      <c r="H47" s="75">
        <f>'Full Cost'!H46*'Volume (KT)'!H46</f>
        <v>0</v>
      </c>
      <c r="I47" s="75">
        <f>'Full Cost'!I46*'Volume (KT)'!I46</f>
        <v>0</v>
      </c>
      <c r="J47" s="75">
        <f>'Full Cost'!J46*'Volume (KT)'!J46</f>
        <v>0</v>
      </c>
      <c r="K47" s="75">
        <f>'Full Cost'!K46*'Volume (KT)'!K46</f>
        <v>0</v>
      </c>
      <c r="L47" s="75">
        <f>'Full Cost'!L46*'Volume (KT)'!L46</f>
        <v>0</v>
      </c>
      <c r="M47" s="75">
        <f>'Full Cost'!M46*'Volume (KT)'!M46</f>
        <v>0</v>
      </c>
      <c r="N47" s="75">
        <f>'Full Cost'!N46*'Volume (KT)'!N46</f>
        <v>0</v>
      </c>
      <c r="O47" s="75">
        <f>'Full Cost'!O46*'Volume (KT)'!O46</f>
        <v>0</v>
      </c>
      <c r="P47" s="75">
        <f>'Full Cost'!P46*'Volume (KT)'!P46</f>
        <v>0</v>
      </c>
    </row>
    <row r="48" spans="1:16">
      <c r="A48" s="93" t="s">
        <v>7</v>
      </c>
      <c r="B48" s="310" t="s">
        <v>281</v>
      </c>
      <c r="C48" s="80" t="s">
        <v>283</v>
      </c>
      <c r="D48" s="102" t="s">
        <v>95</v>
      </c>
      <c r="E48" s="75">
        <f>'Full Cost'!E47*'Volume (KT)'!E47</f>
        <v>0</v>
      </c>
      <c r="F48" s="75">
        <f>'Full Cost'!F47*'Volume (KT)'!F47</f>
        <v>0</v>
      </c>
      <c r="G48" s="75">
        <f>'Full Cost'!G47*'Volume (KT)'!G47</f>
        <v>0</v>
      </c>
      <c r="H48" s="75">
        <f>'Full Cost'!H47*'Volume (KT)'!H47</f>
        <v>31270.093833220035</v>
      </c>
      <c r="I48" s="75">
        <f>'Full Cost'!I47*'Volume (KT)'!I47</f>
        <v>16692.814036064003</v>
      </c>
      <c r="J48" s="75">
        <f>'Full Cost'!J47*'Volume (KT)'!J47</f>
        <v>14078.315305135986</v>
      </c>
      <c r="K48" s="75">
        <f>'Full Cost'!K47*'Volume (KT)'!K47</f>
        <v>14239.718920754218</v>
      </c>
      <c r="L48" s="75">
        <f>'Full Cost'!L47*'Volume (KT)'!L47</f>
        <v>14566.192904129994</v>
      </c>
      <c r="M48" s="75">
        <f>'Full Cost'!M47*'Volume (KT)'!M47</f>
        <v>14215.596411714499</v>
      </c>
      <c r="N48" s="75">
        <f>'Full Cost'!N47*'Volume (KT)'!N47</f>
        <v>12691.032929485491</v>
      </c>
      <c r="O48" s="75">
        <f>'Full Cost'!O47*'Volume (KT)'!O47</f>
        <v>13202.390020278108</v>
      </c>
      <c r="P48" s="75">
        <f>'Full Cost'!P47*'Volume (KT)'!P47</f>
        <v>3771.2454502143382</v>
      </c>
    </row>
    <row r="49" spans="1:16">
      <c r="A49" s="93" t="s">
        <v>7</v>
      </c>
      <c r="B49" s="78" t="s">
        <v>95</v>
      </c>
      <c r="C49" s="80" t="s">
        <v>284</v>
      </c>
      <c r="D49" s="102" t="s">
        <v>95</v>
      </c>
      <c r="E49" s="75">
        <f>'Full Cost'!E48*'Volume (KT)'!E48</f>
        <v>0</v>
      </c>
      <c r="F49" s="75">
        <f>'Full Cost'!F48*'Volume (KT)'!F48</f>
        <v>0</v>
      </c>
      <c r="G49" s="75">
        <f>'Full Cost'!G48*'Volume (KT)'!G48</f>
        <v>0</v>
      </c>
      <c r="H49" s="75">
        <f>'Full Cost'!H48*'Volume (KT)'!H48</f>
        <v>0</v>
      </c>
      <c r="I49" s="75">
        <f>'Full Cost'!I48*'Volume (KT)'!I48</f>
        <v>0</v>
      </c>
      <c r="J49" s="75">
        <f>'Full Cost'!J48*'Volume (KT)'!J48</f>
        <v>0</v>
      </c>
      <c r="K49" s="75">
        <f>'Full Cost'!K48*'Volume (KT)'!K48</f>
        <v>0</v>
      </c>
      <c r="L49" s="75">
        <f>'Full Cost'!L48*'Volume (KT)'!L48</f>
        <v>0</v>
      </c>
      <c r="M49" s="75">
        <f>'Full Cost'!M48*'Volume (KT)'!M48</f>
        <v>0</v>
      </c>
      <c r="N49" s="75">
        <f>'Full Cost'!N48*'Volume (KT)'!N48</f>
        <v>0</v>
      </c>
      <c r="O49" s="75">
        <f>'Full Cost'!O48*'Volume (KT)'!O48</f>
        <v>0</v>
      </c>
      <c r="P49" s="75">
        <f>'Full Cost'!P48*'Volume (KT)'!P48</f>
        <v>0</v>
      </c>
    </row>
    <row r="50" spans="1:16">
      <c r="A50" s="93" t="s">
        <v>7</v>
      </c>
      <c r="B50" s="310" t="s">
        <v>282</v>
      </c>
      <c r="C50" s="80" t="s">
        <v>284</v>
      </c>
      <c r="D50" s="410" t="s">
        <v>3</v>
      </c>
      <c r="E50" s="75">
        <f>'Full Cost'!E49*'Volume (KT)'!E49</f>
        <v>0</v>
      </c>
      <c r="F50" s="75">
        <f>'Full Cost'!F49*'Volume (KT)'!F49</f>
        <v>0</v>
      </c>
      <c r="G50" s="75">
        <f>'Full Cost'!G49*'Volume (KT)'!G49</f>
        <v>0</v>
      </c>
      <c r="H50" s="75">
        <f>'Full Cost'!H49*'Volume (KT)'!H49</f>
        <v>0</v>
      </c>
      <c r="I50" s="75">
        <f>'Full Cost'!I49*'Volume (KT)'!I49</f>
        <v>0</v>
      </c>
      <c r="J50" s="75">
        <f>'Full Cost'!J49*'Volume (KT)'!J49</f>
        <v>0</v>
      </c>
      <c r="K50" s="75">
        <f>'Full Cost'!K49*'Volume (KT)'!K49</f>
        <v>0</v>
      </c>
      <c r="L50" s="75">
        <f>'Full Cost'!L49*'Volume (KT)'!L49</f>
        <v>0</v>
      </c>
      <c r="M50" s="75">
        <f>'Full Cost'!M49*'Volume (KT)'!M49</f>
        <v>0</v>
      </c>
      <c r="N50" s="75">
        <f>'Full Cost'!N49*'Volume (KT)'!N49</f>
        <v>0</v>
      </c>
      <c r="O50" s="75">
        <f>'Full Cost'!O49*'Volume (KT)'!O49</f>
        <v>0</v>
      </c>
      <c r="P50" s="75">
        <f>'Full Cost'!P49*'Volume (KT)'!P49</f>
        <v>0</v>
      </c>
    </row>
    <row r="51" spans="1:16" ht="15" thickBot="1">
      <c r="A51" s="96" t="s">
        <v>7</v>
      </c>
      <c r="B51" s="404" t="s">
        <v>281</v>
      </c>
      <c r="C51" s="411" t="s">
        <v>284</v>
      </c>
      <c r="D51" s="412" t="s">
        <v>95</v>
      </c>
      <c r="E51" s="75">
        <f>'Full Cost'!E50*'Volume (KT)'!E50</f>
        <v>0</v>
      </c>
      <c r="F51" s="75">
        <f>'Full Cost'!F50*'Volume (KT)'!F50</f>
        <v>0</v>
      </c>
      <c r="G51" s="75">
        <f>'Full Cost'!G50*'Volume (KT)'!G50</f>
        <v>0</v>
      </c>
      <c r="H51" s="75">
        <f>'Full Cost'!H50*'Volume (KT)'!H50</f>
        <v>0</v>
      </c>
      <c r="I51" s="75">
        <f>'Full Cost'!I50*'Volume (KT)'!I50</f>
        <v>0</v>
      </c>
      <c r="J51" s="75">
        <f>'Full Cost'!J50*'Volume (KT)'!J50</f>
        <v>0</v>
      </c>
      <c r="K51" s="75">
        <f>'Full Cost'!K50*'Volume (KT)'!K50</f>
        <v>0</v>
      </c>
      <c r="L51" s="75">
        <f>'Full Cost'!L50*'Volume (KT)'!L50</f>
        <v>0</v>
      </c>
      <c r="M51" s="75">
        <f>'Full Cost'!M50*'Volume (KT)'!M50</f>
        <v>0</v>
      </c>
      <c r="N51" s="75">
        <f>'Full Cost'!N50*'Volume (KT)'!N50</f>
        <v>0</v>
      </c>
      <c r="O51" s="75">
        <f>'Full Cost'!O50*'Volume (KT)'!O50</f>
        <v>0</v>
      </c>
      <c r="P51" s="75">
        <f>'Full Cost'!P50*'Volume (KT)'!P50</f>
        <v>0</v>
      </c>
    </row>
    <row r="52" spans="1:16">
      <c r="A52" s="418" t="s">
        <v>7</v>
      </c>
      <c r="B52" s="397" t="s">
        <v>95</v>
      </c>
      <c r="C52" s="398" t="s">
        <v>291</v>
      </c>
      <c r="D52" s="419" t="s">
        <v>95</v>
      </c>
      <c r="E52" s="75">
        <f>'Full Cost'!E51*'Volume (KT)'!E51</f>
        <v>0</v>
      </c>
      <c r="F52" s="75">
        <f>'Full Cost'!F51*'Volume (KT)'!F51</f>
        <v>0</v>
      </c>
      <c r="G52" s="75">
        <f>'Full Cost'!G51*'Volume (KT)'!G51</f>
        <v>0</v>
      </c>
      <c r="H52" s="75">
        <f>'Full Cost'!H51*'Volume (KT)'!H51</f>
        <v>0</v>
      </c>
      <c r="I52" s="75">
        <f>'Full Cost'!I51*'Volume (KT)'!I51</f>
        <v>0</v>
      </c>
      <c r="J52" s="75">
        <f>'Full Cost'!J51*'Volume (KT)'!J51</f>
        <v>0</v>
      </c>
      <c r="K52" s="75">
        <f>'Full Cost'!K51*'Volume (KT)'!K51</f>
        <v>0</v>
      </c>
      <c r="L52" s="75">
        <f>'Full Cost'!L51*'Volume (KT)'!L51</f>
        <v>0</v>
      </c>
      <c r="M52" s="75">
        <f>'Full Cost'!M51*'Volume (KT)'!M51</f>
        <v>0</v>
      </c>
      <c r="N52" s="75">
        <f>'Full Cost'!N51*'Volume (KT)'!N51</f>
        <v>0</v>
      </c>
      <c r="O52" s="75">
        <f>'Full Cost'!O51*'Volume (KT)'!O51</f>
        <v>0</v>
      </c>
      <c r="P52" s="75">
        <f>'Full Cost'!P51*'Volume (KT)'!P51</f>
        <v>0</v>
      </c>
    </row>
    <row r="53" spans="1:16">
      <c r="A53" s="93" t="s">
        <v>7</v>
      </c>
      <c r="B53" s="310" t="s">
        <v>282</v>
      </c>
      <c r="C53" s="80" t="s">
        <v>291</v>
      </c>
      <c r="D53" s="410" t="s">
        <v>3</v>
      </c>
      <c r="E53" s="75">
        <f>'Full Cost'!E52*'Volume (KT)'!E52</f>
        <v>7643.640033525835</v>
      </c>
      <c r="F53" s="75">
        <f>'Full Cost'!F52*'Volume (KT)'!F52</f>
        <v>14149.896715182793</v>
      </c>
      <c r="G53" s="75">
        <f>'Full Cost'!G52*'Volume (KT)'!G52</f>
        <v>18925.789126461175</v>
      </c>
      <c r="H53" s="75">
        <f>'Full Cost'!H52*'Volume (KT)'!H52</f>
        <v>0</v>
      </c>
      <c r="I53" s="75">
        <f>'Full Cost'!I52*'Volume (KT)'!I52</f>
        <v>0</v>
      </c>
      <c r="J53" s="75">
        <f>'Full Cost'!J52*'Volume (KT)'!J52</f>
        <v>0</v>
      </c>
      <c r="K53" s="75">
        <f>'Full Cost'!K52*'Volume (KT)'!K52</f>
        <v>0</v>
      </c>
      <c r="L53" s="75">
        <f>'Full Cost'!L52*'Volume (KT)'!L52</f>
        <v>0</v>
      </c>
      <c r="M53" s="75">
        <f>'Full Cost'!M52*'Volume (KT)'!M52</f>
        <v>0</v>
      </c>
      <c r="N53" s="75">
        <f>'Full Cost'!N52*'Volume (KT)'!N52</f>
        <v>0</v>
      </c>
      <c r="O53" s="75">
        <f>'Full Cost'!O52*'Volume (KT)'!O52</f>
        <v>0</v>
      </c>
      <c r="P53" s="75">
        <f>'Full Cost'!P52*'Volume (KT)'!P52</f>
        <v>0</v>
      </c>
    </row>
    <row r="54" spans="1:16" ht="15" thickBot="1">
      <c r="A54" s="96" t="s">
        <v>7</v>
      </c>
      <c r="B54" s="404" t="s">
        <v>281</v>
      </c>
      <c r="C54" s="411" t="s">
        <v>291</v>
      </c>
      <c r="D54" s="412" t="s">
        <v>95</v>
      </c>
      <c r="E54" s="75">
        <f>'Full Cost'!E53*'Volume (KT)'!E53</f>
        <v>0</v>
      </c>
      <c r="F54" s="75">
        <f>'Full Cost'!F53*'Volume (KT)'!F53</f>
        <v>0</v>
      </c>
      <c r="G54" s="75">
        <f>'Full Cost'!G53*'Volume (KT)'!G53</f>
        <v>0</v>
      </c>
      <c r="H54" s="75">
        <f>'Full Cost'!H53*'Volume (KT)'!H53</f>
        <v>0</v>
      </c>
      <c r="I54" s="75">
        <f>'Full Cost'!I53*'Volume (KT)'!I53</f>
        <v>0</v>
      </c>
      <c r="J54" s="75">
        <f>'Full Cost'!J53*'Volume (KT)'!J53</f>
        <v>0</v>
      </c>
      <c r="K54" s="75">
        <f>'Full Cost'!K53*'Volume (KT)'!K53</f>
        <v>0</v>
      </c>
      <c r="L54" s="75">
        <f>'Full Cost'!L53*'Volume (KT)'!L53</f>
        <v>0</v>
      </c>
      <c r="M54" s="75">
        <f>'Full Cost'!M53*'Volume (KT)'!M53</f>
        <v>0</v>
      </c>
      <c r="N54" s="75">
        <f>'Full Cost'!N53*'Volume (KT)'!N53</f>
        <v>0</v>
      </c>
      <c r="O54" s="75">
        <f>'Full Cost'!O53*'Volume (KT)'!O53</f>
        <v>0</v>
      </c>
      <c r="P54" s="75">
        <f>'Full Cost'!P53*'Volume (KT)'!P53</f>
        <v>0</v>
      </c>
    </row>
    <row r="55" spans="1:16">
      <c r="A55" s="87" t="s">
        <v>7</v>
      </c>
      <c r="B55" s="100" t="s">
        <v>95</v>
      </c>
      <c r="C55" s="100" t="s">
        <v>101</v>
      </c>
      <c r="D55" s="100" t="s">
        <v>95</v>
      </c>
      <c r="E55" s="75">
        <f>'Full Cost'!E54*'Volume (KT)'!E54</f>
        <v>248.73626213011582</v>
      </c>
      <c r="F55" s="75">
        <f>'Full Cost'!F54*'Volume (KT)'!F54</f>
        <v>251.16418755665697</v>
      </c>
      <c r="G55" s="75">
        <f>'Full Cost'!G54*'Volume (KT)'!G54</f>
        <v>255.64214494569134</v>
      </c>
      <c r="H55" s="75">
        <f>'Full Cost'!H54*'Volume (KT)'!H54</f>
        <v>197.8391507795555</v>
      </c>
      <c r="I55" s="75">
        <f>'Full Cost'!I54*'Volume (KT)'!I54</f>
        <v>193.72338069060484</v>
      </c>
      <c r="J55" s="75">
        <f>'Full Cost'!J54*'Volume (KT)'!J54</f>
        <v>191.83621048358862</v>
      </c>
      <c r="K55" s="75">
        <f>'Full Cost'!K54*'Volume (KT)'!K54</f>
        <v>191.28893967286376</v>
      </c>
      <c r="L55" s="75">
        <f>'Full Cost'!L54*'Volume (KT)'!L54</f>
        <v>197.88375245818983</v>
      </c>
      <c r="M55" s="75">
        <f>'Full Cost'!M54*'Volume (KT)'!M54</f>
        <v>189.94706144799545</v>
      </c>
      <c r="N55" s="75">
        <f>'Full Cost'!N54*'Volume (KT)'!N54</f>
        <v>208.17778164234014</v>
      </c>
      <c r="O55" s="75">
        <f>'Full Cost'!O54*'Volume (KT)'!O54</f>
        <v>210.31958909612624</v>
      </c>
      <c r="P55" s="75">
        <f>'Full Cost'!P54*'Volume (KT)'!P54</f>
        <v>209.52029484530217</v>
      </c>
    </row>
    <row r="56" spans="1:16" s="73" customFormat="1" ht="23.5">
      <c r="A56" s="71" t="s">
        <v>5</v>
      </c>
      <c r="B56" s="72"/>
      <c r="D56" s="434" t="s">
        <v>298</v>
      </c>
      <c r="E56" s="431">
        <f>E17/'Volume (KT)'!E55</f>
        <v>425.1738221502319</v>
      </c>
      <c r="F56" s="431">
        <f>F17/'Volume (KT)'!F55</f>
        <v>493.38884755517154</v>
      </c>
      <c r="G56" s="431">
        <f>G17/'Volume (KT)'!G55</f>
        <v>505.13486399234102</v>
      </c>
      <c r="H56" s="431">
        <f>H17/'Volume (KT)'!H55</f>
        <v>568.79298075719612</v>
      </c>
      <c r="I56" s="431">
        <f>I17/'Volume (KT)'!I55</f>
        <v>585.81928822413124</v>
      </c>
      <c r="J56" s="431">
        <f>J17/'Volume (KT)'!J55</f>
        <v>540.48851849244261</v>
      </c>
      <c r="K56" s="431">
        <f>K17/'Volume (KT)'!K55</f>
        <v>531.42390430242847</v>
      </c>
      <c r="L56" s="431">
        <f>L17/'Volume (KT)'!L55</f>
        <v>542.80570057385296</v>
      </c>
      <c r="M56" s="431">
        <f>M17/'Volume (KT)'!M55</f>
        <v>510.55389598934755</v>
      </c>
      <c r="N56" s="431">
        <f>N17/'Volume (KT)'!N55</f>
        <v>554.23389356542327</v>
      </c>
      <c r="O56" s="431">
        <f>O17/'Volume (KT)'!O55</f>
        <v>561.06599699415074</v>
      </c>
      <c r="P56" s="431">
        <f>P17/'Volume (KT)'!P55</f>
        <v>493.37509327088048</v>
      </c>
    </row>
    <row r="57" spans="1:16">
      <c r="A57" s="485" t="s">
        <v>1</v>
      </c>
      <c r="B57" s="487" t="s">
        <v>98</v>
      </c>
      <c r="C57" s="487" t="s">
        <v>99</v>
      </c>
      <c r="D57" s="487" t="s">
        <v>100</v>
      </c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</row>
    <row r="58" spans="1:16" ht="15" thickBot="1">
      <c r="A58" s="486"/>
      <c r="B58" s="488"/>
      <c r="C58" s="488"/>
      <c r="D58" s="488"/>
      <c r="E58" s="302">
        <f>E25</f>
        <v>23743</v>
      </c>
      <c r="F58" s="302">
        <f t="shared" ref="F58:P58" si="18">F25</f>
        <v>23774</v>
      </c>
      <c r="G58" s="302">
        <f t="shared" si="18"/>
        <v>23802</v>
      </c>
      <c r="H58" s="302">
        <f t="shared" si="18"/>
        <v>23833</v>
      </c>
      <c r="I58" s="302">
        <f t="shared" si="18"/>
        <v>23863</v>
      </c>
      <c r="J58" s="302">
        <f t="shared" si="18"/>
        <v>23894</v>
      </c>
      <c r="K58" s="302">
        <f t="shared" si="18"/>
        <v>23924</v>
      </c>
      <c r="L58" s="302">
        <f t="shared" si="18"/>
        <v>23955</v>
      </c>
      <c r="M58" s="302">
        <f t="shared" si="18"/>
        <v>23986</v>
      </c>
      <c r="N58" s="302">
        <f t="shared" si="18"/>
        <v>24016</v>
      </c>
      <c r="O58" s="302">
        <f t="shared" si="18"/>
        <v>24047</v>
      </c>
      <c r="P58" s="302">
        <f t="shared" si="18"/>
        <v>24077</v>
      </c>
    </row>
    <row r="59" spans="1:16">
      <c r="A59" s="89"/>
      <c r="B59" s="76"/>
      <c r="C59" s="308" t="s">
        <v>65</v>
      </c>
      <c r="D59" s="308"/>
      <c r="E59" s="75">
        <f>'Full Cost'!E58*'Volume (KT)'!E58</f>
        <v>0</v>
      </c>
      <c r="F59" s="75">
        <f>'Full Cost'!F58*'Volume (KT)'!F58</f>
        <v>0</v>
      </c>
      <c r="G59" s="75">
        <f>'Full Cost'!G58*'Volume (KT)'!G58</f>
        <v>0</v>
      </c>
      <c r="H59" s="75">
        <f>'Full Cost'!H58*'Volume (KT)'!H58</f>
        <v>0</v>
      </c>
      <c r="I59" s="75">
        <f>'Full Cost'!I58*'Volume (KT)'!I58</f>
        <v>0</v>
      </c>
      <c r="J59" s="75">
        <f>'Full Cost'!J58*'Volume (KT)'!J58</f>
        <v>0</v>
      </c>
      <c r="K59" s="75">
        <f>'Full Cost'!K58*'Volume (KT)'!K58</f>
        <v>0</v>
      </c>
      <c r="L59" s="75">
        <f>'Full Cost'!L58*'Volume (KT)'!L58</f>
        <v>0</v>
      </c>
      <c r="M59" s="75">
        <f>'Full Cost'!M58*'Volume (KT)'!M58</f>
        <v>0</v>
      </c>
      <c r="N59" s="75">
        <f>'Full Cost'!N58*'Volume (KT)'!N58</f>
        <v>0</v>
      </c>
      <c r="O59" s="75">
        <f>'Full Cost'!O58*'Volume (KT)'!O58</f>
        <v>0</v>
      </c>
      <c r="P59" s="75">
        <f>'Full Cost'!P58*'Volume (KT)'!P58</f>
        <v>0</v>
      </c>
    </row>
    <row r="60" spans="1:16">
      <c r="A60" s="93" t="s">
        <v>7</v>
      </c>
      <c r="B60" s="76" t="s">
        <v>95</v>
      </c>
      <c r="C60" s="76" t="s">
        <v>2</v>
      </c>
      <c r="D60" s="76" t="s">
        <v>95</v>
      </c>
      <c r="E60" s="75">
        <f>'Full Cost'!E59*'Volume (KT)'!E59</f>
        <v>6702.8701557333952</v>
      </c>
      <c r="F60" s="75">
        <f>'Full Cost'!F59*'Volume (KT)'!F59</f>
        <v>9105.6201874267463</v>
      </c>
      <c r="G60" s="75">
        <f>'Full Cost'!G59*'Volume (KT)'!G59</f>
        <v>14519.02534056168</v>
      </c>
      <c r="H60" s="75">
        <f>'Full Cost'!H59*'Volume (KT)'!H59</f>
        <v>15760.424768769833</v>
      </c>
      <c r="I60" s="75">
        <f>'Full Cost'!I59*'Volume (KT)'!I59</f>
        <v>5706.2220421888987</v>
      </c>
      <c r="J60" s="75">
        <f>'Full Cost'!J59*'Volume (KT)'!J59</f>
        <v>19195.344740669945</v>
      </c>
      <c r="K60" s="75">
        <f>'Full Cost'!K59*'Volume (KT)'!K59</f>
        <v>19415.640605157896</v>
      </c>
      <c r="L60" s="75">
        <f>'Full Cost'!L59*'Volume (KT)'!L59</f>
        <v>14080.15503884383</v>
      </c>
      <c r="M60" s="75">
        <f>'Full Cost'!M59*'Volume (KT)'!M59</f>
        <v>15961.850037382201</v>
      </c>
      <c r="N60" s="75">
        <f>'Full Cost'!N59*'Volume (KT)'!N59</f>
        <v>17905.771853077851</v>
      </c>
      <c r="O60" s="75">
        <f>'Full Cost'!O59*'Volume (KT)'!O59</f>
        <v>17669.288882527122</v>
      </c>
      <c r="P60" s="75">
        <f>'Full Cost'!P59*'Volume (KT)'!P59</f>
        <v>17702.223228122282</v>
      </c>
    </row>
    <row r="61" spans="1:16">
      <c r="A61" s="93" t="s">
        <v>7</v>
      </c>
      <c r="B61" s="123" t="s">
        <v>286</v>
      </c>
      <c r="C61" s="417" t="s">
        <v>2</v>
      </c>
      <c r="D61" s="417" t="s">
        <v>95</v>
      </c>
      <c r="E61" s="75">
        <f>'Full Cost'!E60*'Volume (KT)'!E60</f>
        <v>0</v>
      </c>
      <c r="F61" s="75">
        <f>'Full Cost'!F60*'Volume (KT)'!F60</f>
        <v>0</v>
      </c>
      <c r="G61" s="75">
        <f>'Full Cost'!G60*'Volume (KT)'!G60</f>
        <v>0</v>
      </c>
      <c r="H61" s="75">
        <f>'Full Cost'!H60*'Volume (KT)'!H60</f>
        <v>0</v>
      </c>
      <c r="I61" s="75">
        <f>'Full Cost'!I60*'Volume (KT)'!I60</f>
        <v>0</v>
      </c>
      <c r="J61" s="75">
        <f>'Full Cost'!J60*'Volume (KT)'!J60</f>
        <v>0</v>
      </c>
      <c r="K61" s="75">
        <f>'Full Cost'!K60*'Volume (KT)'!K60</f>
        <v>0</v>
      </c>
      <c r="L61" s="75">
        <f>'Full Cost'!L60*'Volume (KT)'!L60</f>
        <v>0</v>
      </c>
      <c r="M61" s="75">
        <f>'Full Cost'!M60*'Volume (KT)'!M60</f>
        <v>0</v>
      </c>
      <c r="N61" s="75">
        <f>'Full Cost'!N60*'Volume (KT)'!N60</f>
        <v>0</v>
      </c>
      <c r="O61" s="75">
        <f>'Full Cost'!O60*'Volume (KT)'!O60</f>
        <v>0</v>
      </c>
      <c r="P61" s="75">
        <f>'Full Cost'!P60*'Volume (KT)'!P60</f>
        <v>0</v>
      </c>
    </row>
    <row r="62" spans="1:16">
      <c r="A62" s="93"/>
      <c r="B62" s="310"/>
      <c r="C62" s="311" t="s">
        <v>223</v>
      </c>
      <c r="D62" s="312"/>
      <c r="E62" s="75">
        <f>'Full Cost'!E61*'Volume (KT)'!E61</f>
        <v>0</v>
      </c>
      <c r="F62" s="75">
        <f>'Full Cost'!F61*'Volume (KT)'!F61</f>
        <v>0</v>
      </c>
      <c r="G62" s="75">
        <f>'Full Cost'!G61*'Volume (KT)'!G61</f>
        <v>0</v>
      </c>
      <c r="H62" s="75">
        <f>'Full Cost'!H61*'Volume (KT)'!H61</f>
        <v>0</v>
      </c>
      <c r="I62" s="75">
        <f>'Full Cost'!I61*'Volume (KT)'!I61</f>
        <v>0</v>
      </c>
      <c r="J62" s="75">
        <f>'Full Cost'!J61*'Volume (KT)'!J61</f>
        <v>0</v>
      </c>
      <c r="K62" s="75">
        <f>'Full Cost'!K61*'Volume (KT)'!K61</f>
        <v>0</v>
      </c>
      <c r="L62" s="75">
        <f>'Full Cost'!L61*'Volume (KT)'!L61</f>
        <v>0</v>
      </c>
      <c r="M62" s="75">
        <f>'Full Cost'!M61*'Volume (KT)'!M61</f>
        <v>0</v>
      </c>
      <c r="N62" s="75">
        <f>'Full Cost'!N61*'Volume (KT)'!N61</f>
        <v>0</v>
      </c>
      <c r="O62" s="75">
        <f>'Full Cost'!O61*'Volume (KT)'!O61</f>
        <v>0</v>
      </c>
      <c r="P62" s="75">
        <f>'Full Cost'!P61*'Volume (KT)'!P61</f>
        <v>0</v>
      </c>
    </row>
    <row r="63" spans="1:16">
      <c r="A63" s="93" t="s">
        <v>7</v>
      </c>
      <c r="B63" s="312" t="s">
        <v>95</v>
      </c>
      <c r="C63" s="313" t="s">
        <v>288</v>
      </c>
      <c r="D63" s="312" t="s">
        <v>95</v>
      </c>
      <c r="E63" s="75">
        <f>'Full Cost'!E62*'Volume (KT)'!E62</f>
        <v>7214.30957870573</v>
      </c>
      <c r="F63" s="75">
        <f>'Full Cost'!F62*'Volume (KT)'!F62</f>
        <v>10357.642963197924</v>
      </c>
      <c r="G63" s="75">
        <f>'Full Cost'!G62*'Volume (KT)'!G62</f>
        <v>4633.7314916686209</v>
      </c>
      <c r="H63" s="75">
        <f>'Full Cost'!H62*'Volume (KT)'!H62</f>
        <v>0</v>
      </c>
      <c r="I63" s="75">
        <f>'Full Cost'!I62*'Volume (KT)'!I62</f>
        <v>11906.983328034168</v>
      </c>
      <c r="J63" s="75">
        <f>'Full Cost'!J62*'Volume (KT)'!J62</f>
        <v>11414.588563062751</v>
      </c>
      <c r="K63" s="75">
        <f>'Full Cost'!K62*'Volume (KT)'!K62</f>
        <v>11757.948165646554</v>
      </c>
      <c r="L63" s="75">
        <f>'Full Cost'!L62*'Volume (KT)'!L62</f>
        <v>11773.614573268796</v>
      </c>
      <c r="M63" s="75">
        <f>'Full Cost'!M62*'Volume (KT)'!M62</f>
        <v>11302.671170451384</v>
      </c>
      <c r="N63" s="75">
        <f>'Full Cost'!N62*'Volume (KT)'!N62</f>
        <v>12793.361831194827</v>
      </c>
      <c r="O63" s="75">
        <f>'Full Cost'!O62*'Volume (KT)'!O62</f>
        <v>12511.717726153354</v>
      </c>
      <c r="P63" s="75">
        <f>'Full Cost'!P62*'Volume (KT)'!P62</f>
        <v>12875.652296731389</v>
      </c>
    </row>
    <row r="64" spans="1:16">
      <c r="A64" s="93" t="s">
        <v>7</v>
      </c>
      <c r="B64" s="312" t="s">
        <v>95</v>
      </c>
      <c r="C64" s="313" t="s">
        <v>287</v>
      </c>
      <c r="D64" s="312" t="s">
        <v>95</v>
      </c>
      <c r="E64" s="75">
        <f>'Full Cost'!E63*'Volume (KT)'!E63</f>
        <v>0</v>
      </c>
      <c r="F64" s="75">
        <f>'Full Cost'!F63*'Volume (KT)'!F63</f>
        <v>0</v>
      </c>
      <c r="G64" s="75">
        <f>'Full Cost'!G63*'Volume (KT)'!G63</f>
        <v>0</v>
      </c>
      <c r="H64" s="75">
        <f>'Full Cost'!H63*'Volume (KT)'!H63</f>
        <v>0</v>
      </c>
      <c r="I64" s="75">
        <f>'Full Cost'!I63*'Volume (KT)'!I63</f>
        <v>0</v>
      </c>
      <c r="J64" s="75">
        <f>'Full Cost'!J63*'Volume (KT)'!J63</f>
        <v>0</v>
      </c>
      <c r="K64" s="75">
        <f>'Full Cost'!K63*'Volume (KT)'!K63</f>
        <v>0</v>
      </c>
      <c r="L64" s="75">
        <f>'Full Cost'!L63*'Volume (KT)'!L63</f>
        <v>0</v>
      </c>
      <c r="M64" s="75">
        <f>'Full Cost'!M63*'Volume (KT)'!M63</f>
        <v>0</v>
      </c>
      <c r="N64" s="75">
        <f>'Full Cost'!N63*'Volume (KT)'!N63</f>
        <v>0</v>
      </c>
      <c r="O64" s="75">
        <f>'Full Cost'!O63*'Volume (KT)'!O63</f>
        <v>0</v>
      </c>
      <c r="P64" s="75">
        <f>'Full Cost'!P63*'Volume (KT)'!P63</f>
        <v>0</v>
      </c>
    </row>
    <row r="65" spans="1:16">
      <c r="A65" s="93" t="s">
        <v>7</v>
      </c>
      <c r="B65" s="312" t="s">
        <v>95</v>
      </c>
      <c r="C65" s="313" t="s">
        <v>289</v>
      </c>
      <c r="D65" s="312" t="s">
        <v>95</v>
      </c>
      <c r="E65" s="75">
        <f>'Full Cost'!E64*'Volume (KT)'!E64</f>
        <v>0</v>
      </c>
      <c r="F65" s="75">
        <f>'Full Cost'!F64*'Volume (KT)'!F64</f>
        <v>0</v>
      </c>
      <c r="G65" s="75">
        <f>'Full Cost'!G64*'Volume (KT)'!G64</f>
        <v>0</v>
      </c>
      <c r="H65" s="75">
        <f>'Full Cost'!H64*'Volume (KT)'!H64</f>
        <v>0</v>
      </c>
      <c r="I65" s="75">
        <f>'Full Cost'!I64*'Volume (KT)'!I64</f>
        <v>0</v>
      </c>
      <c r="J65" s="75">
        <f>'Full Cost'!J64*'Volume (KT)'!J64</f>
        <v>0</v>
      </c>
      <c r="K65" s="75">
        <f>'Full Cost'!K64*'Volume (KT)'!K64</f>
        <v>0</v>
      </c>
      <c r="L65" s="75">
        <f>'Full Cost'!L64*'Volume (KT)'!L64</f>
        <v>0</v>
      </c>
      <c r="M65" s="75">
        <f>'Full Cost'!M64*'Volume (KT)'!M64</f>
        <v>0</v>
      </c>
      <c r="N65" s="75">
        <f>'Full Cost'!N64*'Volume (KT)'!N64</f>
        <v>0</v>
      </c>
      <c r="O65" s="75">
        <f>'Full Cost'!O64*'Volume (KT)'!O64</f>
        <v>0</v>
      </c>
      <c r="P65" s="75">
        <f>'Full Cost'!P64*'Volume (KT)'!P64</f>
        <v>0</v>
      </c>
    </row>
    <row r="66" spans="1:16">
      <c r="A66" s="93" t="s">
        <v>7</v>
      </c>
      <c r="B66" s="310" t="s">
        <v>286</v>
      </c>
      <c r="C66" s="415" t="s">
        <v>288</v>
      </c>
      <c r="D66" s="416" t="s">
        <v>95</v>
      </c>
      <c r="E66" s="75">
        <f>'Full Cost'!E65*'Volume (KT)'!E65</f>
        <v>0</v>
      </c>
      <c r="F66" s="75">
        <f>'Full Cost'!F65*'Volume (KT)'!F65</f>
        <v>0</v>
      </c>
      <c r="G66" s="75">
        <f>'Full Cost'!G65*'Volume (KT)'!G65</f>
        <v>0</v>
      </c>
      <c r="H66" s="75">
        <f>'Full Cost'!H65*'Volume (KT)'!H65</f>
        <v>0</v>
      </c>
      <c r="I66" s="75">
        <f>'Full Cost'!I65*'Volume (KT)'!I65</f>
        <v>0</v>
      </c>
      <c r="J66" s="75">
        <f>'Full Cost'!J65*'Volume (KT)'!J65</f>
        <v>0</v>
      </c>
      <c r="K66" s="75">
        <f>'Full Cost'!K65*'Volume (KT)'!K65</f>
        <v>0</v>
      </c>
      <c r="L66" s="75">
        <f>'Full Cost'!L65*'Volume (KT)'!L65</f>
        <v>0</v>
      </c>
      <c r="M66" s="75">
        <f>'Full Cost'!M65*'Volume (KT)'!M65</f>
        <v>0</v>
      </c>
      <c r="N66" s="75">
        <f>'Full Cost'!N65*'Volume (KT)'!N65</f>
        <v>0</v>
      </c>
      <c r="O66" s="75">
        <f>'Full Cost'!O65*'Volume (KT)'!O65</f>
        <v>0</v>
      </c>
      <c r="P66" s="75">
        <f>'Full Cost'!P65*'Volume (KT)'!P65</f>
        <v>0</v>
      </c>
    </row>
    <row r="67" spans="1:16">
      <c r="A67" s="93" t="s">
        <v>7</v>
      </c>
      <c r="B67" s="310" t="s">
        <v>286</v>
      </c>
      <c r="C67" s="415" t="s">
        <v>287</v>
      </c>
      <c r="D67" s="416" t="s">
        <v>95</v>
      </c>
      <c r="E67" s="75">
        <f>'Full Cost'!E66*'Volume (KT)'!E66</f>
        <v>0</v>
      </c>
      <c r="F67" s="75">
        <f>'Full Cost'!F66*'Volume (KT)'!F66</f>
        <v>0</v>
      </c>
      <c r="G67" s="75">
        <f>'Full Cost'!G66*'Volume (KT)'!G66</f>
        <v>0</v>
      </c>
      <c r="H67" s="75">
        <f>'Full Cost'!H66*'Volume (KT)'!H66</f>
        <v>0</v>
      </c>
      <c r="I67" s="75">
        <f>'Full Cost'!I66*'Volume (KT)'!I66</f>
        <v>0</v>
      </c>
      <c r="J67" s="75">
        <f>'Full Cost'!J66*'Volume (KT)'!J66</f>
        <v>0</v>
      </c>
      <c r="K67" s="75">
        <f>'Full Cost'!K66*'Volume (KT)'!K66</f>
        <v>0</v>
      </c>
      <c r="L67" s="75">
        <f>'Full Cost'!L66*'Volume (KT)'!L66</f>
        <v>0</v>
      </c>
      <c r="M67" s="75">
        <f>'Full Cost'!M66*'Volume (KT)'!M66</f>
        <v>0</v>
      </c>
      <c r="N67" s="75">
        <f>'Full Cost'!N66*'Volume (KT)'!N66</f>
        <v>0</v>
      </c>
      <c r="O67" s="75">
        <f>'Full Cost'!O66*'Volume (KT)'!O66</f>
        <v>0</v>
      </c>
      <c r="P67" s="75">
        <f>'Full Cost'!P66*'Volume (KT)'!P66</f>
        <v>0</v>
      </c>
    </row>
    <row r="68" spans="1:16">
      <c r="A68" s="93" t="s">
        <v>7</v>
      </c>
      <c r="B68" s="310" t="s">
        <v>286</v>
      </c>
      <c r="C68" s="415" t="s">
        <v>289</v>
      </c>
      <c r="D68" s="416" t="s">
        <v>95</v>
      </c>
      <c r="E68" s="75">
        <f>'Full Cost'!E67*'Volume (KT)'!E67</f>
        <v>0</v>
      </c>
      <c r="F68" s="75">
        <f>'Full Cost'!F67*'Volume (KT)'!F67</f>
        <v>0</v>
      </c>
      <c r="G68" s="75">
        <f>'Full Cost'!G67*'Volume (KT)'!G67</f>
        <v>0</v>
      </c>
      <c r="H68" s="75">
        <f>'Full Cost'!H67*'Volume (KT)'!H67</f>
        <v>0</v>
      </c>
      <c r="I68" s="75">
        <f>'Full Cost'!I67*'Volume (KT)'!I67</f>
        <v>0</v>
      </c>
      <c r="J68" s="75">
        <f>'Full Cost'!J67*'Volume (KT)'!J67</f>
        <v>0</v>
      </c>
      <c r="K68" s="75">
        <f>'Full Cost'!K67*'Volume (KT)'!K67</f>
        <v>0</v>
      </c>
      <c r="L68" s="75">
        <f>'Full Cost'!L67*'Volume (KT)'!L67</f>
        <v>0</v>
      </c>
      <c r="M68" s="75">
        <f>'Full Cost'!M67*'Volume (KT)'!M67</f>
        <v>0</v>
      </c>
      <c r="N68" s="75">
        <f>'Full Cost'!N67*'Volume (KT)'!N67</f>
        <v>0</v>
      </c>
      <c r="O68" s="75">
        <f>'Full Cost'!O67*'Volume (KT)'!O67</f>
        <v>0</v>
      </c>
      <c r="P68" s="75">
        <f>'Full Cost'!P67*'Volume (KT)'!P67</f>
        <v>0</v>
      </c>
    </row>
    <row r="69" spans="1:16">
      <c r="A69" s="93" t="s">
        <v>7</v>
      </c>
      <c r="B69" s="310" t="s">
        <v>286</v>
      </c>
      <c r="C69" s="313" t="s">
        <v>290</v>
      </c>
      <c r="D69" s="312" t="s">
        <v>95</v>
      </c>
      <c r="E69" s="75">
        <f>'Full Cost'!E68*'Volume (KT)'!E68</f>
        <v>0</v>
      </c>
      <c r="F69" s="75">
        <f>'Full Cost'!F68*'Volume (KT)'!F68</f>
        <v>0</v>
      </c>
      <c r="G69" s="75">
        <f>'Full Cost'!G68*'Volume (KT)'!G68</f>
        <v>0</v>
      </c>
      <c r="H69" s="75">
        <f>'Full Cost'!H68*'Volume (KT)'!H68</f>
        <v>0</v>
      </c>
      <c r="I69" s="75">
        <f>'Full Cost'!I68*'Volume (KT)'!I68</f>
        <v>0</v>
      </c>
      <c r="J69" s="75">
        <f>'Full Cost'!J68*'Volume (KT)'!J68</f>
        <v>0</v>
      </c>
      <c r="K69" s="75">
        <f>'Full Cost'!K68*'Volume (KT)'!K68</f>
        <v>0</v>
      </c>
      <c r="L69" s="75">
        <f>'Full Cost'!L68*'Volume (KT)'!L68</f>
        <v>0</v>
      </c>
      <c r="M69" s="75">
        <f>'Full Cost'!M68*'Volume (KT)'!M68</f>
        <v>0</v>
      </c>
      <c r="N69" s="75">
        <f>'Full Cost'!N68*'Volume (KT)'!N68</f>
        <v>0</v>
      </c>
      <c r="O69" s="75">
        <f>'Full Cost'!O68*'Volume (KT)'!O68</f>
        <v>0</v>
      </c>
      <c r="P69" s="75">
        <f>'Full Cost'!P68*'Volume (KT)'!P68</f>
        <v>0</v>
      </c>
    </row>
    <row r="70" spans="1:16">
      <c r="A70" s="87" t="s">
        <v>7</v>
      </c>
      <c r="B70" s="88" t="s">
        <v>95</v>
      </c>
      <c r="C70" s="88" t="s">
        <v>105</v>
      </c>
      <c r="D70" s="88" t="s">
        <v>95</v>
      </c>
      <c r="E70" s="75">
        <f>'Full Cost'!E69*'Volume (KT)'!E69</f>
        <v>188.45713563494658</v>
      </c>
      <c r="F70" s="75">
        <f>'Full Cost'!F69*'Volume (KT)'!F69</f>
        <v>243.30305628695692</v>
      </c>
      <c r="G70" s="75">
        <f>'Full Cost'!G69*'Volume (KT)'!G69</f>
        <v>269.66125812773481</v>
      </c>
      <c r="H70" s="75">
        <f>'Full Cost'!H69*'Volume (KT)'!H69</f>
        <v>203.32047098687147</v>
      </c>
      <c r="I70" s="75">
        <f>'Full Cost'!I69*'Volume (KT)'!I69</f>
        <v>244.0697705062023</v>
      </c>
      <c r="J70" s="75">
        <f>'Full Cost'!J69*'Volume (KT)'!J69</f>
        <v>198.03037985105067</v>
      </c>
      <c r="K70" s="75">
        <f>'Full Cost'!K69*'Volume (KT)'!K69</f>
        <v>197.58520942781576</v>
      </c>
      <c r="L70" s="75">
        <f>'Full Cost'!L69*'Volume (KT)'!L69</f>
        <v>203.39688819488435</v>
      </c>
      <c r="M70" s="75">
        <f>'Full Cost'!M69*'Volume (KT)'!M69</f>
        <v>196.40267924215055</v>
      </c>
      <c r="N70" s="75">
        <f>'Full Cost'!N69*'Volume (KT)'!N69</f>
        <v>212.71477036136079</v>
      </c>
      <c r="O70" s="75">
        <f>'Full Cost'!O69*'Volume (KT)'!O69</f>
        <v>214.60223818000981</v>
      </c>
      <c r="P70" s="75">
        <f>'Full Cost'!P69*'Volume (KT)'!P69</f>
        <v>380.26286243817088</v>
      </c>
    </row>
    <row r="71" spans="1:16">
      <c r="A71" s="74" t="s">
        <v>7</v>
      </c>
      <c r="B71" s="246" t="s">
        <v>42</v>
      </c>
      <c r="C71" s="247" t="s">
        <v>180</v>
      </c>
      <c r="D71" s="247" t="s">
        <v>107</v>
      </c>
      <c r="E71" s="75">
        <f>'Full Cost'!E70*'Volume (KT)'!E70</f>
        <v>0</v>
      </c>
      <c r="F71" s="75">
        <f>'Full Cost'!F70*'Volume (KT)'!F70</f>
        <v>0</v>
      </c>
      <c r="G71" s="75">
        <f>'Full Cost'!G70*'Volume (KT)'!G70</f>
        <v>0</v>
      </c>
      <c r="H71" s="75">
        <f>'Full Cost'!H70*'Volume (KT)'!H70</f>
        <v>0</v>
      </c>
      <c r="I71" s="75">
        <f>'Full Cost'!I70*'Volume (KT)'!I70</f>
        <v>0</v>
      </c>
      <c r="J71" s="75">
        <f>'Full Cost'!J70*'Volume (KT)'!J70</f>
        <v>0</v>
      </c>
      <c r="K71" s="75">
        <f>'Full Cost'!K70*'Volume (KT)'!K70</f>
        <v>0</v>
      </c>
      <c r="L71" s="75">
        <f>'Full Cost'!L70*'Volume (KT)'!L70</f>
        <v>0</v>
      </c>
      <c r="M71" s="75">
        <f>'Full Cost'!M70*'Volume (KT)'!M70</f>
        <v>0</v>
      </c>
      <c r="N71" s="75">
        <f>'Full Cost'!N70*'Volume (KT)'!N70</f>
        <v>0</v>
      </c>
      <c r="O71" s="75">
        <f>'Full Cost'!O70*'Volume (KT)'!O70</f>
        <v>0</v>
      </c>
      <c r="P71" s="75">
        <f>'Full Cost'!P70*'Volume (KT)'!P70</f>
        <v>0</v>
      </c>
    </row>
    <row r="72" spans="1:16">
      <c r="A72" s="74" t="s">
        <v>7</v>
      </c>
      <c r="B72" s="86" t="s">
        <v>286</v>
      </c>
      <c r="C72" s="86" t="s">
        <v>106</v>
      </c>
      <c r="D72" s="86" t="s">
        <v>107</v>
      </c>
      <c r="E72" s="75">
        <f>'Full Cost'!E71*'Volume (KT)'!E71</f>
        <v>46213.927389659111</v>
      </c>
      <c r="F72" s="75">
        <f>'Full Cost'!F71*'Volume (KT)'!F71</f>
        <v>45357.52876949303</v>
      </c>
      <c r="G72" s="75">
        <f>'Full Cost'!G71*'Volume (KT)'!G71</f>
        <v>55870.571394383645</v>
      </c>
      <c r="H72" s="75">
        <f>'Full Cost'!H71*'Volume (KT)'!H71</f>
        <v>44082.057454510512</v>
      </c>
      <c r="I72" s="75">
        <f>'Full Cost'!I71*'Volume (KT)'!I71</f>
        <v>45820.091018907144</v>
      </c>
      <c r="J72" s="75">
        <f>'Full Cost'!J71*'Volume (KT)'!J71</f>
        <v>44057.910547590232</v>
      </c>
      <c r="K72" s="75">
        <f>'Full Cost'!K71*'Volume (KT)'!K71</f>
        <v>42498.955463861901</v>
      </c>
      <c r="L72" s="75">
        <f>'Full Cost'!L71*'Volume (KT)'!L71</f>
        <v>40858.047393319161</v>
      </c>
      <c r="M72" s="75">
        <f>'Full Cost'!M71*'Volume (KT)'!M71</f>
        <v>41376.556876563744</v>
      </c>
      <c r="N72" s="75">
        <f>'Full Cost'!N71*'Volume (KT)'!N71</f>
        <v>44412.621837516184</v>
      </c>
      <c r="O72" s="75">
        <f>'Full Cost'!O71*'Volume (KT)'!O71</f>
        <v>46048.863834049866</v>
      </c>
      <c r="P72" s="75">
        <f>'Full Cost'!P71*'Volume (KT)'!P71</f>
        <v>46381.668484029396</v>
      </c>
    </row>
    <row r="73" spans="1:16">
      <c r="A73" s="74" t="s">
        <v>7</v>
      </c>
      <c r="B73" s="86" t="s">
        <v>286</v>
      </c>
      <c r="C73" s="86" t="s">
        <v>106</v>
      </c>
      <c r="D73" s="86" t="s">
        <v>108</v>
      </c>
      <c r="E73" s="75">
        <f>'Full Cost'!E72*'Volume (KT)'!E72</f>
        <v>0</v>
      </c>
      <c r="F73" s="75">
        <f>'Full Cost'!F72*'Volume (KT)'!F72</f>
        <v>0</v>
      </c>
      <c r="G73" s="75">
        <f>'Full Cost'!G72*'Volume (KT)'!G72</f>
        <v>0</v>
      </c>
      <c r="H73" s="75">
        <f>'Full Cost'!H72*'Volume (KT)'!H72</f>
        <v>0</v>
      </c>
      <c r="I73" s="75">
        <f>'Full Cost'!I72*'Volume (KT)'!I72</f>
        <v>0</v>
      </c>
      <c r="J73" s="75">
        <f>'Full Cost'!J72*'Volume (KT)'!J72</f>
        <v>22425.297717390546</v>
      </c>
      <c r="K73" s="75">
        <f>'Full Cost'!K72*'Volume (KT)'!K72</f>
        <v>25762.164991581245</v>
      </c>
      <c r="L73" s="75">
        <f>'Full Cost'!L72*'Volume (KT)'!L72</f>
        <v>19781.156191549697</v>
      </c>
      <c r="M73" s="75">
        <f>'Full Cost'!M72*'Volume (KT)'!M72</f>
        <v>31087.86845933778</v>
      </c>
      <c r="N73" s="75">
        <f>'Full Cost'!N72*'Volume (KT)'!N72</f>
        <v>21999.575618060211</v>
      </c>
      <c r="O73" s="75">
        <f>'Full Cost'!O72*'Volume (KT)'!O72</f>
        <v>26532.532752018218</v>
      </c>
      <c r="P73" s="75">
        <f>'Full Cost'!P72*'Volume (KT)'!P72</f>
        <v>27240.027522366472</v>
      </c>
    </row>
    <row r="74" spans="1:16">
      <c r="A74" s="74" t="s">
        <v>7</v>
      </c>
      <c r="B74" s="86" t="s">
        <v>286</v>
      </c>
      <c r="C74" s="86" t="s">
        <v>110</v>
      </c>
      <c r="D74" s="86" t="s">
        <v>107</v>
      </c>
      <c r="E74" s="75">
        <f>'Full Cost'!E73*'Volume (KT)'!E73</f>
        <v>11745.322108520615</v>
      </c>
      <c r="F74" s="75">
        <f>'Full Cost'!F73*'Volume (KT)'!F73</f>
        <v>8389.5891947275595</v>
      </c>
      <c r="G74" s="75">
        <f>'Full Cost'!G73*'Volume (KT)'!G73</f>
        <v>13450.144449070127</v>
      </c>
      <c r="H74" s="75">
        <f>'Full Cost'!H73*'Volume (KT)'!H73</f>
        <v>11612.459270734193</v>
      </c>
      <c r="I74" s="75">
        <f>'Full Cost'!I73*'Volume (KT)'!I73</f>
        <v>10856.531980764839</v>
      </c>
      <c r="J74" s="75">
        <f>'Full Cost'!J73*'Volume (KT)'!J73</f>
        <v>10458.032760783493</v>
      </c>
      <c r="K74" s="75">
        <f>'Full Cost'!K73*'Volume (KT)'!K73</f>
        <v>10059.533540802149</v>
      </c>
      <c r="L74" s="75">
        <f>'Full Cost'!L73*'Volume (KT)'!L73</f>
        <v>9758.0327607834934</v>
      </c>
      <c r="M74" s="75">
        <f>'Full Cost'!M73*'Volume (KT)'!M73</f>
        <v>9849.5335408021492</v>
      </c>
      <c r="N74" s="75">
        <f>'Full Cost'!N73*'Volume (KT)'!N73</f>
        <v>9997.5351008394573</v>
      </c>
      <c r="O74" s="75">
        <f>'Full Cost'!O73*'Volume (KT)'!O73</f>
        <v>10264.035880858113</v>
      </c>
      <c r="P74" s="75">
        <f>'Full Cost'!P73*'Volume (KT)'!P73</f>
        <v>10307.037440895421</v>
      </c>
    </row>
    <row r="75" spans="1:16">
      <c r="A75" s="74" t="s">
        <v>7</v>
      </c>
      <c r="B75" s="86" t="s">
        <v>286</v>
      </c>
      <c r="C75" s="86" t="s">
        <v>111</v>
      </c>
      <c r="D75" s="86" t="s">
        <v>107</v>
      </c>
      <c r="E75" s="75">
        <f>'Full Cost'!E74*'Volume (KT)'!E74</f>
        <v>5465.4898878315844</v>
      </c>
      <c r="F75" s="75">
        <f>'Full Cost'!F74*'Volume (KT)'!F74</f>
        <v>0</v>
      </c>
      <c r="G75" s="75">
        <f>'Full Cost'!G74*'Volume (KT)'!G74</f>
        <v>0</v>
      </c>
      <c r="H75" s="75">
        <f>'Full Cost'!H74*'Volume (KT)'!H74</f>
        <v>13179.379639109822</v>
      </c>
      <c r="I75" s="75">
        <f>'Full Cost'!I74*'Volume (KT)'!I74</f>
        <v>19319.100865681892</v>
      </c>
      <c r="J75" s="75">
        <f>'Full Cost'!J74*'Volume (KT)'!J74</f>
        <v>22410.070201678915</v>
      </c>
      <c r="K75" s="75">
        <f>'Full Cost'!K74*'Volume (KT)'!K74</f>
        <v>21556.14330171889</v>
      </c>
      <c r="L75" s="75">
        <f>'Full Cost'!L74*'Volume (KT)'!L74</f>
        <v>20910.070201678915</v>
      </c>
      <c r="M75" s="75">
        <f>'Full Cost'!M74*'Volume (KT)'!M74</f>
        <v>21106.14330171889</v>
      </c>
      <c r="N75" s="75">
        <f>'Full Cost'!N74*'Volume (KT)'!N74</f>
        <v>21423.289501798838</v>
      </c>
      <c r="O75" s="75">
        <f>'Full Cost'!O74*'Volume (KT)'!O74</f>
        <v>21994.362601838813</v>
      </c>
      <c r="P75" s="75">
        <f>'Full Cost'!P74*'Volume (KT)'!P74</f>
        <v>22086.508801918761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107</v>
      </c>
      <c r="E76" s="75">
        <f>'Full Cost'!E75*'Volume (KT)'!E75</f>
        <v>0</v>
      </c>
      <c r="F76" s="75">
        <f>'Full Cost'!F75*'Volume (KT)'!F75</f>
        <v>0</v>
      </c>
      <c r="G76" s="75">
        <f>'Full Cost'!G75*'Volume (KT)'!G75</f>
        <v>0</v>
      </c>
      <c r="H76" s="75">
        <f>'Full Cost'!H75*'Volume (KT)'!H75</f>
        <v>0</v>
      </c>
      <c r="I76" s="75">
        <f>'Full Cost'!I75*'Volume (KT)'!I75</f>
        <v>0</v>
      </c>
      <c r="J76" s="75">
        <f>'Full Cost'!J75*'Volume (KT)'!J75</f>
        <v>0</v>
      </c>
      <c r="K76" s="75">
        <f>'Full Cost'!K75*'Volume (KT)'!K75</f>
        <v>0</v>
      </c>
      <c r="L76" s="75">
        <f>'Full Cost'!L75*'Volume (KT)'!L75</f>
        <v>0</v>
      </c>
      <c r="M76" s="75">
        <f>'Full Cost'!M75*'Volume (KT)'!M75</f>
        <v>0</v>
      </c>
      <c r="N76" s="75">
        <f>'Full Cost'!N75*'Volume (KT)'!N75</f>
        <v>0</v>
      </c>
      <c r="O76" s="75">
        <f>'Full Cost'!O75*'Volume (KT)'!O75</f>
        <v>0</v>
      </c>
      <c r="P76" s="75">
        <f>'Full Cost'!P75*'Volume (KT)'!P75</f>
        <v>0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108</v>
      </c>
      <c r="E77" s="75">
        <f>'Full Cost'!E76*'Volume (KT)'!E76</f>
        <v>22955.968300460103</v>
      </c>
      <c r="F77" s="75">
        <f>'Full Cost'!F76*'Volume (KT)'!F76</f>
        <v>19977.41080856547</v>
      </c>
      <c r="G77" s="75">
        <f>'Full Cost'!G76*'Volume (KT)'!G76</f>
        <v>24348.591278248379</v>
      </c>
      <c r="H77" s="75">
        <f>'Full Cost'!H76*'Volume (KT)'!H76</f>
        <v>21935.856409390217</v>
      </c>
      <c r="I77" s="75">
        <f>'Full Cost'!I76*'Volume (KT)'!I76</f>
        <v>21687.408913502728</v>
      </c>
      <c r="J77" s="75">
        <f>'Full Cost'!J76*'Volume (KT)'!J76</f>
        <v>10108.906016692046</v>
      </c>
      <c r="K77" s="75">
        <f>'Full Cost'!K76*'Volume (KT)'!K76</f>
        <v>7789.0972444321424</v>
      </c>
      <c r="L77" s="75">
        <f>'Full Cost'!L76*'Volume (KT)'!L76</f>
        <v>11116.16101654253</v>
      </c>
      <c r="M77" s="75">
        <f>'Full Cost'!M76*'Volume (KT)'!M76</f>
        <v>4643.7105183574204</v>
      </c>
      <c r="N77" s="75">
        <f>'Full Cost'!N76*'Volume (KT)'!N76</f>
        <v>11422.21084457174</v>
      </c>
      <c r="O77" s="75">
        <f>'Full Cost'!O76*'Volume (KT)'!O76</f>
        <v>9600.7909822309884</v>
      </c>
      <c r="P77" s="75">
        <f>'Full Cost'!P76*'Volume (KT)'!P76</f>
        <v>9920.1730159955296</v>
      </c>
    </row>
    <row r="78" spans="1:16">
      <c r="A78" s="74" t="s">
        <v>7</v>
      </c>
      <c r="B78" s="85" t="s">
        <v>95</v>
      </c>
      <c r="C78" s="85" t="s">
        <v>106</v>
      </c>
      <c r="D78" s="85" t="s">
        <v>109</v>
      </c>
      <c r="E78" s="75">
        <f>'Full Cost'!E77*'Volume (KT)'!E77</f>
        <v>6827.6269658341826</v>
      </c>
      <c r="F78" s="75">
        <f>'Full Cost'!F77*'Volume (KT)'!F77</f>
        <v>7436.4669148748317</v>
      </c>
      <c r="G78" s="75">
        <f>'Full Cost'!G77*'Volume (KT)'!G77</f>
        <v>8817.2080858729514</v>
      </c>
      <c r="H78" s="75">
        <f>'Full Cost'!H77*'Volume (KT)'!H77</f>
        <v>5952.6612500902856</v>
      </c>
      <c r="I78" s="75">
        <f>'Full Cost'!I77*'Volume (KT)'!I77</f>
        <v>5831.7605037273606</v>
      </c>
      <c r="J78" s="75">
        <f>'Full Cost'!J77*'Volume (KT)'!J77</f>
        <v>6700.5368595196596</v>
      </c>
      <c r="K78" s="75">
        <f>'Full Cost'!K77*'Volume (KT)'!K77</f>
        <v>9623.8578986491993</v>
      </c>
      <c r="L78" s="75">
        <f>'Full Cost'!L77*'Volume (KT)'!L77</f>
        <v>9447.350007822839</v>
      </c>
      <c r="M78" s="75">
        <f>'Full Cost'!M77*'Volume (KT)'!M77</f>
        <v>10946.317552173443</v>
      </c>
      <c r="N78" s="75">
        <f>'Full Cost'!N77*'Volume (KT)'!N77</f>
        <v>12377.861504605293</v>
      </c>
      <c r="O78" s="75">
        <f>'Full Cost'!O77*'Volume (KT)'!O77</f>
        <v>11242.385982449561</v>
      </c>
      <c r="P78" s="75">
        <f>'Full Cost'!P77*'Volume (KT)'!P77</f>
        <v>12048.647460758291</v>
      </c>
    </row>
    <row r="79" spans="1:16">
      <c r="A79" s="74" t="s">
        <v>7</v>
      </c>
      <c r="B79" s="85" t="s">
        <v>95</v>
      </c>
      <c r="C79" s="85" t="s">
        <v>106</v>
      </c>
      <c r="D79" s="85" t="s">
        <v>121</v>
      </c>
      <c r="E79" s="75">
        <f>'Full Cost'!E78*'Volume (KT)'!E78</f>
        <v>306.55119605519343</v>
      </c>
      <c r="F79" s="75">
        <f>'Full Cost'!F78*'Volume (KT)'!F78</f>
        <v>270.82795147546608</v>
      </c>
      <c r="G79" s="75">
        <f>'Full Cost'!G78*'Volume (KT)'!G78</f>
        <v>196.83947520288933</v>
      </c>
      <c r="H79" s="75">
        <f>'Full Cost'!H78*'Volume (KT)'!H78</f>
        <v>297.01224802487627</v>
      </c>
      <c r="I79" s="75">
        <f>'Full Cost'!I78*'Volume (KT)'!I78</f>
        <v>290.96721070672999</v>
      </c>
      <c r="J79" s="75">
        <f>'Full Cost'!J78*'Volume (KT)'!J78</f>
        <v>288.19542946517493</v>
      </c>
      <c r="K79" s="75">
        <f>'Full Cost'!K78*'Volume (KT)'!K78</f>
        <v>287.40291372973815</v>
      </c>
      <c r="L79" s="75">
        <f>'Full Cost'!L78*'Volume (KT)'!L78</f>
        <v>297.08904500818591</v>
      </c>
      <c r="M79" s="75">
        <f>'Full Cost'!M78*'Volume (KT)'!M78</f>
        <v>285.43203008696281</v>
      </c>
      <c r="N79" s="75">
        <f>'Full Cost'!N78*'Volume (KT)'!N78</f>
        <v>312.26144334264774</v>
      </c>
      <c r="O79" s="75">
        <f>'Full Cost'!O78*'Volume (KT)'!O78</f>
        <v>315.4072230403961</v>
      </c>
      <c r="P79" s="75">
        <f>'Full Cost'!P78*'Volume (KT)'!P78</f>
        <v>314.23325960949825</v>
      </c>
    </row>
    <row r="80" spans="1:16">
      <c r="A80" s="74" t="s">
        <v>7</v>
      </c>
      <c r="B80" s="85" t="s">
        <v>95</v>
      </c>
      <c r="C80" s="85" t="s">
        <v>110</v>
      </c>
      <c r="D80" s="85" t="s">
        <v>107</v>
      </c>
      <c r="E80" s="75">
        <f>'Full Cost'!E79*'Volume (KT)'!E79</f>
        <v>0</v>
      </c>
      <c r="F80" s="75">
        <f>'Full Cost'!F79*'Volume (KT)'!F79</f>
        <v>991.36617496044471</v>
      </c>
      <c r="G80" s="75">
        <f>'Full Cost'!G79*'Volume (KT)'!G79</f>
        <v>12.050322036474684</v>
      </c>
      <c r="H80" s="75">
        <f>'Full Cost'!H79*'Volume (KT)'!H79</f>
        <v>0</v>
      </c>
      <c r="I80" s="75">
        <f>'Full Cost'!I79*'Volume (KT)'!I79</f>
        <v>0</v>
      </c>
      <c r="J80" s="75">
        <f>'Full Cost'!J79*'Volume (KT)'!J79</f>
        <v>0</v>
      </c>
      <c r="K80" s="75">
        <f>'Full Cost'!K79*'Volume (KT)'!K79</f>
        <v>0</v>
      </c>
      <c r="L80" s="75">
        <f>'Full Cost'!L79*'Volume (KT)'!L79</f>
        <v>0</v>
      </c>
      <c r="M80" s="75">
        <f>'Full Cost'!M79*'Volume (KT)'!M79</f>
        <v>0</v>
      </c>
      <c r="N80" s="75">
        <f>'Full Cost'!N79*'Volume (KT)'!N79</f>
        <v>0</v>
      </c>
      <c r="O80" s="75">
        <f>'Full Cost'!O79*'Volume (KT)'!O79</f>
        <v>0</v>
      </c>
      <c r="P80" s="75">
        <f>'Full Cost'!P79*'Volume (KT)'!P79</f>
        <v>0</v>
      </c>
    </row>
    <row r="81" spans="1:16">
      <c r="A81" s="74" t="s">
        <v>7</v>
      </c>
      <c r="B81" s="85" t="s">
        <v>95</v>
      </c>
      <c r="C81" s="85" t="s">
        <v>111</v>
      </c>
      <c r="D81" s="85" t="s">
        <v>107</v>
      </c>
      <c r="E81" s="75">
        <f>'Full Cost'!E80*'Volume (KT)'!E80</f>
        <v>7834.6144796319695</v>
      </c>
      <c r="F81" s="75">
        <f>'Full Cost'!F80*'Volume (KT)'!F80</f>
        <v>10269.131692817364</v>
      </c>
      <c r="G81" s="75">
        <f>'Full Cost'!G80*'Volume (KT)'!G80</f>
        <v>12050.322036474228</v>
      </c>
      <c r="H81" s="75">
        <f>'Full Cost'!H80*'Volume (KT)'!H80</f>
        <v>5269.1735177273085</v>
      </c>
      <c r="I81" s="75">
        <f>'Full Cost'!I80*'Volume (KT)'!I80</f>
        <v>2014.0479828132379</v>
      </c>
      <c r="J81" s="75">
        <f>'Full Cost'!J80*'Volume (KT)'!J80</f>
        <v>0</v>
      </c>
      <c r="K81" s="75">
        <f>'Full Cost'!K80*'Volume (KT)'!K80</f>
        <v>0</v>
      </c>
      <c r="L81" s="75">
        <f>'Full Cost'!L80*'Volume (KT)'!L80</f>
        <v>0</v>
      </c>
      <c r="M81" s="75">
        <f>'Full Cost'!M80*'Volume (KT)'!M80</f>
        <v>0</v>
      </c>
      <c r="N81" s="75">
        <f>'Full Cost'!N80*'Volume (KT)'!N80</f>
        <v>0</v>
      </c>
      <c r="O81" s="75">
        <f>'Full Cost'!O80*'Volume (KT)'!O80</f>
        <v>0</v>
      </c>
      <c r="P81" s="75">
        <f>'Full Cost'!P80*'Volume (KT)'!P80</f>
        <v>0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107</v>
      </c>
      <c r="E82" s="75">
        <f>'Full Cost'!E81*'Volume (KT)'!E81</f>
        <v>0</v>
      </c>
      <c r="F82" s="75">
        <f>'Full Cost'!F81*'Volume (KT)'!F81</f>
        <v>0</v>
      </c>
      <c r="G82" s="75">
        <f>'Full Cost'!G81*'Volume (KT)'!G81</f>
        <v>0</v>
      </c>
      <c r="H82" s="75">
        <f>'Full Cost'!H81*'Volume (KT)'!H81</f>
        <v>0</v>
      </c>
      <c r="I82" s="75">
        <f>'Full Cost'!I81*'Volume (KT)'!I81</f>
        <v>0</v>
      </c>
      <c r="J82" s="75">
        <f>'Full Cost'!J81*'Volume (KT)'!J81</f>
        <v>0</v>
      </c>
      <c r="K82" s="75">
        <f>'Full Cost'!K81*'Volume (KT)'!K81</f>
        <v>0</v>
      </c>
      <c r="L82" s="75">
        <f>'Full Cost'!L81*'Volume (KT)'!L81</f>
        <v>0</v>
      </c>
      <c r="M82" s="75">
        <f>'Full Cost'!M81*'Volume (KT)'!M81</f>
        <v>0</v>
      </c>
      <c r="N82" s="75">
        <f>'Full Cost'!N81*'Volume (KT)'!N81</f>
        <v>0</v>
      </c>
      <c r="O82" s="75">
        <f>'Full Cost'!O81*'Volume (KT)'!O81</f>
        <v>0</v>
      </c>
      <c r="P82" s="75">
        <f>'Full Cost'!P81*'Volume (KT)'!P81</f>
        <v>0</v>
      </c>
    </row>
    <row r="83" spans="1:16">
      <c r="A83" s="74" t="s">
        <v>7</v>
      </c>
      <c r="B83" s="85" t="s">
        <v>95</v>
      </c>
      <c r="C83" s="85" t="s">
        <v>112</v>
      </c>
      <c r="D83" s="85" t="s">
        <v>109</v>
      </c>
      <c r="E83" s="75">
        <f>'Full Cost'!E82*'Volume (KT)'!E82</f>
        <v>0</v>
      </c>
      <c r="F83" s="75">
        <f>'Full Cost'!F82*'Volume (KT)'!F82</f>
        <v>0</v>
      </c>
      <c r="G83" s="75">
        <f>'Full Cost'!G82*'Volume (KT)'!G82</f>
        <v>0</v>
      </c>
      <c r="H83" s="75">
        <f>'Full Cost'!H82*'Volume (KT)'!H82</f>
        <v>0</v>
      </c>
      <c r="I83" s="75">
        <f>'Full Cost'!I82*'Volume (KT)'!I82</f>
        <v>0</v>
      </c>
      <c r="J83" s="75">
        <f>'Full Cost'!J82*'Volume (KT)'!J82</f>
        <v>0</v>
      </c>
      <c r="K83" s="75">
        <f>'Full Cost'!K82*'Volume (KT)'!K82</f>
        <v>0</v>
      </c>
      <c r="L83" s="75">
        <f>'Full Cost'!L82*'Volume (KT)'!L82</f>
        <v>0</v>
      </c>
      <c r="M83" s="75">
        <f>'Full Cost'!M82*'Volume (KT)'!M82</f>
        <v>0</v>
      </c>
      <c r="N83" s="75">
        <f>'Full Cost'!N82*'Volume (KT)'!N82</f>
        <v>0</v>
      </c>
      <c r="O83" s="75">
        <f>'Full Cost'!O82*'Volume (KT)'!O82</f>
        <v>0</v>
      </c>
      <c r="P83" s="75">
        <f>'Full Cost'!P82*'Volume (KT)'!P82</f>
        <v>0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107</v>
      </c>
      <c r="E84" s="75">
        <f>'Full Cost'!E83*'Volume (KT)'!E83</f>
        <v>0</v>
      </c>
      <c r="F84" s="75">
        <f>'Full Cost'!F83*'Volume (KT)'!F83</f>
        <v>0</v>
      </c>
      <c r="G84" s="75">
        <f>'Full Cost'!G83*'Volume (KT)'!G83</f>
        <v>0</v>
      </c>
      <c r="H84" s="75">
        <f>'Full Cost'!H83*'Volume (KT)'!H83</f>
        <v>0</v>
      </c>
      <c r="I84" s="75">
        <f>'Full Cost'!I83*'Volume (KT)'!I83</f>
        <v>0</v>
      </c>
      <c r="J84" s="75">
        <f>'Full Cost'!J83*'Volume (KT)'!J83</f>
        <v>0</v>
      </c>
      <c r="K84" s="75">
        <f>'Full Cost'!K83*'Volume (KT)'!K83</f>
        <v>0</v>
      </c>
      <c r="L84" s="75">
        <f>'Full Cost'!L83*'Volume (KT)'!L83</f>
        <v>0</v>
      </c>
      <c r="M84" s="75">
        <f>'Full Cost'!M83*'Volume (KT)'!M83</f>
        <v>0</v>
      </c>
      <c r="N84" s="75">
        <f>'Full Cost'!N83*'Volume (KT)'!N83</f>
        <v>0</v>
      </c>
      <c r="O84" s="75">
        <f>'Full Cost'!O83*'Volume (KT)'!O83</f>
        <v>0</v>
      </c>
      <c r="P84" s="75">
        <f>'Full Cost'!P83*'Volume (KT)'!P83</f>
        <v>0</v>
      </c>
    </row>
    <row r="85" spans="1:16">
      <c r="A85" s="74" t="s">
        <v>7</v>
      </c>
      <c r="B85" s="85" t="s">
        <v>95</v>
      </c>
      <c r="C85" s="85" t="s">
        <v>113</v>
      </c>
      <c r="D85" s="85" t="s">
        <v>109</v>
      </c>
      <c r="E85" s="75">
        <f>'Full Cost'!E84*'Volume (KT)'!E84</f>
        <v>0</v>
      </c>
      <c r="F85" s="75">
        <f>'Full Cost'!F84*'Volume (KT)'!F84</f>
        <v>0</v>
      </c>
      <c r="G85" s="75">
        <f>'Full Cost'!G84*'Volume (KT)'!G84</f>
        <v>0</v>
      </c>
      <c r="H85" s="75">
        <f>'Full Cost'!H84*'Volume (KT)'!H84</f>
        <v>0</v>
      </c>
      <c r="I85" s="75">
        <f>'Full Cost'!I84*'Volume (KT)'!I84</f>
        <v>0</v>
      </c>
      <c r="J85" s="75">
        <f>'Full Cost'!J84*'Volume (KT)'!J84</f>
        <v>0</v>
      </c>
      <c r="K85" s="75">
        <f>'Full Cost'!K84*'Volume (KT)'!K84</f>
        <v>0</v>
      </c>
      <c r="L85" s="75">
        <f>'Full Cost'!L84*'Volume (KT)'!L84</f>
        <v>0</v>
      </c>
      <c r="M85" s="75">
        <f>'Full Cost'!M84*'Volume (KT)'!M84</f>
        <v>0</v>
      </c>
      <c r="N85" s="75">
        <f>'Full Cost'!N84*'Volume (KT)'!N84</f>
        <v>0</v>
      </c>
      <c r="O85" s="75">
        <f>'Full Cost'!O84*'Volume (KT)'!O84</f>
        <v>0</v>
      </c>
      <c r="P85" s="75">
        <f>'Full Cost'!P84*'Volume (KT)'!P84</f>
        <v>0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107</v>
      </c>
      <c r="E86" s="75">
        <f>'Full Cost'!E85*'Volume (KT)'!E85</f>
        <v>0</v>
      </c>
      <c r="F86" s="75">
        <f>'Full Cost'!F85*'Volume (KT)'!F85</f>
        <v>0</v>
      </c>
      <c r="G86" s="75">
        <f>'Full Cost'!G85*'Volume (KT)'!G85</f>
        <v>0</v>
      </c>
      <c r="H86" s="75">
        <f>'Full Cost'!H85*'Volume (KT)'!H85</f>
        <v>0</v>
      </c>
      <c r="I86" s="75">
        <f>'Full Cost'!I85*'Volume (KT)'!I85</f>
        <v>0</v>
      </c>
      <c r="J86" s="75">
        <f>'Full Cost'!J85*'Volume (KT)'!J85</f>
        <v>0</v>
      </c>
      <c r="K86" s="75">
        <f>'Full Cost'!K85*'Volume (KT)'!K85</f>
        <v>0</v>
      </c>
      <c r="L86" s="75">
        <f>'Full Cost'!L85*'Volume (KT)'!L85</f>
        <v>0</v>
      </c>
      <c r="M86" s="75">
        <f>'Full Cost'!M85*'Volume (KT)'!M85</f>
        <v>0</v>
      </c>
      <c r="N86" s="75">
        <f>'Full Cost'!N85*'Volume (KT)'!N85</f>
        <v>0</v>
      </c>
      <c r="O86" s="75">
        <f>'Full Cost'!O85*'Volume (KT)'!O85</f>
        <v>0</v>
      </c>
      <c r="P86" s="75">
        <f>'Full Cost'!P85*'Volume (KT)'!P85</f>
        <v>0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109</v>
      </c>
      <c r="E87" s="75">
        <f>'Full Cost'!E86*'Volume (KT)'!E86</f>
        <v>460.80721929139588</v>
      </c>
      <c r="F87" s="75">
        <f>'Full Cost'!F86*'Volume (KT)'!F86</f>
        <v>465.26383200468183</v>
      </c>
      <c r="G87" s="75">
        <f>'Full Cost'!G86*'Volume (KT)'!G86</f>
        <v>473.40714555022555</v>
      </c>
      <c r="H87" s="75">
        <f>'Full Cost'!H86*'Volume (KT)'!H86</f>
        <v>714.31935001083434</v>
      </c>
      <c r="I87" s="75">
        <f>'Full Cost'!I86*'Volume (KT)'!I86</f>
        <v>699.8112604472833</v>
      </c>
      <c r="J87" s="75">
        <f>'Full Cost'!J86*'Volume (KT)'!J86</f>
        <v>693.15898546755113</v>
      </c>
      <c r="K87" s="75">
        <f>'Full Cost'!K86*'Volume (KT)'!K86</f>
        <v>921.67833027765687</v>
      </c>
      <c r="L87" s="75">
        <f>'Full Cost'!L86*'Volume (KT)'!L86</f>
        <v>714.50546277651722</v>
      </c>
      <c r="M87" s="75">
        <f>'Full Cost'!M86*'Volume (KT)'!M86</f>
        <v>915.3715026207758</v>
      </c>
      <c r="N87" s="75">
        <f>'Full Cost'!N86*'Volume (KT)'!N86</f>
        <v>1501.8638832685897</v>
      </c>
      <c r="O87" s="75">
        <f>'Full Cost'!O86*'Volume (KT)'!O86</f>
        <v>1516.9636258177818</v>
      </c>
      <c r="P87" s="75">
        <f>'Full Cost'!P86*'Volume (KT)'!P86</f>
        <v>755.66430067473607</v>
      </c>
    </row>
    <row r="88" spans="1:16">
      <c r="A88" s="74" t="s">
        <v>7</v>
      </c>
      <c r="B88" s="85" t="s">
        <v>95</v>
      </c>
      <c r="C88" s="85" t="s">
        <v>114</v>
      </c>
      <c r="D88" s="85" t="s">
        <v>121</v>
      </c>
      <c r="E88" s="75">
        <f>'Full Cost'!E87*'Volume (KT)'!E87</f>
        <v>689.74019112418523</v>
      </c>
      <c r="F88" s="75">
        <f>'Full Cost'!F87*'Volume (KT)'!F87</f>
        <v>696.41473236548416</v>
      </c>
      <c r="G88" s="75">
        <f>'Full Cost'!G87*'Volume (KT)'!G87</f>
        <v>708.62211073040157</v>
      </c>
      <c r="H88" s="75">
        <f>'Full Cost'!H87*'Volume (KT)'!H87</f>
        <v>712.82939525970301</v>
      </c>
      <c r="I88" s="75">
        <f>'Full Cost'!I87*'Volume (KT)'!I87</f>
        <v>698.32130569615197</v>
      </c>
      <c r="J88" s="75">
        <f>'Full Cost'!J87*'Volume (KT)'!J87</f>
        <v>691.6690307164198</v>
      </c>
      <c r="K88" s="75">
        <f>'Full Cost'!K87*'Volume (KT)'!K87</f>
        <v>689.76699295137155</v>
      </c>
      <c r="L88" s="75">
        <f>'Full Cost'!L87*'Volume (KT)'!L87</f>
        <v>713.01370801964617</v>
      </c>
      <c r="M88" s="75">
        <f>'Full Cost'!M87*'Volume (KT)'!M87</f>
        <v>685.03687220871075</v>
      </c>
      <c r="N88" s="75">
        <f>'Full Cost'!N87*'Volume (KT)'!N87</f>
        <v>749.42746402235457</v>
      </c>
      <c r="O88" s="75">
        <f>'Full Cost'!O87*'Volume (KT)'!O87</f>
        <v>756.97733529695063</v>
      </c>
      <c r="P88" s="75">
        <f>'Full Cost'!P87*'Volume (KT)'!P87</f>
        <v>754.15982306279579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107</v>
      </c>
      <c r="E89" s="75">
        <f>'Full Cost'!E88*'Volume (KT)'!E88</f>
        <v>0</v>
      </c>
      <c r="F89" s="75">
        <f>'Full Cost'!F88*'Volume (KT)'!F88</f>
        <v>0</v>
      </c>
      <c r="G89" s="75">
        <f>'Full Cost'!G88*'Volume (KT)'!G88</f>
        <v>0</v>
      </c>
      <c r="H89" s="75">
        <f>'Full Cost'!H88*'Volume (KT)'!H88</f>
        <v>0</v>
      </c>
      <c r="I89" s="75">
        <f>'Full Cost'!I88*'Volume (KT)'!I88</f>
        <v>0</v>
      </c>
      <c r="J89" s="75">
        <f>'Full Cost'!J88*'Volume (KT)'!J88</f>
        <v>0</v>
      </c>
      <c r="K89" s="75">
        <f>'Full Cost'!K88*'Volume (KT)'!K88</f>
        <v>0</v>
      </c>
      <c r="L89" s="75">
        <f>'Full Cost'!L88*'Volume (KT)'!L88</f>
        <v>0</v>
      </c>
      <c r="M89" s="75">
        <f>'Full Cost'!M88*'Volume (KT)'!M88</f>
        <v>0</v>
      </c>
      <c r="N89" s="75">
        <f>'Full Cost'!N88*'Volume (KT)'!N88</f>
        <v>0</v>
      </c>
      <c r="O89" s="75">
        <f>'Full Cost'!O88*'Volume (KT)'!O88</f>
        <v>0</v>
      </c>
      <c r="P89" s="75">
        <f>'Full Cost'!P88*'Volume (KT)'!P88</f>
        <v>0</v>
      </c>
    </row>
    <row r="90" spans="1:16">
      <c r="A90" s="74" t="s">
        <v>7</v>
      </c>
      <c r="B90" s="85" t="s">
        <v>95</v>
      </c>
      <c r="C90" s="85" t="s">
        <v>115</v>
      </c>
      <c r="D90" s="85" t="s">
        <v>109</v>
      </c>
      <c r="E90" s="75">
        <f>'Full Cost'!E89*'Volume (KT)'!E89</f>
        <v>3770.9390778679231</v>
      </c>
      <c r="F90" s="75">
        <f>'Full Cost'!F89*'Volume (KT)'!F89</f>
        <v>4497.5503760452575</v>
      </c>
      <c r="G90" s="75">
        <f>'Full Cost'!G89*'Volume (KT)'!G89</f>
        <v>4126.5322853794669</v>
      </c>
      <c r="H90" s="75">
        <f>'Full Cost'!H89*'Volume (KT)'!H89</f>
        <v>4150.9891117296265</v>
      </c>
      <c r="I90" s="75">
        <f>'Full Cost'!I89*'Volume (KT)'!I89</f>
        <v>3996.6998652211505</v>
      </c>
      <c r="J90" s="75">
        <f>'Full Cost'!J89*'Volume (KT)'!J89</f>
        <v>3958.707983670236</v>
      </c>
      <c r="K90" s="75">
        <f>'Full Cost'!K89*'Volume (KT)'!K89</f>
        <v>3947.8555146892968</v>
      </c>
      <c r="L90" s="75">
        <f>'Full Cost'!L89*'Volume (KT)'!L89</f>
        <v>4080.6200874125539</v>
      </c>
      <c r="M90" s="75">
        <f>'Full Cost'!M89*'Volume (KT)'!M89</f>
        <v>3920.8412695589896</v>
      </c>
      <c r="N90" s="75">
        <f>'Full Cost'!N89*'Volume (KT)'!N89</f>
        <v>4538.9664027672934</v>
      </c>
      <c r="O90" s="75">
        <f>'Full Cost'!O89*'Volume (KT)'!O89</f>
        <v>4584.6011802492967</v>
      </c>
      <c r="P90" s="75">
        <f>'Full Cost'!P89*'Volume (KT)'!P89</f>
        <v>4315.6827838534928</v>
      </c>
    </row>
    <row r="91" spans="1:16">
      <c r="A91" s="74" t="s">
        <v>7</v>
      </c>
      <c r="B91" s="85" t="s">
        <v>95</v>
      </c>
      <c r="C91" s="85" t="s">
        <v>234</v>
      </c>
      <c r="D91" s="85" t="s">
        <v>109</v>
      </c>
      <c r="E91" s="75">
        <f>'Full Cost'!E90*'Volume (KT)'!E90</f>
        <v>0</v>
      </c>
      <c r="F91" s="75">
        <f>'Full Cost'!F90*'Volume (KT)'!F90</f>
        <v>0</v>
      </c>
      <c r="G91" s="75">
        <f>'Full Cost'!G90*'Volume (KT)'!G90</f>
        <v>0</v>
      </c>
      <c r="H91" s="75">
        <f>'Full Cost'!H90*'Volume (KT)'!H90</f>
        <v>0</v>
      </c>
      <c r="I91" s="75">
        <f>'Full Cost'!I90*'Volume (KT)'!I90</f>
        <v>0</v>
      </c>
      <c r="J91" s="75">
        <f>'Full Cost'!J90*'Volume (KT)'!J90</f>
        <v>0</v>
      </c>
      <c r="K91" s="75">
        <f>'Full Cost'!K90*'Volume (KT)'!K90</f>
        <v>0</v>
      </c>
      <c r="L91" s="75">
        <f>'Full Cost'!L90*'Volume (KT)'!L90</f>
        <v>0</v>
      </c>
      <c r="M91" s="75">
        <f>'Full Cost'!M90*'Volume (KT)'!M90</f>
        <v>0</v>
      </c>
      <c r="N91" s="75">
        <f>'Full Cost'!N90*'Volume (KT)'!N90</f>
        <v>0</v>
      </c>
      <c r="O91" s="75">
        <f>'Full Cost'!O90*'Volume (KT)'!O90</f>
        <v>0</v>
      </c>
      <c r="P91" s="75">
        <f>'Full Cost'!P90*'Volume (KT)'!P90</f>
        <v>0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107</v>
      </c>
      <c r="E92" s="75">
        <f>'Full Cost'!E91*'Volume (KT)'!E91</f>
        <v>0</v>
      </c>
      <c r="F92" s="75">
        <f>'Full Cost'!F91*'Volume (KT)'!F91</f>
        <v>0</v>
      </c>
      <c r="G92" s="75">
        <f>'Full Cost'!G91*'Volume (KT)'!G91</f>
        <v>0</v>
      </c>
      <c r="H92" s="75">
        <f>'Full Cost'!H91*'Volume (KT)'!H91</f>
        <v>0</v>
      </c>
      <c r="I92" s="75">
        <f>'Full Cost'!I91*'Volume (KT)'!I91</f>
        <v>0</v>
      </c>
      <c r="J92" s="75">
        <f>'Full Cost'!J91*'Volume (KT)'!J91</f>
        <v>0</v>
      </c>
      <c r="K92" s="75">
        <f>'Full Cost'!K91*'Volume (KT)'!K91</f>
        <v>0</v>
      </c>
      <c r="L92" s="75">
        <f>'Full Cost'!L91*'Volume (KT)'!L91</f>
        <v>0</v>
      </c>
      <c r="M92" s="75">
        <f>'Full Cost'!M91*'Volume (KT)'!M91</f>
        <v>0</v>
      </c>
      <c r="N92" s="75">
        <f>'Full Cost'!N91*'Volume (KT)'!N91</f>
        <v>0</v>
      </c>
      <c r="O92" s="75">
        <f>'Full Cost'!O91*'Volume (KT)'!O91</f>
        <v>0</v>
      </c>
      <c r="P92" s="75">
        <f>'Full Cost'!P91*'Volume (KT)'!P91</f>
        <v>0</v>
      </c>
    </row>
    <row r="93" spans="1:16">
      <c r="A93" s="74" t="s">
        <v>7</v>
      </c>
      <c r="B93" s="85" t="s">
        <v>95</v>
      </c>
      <c r="C93" s="85" t="s">
        <v>116</v>
      </c>
      <c r="D93" s="85" t="s">
        <v>109</v>
      </c>
      <c r="E93" s="75">
        <f>'Full Cost'!E92*'Volume (KT)'!E92</f>
        <v>0</v>
      </c>
      <c r="F93" s="75">
        <f>'Full Cost'!F92*'Volume (KT)'!F92</f>
        <v>0</v>
      </c>
      <c r="G93" s="75">
        <f>'Full Cost'!G92*'Volume (KT)'!G92</f>
        <v>0</v>
      </c>
      <c r="H93" s="75">
        <f>'Full Cost'!H92*'Volume (KT)'!H92</f>
        <v>0</v>
      </c>
      <c r="I93" s="75">
        <f>'Full Cost'!I92*'Volume (KT)'!I92</f>
        <v>0</v>
      </c>
      <c r="J93" s="75">
        <f>'Full Cost'!J92*'Volume (KT)'!J92</f>
        <v>0</v>
      </c>
      <c r="K93" s="75">
        <f>'Full Cost'!K92*'Volume (KT)'!K92</f>
        <v>0</v>
      </c>
      <c r="L93" s="75">
        <f>'Full Cost'!L92*'Volume (KT)'!L92</f>
        <v>0</v>
      </c>
      <c r="M93" s="75">
        <f>'Full Cost'!M92*'Volume (KT)'!M92</f>
        <v>0</v>
      </c>
      <c r="N93" s="75">
        <f>'Full Cost'!N92*'Volume (KT)'!N92</f>
        <v>0</v>
      </c>
      <c r="O93" s="75">
        <f>'Full Cost'!O92*'Volume (KT)'!O92</f>
        <v>0</v>
      </c>
      <c r="P93" s="75">
        <f>'Full Cost'!P92*'Volume (KT)'!P92</f>
        <v>0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107</v>
      </c>
      <c r="E94" s="75">
        <f>'Full Cost'!E93*'Volume (KT)'!E93</f>
        <v>0</v>
      </c>
      <c r="F94" s="75">
        <f>'Full Cost'!F93*'Volume (KT)'!F93</f>
        <v>0</v>
      </c>
      <c r="G94" s="75">
        <f>'Full Cost'!G93*'Volume (KT)'!G93</f>
        <v>0</v>
      </c>
      <c r="H94" s="75">
        <f>'Full Cost'!H93*'Volume (KT)'!H93</f>
        <v>0</v>
      </c>
      <c r="I94" s="75">
        <f>'Full Cost'!I93*'Volume (KT)'!I93</f>
        <v>0</v>
      </c>
      <c r="J94" s="75">
        <f>'Full Cost'!J93*'Volume (KT)'!J93</f>
        <v>0</v>
      </c>
      <c r="K94" s="75">
        <f>'Full Cost'!K93*'Volume (KT)'!K93</f>
        <v>0</v>
      </c>
      <c r="L94" s="75">
        <f>'Full Cost'!L93*'Volume (KT)'!L93</f>
        <v>0</v>
      </c>
      <c r="M94" s="75">
        <f>'Full Cost'!M93*'Volume (KT)'!M93</f>
        <v>0</v>
      </c>
      <c r="N94" s="75">
        <f>'Full Cost'!N93*'Volume (KT)'!N93</f>
        <v>0</v>
      </c>
      <c r="O94" s="75">
        <f>'Full Cost'!O93*'Volume (KT)'!O93</f>
        <v>0</v>
      </c>
      <c r="P94" s="75">
        <f>'Full Cost'!P93*'Volume (KT)'!P93</f>
        <v>0</v>
      </c>
    </row>
    <row r="95" spans="1:16">
      <c r="A95" s="74" t="s">
        <v>7</v>
      </c>
      <c r="B95" s="85" t="s">
        <v>95</v>
      </c>
      <c r="C95" s="85" t="s">
        <v>233</v>
      </c>
      <c r="D95" s="85" t="s">
        <v>109</v>
      </c>
      <c r="E95" s="75">
        <f>'Full Cost'!E94*'Volume (KT)'!E94</f>
        <v>0</v>
      </c>
      <c r="F95" s="75">
        <f>'Full Cost'!F94*'Volume (KT)'!F94</f>
        <v>0</v>
      </c>
      <c r="G95" s="75">
        <f>'Full Cost'!G94*'Volume (KT)'!G94</f>
        <v>552.3083364752631</v>
      </c>
      <c r="H95" s="75">
        <f>'Full Cost'!H94*'Volume (KT)'!H94</f>
        <v>2222.3268667003731</v>
      </c>
      <c r="I95" s="75">
        <f>'Full Cost'!I94*'Volume (KT)'!I94</f>
        <v>2177.1905880582144</v>
      </c>
      <c r="J95" s="75">
        <f>'Full Cost'!J94*'Volume (KT)'!J94</f>
        <v>2156.494621454603</v>
      </c>
      <c r="K95" s="75">
        <f>'Full Cost'!K94*'Volume (KT)'!K94</f>
        <v>2688.2284633098325</v>
      </c>
      <c r="L95" s="75">
        <f>'Full Cost'!L94*'Volume (KT)'!L94</f>
        <v>2778.6323552420117</v>
      </c>
      <c r="M95" s="75">
        <f>'Full Cost'!M94*'Volume (KT)'!M94</f>
        <v>2669.833549310596</v>
      </c>
      <c r="N95" s="75">
        <f>'Full Cost'!N94*'Volume (KT)'!N94</f>
        <v>2920.2908841333688</v>
      </c>
      <c r="O95" s="75">
        <f>'Full Cost'!O94*'Volume (KT)'!O94</f>
        <v>2949.6514946456869</v>
      </c>
      <c r="P95" s="75">
        <f>'Full Cost'!P94*'Volume (KT)'!P94</f>
        <v>2938.6945026239737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107</v>
      </c>
      <c r="E96" s="75">
        <f>'Full Cost'!E95*'Volume (KT)'!E95</f>
        <v>0</v>
      </c>
      <c r="F96" s="75">
        <f>'Full Cost'!F95*'Volume (KT)'!F95</f>
        <v>0</v>
      </c>
      <c r="G96" s="75">
        <f>'Full Cost'!G95*'Volume (KT)'!G95</f>
        <v>0</v>
      </c>
      <c r="H96" s="75">
        <f>'Full Cost'!H95*'Volume (KT)'!H95</f>
        <v>0</v>
      </c>
      <c r="I96" s="75">
        <f>'Full Cost'!I95*'Volume (KT)'!I95</f>
        <v>0</v>
      </c>
      <c r="J96" s="75">
        <f>'Full Cost'!J95*'Volume (KT)'!J95</f>
        <v>0</v>
      </c>
      <c r="K96" s="75">
        <f>'Full Cost'!K95*'Volume (KT)'!K95</f>
        <v>0</v>
      </c>
      <c r="L96" s="75">
        <f>'Full Cost'!L95*'Volume (KT)'!L95</f>
        <v>0</v>
      </c>
      <c r="M96" s="75">
        <f>'Full Cost'!M95*'Volume (KT)'!M95</f>
        <v>0</v>
      </c>
      <c r="N96" s="75">
        <f>'Full Cost'!N95*'Volume (KT)'!N95</f>
        <v>0</v>
      </c>
      <c r="O96" s="75">
        <f>'Full Cost'!O95*'Volume (KT)'!O95</f>
        <v>0</v>
      </c>
      <c r="P96" s="75">
        <f>'Full Cost'!P95*'Volume (KT)'!P95</f>
        <v>0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108</v>
      </c>
      <c r="E97" s="75">
        <f>'Full Cost'!E96*'Volume (KT)'!E96</f>
        <v>0</v>
      </c>
      <c r="F97" s="75">
        <f>'Full Cost'!F96*'Volume (KT)'!F96</f>
        <v>0</v>
      </c>
      <c r="G97" s="75">
        <f>'Full Cost'!G96*'Volume (KT)'!G96</f>
        <v>0</v>
      </c>
      <c r="H97" s="75">
        <f>'Full Cost'!H96*'Volume (KT)'!H96</f>
        <v>0</v>
      </c>
      <c r="I97" s="75">
        <f>'Full Cost'!I96*'Volume (KT)'!I96</f>
        <v>0</v>
      </c>
      <c r="J97" s="75">
        <f>'Full Cost'!J96*'Volume (KT)'!J96</f>
        <v>0</v>
      </c>
      <c r="K97" s="75">
        <f>'Full Cost'!K96*'Volume (KT)'!K96</f>
        <v>0</v>
      </c>
      <c r="L97" s="75">
        <f>'Full Cost'!L96*'Volume (KT)'!L96</f>
        <v>0</v>
      </c>
      <c r="M97" s="75">
        <f>'Full Cost'!M96*'Volume (KT)'!M96</f>
        <v>0</v>
      </c>
      <c r="N97" s="75">
        <f>'Full Cost'!N96*'Volume (KT)'!N96</f>
        <v>0</v>
      </c>
      <c r="O97" s="75">
        <f>'Full Cost'!O96*'Volume (KT)'!O96</f>
        <v>0</v>
      </c>
      <c r="P97" s="75">
        <f>'Full Cost'!P96*'Volume (KT)'!P96</f>
        <v>0</v>
      </c>
    </row>
    <row r="98" spans="1:16">
      <c r="A98" s="74" t="s">
        <v>7</v>
      </c>
      <c r="B98" s="85" t="s">
        <v>95</v>
      </c>
      <c r="C98" s="85" t="s">
        <v>118</v>
      </c>
      <c r="D98" s="85" t="s">
        <v>109</v>
      </c>
      <c r="E98" s="75">
        <f>'Full Cost'!E97*'Volume (KT)'!E97</f>
        <v>0</v>
      </c>
      <c r="F98" s="75">
        <f>'Full Cost'!F97*'Volume (KT)'!F97</f>
        <v>0</v>
      </c>
      <c r="G98" s="75">
        <f>'Full Cost'!G97*'Volume (KT)'!G97</f>
        <v>0</v>
      </c>
      <c r="H98" s="75">
        <f>'Full Cost'!H97*'Volume (KT)'!H97</f>
        <v>0</v>
      </c>
      <c r="I98" s="75">
        <f>'Full Cost'!I97*'Volume (KT)'!I97</f>
        <v>0</v>
      </c>
      <c r="J98" s="75">
        <f>'Full Cost'!J97*'Volume (KT)'!J97</f>
        <v>0</v>
      </c>
      <c r="K98" s="75">
        <f>'Full Cost'!K97*'Volume (KT)'!K97</f>
        <v>0</v>
      </c>
      <c r="L98" s="75">
        <f>'Full Cost'!L97*'Volume (KT)'!L97</f>
        <v>0</v>
      </c>
      <c r="M98" s="75">
        <f>'Full Cost'!M97*'Volume (KT)'!M97</f>
        <v>0</v>
      </c>
      <c r="N98" s="75">
        <f>'Full Cost'!N97*'Volume (KT)'!N97</f>
        <v>0</v>
      </c>
      <c r="O98" s="75">
        <f>'Full Cost'!O97*'Volume (KT)'!O97</f>
        <v>0</v>
      </c>
      <c r="P98" s="75">
        <f>'Full Cost'!P97*'Volume (KT)'!P97</f>
        <v>0</v>
      </c>
    </row>
    <row r="99" spans="1:16">
      <c r="A99" s="74" t="s">
        <v>7</v>
      </c>
      <c r="B99" s="85" t="s">
        <v>95</v>
      </c>
      <c r="C99" s="85" t="s">
        <v>119</v>
      </c>
      <c r="D99" s="85" t="s">
        <v>109</v>
      </c>
      <c r="E99" s="75">
        <f>'Full Cost'!E98*'Volume (KT)'!E98</f>
        <v>0</v>
      </c>
      <c r="F99" s="75">
        <f>'Full Cost'!F98*'Volume (KT)'!F98</f>
        <v>0</v>
      </c>
      <c r="G99" s="75">
        <f>'Full Cost'!G98*'Volume (KT)'!G98</f>
        <v>0</v>
      </c>
      <c r="H99" s="75">
        <f>'Full Cost'!H98*'Volume (KT)'!H98</f>
        <v>0</v>
      </c>
      <c r="I99" s="75">
        <f>'Full Cost'!I98*'Volume (KT)'!I98</f>
        <v>0</v>
      </c>
      <c r="J99" s="75">
        <f>'Full Cost'!J98*'Volume (KT)'!J98</f>
        <v>0</v>
      </c>
      <c r="K99" s="75">
        <f>'Full Cost'!K98*'Volume (KT)'!K98</f>
        <v>0</v>
      </c>
      <c r="L99" s="75">
        <f>'Full Cost'!L98*'Volume (KT)'!L98</f>
        <v>0</v>
      </c>
      <c r="M99" s="75">
        <f>'Full Cost'!M98*'Volume (KT)'!M98</f>
        <v>0</v>
      </c>
      <c r="N99" s="75">
        <f>'Full Cost'!N98*'Volume (KT)'!N98</f>
        <v>0</v>
      </c>
      <c r="O99" s="75">
        <f>'Full Cost'!O98*'Volume (KT)'!O98</f>
        <v>0</v>
      </c>
      <c r="P99" s="75">
        <f>'Full Cost'!P98*'Volume (KT)'!P98</f>
        <v>0</v>
      </c>
    </row>
    <row r="100" spans="1:16">
      <c r="A100" s="74" t="s">
        <v>7</v>
      </c>
      <c r="B100" s="85" t="s">
        <v>95</v>
      </c>
      <c r="C100" s="85" t="s">
        <v>120</v>
      </c>
      <c r="D100" s="85" t="s">
        <v>109</v>
      </c>
      <c r="E100" s="75">
        <f>'Full Cost'!E99*'Volume (KT)'!E99</f>
        <v>0</v>
      </c>
      <c r="F100" s="75">
        <f>'Full Cost'!F99*'Volume (KT)'!F99</f>
        <v>0</v>
      </c>
      <c r="G100" s="75">
        <f>'Full Cost'!G99*'Volume (KT)'!G99</f>
        <v>0</v>
      </c>
      <c r="H100" s="75">
        <f>'Full Cost'!H99*'Volume (KT)'!H99</f>
        <v>0</v>
      </c>
      <c r="I100" s="75">
        <f>'Full Cost'!I99*'Volume (KT)'!I99</f>
        <v>0</v>
      </c>
      <c r="J100" s="75">
        <f>'Full Cost'!J99*'Volume (KT)'!J99</f>
        <v>0</v>
      </c>
      <c r="K100" s="75">
        <f>'Full Cost'!K99*'Volume (KT)'!K99</f>
        <v>0</v>
      </c>
      <c r="L100" s="75">
        <f>'Full Cost'!L99*'Volume (KT)'!L99</f>
        <v>0</v>
      </c>
      <c r="M100" s="75">
        <f>'Full Cost'!M99*'Volume (KT)'!M99</f>
        <v>0</v>
      </c>
      <c r="N100" s="75">
        <f>'Full Cost'!N99*'Volume (KT)'!N99</f>
        <v>0</v>
      </c>
      <c r="O100" s="75">
        <f>'Full Cost'!O99*'Volume (KT)'!O99</f>
        <v>0</v>
      </c>
      <c r="P100" s="75">
        <f>'Full Cost'!P99*'Volume (KT)'!P99</f>
        <v>0</v>
      </c>
    </row>
    <row r="101" spans="1:16">
      <c r="A101" s="74" t="s">
        <v>7</v>
      </c>
      <c r="B101" s="85" t="s">
        <v>116</v>
      </c>
      <c r="C101" s="85" t="s">
        <v>106</v>
      </c>
      <c r="D101" s="85" t="s">
        <v>116</v>
      </c>
      <c r="E101" s="75">
        <f>'Full Cost'!E100*'Volume (KT)'!E100</f>
        <v>0</v>
      </c>
      <c r="F101" s="75">
        <f>'Full Cost'!F100*'Volume (KT)'!F100</f>
        <v>0</v>
      </c>
      <c r="G101" s="75">
        <f>'Full Cost'!G100*'Volume (KT)'!G100</f>
        <v>0</v>
      </c>
      <c r="H101" s="75">
        <f>'Full Cost'!H100*'Volume (KT)'!H100</f>
        <v>0</v>
      </c>
      <c r="I101" s="75">
        <f>'Full Cost'!I100*'Volume (KT)'!I100</f>
        <v>0</v>
      </c>
      <c r="J101" s="75">
        <f>'Full Cost'!J100*'Volume (KT)'!J100</f>
        <v>0</v>
      </c>
      <c r="K101" s="75">
        <f>'Full Cost'!K100*'Volume (KT)'!K100</f>
        <v>0</v>
      </c>
      <c r="L101" s="75">
        <f>'Full Cost'!L100*'Volume (KT)'!L100</f>
        <v>0</v>
      </c>
      <c r="M101" s="75">
        <f>'Full Cost'!M100*'Volume (KT)'!M100</f>
        <v>0</v>
      </c>
      <c r="N101" s="75">
        <f>'Full Cost'!N100*'Volume (KT)'!N100</f>
        <v>0</v>
      </c>
      <c r="O101" s="75">
        <f>'Full Cost'!O100*'Volume (KT)'!O100</f>
        <v>0</v>
      </c>
      <c r="P101" s="75">
        <f>'Full Cost'!P100*'Volume (KT)'!P100</f>
        <v>0</v>
      </c>
    </row>
    <row r="102" spans="1:16">
      <c r="A102" s="74" t="s">
        <v>7</v>
      </c>
      <c r="B102" s="85" t="s">
        <v>116</v>
      </c>
      <c r="C102" s="85" t="s">
        <v>115</v>
      </c>
      <c r="D102" s="85" t="s">
        <v>116</v>
      </c>
      <c r="E102" s="75">
        <f>'Full Cost'!E101*'Volume (KT)'!E101</f>
        <v>921.67572122118452</v>
      </c>
      <c r="F102" s="75">
        <f>'Full Cost'!F101*'Volume (KT)'!F101</f>
        <v>0</v>
      </c>
      <c r="G102" s="75">
        <f>'Full Cost'!G101*'Volume (KT)'!G101</f>
        <v>566.31483270307479</v>
      </c>
      <c r="H102" s="75">
        <f>'Full Cost'!H101*'Volume (KT)'!H101</f>
        <v>470.06727234952086</v>
      </c>
      <c r="I102" s="75">
        <f>'Full Cost'!I101*'Volume (KT)'!I101</f>
        <v>452.98873435032039</v>
      </c>
      <c r="J102" s="75">
        <f>'Full Cost'!J101*'Volume (KT)'!J101</f>
        <v>435.91019635111985</v>
      </c>
      <c r="K102" s="75">
        <f>'Full Cost'!K101*'Volume (KT)'!K101</f>
        <v>416.97277220029525</v>
      </c>
      <c r="L102" s="75">
        <f>'Full Cost'!L101*'Volume (KT)'!L101</f>
        <v>405.89423420109478</v>
      </c>
      <c r="M102" s="75">
        <f>'Full Cost'!M101*'Volume (KT)'!M101</f>
        <v>410.73715820269371</v>
      </c>
      <c r="N102" s="75">
        <f>'Full Cost'!N101*'Volume (KT)'!N101</f>
        <v>0</v>
      </c>
      <c r="O102" s="75">
        <f>'Full Cost'!O101*'Volume (KT)'!O101</f>
        <v>0</v>
      </c>
      <c r="P102" s="75">
        <f>'Full Cost'!P101*'Volume (KT)'!P101</f>
        <v>432.07456805619393</v>
      </c>
    </row>
    <row r="103" spans="1:16">
      <c r="A103" s="74" t="s">
        <v>7</v>
      </c>
      <c r="B103" s="85" t="s">
        <v>116</v>
      </c>
      <c r="C103" s="85" t="s">
        <v>233</v>
      </c>
      <c r="D103" s="85" t="s">
        <v>116</v>
      </c>
      <c r="E103" s="75">
        <f>'Full Cost'!E102*'Volume (KT)'!E102</f>
        <v>0</v>
      </c>
      <c r="F103" s="75">
        <f>'Full Cost'!F102*'Volume (KT)'!F102</f>
        <v>0</v>
      </c>
      <c r="G103" s="75">
        <f>'Full Cost'!G102*'Volume (KT)'!G102</f>
        <v>0</v>
      </c>
      <c r="H103" s="75">
        <f>'Full Cost'!H102*'Volume (KT)'!H102</f>
        <v>0</v>
      </c>
      <c r="I103" s="75">
        <f>'Full Cost'!I102*'Volume (KT)'!I102</f>
        <v>0</v>
      </c>
      <c r="J103" s="75">
        <f>'Full Cost'!J102*'Volume (KT)'!J102</f>
        <v>0</v>
      </c>
      <c r="K103" s="75">
        <f>'Full Cost'!K102*'Volume (KT)'!K102</f>
        <v>0</v>
      </c>
      <c r="L103" s="75">
        <f>'Full Cost'!L102*'Volume (KT)'!L102</f>
        <v>0</v>
      </c>
      <c r="M103" s="75">
        <f>'Full Cost'!M102*'Volume (KT)'!M102</f>
        <v>0</v>
      </c>
      <c r="N103" s="75">
        <f>'Full Cost'!N102*'Volume (KT)'!N102</f>
        <v>0</v>
      </c>
      <c r="O103" s="75">
        <f>'Full Cost'!O102*'Volume (KT)'!O102</f>
        <v>0</v>
      </c>
      <c r="P103" s="75">
        <f>'Full Cost'!P102*'Volume (KT)'!P102</f>
        <v>0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107</v>
      </c>
      <c r="E104" s="75">
        <f>'Full Cost'!E103*'Volume (KT)'!E103</f>
        <v>0</v>
      </c>
      <c r="F104" s="75">
        <f>'Full Cost'!F103*'Volume (KT)'!F103</f>
        <v>0</v>
      </c>
      <c r="G104" s="75">
        <f>'Full Cost'!G103*'Volume (KT)'!G103</f>
        <v>0</v>
      </c>
      <c r="H104" s="75">
        <f>'Full Cost'!H103*'Volume (KT)'!H103</f>
        <v>0</v>
      </c>
      <c r="I104" s="75">
        <f>'Full Cost'!I103*'Volume (KT)'!I103</f>
        <v>0</v>
      </c>
      <c r="J104" s="75">
        <f>'Full Cost'!J103*'Volume (KT)'!J103</f>
        <v>0</v>
      </c>
      <c r="K104" s="75">
        <f>'Full Cost'!K103*'Volume (KT)'!K103</f>
        <v>0</v>
      </c>
      <c r="L104" s="75">
        <f>'Full Cost'!L103*'Volume (KT)'!L103</f>
        <v>0</v>
      </c>
      <c r="M104" s="75">
        <f>'Full Cost'!M103*'Volume (KT)'!M103</f>
        <v>0</v>
      </c>
      <c r="N104" s="75">
        <f>'Full Cost'!N103*'Volume (KT)'!N103</f>
        <v>0</v>
      </c>
      <c r="O104" s="75">
        <f>'Full Cost'!O103*'Volume (KT)'!O103</f>
        <v>0</v>
      </c>
      <c r="P104" s="75">
        <f>'Full Cost'!P103*'Volume (KT)'!P103</f>
        <v>0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109</v>
      </c>
      <c r="E105" s="75">
        <f>'Full Cost'!E104*'Volume (KT)'!E104</f>
        <v>0</v>
      </c>
      <c r="F105" s="75">
        <f>'Full Cost'!F104*'Volume (KT)'!F104</f>
        <v>0</v>
      </c>
      <c r="G105" s="75">
        <f>'Full Cost'!G104*'Volume (KT)'!G104</f>
        <v>0</v>
      </c>
      <c r="H105" s="75">
        <f>'Full Cost'!H104*'Volume (KT)'!H104</f>
        <v>0</v>
      </c>
      <c r="I105" s="75">
        <f>'Full Cost'!I104*'Volume (KT)'!I104</f>
        <v>0</v>
      </c>
      <c r="J105" s="75">
        <f>'Full Cost'!J104*'Volume (KT)'!J104</f>
        <v>0</v>
      </c>
      <c r="K105" s="75">
        <f>'Full Cost'!K104*'Volume (KT)'!K104</f>
        <v>0</v>
      </c>
      <c r="L105" s="75">
        <f>'Full Cost'!L104*'Volume (KT)'!L104</f>
        <v>0</v>
      </c>
      <c r="M105" s="75">
        <f>'Full Cost'!M104*'Volume (KT)'!M104</f>
        <v>0</v>
      </c>
      <c r="N105" s="75">
        <f>'Full Cost'!N104*'Volume (KT)'!N104</f>
        <v>0</v>
      </c>
      <c r="O105" s="75">
        <f>'Full Cost'!O104*'Volume (KT)'!O104</f>
        <v>0</v>
      </c>
      <c r="P105" s="75">
        <f>'Full Cost'!P104*'Volume (KT)'!P104</f>
        <v>0</v>
      </c>
    </row>
    <row r="106" spans="1:16">
      <c r="A106" s="74" t="s">
        <v>7</v>
      </c>
      <c r="B106" s="85" t="s">
        <v>2</v>
      </c>
      <c r="C106" s="85" t="s">
        <v>106</v>
      </c>
      <c r="D106" s="85" t="s">
        <v>121</v>
      </c>
      <c r="E106" s="75">
        <f>'Full Cost'!E105*'Volume (KT)'!E105</f>
        <v>0</v>
      </c>
      <c r="F106" s="75">
        <f>'Full Cost'!F105*'Volume (KT)'!F105</f>
        <v>0</v>
      </c>
      <c r="G106" s="75">
        <f>'Full Cost'!G105*'Volume (KT)'!G105</f>
        <v>0</v>
      </c>
      <c r="H106" s="75">
        <f>'Full Cost'!H105*'Volume (KT)'!H105</f>
        <v>0</v>
      </c>
      <c r="I106" s="75">
        <f>'Full Cost'!I105*'Volume (KT)'!I105</f>
        <v>0</v>
      </c>
      <c r="J106" s="75">
        <f>'Full Cost'!J105*'Volume (KT)'!J105</f>
        <v>0</v>
      </c>
      <c r="K106" s="75">
        <f>'Full Cost'!K105*'Volume (KT)'!K105</f>
        <v>0</v>
      </c>
      <c r="L106" s="75">
        <f>'Full Cost'!L105*'Volume (KT)'!L105</f>
        <v>0</v>
      </c>
      <c r="M106" s="75">
        <f>'Full Cost'!M105*'Volume (KT)'!M105</f>
        <v>0</v>
      </c>
      <c r="N106" s="75">
        <f>'Full Cost'!N105*'Volume (KT)'!N105</f>
        <v>0</v>
      </c>
      <c r="O106" s="75">
        <f>'Full Cost'!O105*'Volume (KT)'!O105</f>
        <v>0</v>
      </c>
      <c r="P106" s="75">
        <f>'Full Cost'!P105*'Volume (KT)'!P105</f>
        <v>0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107</v>
      </c>
      <c r="E107" s="75">
        <f>'Full Cost'!E106*'Volume (KT)'!E106</f>
        <v>0</v>
      </c>
      <c r="F107" s="75">
        <f>'Full Cost'!F106*'Volume (KT)'!F106</f>
        <v>0</v>
      </c>
      <c r="G107" s="75">
        <f>'Full Cost'!G106*'Volume (KT)'!G106</f>
        <v>0</v>
      </c>
      <c r="H107" s="75">
        <f>'Full Cost'!H106*'Volume (KT)'!H106</f>
        <v>0</v>
      </c>
      <c r="I107" s="75">
        <f>'Full Cost'!I106*'Volume (KT)'!I106</f>
        <v>0</v>
      </c>
      <c r="J107" s="75">
        <f>'Full Cost'!J106*'Volume (KT)'!J106</f>
        <v>0</v>
      </c>
      <c r="K107" s="75">
        <f>'Full Cost'!K106*'Volume (KT)'!K106</f>
        <v>0</v>
      </c>
      <c r="L107" s="75">
        <f>'Full Cost'!L106*'Volume (KT)'!L106</f>
        <v>0</v>
      </c>
      <c r="M107" s="75">
        <f>'Full Cost'!M106*'Volume (KT)'!M106</f>
        <v>0</v>
      </c>
      <c r="N107" s="75">
        <f>'Full Cost'!N106*'Volume (KT)'!N106</f>
        <v>0</v>
      </c>
      <c r="O107" s="75">
        <f>'Full Cost'!O106*'Volume (KT)'!O106</f>
        <v>0</v>
      </c>
      <c r="P107" s="75">
        <f>'Full Cost'!P106*'Volume (KT)'!P106</f>
        <v>0</v>
      </c>
    </row>
    <row r="108" spans="1:16">
      <c r="A108" s="74" t="s">
        <v>7</v>
      </c>
      <c r="B108" s="85" t="s">
        <v>2</v>
      </c>
      <c r="C108" s="85" t="s">
        <v>112</v>
      </c>
      <c r="D108" s="294" t="s">
        <v>109</v>
      </c>
      <c r="E108" s="75">
        <f>'Full Cost'!E107*'Volume (KT)'!E107</f>
        <v>0</v>
      </c>
      <c r="F108" s="75">
        <f>'Full Cost'!F107*'Volume (KT)'!F107</f>
        <v>0</v>
      </c>
      <c r="G108" s="75">
        <f>'Full Cost'!G107*'Volume (KT)'!G107</f>
        <v>0</v>
      </c>
      <c r="H108" s="75">
        <f>'Full Cost'!H107*'Volume (KT)'!H107</f>
        <v>0</v>
      </c>
      <c r="I108" s="75">
        <f>'Full Cost'!I107*'Volume (KT)'!I107</f>
        <v>0</v>
      </c>
      <c r="J108" s="75">
        <f>'Full Cost'!J107*'Volume (KT)'!J107</f>
        <v>0</v>
      </c>
      <c r="K108" s="75">
        <f>'Full Cost'!K107*'Volume (KT)'!K107</f>
        <v>0</v>
      </c>
      <c r="L108" s="75">
        <f>'Full Cost'!L107*'Volume (KT)'!L107</f>
        <v>0</v>
      </c>
      <c r="M108" s="75">
        <f>'Full Cost'!M107*'Volume (KT)'!M107</f>
        <v>0</v>
      </c>
      <c r="N108" s="75">
        <f>'Full Cost'!N107*'Volume (KT)'!N107</f>
        <v>0</v>
      </c>
      <c r="O108" s="75">
        <f>'Full Cost'!O107*'Volume (KT)'!O107</f>
        <v>0</v>
      </c>
      <c r="P108" s="75">
        <f>'Full Cost'!P107*'Volume (KT)'!P107</f>
        <v>0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107</v>
      </c>
      <c r="E109" s="75">
        <f>'Full Cost'!E108*'Volume (KT)'!E108</f>
        <v>0</v>
      </c>
      <c r="F109" s="75">
        <f>'Full Cost'!F108*'Volume (KT)'!F108</f>
        <v>0</v>
      </c>
      <c r="G109" s="75">
        <f>'Full Cost'!G108*'Volume (KT)'!G108</f>
        <v>0</v>
      </c>
      <c r="H109" s="75">
        <f>'Full Cost'!H108*'Volume (KT)'!H108</f>
        <v>0</v>
      </c>
      <c r="I109" s="75">
        <f>'Full Cost'!I108*'Volume (KT)'!I108</f>
        <v>0</v>
      </c>
      <c r="J109" s="75">
        <f>'Full Cost'!J108*'Volume (KT)'!J108</f>
        <v>0</v>
      </c>
      <c r="K109" s="75">
        <f>'Full Cost'!K108*'Volume (KT)'!K108</f>
        <v>0</v>
      </c>
      <c r="L109" s="75">
        <f>'Full Cost'!L108*'Volume (KT)'!L108</f>
        <v>0</v>
      </c>
      <c r="M109" s="75">
        <f>'Full Cost'!M108*'Volume (KT)'!M108</f>
        <v>0</v>
      </c>
      <c r="N109" s="75">
        <f>'Full Cost'!N108*'Volume (KT)'!N108</f>
        <v>0</v>
      </c>
      <c r="O109" s="75">
        <f>'Full Cost'!O108*'Volume (KT)'!O108</f>
        <v>0</v>
      </c>
      <c r="P109" s="75">
        <f>'Full Cost'!P108*'Volume (KT)'!P108</f>
        <v>0</v>
      </c>
    </row>
    <row r="110" spans="1:16">
      <c r="A110" s="74" t="s">
        <v>7</v>
      </c>
      <c r="B110" s="85" t="s">
        <v>2</v>
      </c>
      <c r="C110" s="85" t="s">
        <v>114</v>
      </c>
      <c r="D110" s="294" t="s">
        <v>109</v>
      </c>
      <c r="E110" s="75">
        <f>'Full Cost'!E109*'Volume (KT)'!E109</f>
        <v>0</v>
      </c>
      <c r="F110" s="75">
        <f>'Full Cost'!F109*'Volume (KT)'!F109</f>
        <v>0</v>
      </c>
      <c r="G110" s="75">
        <f>'Full Cost'!G109*'Volume (KT)'!G109</f>
        <v>0</v>
      </c>
      <c r="H110" s="75">
        <f>'Full Cost'!H109*'Volume (KT)'!H109</f>
        <v>0</v>
      </c>
      <c r="I110" s="75">
        <f>'Full Cost'!I109*'Volume (KT)'!I109</f>
        <v>0</v>
      </c>
      <c r="J110" s="75">
        <f>'Full Cost'!J109*'Volume (KT)'!J109</f>
        <v>0</v>
      </c>
      <c r="K110" s="75">
        <f>'Full Cost'!K109*'Volume (KT)'!K109</f>
        <v>0</v>
      </c>
      <c r="L110" s="75">
        <f>'Full Cost'!L109*'Volume (KT)'!L109</f>
        <v>0</v>
      </c>
      <c r="M110" s="75">
        <f>'Full Cost'!M109*'Volume (KT)'!M109</f>
        <v>0</v>
      </c>
      <c r="N110" s="75">
        <f>'Full Cost'!N109*'Volume (KT)'!N109</f>
        <v>0</v>
      </c>
      <c r="O110" s="75">
        <f>'Full Cost'!O109*'Volume (KT)'!O109</f>
        <v>0</v>
      </c>
      <c r="P110" s="75">
        <f>'Full Cost'!P109*'Volume (KT)'!P109</f>
        <v>0</v>
      </c>
    </row>
    <row r="111" spans="1:16">
      <c r="A111" s="74" t="s">
        <v>7</v>
      </c>
      <c r="B111" s="85" t="s">
        <v>2</v>
      </c>
      <c r="C111" s="85" t="s">
        <v>114</v>
      </c>
      <c r="D111" s="85" t="s">
        <v>121</v>
      </c>
      <c r="E111" s="75">
        <f>'Full Cost'!E110*'Volume (KT)'!E110</f>
        <v>0</v>
      </c>
      <c r="F111" s="75">
        <f>'Full Cost'!F110*'Volume (KT)'!F110</f>
        <v>0</v>
      </c>
      <c r="G111" s="75">
        <f>'Full Cost'!G110*'Volume (KT)'!G110</f>
        <v>0</v>
      </c>
      <c r="H111" s="75">
        <f>'Full Cost'!H110*'Volume (KT)'!H110</f>
        <v>0</v>
      </c>
      <c r="I111" s="75">
        <f>'Full Cost'!I110*'Volume (KT)'!I110</f>
        <v>0</v>
      </c>
      <c r="J111" s="75">
        <f>'Full Cost'!J110*'Volume (KT)'!J110</f>
        <v>0</v>
      </c>
      <c r="K111" s="75">
        <f>'Full Cost'!K110*'Volume (KT)'!K110</f>
        <v>0</v>
      </c>
      <c r="L111" s="75">
        <f>'Full Cost'!L110*'Volume (KT)'!L110</f>
        <v>0</v>
      </c>
      <c r="M111" s="75">
        <f>'Full Cost'!M110*'Volume (KT)'!M110</f>
        <v>0</v>
      </c>
      <c r="N111" s="75">
        <f>'Full Cost'!N110*'Volume (KT)'!N110</f>
        <v>0</v>
      </c>
      <c r="O111" s="75">
        <f>'Full Cost'!O110*'Volume (KT)'!O110</f>
        <v>0</v>
      </c>
      <c r="P111" s="75">
        <f>'Full Cost'!P110*'Volume (KT)'!P110</f>
        <v>0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107</v>
      </c>
      <c r="E112" s="75">
        <f>'Full Cost'!E111*'Volume (KT)'!E111</f>
        <v>0</v>
      </c>
      <c r="F112" s="75">
        <f>'Full Cost'!F111*'Volume (KT)'!F111</f>
        <v>0</v>
      </c>
      <c r="G112" s="75">
        <f>'Full Cost'!G111*'Volume (KT)'!G111</f>
        <v>0</v>
      </c>
      <c r="H112" s="75">
        <f>'Full Cost'!H111*'Volume (KT)'!H111</f>
        <v>0</v>
      </c>
      <c r="I112" s="75">
        <f>'Full Cost'!I111*'Volume (KT)'!I111</f>
        <v>0</v>
      </c>
      <c r="J112" s="75">
        <f>'Full Cost'!J111*'Volume (KT)'!J111</f>
        <v>0</v>
      </c>
      <c r="K112" s="75">
        <f>'Full Cost'!K111*'Volume (KT)'!K111</f>
        <v>0</v>
      </c>
      <c r="L112" s="75">
        <f>'Full Cost'!L111*'Volume (KT)'!L111</f>
        <v>0</v>
      </c>
      <c r="M112" s="75">
        <f>'Full Cost'!M111*'Volume (KT)'!M111</f>
        <v>0</v>
      </c>
      <c r="N112" s="75">
        <f>'Full Cost'!N111*'Volume (KT)'!N111</f>
        <v>0</v>
      </c>
      <c r="O112" s="75">
        <f>'Full Cost'!O111*'Volume (KT)'!O111</f>
        <v>0</v>
      </c>
      <c r="P112" s="75">
        <f>'Full Cost'!P111*'Volume (KT)'!P111</f>
        <v>0</v>
      </c>
    </row>
    <row r="113" spans="1:16">
      <c r="A113" s="74" t="s">
        <v>7</v>
      </c>
      <c r="B113" s="85" t="s">
        <v>2</v>
      </c>
      <c r="C113" s="85" t="s">
        <v>115</v>
      </c>
      <c r="D113" s="294" t="s">
        <v>109</v>
      </c>
      <c r="E113" s="75">
        <f>'Full Cost'!E112*'Volume (KT)'!E112</f>
        <v>0</v>
      </c>
      <c r="F113" s="75">
        <f>'Full Cost'!F112*'Volume (KT)'!F112</f>
        <v>0</v>
      </c>
      <c r="G113" s="75">
        <f>'Full Cost'!G112*'Volume (KT)'!G112</f>
        <v>0</v>
      </c>
      <c r="H113" s="75">
        <f>'Full Cost'!H112*'Volume (KT)'!H112</f>
        <v>0</v>
      </c>
      <c r="I113" s="75">
        <f>'Full Cost'!I112*'Volume (KT)'!I112</f>
        <v>0</v>
      </c>
      <c r="J113" s="75">
        <f>'Full Cost'!J112*'Volume (KT)'!J112</f>
        <v>0</v>
      </c>
      <c r="K113" s="75">
        <f>'Full Cost'!K112*'Volume (KT)'!K112</f>
        <v>0</v>
      </c>
      <c r="L113" s="75">
        <f>'Full Cost'!L112*'Volume (KT)'!L112</f>
        <v>0</v>
      </c>
      <c r="M113" s="75">
        <f>'Full Cost'!M112*'Volume (KT)'!M112</f>
        <v>0</v>
      </c>
      <c r="N113" s="75">
        <f>'Full Cost'!N112*'Volume (KT)'!N112</f>
        <v>0</v>
      </c>
      <c r="O113" s="75">
        <f>'Full Cost'!O112*'Volume (KT)'!O112</f>
        <v>0</v>
      </c>
      <c r="P113" s="75">
        <f>'Full Cost'!P112*'Volume (KT)'!P112</f>
        <v>0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107</v>
      </c>
      <c r="E114" s="75">
        <f>'Full Cost'!E113*'Volume (KT)'!E113</f>
        <v>0</v>
      </c>
      <c r="F114" s="75">
        <f>'Full Cost'!F113*'Volume (KT)'!F113</f>
        <v>0</v>
      </c>
      <c r="G114" s="75">
        <f>'Full Cost'!G113*'Volume (KT)'!G113</f>
        <v>0</v>
      </c>
      <c r="H114" s="75">
        <f>'Full Cost'!H113*'Volume (KT)'!H113</f>
        <v>0</v>
      </c>
      <c r="I114" s="75">
        <f>'Full Cost'!I113*'Volume (KT)'!I113</f>
        <v>0</v>
      </c>
      <c r="J114" s="75">
        <f>'Full Cost'!J113*'Volume (KT)'!J113</f>
        <v>0</v>
      </c>
      <c r="K114" s="75">
        <f>'Full Cost'!K113*'Volume (KT)'!K113</f>
        <v>0</v>
      </c>
      <c r="L114" s="75">
        <f>'Full Cost'!L113*'Volume (KT)'!L113</f>
        <v>0</v>
      </c>
      <c r="M114" s="75">
        <f>'Full Cost'!M113*'Volume (KT)'!M113</f>
        <v>0</v>
      </c>
      <c r="N114" s="75">
        <f>'Full Cost'!N113*'Volume (KT)'!N113</f>
        <v>0</v>
      </c>
      <c r="O114" s="75">
        <f>'Full Cost'!O113*'Volume (KT)'!O113</f>
        <v>0</v>
      </c>
      <c r="P114" s="75">
        <f>'Full Cost'!P113*'Volume (KT)'!P113</f>
        <v>0</v>
      </c>
    </row>
    <row r="115" spans="1:16">
      <c r="A115" s="74" t="s">
        <v>7</v>
      </c>
      <c r="B115" s="85" t="s">
        <v>2</v>
      </c>
      <c r="C115" s="85" t="s">
        <v>116</v>
      </c>
      <c r="D115" s="294" t="s">
        <v>109</v>
      </c>
      <c r="E115" s="75">
        <f>'Full Cost'!E114*'Volume (KT)'!E114</f>
        <v>0</v>
      </c>
      <c r="F115" s="75">
        <f>'Full Cost'!F114*'Volume (KT)'!F114</f>
        <v>0</v>
      </c>
      <c r="G115" s="75">
        <f>'Full Cost'!G114*'Volume (KT)'!G114</f>
        <v>0</v>
      </c>
      <c r="H115" s="75">
        <f>'Full Cost'!H114*'Volume (KT)'!H114</f>
        <v>0</v>
      </c>
      <c r="I115" s="75">
        <f>'Full Cost'!I114*'Volume (KT)'!I114</f>
        <v>0</v>
      </c>
      <c r="J115" s="75">
        <f>'Full Cost'!J114*'Volume (KT)'!J114</f>
        <v>0</v>
      </c>
      <c r="K115" s="75">
        <f>'Full Cost'!K114*'Volume (KT)'!K114</f>
        <v>0</v>
      </c>
      <c r="L115" s="75">
        <f>'Full Cost'!L114*'Volume (KT)'!L114</f>
        <v>0</v>
      </c>
      <c r="M115" s="75">
        <f>'Full Cost'!M114*'Volume (KT)'!M114</f>
        <v>0</v>
      </c>
      <c r="N115" s="75">
        <f>'Full Cost'!N114*'Volume (KT)'!N114</f>
        <v>0</v>
      </c>
      <c r="O115" s="75">
        <f>'Full Cost'!O114*'Volume (KT)'!O114</f>
        <v>0</v>
      </c>
      <c r="P115" s="75">
        <f>'Full Cost'!P114*'Volume (KT)'!P114</f>
        <v>0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107</v>
      </c>
      <c r="E116" s="75">
        <f>'Full Cost'!E115*'Volume (KT)'!E115</f>
        <v>0</v>
      </c>
      <c r="F116" s="75">
        <f>'Full Cost'!F115*'Volume (KT)'!F115</f>
        <v>0</v>
      </c>
      <c r="G116" s="75">
        <f>'Full Cost'!G115*'Volume (KT)'!G115</f>
        <v>0</v>
      </c>
      <c r="H116" s="75">
        <f>'Full Cost'!H115*'Volume (KT)'!H115</f>
        <v>0</v>
      </c>
      <c r="I116" s="75">
        <f>'Full Cost'!I115*'Volume (KT)'!I115</f>
        <v>0</v>
      </c>
      <c r="J116" s="75">
        <f>'Full Cost'!J115*'Volume (KT)'!J115</f>
        <v>0</v>
      </c>
      <c r="K116" s="75">
        <f>'Full Cost'!K115*'Volume (KT)'!K115</f>
        <v>0</v>
      </c>
      <c r="L116" s="75">
        <f>'Full Cost'!L115*'Volume (KT)'!L115</f>
        <v>0</v>
      </c>
      <c r="M116" s="75">
        <f>'Full Cost'!M115*'Volume (KT)'!M115</f>
        <v>0</v>
      </c>
      <c r="N116" s="75">
        <f>'Full Cost'!N115*'Volume (KT)'!N115</f>
        <v>0</v>
      </c>
      <c r="O116" s="75">
        <f>'Full Cost'!O115*'Volume (KT)'!O115</f>
        <v>0</v>
      </c>
      <c r="P116" s="75">
        <f>'Full Cost'!P115*'Volume (KT)'!P115</f>
        <v>0</v>
      </c>
    </row>
    <row r="117" spans="1:16">
      <c r="A117" s="74" t="s">
        <v>7</v>
      </c>
      <c r="B117" s="85" t="s">
        <v>2</v>
      </c>
      <c r="C117" s="85" t="s">
        <v>233</v>
      </c>
      <c r="D117" s="294" t="s">
        <v>109</v>
      </c>
      <c r="E117" s="75">
        <f>'Full Cost'!E116*'Volume (KT)'!E116</f>
        <v>0</v>
      </c>
      <c r="F117" s="75">
        <f>'Full Cost'!F116*'Volume (KT)'!F116</f>
        <v>0</v>
      </c>
      <c r="G117" s="75">
        <f>'Full Cost'!G116*'Volume (KT)'!G116</f>
        <v>0</v>
      </c>
      <c r="H117" s="75">
        <f>'Full Cost'!H116*'Volume (KT)'!H116</f>
        <v>0</v>
      </c>
      <c r="I117" s="75">
        <f>'Full Cost'!I116*'Volume (KT)'!I116</f>
        <v>0</v>
      </c>
      <c r="J117" s="75">
        <f>'Full Cost'!J116*'Volume (KT)'!J116</f>
        <v>0</v>
      </c>
      <c r="K117" s="75">
        <f>'Full Cost'!K116*'Volume (KT)'!K116</f>
        <v>0</v>
      </c>
      <c r="L117" s="75">
        <f>'Full Cost'!L116*'Volume (KT)'!L116</f>
        <v>0</v>
      </c>
      <c r="M117" s="75">
        <f>'Full Cost'!M116*'Volume (KT)'!M116</f>
        <v>0</v>
      </c>
      <c r="N117" s="75">
        <f>'Full Cost'!N116*'Volume (KT)'!N116</f>
        <v>0</v>
      </c>
      <c r="O117" s="75">
        <f>'Full Cost'!O116*'Volume (KT)'!O116</f>
        <v>0</v>
      </c>
      <c r="P117" s="75">
        <f>'Full Cost'!P116*'Volume (KT)'!P116</f>
        <v>0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107</v>
      </c>
      <c r="E118" s="75">
        <f>'Full Cost'!E117*'Volume (KT)'!E117</f>
        <v>0</v>
      </c>
      <c r="F118" s="75">
        <f>'Full Cost'!F117*'Volume (KT)'!F117</f>
        <v>0</v>
      </c>
      <c r="G118" s="75">
        <f>'Full Cost'!G117*'Volume (KT)'!G117</f>
        <v>0</v>
      </c>
      <c r="H118" s="75">
        <f>'Full Cost'!H117*'Volume (KT)'!H117</f>
        <v>0</v>
      </c>
      <c r="I118" s="75">
        <f>'Full Cost'!I117*'Volume (KT)'!I117</f>
        <v>0</v>
      </c>
      <c r="J118" s="75">
        <f>'Full Cost'!J117*'Volume (KT)'!J117</f>
        <v>0</v>
      </c>
      <c r="K118" s="75">
        <f>'Full Cost'!K117*'Volume (KT)'!K117</f>
        <v>0</v>
      </c>
      <c r="L118" s="75">
        <f>'Full Cost'!L117*'Volume (KT)'!L117</f>
        <v>0</v>
      </c>
      <c r="M118" s="75">
        <f>'Full Cost'!M117*'Volume (KT)'!M117</f>
        <v>0</v>
      </c>
      <c r="N118" s="75">
        <f>'Full Cost'!N117*'Volume (KT)'!N117</f>
        <v>0</v>
      </c>
      <c r="O118" s="75">
        <f>'Full Cost'!O117*'Volume (KT)'!O117</f>
        <v>0</v>
      </c>
      <c r="P118" s="75">
        <f>'Full Cost'!P117*'Volume (KT)'!P117</f>
        <v>0</v>
      </c>
    </row>
    <row r="119" spans="1:16">
      <c r="A119" s="74" t="s">
        <v>7</v>
      </c>
      <c r="B119" s="85" t="s">
        <v>2</v>
      </c>
      <c r="C119" s="85" t="s">
        <v>118</v>
      </c>
      <c r="D119" s="294" t="s">
        <v>109</v>
      </c>
      <c r="E119" s="75">
        <f>'Full Cost'!E118*'Volume (KT)'!E118</f>
        <v>0</v>
      </c>
      <c r="F119" s="75">
        <f>'Full Cost'!F118*'Volume (KT)'!F118</f>
        <v>0</v>
      </c>
      <c r="G119" s="75">
        <f>'Full Cost'!G118*'Volume (KT)'!G118</f>
        <v>0</v>
      </c>
      <c r="H119" s="75">
        <f>'Full Cost'!H118*'Volume (KT)'!H118</f>
        <v>0</v>
      </c>
      <c r="I119" s="75">
        <f>'Full Cost'!I118*'Volume (KT)'!I118</f>
        <v>0</v>
      </c>
      <c r="J119" s="75">
        <f>'Full Cost'!J118*'Volume (KT)'!J118</f>
        <v>0</v>
      </c>
      <c r="K119" s="75">
        <f>'Full Cost'!K118*'Volume (KT)'!K118</f>
        <v>0</v>
      </c>
      <c r="L119" s="75">
        <f>'Full Cost'!L118*'Volume (KT)'!L118</f>
        <v>0</v>
      </c>
      <c r="M119" s="75">
        <f>'Full Cost'!M118*'Volume (KT)'!M118</f>
        <v>0</v>
      </c>
      <c r="N119" s="75">
        <f>'Full Cost'!N118*'Volume (KT)'!N118</f>
        <v>0</v>
      </c>
      <c r="O119" s="75">
        <f>'Full Cost'!O118*'Volume (KT)'!O118</f>
        <v>0</v>
      </c>
      <c r="P119" s="75">
        <f>'Full Cost'!P118*'Volume (KT)'!P118</f>
        <v>0</v>
      </c>
    </row>
    <row r="120" spans="1:16">
      <c r="A120" s="74" t="s">
        <v>7</v>
      </c>
      <c r="B120" s="85" t="s">
        <v>2</v>
      </c>
      <c r="C120" s="85" t="s">
        <v>120</v>
      </c>
      <c r="D120" s="294" t="s">
        <v>109</v>
      </c>
      <c r="E120" s="75">
        <f>'Full Cost'!E119*'Volume (KT)'!E119</f>
        <v>0</v>
      </c>
      <c r="F120" s="75">
        <f>'Full Cost'!F119*'Volume (KT)'!F119</f>
        <v>0</v>
      </c>
      <c r="G120" s="75">
        <f>'Full Cost'!G119*'Volume (KT)'!G119</f>
        <v>0</v>
      </c>
      <c r="H120" s="75">
        <f>'Full Cost'!H119*'Volume (KT)'!H119</f>
        <v>0</v>
      </c>
      <c r="I120" s="75">
        <f>'Full Cost'!I119*'Volume (KT)'!I119</f>
        <v>0</v>
      </c>
      <c r="J120" s="75">
        <f>'Full Cost'!J119*'Volume (KT)'!J119</f>
        <v>0</v>
      </c>
      <c r="K120" s="75">
        <f>'Full Cost'!K119*'Volume (KT)'!K119</f>
        <v>0</v>
      </c>
      <c r="L120" s="75">
        <f>'Full Cost'!L119*'Volume (KT)'!L119</f>
        <v>0</v>
      </c>
      <c r="M120" s="75">
        <f>'Full Cost'!M119*'Volume (KT)'!M119</f>
        <v>0</v>
      </c>
      <c r="N120" s="75">
        <f>'Full Cost'!N119*'Volume (KT)'!N119</f>
        <v>0</v>
      </c>
      <c r="O120" s="75">
        <f>'Full Cost'!O119*'Volume (KT)'!O119</f>
        <v>0</v>
      </c>
      <c r="P120" s="75">
        <f>'Full Cost'!P119*'Volume (KT)'!P119</f>
        <v>0</v>
      </c>
    </row>
    <row r="121" spans="1:16">
      <c r="A121" s="74" t="s">
        <v>7</v>
      </c>
      <c r="B121" s="85" t="s">
        <v>87</v>
      </c>
      <c r="C121" s="85" t="s">
        <v>110</v>
      </c>
      <c r="D121" s="294" t="s">
        <v>107</v>
      </c>
      <c r="E121" s="75">
        <f>'Full Cost'!E120*'Volume (KT)'!E120</f>
        <v>0</v>
      </c>
      <c r="F121" s="75">
        <f>'Full Cost'!F120*'Volume (KT)'!F120</f>
        <v>0</v>
      </c>
      <c r="G121" s="75">
        <f>'Full Cost'!G120*'Volume (KT)'!G120</f>
        <v>0</v>
      </c>
      <c r="H121" s="75">
        <f>'Full Cost'!H120*'Volume (KT)'!H120</f>
        <v>0</v>
      </c>
      <c r="I121" s="75">
        <f>'Full Cost'!I120*'Volume (KT)'!I120</f>
        <v>0</v>
      </c>
      <c r="J121" s="75">
        <f>'Full Cost'!J120*'Volume (KT)'!J120</f>
        <v>0</v>
      </c>
      <c r="K121" s="75">
        <f>'Full Cost'!K120*'Volume (KT)'!K120</f>
        <v>0</v>
      </c>
      <c r="L121" s="75">
        <f>'Full Cost'!L120*'Volume (KT)'!L120</f>
        <v>0</v>
      </c>
      <c r="M121" s="75">
        <f>'Full Cost'!M120*'Volume (KT)'!M120</f>
        <v>0</v>
      </c>
      <c r="N121" s="75">
        <f>'Full Cost'!N120*'Volume (KT)'!N120</f>
        <v>0</v>
      </c>
      <c r="O121" s="75">
        <f>'Full Cost'!O120*'Volume (KT)'!O120</f>
        <v>0</v>
      </c>
      <c r="P121" s="75">
        <f>'Full Cost'!P120*'Volume (KT)'!P120</f>
        <v>0</v>
      </c>
    </row>
    <row r="122" spans="1:16">
      <c r="A122" s="74" t="s">
        <v>7</v>
      </c>
      <c r="B122" s="85" t="s">
        <v>87</v>
      </c>
      <c r="C122" s="85" t="s">
        <v>106</v>
      </c>
      <c r="D122" s="294" t="s">
        <v>89</v>
      </c>
      <c r="E122" s="75">
        <f>'Full Cost'!E121*'Volume (KT)'!E121</f>
        <v>1918.5098757692781</v>
      </c>
      <c r="F122" s="75">
        <f>'Full Cost'!F121*'Volume (KT)'!F121</f>
        <v>532.32011640949236</v>
      </c>
      <c r="G122" s="75">
        <f>'Full Cost'!G121*'Volume (KT)'!G121</f>
        <v>1785.7655213984333</v>
      </c>
      <c r="H122" s="75">
        <f>'Full Cost'!H121*'Volume (KT)'!H121</f>
        <v>1455.739064856712</v>
      </c>
      <c r="I122" s="75">
        <f>'Full Cost'!I121*'Volume (KT)'!I121</f>
        <v>1395.7390648567118</v>
      </c>
      <c r="J122" s="75">
        <f>'Full Cost'!J121*'Volume (KT)'!J121</f>
        <v>1335.7390648567118</v>
      </c>
      <c r="K122" s="75">
        <f>'Full Cost'!K121*'Volume (KT)'!K121</f>
        <v>1275.7037148897614</v>
      </c>
      <c r="L122" s="75">
        <f>'Full Cost'!L121*'Volume (KT)'!L121</f>
        <v>1235.7037148897614</v>
      </c>
      <c r="M122" s="75">
        <f>'Full Cost'!M121*'Volume (KT)'!M121</f>
        <v>1245.7037148897614</v>
      </c>
      <c r="N122" s="75">
        <f>'Full Cost'!N121*'Volume (KT)'!N121</f>
        <v>1260.4538531830642</v>
      </c>
      <c r="O122" s="75">
        <f>'Full Cost'!O121*'Volume (KT)'!O121</f>
        <v>1295.4538531830642</v>
      </c>
      <c r="P122" s="75">
        <f>'Full Cost'!P121*'Volume (KT)'!P121</f>
        <v>1295.4538531830642</v>
      </c>
    </row>
    <row r="123" spans="1:16">
      <c r="A123" s="74" t="s">
        <v>7</v>
      </c>
      <c r="B123" s="85" t="s">
        <v>87</v>
      </c>
      <c r="C123" s="85" t="s">
        <v>114</v>
      </c>
      <c r="D123" s="294" t="s">
        <v>89</v>
      </c>
      <c r="E123" s="75">
        <f>'Full Cost'!E122*'Volume (KT)'!E122</f>
        <v>0</v>
      </c>
      <c r="F123" s="75">
        <f>'Full Cost'!F122*'Volume (KT)'!F122</f>
        <v>0</v>
      </c>
      <c r="G123" s="75">
        <f>'Full Cost'!G122*'Volume (KT)'!G122</f>
        <v>0</v>
      </c>
      <c r="H123" s="75">
        <f>'Full Cost'!H122*'Volume (KT)'!H122</f>
        <v>0</v>
      </c>
      <c r="I123" s="75">
        <f>'Full Cost'!I122*'Volume (KT)'!I122</f>
        <v>0</v>
      </c>
      <c r="J123" s="75">
        <f>'Full Cost'!J122*'Volume (KT)'!J122</f>
        <v>0</v>
      </c>
      <c r="K123" s="75">
        <f>'Full Cost'!K122*'Volume (KT)'!K122</f>
        <v>0</v>
      </c>
      <c r="L123" s="75">
        <f>'Full Cost'!L122*'Volume (KT)'!L122</f>
        <v>0</v>
      </c>
      <c r="M123" s="75">
        <f>'Full Cost'!M122*'Volume (KT)'!M122</f>
        <v>0</v>
      </c>
      <c r="N123" s="75">
        <f>'Full Cost'!N122*'Volume (KT)'!N122</f>
        <v>0</v>
      </c>
      <c r="O123" s="75">
        <f>'Full Cost'!O122*'Volume (KT)'!O122</f>
        <v>0</v>
      </c>
      <c r="P123" s="75">
        <f>'Full Cost'!P122*'Volume (KT)'!P122</f>
        <v>0</v>
      </c>
    </row>
    <row r="124" spans="1:16">
      <c r="A124" s="74" t="s">
        <v>7</v>
      </c>
      <c r="B124" s="85" t="s">
        <v>87</v>
      </c>
      <c r="C124" s="85" t="s">
        <v>115</v>
      </c>
      <c r="D124" s="294" t="s">
        <v>89</v>
      </c>
      <c r="E124" s="75">
        <f>'Full Cost'!E123*'Volume (KT)'!E123</f>
        <v>1833.2427701795323</v>
      </c>
      <c r="F124" s="75">
        <f>'Full Cost'!F123*'Volume (KT)'!F123</f>
        <v>2372.626804568024</v>
      </c>
      <c r="G124" s="75">
        <f>'Full Cost'!G123*'Volume (KT)'!G123</f>
        <v>3517.9580771549126</v>
      </c>
      <c r="H124" s="75">
        <f>'Full Cost'!H123*'Volume (KT)'!H123</f>
        <v>2867.8059577677222</v>
      </c>
      <c r="I124" s="75">
        <f>'Full Cost'!I123*'Volume (KT)'!I123</f>
        <v>2875.2224736048265</v>
      </c>
      <c r="J124" s="75">
        <f>'Full Cost'!J123*'Volume (KT)'!J123</f>
        <v>2751.6224736048266</v>
      </c>
      <c r="K124" s="75">
        <f>'Full Cost'!K123*'Volume (KT)'!K123</f>
        <v>2627.9496526729085</v>
      </c>
      <c r="L124" s="75">
        <f>'Full Cost'!L123*'Volume (KT)'!L123</f>
        <v>2545.5496526729085</v>
      </c>
      <c r="M124" s="75">
        <f>'Full Cost'!M123*'Volume (KT)'!M123</f>
        <v>2566.1496526729084</v>
      </c>
      <c r="N124" s="75">
        <f>'Full Cost'!N123*'Volume (KT)'!N123</f>
        <v>2596.5349375571122</v>
      </c>
      <c r="O124" s="75">
        <f>'Full Cost'!O123*'Volume (KT)'!O123</f>
        <v>2668.6349375571122</v>
      </c>
      <c r="P124" s="75">
        <f>'Full Cost'!P123*'Volume (KT)'!P123</f>
        <v>2668.6349375571122</v>
      </c>
    </row>
    <row r="125" spans="1:16">
      <c r="A125" s="74" t="s">
        <v>7</v>
      </c>
      <c r="B125" s="85" t="s">
        <v>87</v>
      </c>
      <c r="C125" s="85" t="s">
        <v>233</v>
      </c>
      <c r="D125" s="294" t="s">
        <v>89</v>
      </c>
      <c r="E125" s="75">
        <f>'Full Cost'!E124*'Volume (KT)'!E124</f>
        <v>0</v>
      </c>
      <c r="F125" s="75">
        <f>'Full Cost'!F124*'Volume (KT)'!F124</f>
        <v>0</v>
      </c>
      <c r="G125" s="75">
        <f>'Full Cost'!G124*'Volume (KT)'!G124</f>
        <v>0</v>
      </c>
      <c r="H125" s="75">
        <f>'Full Cost'!H124*'Volume (KT)'!H124</f>
        <v>0</v>
      </c>
      <c r="I125" s="75">
        <f>'Full Cost'!I124*'Volume (KT)'!I124</f>
        <v>0</v>
      </c>
      <c r="J125" s="75">
        <f>'Full Cost'!J124*'Volume (KT)'!J124</f>
        <v>0</v>
      </c>
      <c r="K125" s="75">
        <f>'Full Cost'!K124*'Volume (KT)'!K124</f>
        <v>0</v>
      </c>
      <c r="L125" s="75">
        <f>'Full Cost'!L124*'Volume (KT)'!L124</f>
        <v>0</v>
      </c>
      <c r="M125" s="75">
        <f>'Full Cost'!M124*'Volume (KT)'!M124</f>
        <v>0</v>
      </c>
      <c r="N125" s="75">
        <f>'Full Cost'!N124*'Volume (KT)'!N124</f>
        <v>0</v>
      </c>
      <c r="O125" s="75">
        <f>'Full Cost'!O124*'Volume (KT)'!O124</f>
        <v>0</v>
      </c>
      <c r="P125" s="75">
        <f>'Full Cost'!P124*'Volume (KT)'!P124</f>
        <v>0</v>
      </c>
    </row>
    <row r="126" spans="1:16">
      <c r="A126" s="74" t="s">
        <v>7</v>
      </c>
      <c r="B126" s="85" t="s">
        <v>122</v>
      </c>
      <c r="C126" s="85" t="s">
        <v>106</v>
      </c>
      <c r="D126" s="294" t="s">
        <v>123</v>
      </c>
      <c r="E126" s="75">
        <f>'Full Cost'!E125*'Volume (KT)'!E125</f>
        <v>4354.1603333866888</v>
      </c>
      <c r="F126" s="75">
        <f>'Full Cost'!F125*'Volume (KT)'!F125</f>
        <v>4309.1932670489596</v>
      </c>
      <c r="G126" s="75">
        <f>'Full Cost'!G125*'Volume (KT)'!G125</f>
        <v>5389.4946710825379</v>
      </c>
      <c r="H126" s="75">
        <f>'Full Cost'!H125*'Volume (KT)'!H125</f>
        <v>4349.5194782950093</v>
      </c>
      <c r="I126" s="75">
        <f>'Full Cost'!I125*'Volume (KT)'!I125</f>
        <v>4335.6730575122783</v>
      </c>
      <c r="J126" s="75">
        <f>'Full Cost'!J125*'Volume (KT)'!J125</f>
        <v>4042.1057943094002</v>
      </c>
      <c r="K126" s="75">
        <f>'Full Cost'!K125*'Volume (KT)'!K125</f>
        <v>4000.8730575122781</v>
      </c>
      <c r="L126" s="75">
        <f>'Full Cost'!L125*'Volume (KT)'!L125</f>
        <v>3897.8426541197136</v>
      </c>
      <c r="M126" s="75">
        <f>'Full Cost'!M125*'Volume (KT)'!M125</f>
        <v>3815.692110323791</v>
      </c>
      <c r="N126" s="75">
        <f>'Full Cost'!N125*'Volume (KT)'!N125</f>
        <v>3993.301443942019</v>
      </c>
      <c r="O126" s="75">
        <f>'Full Cost'!O125*'Volume (KT)'!O125</f>
        <v>3975.5715843453772</v>
      </c>
      <c r="P126" s="75">
        <f>'Full Cost'!P125*'Volume (KT)'!P125</f>
        <v>4142.3690235866306</v>
      </c>
    </row>
    <row r="127" spans="1:16">
      <c r="A127" s="74" t="s">
        <v>7</v>
      </c>
      <c r="B127" s="85" t="s">
        <v>96</v>
      </c>
      <c r="C127" s="85" t="s">
        <v>106</v>
      </c>
      <c r="D127" s="294" t="s">
        <v>96</v>
      </c>
      <c r="E127" s="75">
        <f>'Full Cost'!E126*'Volume (KT)'!E126</f>
        <v>7044.1089227460252</v>
      </c>
      <c r="F127" s="75">
        <f>'Full Cost'!F126*'Volume (KT)'!F126</f>
        <v>6319.4656571183777</v>
      </c>
      <c r="G127" s="75">
        <f>'Full Cost'!G126*'Volume (KT)'!G126</f>
        <v>5422.6449164134028</v>
      </c>
      <c r="H127" s="75">
        <f>'Full Cost'!H126*'Volume (KT)'!H126</f>
        <v>5655.6355801409554</v>
      </c>
      <c r="I127" s="75">
        <f>'Full Cost'!I126*'Volume (KT)'!I126</f>
        <v>4750.929163373723</v>
      </c>
      <c r="J127" s="75">
        <f>'Full Cost'!J126*'Volume (KT)'!J126</f>
        <v>2903.3388176027011</v>
      </c>
      <c r="K127" s="75">
        <f>'Full Cost'!K126*'Volume (KT)'!K126</f>
        <v>1930.7584371605083</v>
      </c>
      <c r="L127" s="75">
        <f>'Full Cost'!L126*'Volume (KT)'!L126</f>
        <v>2505.7462455989275</v>
      </c>
      <c r="M127" s="75">
        <f>'Full Cost'!M126*'Volume (KT)'!M126</f>
        <v>503.24986413665761</v>
      </c>
      <c r="N127" s="75">
        <f>'Full Cost'!N126*'Volume (KT)'!N126</f>
        <v>140.05608122478657</v>
      </c>
      <c r="O127" s="75">
        <f>'Full Cost'!O126*'Volume (KT)'!O126</f>
        <v>1424.2267666186142</v>
      </c>
      <c r="P127" s="75">
        <f>'Full Cost'!P126*'Volume (KT)'!P126</f>
        <v>553.01868513621218</v>
      </c>
    </row>
    <row r="128" spans="1:16" s="73" customFormat="1" ht="23.5">
      <c r="A128" s="71" t="s">
        <v>6</v>
      </c>
      <c r="B128" s="72"/>
      <c r="D128" s="434" t="s">
        <v>301</v>
      </c>
      <c r="E128" s="431">
        <f>E19/'Volume (KT)'!E127</f>
        <v>527.76102781801421</v>
      </c>
      <c r="F128" s="431">
        <f>F19/'Volume (KT)'!F127</f>
        <v>517.20206932903386</v>
      </c>
      <c r="G128" s="431">
        <f>G19/'Volume (KT)'!G127</f>
        <v>567.42970797822591</v>
      </c>
      <c r="H128" s="431">
        <f>H19/'Volume (KT)'!H127</f>
        <v>550.97292395071076</v>
      </c>
      <c r="I128" s="431">
        <f>I19/'Volume (KT)'!I127</f>
        <v>548.95797446770939</v>
      </c>
      <c r="J128" s="431">
        <f>J19/'Volume (KT)'!J127</f>
        <v>558.49710019212807</v>
      </c>
      <c r="K128" s="431">
        <f>K19/'Volume (KT)'!K127</f>
        <v>545.66669797493171</v>
      </c>
      <c r="L128" s="431">
        <f>L19/'Volume (KT)'!L127</f>
        <v>542.81706415527492</v>
      </c>
      <c r="M128" s="431">
        <f>M19/'Volume (KT)'!M127</f>
        <v>550.77474041632615</v>
      </c>
      <c r="N128" s="431">
        <f>N19/'Volume (KT)'!N127</f>
        <v>558.83872952546199</v>
      </c>
      <c r="O128" s="431">
        <f>O19/'Volume (KT)'!O127</f>
        <v>576.5845954562817</v>
      </c>
      <c r="P128" s="431">
        <f>P19/'Volume (KT)'!P127</f>
        <v>578.25351668484086</v>
      </c>
    </row>
    <row r="129" spans="1:16">
      <c r="A129" s="485" t="s">
        <v>1</v>
      </c>
      <c r="B129" s="487" t="s">
        <v>98</v>
      </c>
      <c r="C129" s="487" t="s">
        <v>99</v>
      </c>
      <c r="D129" s="487" t="s">
        <v>100</v>
      </c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265"/>
    </row>
    <row r="130" spans="1:16">
      <c r="A130" s="486"/>
      <c r="B130" s="488"/>
      <c r="C130" s="488"/>
      <c r="D130" s="488"/>
      <c r="E130" s="309">
        <f>E25</f>
        <v>23743</v>
      </c>
      <c r="F130" s="309">
        <f t="shared" ref="F130:P130" si="19">F25</f>
        <v>23774</v>
      </c>
      <c r="G130" s="309">
        <f t="shared" si="19"/>
        <v>23802</v>
      </c>
      <c r="H130" s="309">
        <f t="shared" si="19"/>
        <v>23833</v>
      </c>
      <c r="I130" s="309">
        <f t="shared" si="19"/>
        <v>23863</v>
      </c>
      <c r="J130" s="309">
        <f t="shared" si="19"/>
        <v>23894</v>
      </c>
      <c r="K130" s="309">
        <f t="shared" si="19"/>
        <v>23924</v>
      </c>
      <c r="L130" s="309">
        <f t="shared" si="19"/>
        <v>23955</v>
      </c>
      <c r="M130" s="309">
        <f t="shared" si="19"/>
        <v>23986</v>
      </c>
      <c r="N130" s="309">
        <f t="shared" si="19"/>
        <v>24016</v>
      </c>
      <c r="O130" s="309">
        <f t="shared" si="19"/>
        <v>24047</v>
      </c>
      <c r="P130" s="309">
        <f t="shared" si="19"/>
        <v>24077</v>
      </c>
    </row>
    <row r="131" spans="1:16">
      <c r="A131" s="74" t="s">
        <v>7</v>
      </c>
      <c r="B131" s="83" t="s">
        <v>95</v>
      </c>
      <c r="C131" s="83" t="s">
        <v>2</v>
      </c>
      <c r="D131" s="83" t="s">
        <v>95</v>
      </c>
      <c r="E131" s="75">
        <f>'Full Cost'!E130*'Volume (KT)'!E130</f>
        <v>5066.5093731984134</v>
      </c>
      <c r="F131" s="75">
        <f>'Full Cost'!F130*'Volume (KT)'!F130</f>
        <v>6394.3186761760207</v>
      </c>
      <c r="G131" s="75">
        <f>'Full Cost'!G130*'Volume (KT)'!G130</f>
        <v>7436.8331539928713</v>
      </c>
      <c r="H131" s="75">
        <f>'Full Cost'!H130*'Volume (KT)'!H130</f>
        <v>6172.1212507703585</v>
      </c>
      <c r="I131" s="75">
        <f>'Full Cost'!I130*'Volume (KT)'!I130</f>
        <v>5678.4387279680859</v>
      </c>
      <c r="J131" s="75">
        <f>'Full Cost'!J130*'Volume (KT)'!J130</f>
        <v>6530.6239476696901</v>
      </c>
      <c r="K131" s="75">
        <f>'Full Cost'!K130*'Volume (KT)'!K130</f>
        <v>6874.2784584040019</v>
      </c>
      <c r="L131" s="75">
        <f>'Full Cost'!L130*'Volume (KT)'!L130</f>
        <v>6735.0492605190739</v>
      </c>
      <c r="M131" s="75">
        <f>'Full Cost'!M130*'Volume (KT)'!M130</f>
        <v>7006.1181005020971</v>
      </c>
      <c r="N131" s="75">
        <f>'Full Cost'!N130*'Volume (KT)'!N130</f>
        <v>9640.4973540928331</v>
      </c>
      <c r="O131" s="75">
        <f>'Full Cost'!O130*'Volume (KT)'!O130</f>
        <v>9142.6282686541272</v>
      </c>
      <c r="P131" s="75">
        <f>'Full Cost'!P130*'Volume (KT)'!P130</f>
        <v>9108.1587040873383</v>
      </c>
    </row>
    <row r="132" spans="1:16">
      <c r="A132" s="74" t="s">
        <v>7</v>
      </c>
      <c r="B132" s="83" t="s">
        <v>95</v>
      </c>
      <c r="C132" s="83" t="s">
        <v>3</v>
      </c>
      <c r="D132" s="83" t="s">
        <v>95</v>
      </c>
      <c r="E132" s="75">
        <f>'Full Cost'!E131*'Volume (KT)'!E131</f>
        <v>9321.653459631767</v>
      </c>
      <c r="F132" s="75">
        <f>'Full Cost'!F131*'Volume (KT)'!F131</f>
        <v>7458.3333038917108</v>
      </c>
      <c r="G132" s="75">
        <f>'Full Cost'!G131*'Volume (KT)'!G131</f>
        <v>9686.3264464126351</v>
      </c>
      <c r="H132" s="75">
        <f>'Full Cost'!H131*'Volume (KT)'!H131</f>
        <v>7514.2770718469674</v>
      </c>
      <c r="I132" s="75">
        <f>'Full Cost'!I131*'Volume (KT)'!I131</f>
        <v>7834.0473392819058</v>
      </c>
      <c r="J132" s="75">
        <f>'Full Cost'!J131*'Volume (KT)'!J131</f>
        <v>7288.1763255993746</v>
      </c>
      <c r="K132" s="75">
        <f>'Full Cost'!K131*'Volume (KT)'!K131</f>
        <v>7033.4722753354636</v>
      </c>
      <c r="L132" s="75">
        <f>'Full Cost'!L131*'Volume (KT)'!L131</f>
        <v>7031.3914279819137</v>
      </c>
      <c r="M132" s="75">
        <f>'Full Cost'!M131*'Volume (KT)'!M131</f>
        <v>5820.4673450325108</v>
      </c>
      <c r="N132" s="75">
        <f>'Full Cost'!N131*'Volume (KT)'!N131</f>
        <v>5992.0609676785989</v>
      </c>
      <c r="O132" s="75">
        <f>'Full Cost'!O131*'Volume (KT)'!O131</f>
        <v>6182.0067319177806</v>
      </c>
      <c r="P132" s="75">
        <f>'Full Cost'!P131*'Volume (KT)'!P131</f>
        <v>6671.924254194063</v>
      </c>
    </row>
    <row r="133" spans="1:16">
      <c r="A133" s="74" t="s">
        <v>7</v>
      </c>
      <c r="B133" s="83" t="s">
        <v>95</v>
      </c>
      <c r="C133" s="83" t="s">
        <v>42</v>
      </c>
      <c r="D133" s="83" t="s">
        <v>107</v>
      </c>
      <c r="E133" s="75">
        <f>'Full Cost'!E132*'Volume (KT)'!E132</f>
        <v>0</v>
      </c>
      <c r="F133" s="75">
        <f>'Full Cost'!F132*'Volume (KT)'!F132</f>
        <v>438.4675663663557</v>
      </c>
      <c r="G133" s="75">
        <f>'Full Cost'!G132*'Volume (KT)'!G132</f>
        <v>0</v>
      </c>
      <c r="H133" s="75">
        <f>'Full Cost'!H132*'Volume (KT)'!H132</f>
        <v>635.91552280664303</v>
      </c>
      <c r="I133" s="75">
        <f>'Full Cost'!I132*'Volume (KT)'!I132</f>
        <v>0</v>
      </c>
      <c r="J133" s="75">
        <f>'Full Cost'!J132*'Volume (KT)'!J132</f>
        <v>0</v>
      </c>
      <c r="K133" s="75">
        <f>'Full Cost'!K132*'Volume (KT)'!K132</f>
        <v>0</v>
      </c>
      <c r="L133" s="75">
        <f>'Full Cost'!L132*'Volume (KT)'!L132</f>
        <v>0</v>
      </c>
      <c r="M133" s="75">
        <f>'Full Cost'!M132*'Volume (KT)'!M132</f>
        <v>0</v>
      </c>
      <c r="N133" s="75">
        <f>'Full Cost'!N132*'Volume (KT)'!N132</f>
        <v>0</v>
      </c>
      <c r="O133" s="75">
        <f>'Full Cost'!O132*'Volume (KT)'!O132</f>
        <v>0</v>
      </c>
      <c r="P133" s="75">
        <f>'Full Cost'!P132*'Volume (KT)'!P132</f>
        <v>0</v>
      </c>
    </row>
    <row r="134" spans="1:16">
      <c r="A134" s="74" t="s">
        <v>7</v>
      </c>
      <c r="B134" s="83" t="s">
        <v>96</v>
      </c>
      <c r="C134" s="83" t="s">
        <v>42</v>
      </c>
      <c r="D134" s="83" t="s">
        <v>96</v>
      </c>
      <c r="E134" s="75">
        <f>'Full Cost'!E133*'Volume (KT)'!E133</f>
        <v>0</v>
      </c>
      <c r="F134" s="75">
        <f>'Full Cost'!F133*'Volume (KT)'!F133</f>
        <v>0</v>
      </c>
      <c r="G134" s="75">
        <f>'Full Cost'!G133*'Volume (KT)'!G133</f>
        <v>0</v>
      </c>
      <c r="H134" s="75">
        <f>'Full Cost'!H133*'Volume (KT)'!H133</f>
        <v>0</v>
      </c>
      <c r="I134" s="75">
        <f>'Full Cost'!I133*'Volume (KT)'!I133</f>
        <v>0</v>
      </c>
      <c r="J134" s="75">
        <f>'Full Cost'!J133*'Volume (KT)'!J133</f>
        <v>0</v>
      </c>
      <c r="K134" s="75">
        <f>'Full Cost'!K133*'Volume (KT)'!K133</f>
        <v>0</v>
      </c>
      <c r="L134" s="75">
        <f>'Full Cost'!L133*'Volume (KT)'!L133</f>
        <v>0</v>
      </c>
      <c r="M134" s="75">
        <f>'Full Cost'!M133*'Volume (KT)'!M133</f>
        <v>0</v>
      </c>
      <c r="N134" s="75">
        <f>'Full Cost'!N133*'Volume (KT)'!N133</f>
        <v>0</v>
      </c>
      <c r="O134" s="75">
        <f>'Full Cost'!O133*'Volume (KT)'!O133</f>
        <v>0</v>
      </c>
      <c r="P134" s="75">
        <f>'Full Cost'!P133*'Volume (KT)'!P133</f>
        <v>0</v>
      </c>
    </row>
    <row r="135" spans="1:16">
      <c r="A135" s="74" t="s">
        <v>7</v>
      </c>
      <c r="B135" s="83" t="s">
        <v>96</v>
      </c>
      <c r="C135" s="83" t="s">
        <v>116</v>
      </c>
      <c r="D135" s="83" t="s">
        <v>96</v>
      </c>
      <c r="E135" s="75">
        <f>'Full Cost'!E134*'Volume (KT)'!E134</f>
        <v>891.12662004026959</v>
      </c>
      <c r="F135" s="75">
        <f>'Full Cost'!F134*'Volume (KT)'!F134</f>
        <v>1349.6031692756428</v>
      </c>
      <c r="G135" s="75">
        <f>'Full Cost'!G134*'Volume (KT)'!G134</f>
        <v>1373.4343468794034</v>
      </c>
      <c r="H135" s="75">
        <f>'Full Cost'!H134*'Volume (KT)'!H134</f>
        <v>921.10493138769277</v>
      </c>
      <c r="I135" s="75">
        <f>'Full Cost'!I134*'Volume (KT)'!I134</f>
        <v>1353.153631330511</v>
      </c>
      <c r="J135" s="75">
        <f>'Full Cost'!J134*'Volume (KT)'!J134</f>
        <v>446.69467802060683</v>
      </c>
      <c r="K135" s="75">
        <f>'Full Cost'!K134*'Volume (KT)'!K134</f>
        <v>445.45324410457937</v>
      </c>
      <c r="L135" s="75">
        <f>'Full Cost'!L134*'Volume (KT)'!L134</f>
        <v>921.35473883900943</v>
      </c>
      <c r="M135" s="75">
        <f>'Full Cost'!M134*'Volume (KT)'!M134</f>
        <v>0</v>
      </c>
      <c r="N135" s="75">
        <f>'Full Cost'!N134*'Volume (KT)'!N134</f>
        <v>0</v>
      </c>
      <c r="O135" s="75">
        <f>'Full Cost'!O134*'Volume (KT)'!O134</f>
        <v>489.40886627682437</v>
      </c>
      <c r="P135" s="75">
        <f>'Full Cost'!P134*'Volume (KT)'!P134</f>
        <v>0</v>
      </c>
    </row>
    <row r="136" spans="1:16">
      <c r="A136" s="74" t="s">
        <v>7</v>
      </c>
      <c r="B136" s="83" t="s">
        <v>96</v>
      </c>
      <c r="C136" s="83" t="s">
        <v>3</v>
      </c>
      <c r="D136" s="83" t="s">
        <v>96</v>
      </c>
      <c r="E136" s="75">
        <f>'Full Cost'!E135*'Volume (KT)'!E135</f>
        <v>0</v>
      </c>
      <c r="F136" s="75">
        <f>'Full Cost'!F135*'Volume (KT)'!F135</f>
        <v>0</v>
      </c>
      <c r="G136" s="75">
        <f>'Full Cost'!G135*'Volume (KT)'!G135</f>
        <v>0</v>
      </c>
      <c r="H136" s="75">
        <f>'Full Cost'!H135*'Volume (KT)'!H135</f>
        <v>0</v>
      </c>
      <c r="I136" s="75">
        <f>'Full Cost'!I135*'Volume (KT)'!I135</f>
        <v>0</v>
      </c>
      <c r="J136" s="75">
        <f>'Full Cost'!J135*'Volume (KT)'!J135</f>
        <v>0</v>
      </c>
      <c r="K136" s="75">
        <f>'Full Cost'!K135*'Volume (KT)'!K135</f>
        <v>0</v>
      </c>
      <c r="L136" s="75">
        <f>'Full Cost'!L135*'Volume (KT)'!L135</f>
        <v>0</v>
      </c>
      <c r="M136" s="75">
        <f>'Full Cost'!M135*'Volume (KT)'!M135</f>
        <v>0</v>
      </c>
      <c r="N136" s="75">
        <f>'Full Cost'!N135*'Volume (KT)'!N135</f>
        <v>0</v>
      </c>
      <c r="O136" s="75">
        <f>'Full Cost'!O135*'Volume (KT)'!O135</f>
        <v>0</v>
      </c>
      <c r="P136" s="75">
        <f>'Full Cost'!P135*'Volume (KT)'!P135</f>
        <v>0</v>
      </c>
    </row>
    <row r="137" spans="1:16" s="73" customFormat="1" ht="23.5">
      <c r="A137" s="71" t="s">
        <v>94</v>
      </c>
      <c r="B137" s="72"/>
      <c r="D137" s="434" t="s">
        <v>302</v>
      </c>
      <c r="E137" s="431">
        <f>E20/'Volume (KT)'!E136</f>
        <v>361.89352665702955</v>
      </c>
      <c r="F137" s="431">
        <f>F20/'Volume (KT)'!F136</f>
        <v>365.38963863862978</v>
      </c>
      <c r="G137" s="431">
        <f>G20/'Volume (KT)'!G136</f>
        <v>371.84165769964358</v>
      </c>
      <c r="H137" s="431">
        <f>H20/'Volume (KT)'!H136</f>
        <v>374.06795459214288</v>
      </c>
      <c r="I137" s="431">
        <f>I20/'Volume (KT)'!I136</f>
        <v>366.35088567536042</v>
      </c>
      <c r="J137" s="431">
        <f>J20/'Volume (KT)'!J136</f>
        <v>362.81244153720502</v>
      </c>
      <c r="K137" s="431">
        <f>K20/'Volume (KT)'!K136</f>
        <v>361.80412938968436</v>
      </c>
      <c r="L137" s="431">
        <f>L20/'Volume (KT)'!L136</f>
        <v>374.16940336217078</v>
      </c>
      <c r="M137" s="431">
        <f>M20/'Volume (KT)'!M136</f>
        <v>359.28810771805627</v>
      </c>
      <c r="N137" s="431">
        <f>N20/'Volume (KT)'!N136</f>
        <v>393.48968792215646</v>
      </c>
      <c r="O137" s="431">
        <f>O20/'Volume (KT)'!O136</f>
        <v>397.50557689800542</v>
      </c>
      <c r="P137" s="431">
        <f>P20/'Volume (KT)'!P136</f>
        <v>396.00690017771029</v>
      </c>
    </row>
    <row r="138" spans="1:16">
      <c r="A138" s="485" t="s">
        <v>1</v>
      </c>
      <c r="B138" s="487" t="s">
        <v>94</v>
      </c>
      <c r="C138" s="487" t="s">
        <v>99</v>
      </c>
      <c r="D138" s="487" t="s">
        <v>100</v>
      </c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  <c r="O138" s="265"/>
      <c r="P138" s="265"/>
    </row>
    <row r="139" spans="1:16">
      <c r="A139" s="486"/>
      <c r="B139" s="488"/>
      <c r="C139" s="488"/>
      <c r="D139" s="488"/>
      <c r="E139" s="309">
        <f>E25</f>
        <v>23743</v>
      </c>
      <c r="F139" s="309">
        <f t="shared" ref="F139:P139" si="20">F25</f>
        <v>23774</v>
      </c>
      <c r="G139" s="309">
        <f t="shared" si="20"/>
        <v>23802</v>
      </c>
      <c r="H139" s="309">
        <f t="shared" si="20"/>
        <v>23833</v>
      </c>
      <c r="I139" s="309">
        <f t="shared" si="20"/>
        <v>23863</v>
      </c>
      <c r="J139" s="309">
        <f t="shared" si="20"/>
        <v>23894</v>
      </c>
      <c r="K139" s="309">
        <f t="shared" si="20"/>
        <v>23924</v>
      </c>
      <c r="L139" s="309">
        <f t="shared" si="20"/>
        <v>23955</v>
      </c>
      <c r="M139" s="309">
        <f t="shared" si="20"/>
        <v>23986</v>
      </c>
      <c r="N139" s="309">
        <f t="shared" si="20"/>
        <v>24016</v>
      </c>
      <c r="O139" s="309">
        <f t="shared" si="20"/>
        <v>24047</v>
      </c>
      <c r="P139" s="309">
        <f t="shared" si="20"/>
        <v>24077</v>
      </c>
    </row>
    <row r="140" spans="1:16">
      <c r="A140" s="74" t="s">
        <v>7</v>
      </c>
      <c r="B140" s="83" t="s">
        <v>95</v>
      </c>
      <c r="C140" s="83" t="s">
        <v>3</v>
      </c>
      <c r="D140" s="83" t="s">
        <v>95</v>
      </c>
      <c r="E140" s="75">
        <f>'Full Cost'!E139*'Volume (KT)'!E139</f>
        <v>1615.4927029969801</v>
      </c>
      <c r="F140" s="75">
        <f>'Full Cost'!F139*'Volume (KT)'!F139</f>
        <v>1473.2510229909553</v>
      </c>
      <c r="G140" s="75">
        <f>'Full Cost'!G139*'Volume (KT)'!G139</f>
        <v>1659.9011599712092</v>
      </c>
      <c r="H140" s="75">
        <f>'Full Cost'!H139*'Volume (KT)'!H139</f>
        <v>1615.9735638380575</v>
      </c>
      <c r="I140" s="75">
        <f>'Full Cost'!I139*'Volume (KT)'!I139</f>
        <v>1635.3903536548089</v>
      </c>
      <c r="J140" s="75">
        <f>'Full Cost'!J139*'Volume (KT)'!J139</f>
        <v>1567.3497474407259</v>
      </c>
      <c r="K140" s="75">
        <f>'Full Cost'!K139*'Volume (KT)'!K139</f>
        <v>1615.093633595551</v>
      </c>
      <c r="L140" s="75">
        <f>'Full Cost'!L139*'Volume (KT)'!L139</f>
        <v>1670.2922166087305</v>
      </c>
      <c r="M140" s="75">
        <f>'Full Cost'!M139*'Volume (KT)'!M139</f>
        <v>1552.1246253420031</v>
      </c>
      <c r="N140" s="75">
        <f>'Full Cost'!N139*'Volume (KT)'!N139</f>
        <v>1756.5379668845067</v>
      </c>
      <c r="O140" s="75">
        <f>'Full Cost'!O139*'Volume (KT)'!O139</f>
        <v>1717.2240921993837</v>
      </c>
      <c r="P140" s="75">
        <f>'Full Cost'!P139*'Volume (KT)'!P139</f>
        <v>1767.7748023932988</v>
      </c>
    </row>
    <row r="141" spans="1:16" s="73" customFormat="1" ht="23.5">
      <c r="A141" s="71" t="s">
        <v>155</v>
      </c>
      <c r="B141" s="72"/>
      <c r="D141" s="434" t="s">
        <v>303</v>
      </c>
      <c r="E141" s="431">
        <f>E21/'Volume (KT)'!E140</f>
        <v>361.89352665702955</v>
      </c>
      <c r="F141" s="431">
        <f>F21/'Volume (KT)'!F140</f>
        <v>365.38963863862978</v>
      </c>
      <c r="G141" s="431">
        <f>G21/'Volume (KT)'!G140</f>
        <v>371.84165769964358</v>
      </c>
      <c r="H141" s="431">
        <f>H21/'Volume (KT)'!H140</f>
        <v>374.06795459214294</v>
      </c>
      <c r="I141" s="431">
        <f>I21/'Volume (KT)'!I140</f>
        <v>366.35088567536036</v>
      </c>
      <c r="J141" s="431">
        <f>J21/'Volume (KT)'!J140</f>
        <v>362.81244153720502</v>
      </c>
      <c r="K141" s="431">
        <f>K21/'Volume (KT)'!K140</f>
        <v>361.80412938968431</v>
      </c>
      <c r="L141" s="431">
        <f>L21/'Volume (KT)'!L140</f>
        <v>374.16940336217078</v>
      </c>
      <c r="M141" s="431">
        <f>M21/'Volume (KT)'!M140</f>
        <v>359.28810771805627</v>
      </c>
      <c r="N141" s="431">
        <f>N21/'Volume (KT)'!N140</f>
        <v>393.48968792215646</v>
      </c>
      <c r="O141" s="431">
        <f>O21/'Volume (KT)'!O140</f>
        <v>397.50557689800547</v>
      </c>
      <c r="P141" s="431">
        <f>P21/'Volume (KT)'!P140</f>
        <v>396.00690017771029</v>
      </c>
    </row>
    <row r="142" spans="1:16">
      <c r="A142" s="485" t="s">
        <v>1</v>
      </c>
      <c r="B142" s="487" t="s">
        <v>155</v>
      </c>
      <c r="C142" s="487" t="s">
        <v>99</v>
      </c>
      <c r="D142" s="487" t="s">
        <v>100</v>
      </c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  <c r="O142" s="265"/>
      <c r="P142" s="265"/>
    </row>
    <row r="143" spans="1:16">
      <c r="A143" s="486"/>
      <c r="B143" s="488"/>
      <c r="C143" s="488"/>
      <c r="D143" s="488"/>
      <c r="E143" s="309">
        <f>E25</f>
        <v>23743</v>
      </c>
      <c r="F143" s="309">
        <f t="shared" ref="F143:P143" si="21">F25</f>
        <v>23774</v>
      </c>
      <c r="G143" s="309">
        <f t="shared" si="21"/>
        <v>23802</v>
      </c>
      <c r="H143" s="309">
        <f t="shared" si="21"/>
        <v>23833</v>
      </c>
      <c r="I143" s="309">
        <f t="shared" si="21"/>
        <v>23863</v>
      </c>
      <c r="J143" s="309">
        <f t="shared" si="21"/>
        <v>23894</v>
      </c>
      <c r="K143" s="309">
        <f t="shared" si="21"/>
        <v>23924</v>
      </c>
      <c r="L143" s="309">
        <f t="shared" si="21"/>
        <v>23955</v>
      </c>
      <c r="M143" s="309">
        <f t="shared" si="21"/>
        <v>23986</v>
      </c>
      <c r="N143" s="309">
        <f t="shared" si="21"/>
        <v>24016</v>
      </c>
      <c r="O143" s="309">
        <f t="shared" si="21"/>
        <v>24047</v>
      </c>
      <c r="P143" s="309">
        <f t="shared" si="21"/>
        <v>24077</v>
      </c>
    </row>
    <row r="144" spans="1:16">
      <c r="A144" s="74" t="s">
        <v>158</v>
      </c>
      <c r="B144" s="83" t="s">
        <v>95</v>
      </c>
      <c r="C144" s="83" t="s">
        <v>156</v>
      </c>
      <c r="D144" s="83" t="s">
        <v>95</v>
      </c>
      <c r="E144" s="75">
        <f>'Full Cost'!E143*'Volume (KT)'!E143</f>
        <v>0</v>
      </c>
      <c r="F144" s="75">
        <f>'Full Cost'!F143*'Volume (KT)'!F143</f>
        <v>0</v>
      </c>
      <c r="G144" s="75">
        <f>'Full Cost'!G143*'Volume (KT)'!G143</f>
        <v>0</v>
      </c>
      <c r="H144" s="75">
        <f>'Full Cost'!H143*'Volume (KT)'!H143</f>
        <v>0</v>
      </c>
      <c r="I144" s="75">
        <f>'Full Cost'!I143*'Volume (KT)'!I143</f>
        <v>0</v>
      </c>
      <c r="J144" s="75">
        <f>'Full Cost'!J143*'Volume (KT)'!J143</f>
        <v>0</v>
      </c>
      <c r="K144" s="75">
        <f>'Full Cost'!K143*'Volume (KT)'!K143</f>
        <v>0</v>
      </c>
      <c r="L144" s="75">
        <f>'Full Cost'!L143*'Volume (KT)'!L143</f>
        <v>0</v>
      </c>
      <c r="M144" s="75">
        <f>'Full Cost'!M143*'Volume (KT)'!M143</f>
        <v>0</v>
      </c>
      <c r="N144" s="75">
        <f>'Full Cost'!N143*'Volume (KT)'!N143</f>
        <v>0</v>
      </c>
      <c r="O144" s="75">
        <f>'Full Cost'!O143*'Volume (KT)'!O143</f>
        <v>0</v>
      </c>
      <c r="P144" s="75">
        <f>'Full Cost'!P143*'Volume (KT)'!P143</f>
        <v>0</v>
      </c>
    </row>
    <row r="145" spans="1:17">
      <c r="A145" s="74" t="s">
        <v>158</v>
      </c>
      <c r="B145" s="83" t="s">
        <v>95</v>
      </c>
      <c r="C145" s="83" t="s">
        <v>157</v>
      </c>
      <c r="D145" s="83" t="s">
        <v>95</v>
      </c>
      <c r="E145" s="75">
        <f>'Full Cost'!E144*'Volume (KT)'!E144</f>
        <v>0</v>
      </c>
      <c r="F145" s="75">
        <f>'Full Cost'!F144*'Volume (KT)'!F144</f>
        <v>0</v>
      </c>
      <c r="G145" s="75">
        <f>'Full Cost'!G144*'Volume (KT)'!G144</f>
        <v>0</v>
      </c>
      <c r="H145" s="75">
        <f>'Full Cost'!H144*'Volume (KT)'!H144</f>
        <v>0</v>
      </c>
      <c r="I145" s="75">
        <f>'Full Cost'!I144*'Volume (KT)'!I144</f>
        <v>0</v>
      </c>
      <c r="J145" s="75">
        <f>'Full Cost'!J144*'Volume (KT)'!J144</f>
        <v>0</v>
      </c>
      <c r="K145" s="75">
        <f>'Full Cost'!K144*'Volume (KT)'!K144</f>
        <v>0</v>
      </c>
      <c r="L145" s="75">
        <f>'Full Cost'!L144*'Volume (KT)'!L144</f>
        <v>0</v>
      </c>
      <c r="M145" s="75">
        <f>'Full Cost'!M144*'Volume (KT)'!M144</f>
        <v>0</v>
      </c>
      <c r="N145" s="75">
        <f>'Full Cost'!N144*'Volume (KT)'!N144</f>
        <v>0</v>
      </c>
      <c r="O145" s="75">
        <f>'Full Cost'!O144*'Volume (KT)'!O144</f>
        <v>0</v>
      </c>
      <c r="P145" s="75">
        <f>'Full Cost'!P144*'Volume (KT)'!P144</f>
        <v>0</v>
      </c>
    </row>
    <row r="148" spans="1:17">
      <c r="E148" s="214">
        <f>SUM(E26:E32,E36:E55,E59:E127,E131:E136,E140,E144:E145)</f>
        <v>263840.21421715734</v>
      </c>
      <c r="F148" s="214">
        <f t="shared" ref="F148:P148" si="22">SUM(F26:F32,F36:F55,F59:F127,F131:F136,F140,F144:F145)</f>
        <v>241061.75794469361</v>
      </c>
      <c r="G148" s="214">
        <f t="shared" si="22"/>
        <v>290643.40534431679</v>
      </c>
      <c r="H148" s="214">
        <f t="shared" si="22"/>
        <v>294332.88402092032</v>
      </c>
      <c r="I148" s="214">
        <f t="shared" si="22"/>
        <v>291801.39068356989</v>
      </c>
      <c r="J148" s="214">
        <f t="shared" si="22"/>
        <v>301214.80909009866</v>
      </c>
      <c r="K148" s="214">
        <f t="shared" si="22"/>
        <v>305097.35043943359</v>
      </c>
      <c r="L148" s="214">
        <f t="shared" si="22"/>
        <v>293653.48897518433</v>
      </c>
      <c r="M148" s="214">
        <f t="shared" si="22"/>
        <v>277905.91911953746</v>
      </c>
      <c r="N148" s="214">
        <f t="shared" si="22"/>
        <v>322711.60672049399</v>
      </c>
      <c r="O148" s="214">
        <f t="shared" si="22"/>
        <v>328489.19362622383</v>
      </c>
      <c r="P148" s="214">
        <f t="shared" si="22"/>
        <v>305135.39122316591</v>
      </c>
    </row>
    <row r="149" spans="1:17">
      <c r="E149" s="440">
        <f>E148/'Volume (KT)'!E147</f>
        <v>421.89849036355179</v>
      </c>
      <c r="F149" s="440">
        <f>F148/'Volume (KT)'!F147</f>
        <v>428.16132568854675</v>
      </c>
      <c r="G149" s="440">
        <f>G148/'Volume (KT)'!G147</f>
        <v>458.64548539091697</v>
      </c>
      <c r="H149" s="440">
        <f>H148/'Volume (KT)'!H147</f>
        <v>467.42275026568598</v>
      </c>
      <c r="I149" s="440">
        <f>I148/'Volume (KT)'!I147</f>
        <v>472.85124330618913</v>
      </c>
      <c r="J149" s="440">
        <f>J148/'Volume (KT)'!J147</f>
        <v>466.222743262439</v>
      </c>
      <c r="K149" s="440">
        <f>K148/'Volume (KT)'!K147</f>
        <v>459.71077334343579</v>
      </c>
      <c r="L149" s="440">
        <f>L148/'Volume (KT)'!L147</f>
        <v>462.88483292741603</v>
      </c>
      <c r="M149" s="440">
        <f>M148/'Volume (KT)'!M147</f>
        <v>455.96826795675503</v>
      </c>
      <c r="N149" s="440">
        <f>N148/'Volume (KT)'!N147</f>
        <v>479.41983239963173</v>
      </c>
      <c r="O149" s="440">
        <f>O148/'Volume (KT)'!O147</f>
        <v>490.67275068095427</v>
      </c>
      <c r="P149" s="440">
        <f>P148/'Volume (KT)'!P147</f>
        <v>476.83493010526394</v>
      </c>
      <c r="Q149" s="361"/>
    </row>
  </sheetData>
  <mergeCells count="24">
    <mergeCell ref="A24:A25"/>
    <mergeCell ref="B24:B25"/>
    <mergeCell ref="C24:C25"/>
    <mergeCell ref="D24:D25"/>
    <mergeCell ref="A34:A35"/>
    <mergeCell ref="B34:B35"/>
    <mergeCell ref="C34:C35"/>
    <mergeCell ref="D34:D35"/>
    <mergeCell ref="A57:A58"/>
    <mergeCell ref="B57:B58"/>
    <mergeCell ref="C57:C58"/>
    <mergeCell ref="D57:D58"/>
    <mergeCell ref="A142:A143"/>
    <mergeCell ref="B142:B143"/>
    <mergeCell ref="C142:C143"/>
    <mergeCell ref="D142:D143"/>
    <mergeCell ref="A129:A130"/>
    <mergeCell ref="B129:B130"/>
    <mergeCell ref="C129:C130"/>
    <mergeCell ref="D129:D130"/>
    <mergeCell ref="A138:A139"/>
    <mergeCell ref="B138:B139"/>
    <mergeCell ref="C138:C139"/>
    <mergeCell ref="D138:D139"/>
  </mergeCells>
  <conditionalFormatting sqref="E26:P32 E36:P55 E59:P127">
    <cfRule type="cellIs" dxfId="25" priority="7" operator="greaterThan">
      <formula>0</formula>
    </cfRule>
  </conditionalFormatting>
  <conditionalFormatting sqref="E131:P136">
    <cfRule type="cellIs" dxfId="24" priority="4" operator="greaterThan">
      <formula>0</formula>
    </cfRule>
  </conditionalFormatting>
  <conditionalFormatting sqref="E140:P140">
    <cfRule type="cellIs" dxfId="23" priority="3" operator="greaterThan">
      <formula>0</formula>
    </cfRule>
  </conditionalFormatting>
  <conditionalFormatting sqref="E144:P145"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</sheetPr>
  <dimension ref="A1:AC147"/>
  <sheetViews>
    <sheetView zoomScale="85" zoomScaleNormal="85" workbookViewId="0">
      <selection activeCell="E20" sqref="E20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9.1796875" style="69" bestFit="1" customWidth="1"/>
    <col min="17" max="17" width="9.54296875" style="69" bestFit="1" customWidth="1"/>
    <col min="18" max="16384" width="8.6328125" style="69"/>
  </cols>
  <sheetData>
    <row r="1" spans="3:16">
      <c r="C1" s="435" t="s">
        <v>308</v>
      </c>
      <c r="D1" s="436" t="s">
        <v>235</v>
      </c>
      <c r="E1" s="437">
        <f>E21</f>
        <v>479.15917358030043</v>
      </c>
      <c r="F1" s="437">
        <f t="shared" ref="F1:P1" si="0">F21</f>
        <v>503.41140493515354</v>
      </c>
      <c r="G1" s="437">
        <f t="shared" si="0"/>
        <v>510.8469976792752</v>
      </c>
      <c r="H1" s="437">
        <f t="shared" si="0"/>
        <v>509.02728376908334</v>
      </c>
      <c r="I1" s="437">
        <f t="shared" si="0"/>
        <v>504.2960790348377</v>
      </c>
      <c r="J1" s="437">
        <f t="shared" si="0"/>
        <v>495.81274238436413</v>
      </c>
      <c r="K1" s="437">
        <f t="shared" si="0"/>
        <v>489.13698566036578</v>
      </c>
      <c r="L1" s="437">
        <f t="shared" si="0"/>
        <v>482.29556743565274</v>
      </c>
      <c r="M1" s="437">
        <f t="shared" si="0"/>
        <v>479.72259057819031</v>
      </c>
      <c r="N1" s="437">
        <f t="shared" si="0"/>
        <v>484.193271935925</v>
      </c>
      <c r="O1" s="437">
        <f t="shared" si="0"/>
        <v>493.63522328828145</v>
      </c>
      <c r="P1" s="437">
        <f t="shared" si="0"/>
        <v>482.37576852894506</v>
      </c>
    </row>
    <row r="2" spans="3:16">
      <c r="C2" s="435" t="s">
        <v>308</v>
      </c>
      <c r="D2" s="436" t="s">
        <v>297</v>
      </c>
      <c r="E2" s="437">
        <f>E31</f>
        <v>488.0010264171259</v>
      </c>
      <c r="F2" s="437">
        <f t="shared" ref="F2:P2" si="1">F31</f>
        <v>516.42005072944676</v>
      </c>
      <c r="G2" s="437">
        <f t="shared" si="1"/>
        <v>538.2634445583243</v>
      </c>
      <c r="H2" s="437">
        <f t="shared" si="1"/>
        <v>533.56349377355457</v>
      </c>
      <c r="I2" s="437">
        <f t="shared" si="1"/>
        <v>526.80569601090065</v>
      </c>
      <c r="J2" s="437">
        <f t="shared" si="1"/>
        <v>516.51044932303614</v>
      </c>
      <c r="K2" s="437">
        <f t="shared" si="1"/>
        <v>507.42632121269673</v>
      </c>
      <c r="L2" s="437">
        <f t="shared" si="1"/>
        <v>500.63575259957992</v>
      </c>
      <c r="M2" s="437">
        <f t="shared" si="1"/>
        <v>497.44125835802959</v>
      </c>
      <c r="N2" s="437">
        <f t="shared" si="1"/>
        <v>500.61949088296893</v>
      </c>
      <c r="O2" s="437">
        <f t="shared" si="1"/>
        <v>509.07777123152903</v>
      </c>
      <c r="P2" s="437">
        <f t="shared" si="1"/>
        <v>510.4878756831788</v>
      </c>
    </row>
    <row r="3" spans="3:16">
      <c r="C3" s="435" t="s">
        <v>308</v>
      </c>
      <c r="D3" s="436" t="s">
        <v>4</v>
      </c>
      <c r="E3" s="438">
        <f>E54</f>
        <v>719.87019852595438</v>
      </c>
      <c r="F3" s="438">
        <f t="shared" ref="F3:P3" si="2">F54</f>
        <v>829.80099982389686</v>
      </c>
      <c r="G3" s="438">
        <f t="shared" si="2"/>
        <v>875.80109581083298</v>
      </c>
      <c r="H3" s="438">
        <f t="shared" si="2"/>
        <v>761.7499317112414</v>
      </c>
      <c r="I3" s="438">
        <f t="shared" si="2"/>
        <v>748.55029031802508</v>
      </c>
      <c r="J3" s="438">
        <f t="shared" si="2"/>
        <v>707.63044553337522</v>
      </c>
      <c r="K3" s="438">
        <f t="shared" si="2"/>
        <v>683.01930769842795</v>
      </c>
      <c r="L3" s="438">
        <f t="shared" si="2"/>
        <v>674.43522805974692</v>
      </c>
      <c r="M3" s="438">
        <f t="shared" si="2"/>
        <v>676.43217439756017</v>
      </c>
      <c r="N3" s="438">
        <f t="shared" si="2"/>
        <v>676.78918335010235</v>
      </c>
      <c r="O3" s="438">
        <f t="shared" si="2"/>
        <v>683.49229873329477</v>
      </c>
      <c r="P3" s="438">
        <f t="shared" si="2"/>
        <v>668.06772169047474</v>
      </c>
    </row>
    <row r="4" spans="3:16">
      <c r="C4" s="435" t="s">
        <v>308</v>
      </c>
      <c r="D4" s="436" t="s">
        <v>5</v>
      </c>
      <c r="E4" s="438">
        <f>E126</f>
        <v>589.24821083000654</v>
      </c>
      <c r="F4" s="438">
        <f t="shared" ref="F4:P4" si="3">F126</f>
        <v>612.78184237338667</v>
      </c>
      <c r="G4" s="438">
        <f t="shared" si="3"/>
        <v>685.86242581790248</v>
      </c>
      <c r="H4" s="438">
        <f t="shared" si="3"/>
        <v>625.18750638202209</v>
      </c>
      <c r="I4" s="438">
        <f t="shared" si="3"/>
        <v>647.66033155337084</v>
      </c>
      <c r="J4" s="438">
        <f t="shared" si="3"/>
        <v>607.12880682106868</v>
      </c>
      <c r="K4" s="438">
        <f t="shared" si="3"/>
        <v>573.68050664072416</v>
      </c>
      <c r="L4" s="438">
        <f t="shared" si="3"/>
        <v>567.95463702378788</v>
      </c>
      <c r="M4" s="438">
        <f t="shared" si="3"/>
        <v>550.16873130231977</v>
      </c>
      <c r="N4" s="438">
        <f t="shared" si="3"/>
        <v>574.04099353128015</v>
      </c>
      <c r="O4" s="438">
        <f t="shared" si="3"/>
        <v>578.35895483500133</v>
      </c>
      <c r="P4" s="438">
        <f t="shared" si="3"/>
        <v>580.55935582244445</v>
      </c>
    </row>
    <row r="5" spans="3:16">
      <c r="C5" s="445"/>
      <c r="D5" s="446" t="s">
        <v>309</v>
      </c>
      <c r="E5" s="447">
        <f>E11/'Volume (KT)'!E8</f>
        <v>738.10033079823188</v>
      </c>
      <c r="F5" s="447">
        <f>F11/'Volume (KT)'!F8</f>
        <v>810.27168102500434</v>
      </c>
      <c r="G5" s="447">
        <f>G11/'Volume (KT)'!G8</f>
        <v>990.77133616539584</v>
      </c>
      <c r="H5" s="447">
        <f>H11/'Volume (KT)'!H8</f>
        <v>807.85926005063402</v>
      </c>
      <c r="I5" s="447">
        <f>I11/'Volume (KT)'!I8</f>
        <v>920.39845682115481</v>
      </c>
      <c r="J5" s="447">
        <f>J11/'Volume (KT)'!J8</f>
        <v>822.57864517699545</v>
      </c>
      <c r="K5" s="447">
        <f>K11/'Volume (KT)'!K8</f>
        <v>783.40148482631037</v>
      </c>
      <c r="L5" s="447">
        <f>L11/'Volume (KT)'!L8</f>
        <v>780.51633392851841</v>
      </c>
      <c r="M5" s="447">
        <f>M11/'Volume (KT)'!M8</f>
        <v>770.57904070628376</v>
      </c>
      <c r="N5" s="447">
        <f>N11/'Volume (KT)'!N8</f>
        <v>767.87147802396487</v>
      </c>
      <c r="O5" s="447">
        <f>O11/'Volume (KT)'!O8</f>
        <v>774.51815762523233</v>
      </c>
      <c r="P5" s="447">
        <f>P11/'Volume (KT)'!P8</f>
        <v>772.44101161150013</v>
      </c>
    </row>
    <row r="6" spans="3:16">
      <c r="C6" s="445"/>
      <c r="D6" s="446" t="s">
        <v>310</v>
      </c>
      <c r="E6" s="447">
        <f>E12/'Volume (KT)'!E9</f>
        <v>552.12116164752626</v>
      </c>
      <c r="F6" s="447">
        <f>F12/'Volume (KT)'!F9</f>
        <v>550.82112520885858</v>
      </c>
      <c r="G6" s="447">
        <f>G12/'Volume (KT)'!G9</f>
        <v>600.13150035066099</v>
      </c>
      <c r="H6" s="447">
        <f>H12/'Volume (KT)'!H9</f>
        <v>578.77388614120832</v>
      </c>
      <c r="I6" s="447">
        <f>I12/'Volume (KT)'!I9</f>
        <v>579.17390106479036</v>
      </c>
      <c r="J6" s="447">
        <f>J12/'Volume (KT)'!J9</f>
        <v>513.69348209172108</v>
      </c>
      <c r="K6" s="447">
        <f>K12/'Volume (KT)'!K9</f>
        <v>483.73202827662317</v>
      </c>
      <c r="L6" s="447">
        <f>L12/'Volume (KT)'!L9</f>
        <v>493.80745502062115</v>
      </c>
      <c r="M6" s="447">
        <f>M12/'Volume (KT)'!M9</f>
        <v>465.72457582328855</v>
      </c>
      <c r="N6" s="447">
        <f>N12/'Volume (KT)'!N9</f>
        <v>500.3678362633583</v>
      </c>
      <c r="O6" s="447">
        <f>O12/'Volume (KT)'!O9</f>
        <v>505.45641147892059</v>
      </c>
      <c r="P6" s="447">
        <f>P12/'Volume (KT)'!P9</f>
        <v>507.18404672659142</v>
      </c>
    </row>
    <row r="7" spans="3:16">
      <c r="C7" s="445"/>
      <c r="D7" s="446" t="s">
        <v>311</v>
      </c>
      <c r="E7" s="448">
        <f>E13/'Volume (KT)'!E10</f>
        <v>411.8679147098419</v>
      </c>
      <c r="F7" s="448">
        <f>F13/'Volume (KT)'!F10</f>
        <v>420.94143268407294</v>
      </c>
      <c r="G7" s="448">
        <f>G13/'Volume (KT)'!G10</f>
        <v>423.09000643900271</v>
      </c>
      <c r="H7" s="448">
        <f>H13/'Volume (KT)'!H10</f>
        <v>423.62662103075979</v>
      </c>
      <c r="I7" s="448">
        <f>I13/'Volume (KT)'!I10</f>
        <v>412.91650837646461</v>
      </c>
      <c r="J7" s="448">
        <f>J13/'Volume (KT)'!J10</f>
        <v>412.64053994477212</v>
      </c>
      <c r="K7" s="448">
        <f>K13/'Volume (KT)'!K10</f>
        <v>412.77011182768842</v>
      </c>
      <c r="L7" s="448">
        <f>L13/'Volume (KT)'!L10</f>
        <v>425.49716170181171</v>
      </c>
      <c r="M7" s="448">
        <f>M13/'Volume (KT)'!M10</f>
        <v>425.10561875089513</v>
      </c>
      <c r="N7" s="448">
        <f>N13/'Volume (KT)'!N10</f>
        <v>428.89066846249568</v>
      </c>
      <c r="O7" s="448">
        <f>O13/'Volume (KT)'!O10</f>
        <v>444.10475968223051</v>
      </c>
      <c r="P7" s="448">
        <f>P13/'Volume (KT)'!P10</f>
        <v>444.30862920082257</v>
      </c>
    </row>
    <row r="8" spans="3:16">
      <c r="C8" s="435" t="s">
        <v>308</v>
      </c>
      <c r="D8" s="436" t="s">
        <v>6</v>
      </c>
      <c r="E8" s="438">
        <f>E135</f>
        <v>756.49859177080282</v>
      </c>
      <c r="F8" s="438">
        <f t="shared" ref="F8:P8" si="4">F135</f>
        <v>842.31402198074522</v>
      </c>
      <c r="G8" s="438">
        <f t="shared" si="4"/>
        <v>1122.7967735087411</v>
      </c>
      <c r="H8" s="438">
        <f t="shared" si="4"/>
        <v>1098.7592974467384</v>
      </c>
      <c r="I8" s="438">
        <f t="shared" si="4"/>
        <v>1052.4429833208469</v>
      </c>
      <c r="J8" s="438">
        <f t="shared" si="4"/>
        <v>1005.0291887932614</v>
      </c>
      <c r="K8" s="438">
        <f t="shared" si="4"/>
        <v>946.07431184335235</v>
      </c>
      <c r="L8" s="438">
        <f t="shared" si="4"/>
        <v>938.50477622890674</v>
      </c>
      <c r="M8" s="438">
        <f t="shared" si="4"/>
        <v>923.09689075630251</v>
      </c>
      <c r="N8" s="438">
        <f t="shared" si="4"/>
        <v>901.01165324204601</v>
      </c>
      <c r="O8" s="438">
        <f t="shared" si="4"/>
        <v>890.13650465523119</v>
      </c>
      <c r="P8" s="438">
        <f t="shared" si="4"/>
        <v>880.33140333266419</v>
      </c>
    </row>
    <row r="9" spans="3:16">
      <c r="C9" s="435" t="s">
        <v>308</v>
      </c>
      <c r="D9" s="436" t="s">
        <v>190</v>
      </c>
      <c r="E9" s="438">
        <f>E139</f>
        <v>669.86</v>
      </c>
      <c r="F9" s="438">
        <f t="shared" ref="F9:P9" si="5">F139</f>
        <v>758.16</v>
      </c>
      <c r="G9" s="438">
        <f t="shared" si="5"/>
        <v>1036.52</v>
      </c>
      <c r="H9" s="438">
        <f t="shared" si="5"/>
        <v>1015.5500000000001</v>
      </c>
      <c r="I9" s="438">
        <f t="shared" si="5"/>
        <v>966.49999999999977</v>
      </c>
      <c r="J9" s="438">
        <f t="shared" si="5"/>
        <v>917.90000000000009</v>
      </c>
      <c r="K9" s="438">
        <f t="shared" si="5"/>
        <v>858.95</v>
      </c>
      <c r="L9" s="438">
        <f t="shared" si="5"/>
        <v>852.02</v>
      </c>
      <c r="M9" s="438">
        <f t="shared" si="5"/>
        <v>835.37</v>
      </c>
      <c r="N9" s="438">
        <f t="shared" si="5"/>
        <v>813.32</v>
      </c>
      <c r="O9" s="438">
        <f t="shared" si="5"/>
        <v>803.06000000000006</v>
      </c>
      <c r="P9" s="438">
        <f t="shared" si="5"/>
        <v>792.62</v>
      </c>
    </row>
    <row r="10" spans="3:16">
      <c r="C10" s="442" t="s">
        <v>308</v>
      </c>
      <c r="D10" s="443" t="s">
        <v>319</v>
      </c>
      <c r="E10" s="440">
        <f>E147</f>
        <v>590.57118175312519</v>
      </c>
      <c r="F10" s="440">
        <f t="shared" ref="F10:P10" si="6">F147</f>
        <v>631.25593444524452</v>
      </c>
      <c r="G10" s="440">
        <f t="shared" si="6"/>
        <v>707.75527525619225</v>
      </c>
      <c r="H10" s="440">
        <f t="shared" si="6"/>
        <v>662.69160735967455</v>
      </c>
      <c r="I10" s="440">
        <f t="shared" si="6"/>
        <v>670.29489693528046</v>
      </c>
      <c r="J10" s="440">
        <f t="shared" si="6"/>
        <v>630.19463135915976</v>
      </c>
      <c r="K10" s="440">
        <f t="shared" si="6"/>
        <v>604.26591432826012</v>
      </c>
      <c r="L10" s="440">
        <f t="shared" si="6"/>
        <v>599.93648455076982</v>
      </c>
      <c r="M10" s="440">
        <f t="shared" si="6"/>
        <v>585.24710673831464</v>
      </c>
      <c r="N10" s="440">
        <f t="shared" si="6"/>
        <v>598.46158377238874</v>
      </c>
      <c r="O10" s="440">
        <f t="shared" si="6"/>
        <v>603.92220228408291</v>
      </c>
      <c r="P10" s="440">
        <f t="shared" si="6"/>
        <v>597.11859556559386</v>
      </c>
    </row>
    <row r="11" spans="3:16">
      <c r="D11" s="274" t="s">
        <v>198</v>
      </c>
      <c r="E11" s="275">
        <f>SUM(E57:E67)</f>
        <v>27338.39977215508</v>
      </c>
      <c r="F11" s="275">
        <f t="shared" ref="F11:P11" si="7">SUM(F57:F67)</f>
        <v>41566.937236582722</v>
      </c>
      <c r="G11" s="275">
        <f t="shared" si="7"/>
        <v>49142.258273803636</v>
      </c>
      <c r="H11" s="275">
        <f t="shared" si="7"/>
        <v>32774.850180254223</v>
      </c>
      <c r="I11" s="275">
        <f t="shared" si="7"/>
        <v>42614.448550819463</v>
      </c>
      <c r="J11" s="275">
        <f t="shared" si="7"/>
        <v>66837.805235211592</v>
      </c>
      <c r="K11" s="275">
        <f t="shared" si="7"/>
        <v>65010.572218311361</v>
      </c>
      <c r="L11" s="275">
        <f t="shared" si="7"/>
        <v>51932.434794267901</v>
      </c>
      <c r="M11" s="275">
        <f t="shared" si="7"/>
        <v>56321.810031329769</v>
      </c>
      <c r="N11" s="275">
        <f t="shared" si="7"/>
        <v>57673.234785706052</v>
      </c>
      <c r="O11" s="275">
        <f t="shared" si="7"/>
        <v>56609.721047695944</v>
      </c>
      <c r="P11" s="275">
        <f t="shared" si="7"/>
        <v>57417.956208904856</v>
      </c>
    </row>
    <row r="12" spans="3:16">
      <c r="D12" s="274" t="s">
        <v>197</v>
      </c>
      <c r="E12" s="275">
        <f>SUM(E68:E98)+E125</f>
        <v>115674.90457677322</v>
      </c>
      <c r="F12" s="275">
        <f t="shared" ref="F12:P12" si="8">SUM(F68:F98)+F125</f>
        <v>106925.39682554362</v>
      </c>
      <c r="G12" s="275">
        <f t="shared" si="8"/>
        <v>128702.56887744946</v>
      </c>
      <c r="H12" s="275">
        <f t="shared" si="8"/>
        <v>117609.2599720906</v>
      </c>
      <c r="I12" s="275">
        <f t="shared" si="8"/>
        <v>119104.59582057706</v>
      </c>
      <c r="J12" s="275">
        <f t="shared" si="8"/>
        <v>104925.13063500507</v>
      </c>
      <c r="K12" s="275">
        <f t="shared" si="8"/>
        <v>102349.88861646413</v>
      </c>
      <c r="L12" s="275">
        <f t="shared" si="8"/>
        <v>103988.37351087971</v>
      </c>
      <c r="M12" s="275">
        <f t="shared" si="8"/>
        <v>98558.749809913686</v>
      </c>
      <c r="N12" s="275">
        <f t="shared" si="8"/>
        <v>109276.83381075882</v>
      </c>
      <c r="O12" s="275">
        <f t="shared" si="8"/>
        <v>111141.23269961942</v>
      </c>
      <c r="P12" s="275">
        <f t="shared" si="8"/>
        <v>111405.51178372945</v>
      </c>
    </row>
    <row r="13" spans="3:16">
      <c r="C13" s="276" t="s">
        <v>197</v>
      </c>
      <c r="D13" s="354" t="s">
        <v>261</v>
      </c>
      <c r="E13" s="275">
        <f>SUM(E68,E74:E98)+E125</f>
        <v>52929.145719361775</v>
      </c>
      <c r="F13" s="275">
        <f t="shared" ref="F13:P13" si="9">SUM(F68,F74:F98)+F125</f>
        <v>54772.89922085157</v>
      </c>
      <c r="G13" s="275">
        <f t="shared" si="9"/>
        <v>60272.251279783311</v>
      </c>
      <c r="H13" s="275">
        <f t="shared" si="9"/>
        <v>49650.801253298814</v>
      </c>
      <c r="I13" s="275">
        <f t="shared" si="9"/>
        <v>44448.667703068451</v>
      </c>
      <c r="J13" s="275">
        <f t="shared" si="9"/>
        <v>29403.23862766298</v>
      </c>
      <c r="K13" s="275">
        <f t="shared" si="9"/>
        <v>29960.447043203221</v>
      </c>
      <c r="L13" s="275">
        <f t="shared" si="9"/>
        <v>33863.131810412604</v>
      </c>
      <c r="M13" s="275">
        <f t="shared" si="9"/>
        <v>27472.25568809723</v>
      </c>
      <c r="N13" s="275">
        <f t="shared" si="9"/>
        <v>34908.698988771277</v>
      </c>
      <c r="O13" s="275">
        <f t="shared" si="9"/>
        <v>34144.071598477676</v>
      </c>
      <c r="P13" s="275">
        <f t="shared" si="9"/>
        <v>33614.16934218823</v>
      </c>
    </row>
    <row r="14" spans="3:16">
      <c r="D14" s="72" t="s">
        <v>235</v>
      </c>
      <c r="E14" s="245">
        <f>SUM(E24:E29)</f>
        <v>83111.686982043626</v>
      </c>
      <c r="F14" s="245">
        <f t="shared" ref="F14:P14" si="10">SUM(F24:F29)</f>
        <v>69368.754686366956</v>
      </c>
      <c r="G14" s="245">
        <f t="shared" si="10"/>
        <v>76740.169343672082</v>
      </c>
      <c r="H14" s="245">
        <f t="shared" si="10"/>
        <v>72242.217804463668</v>
      </c>
      <c r="I14" s="245">
        <f t="shared" si="10"/>
        <v>59123.636154350526</v>
      </c>
      <c r="J14" s="245">
        <f t="shared" si="10"/>
        <v>66519.484059529525</v>
      </c>
      <c r="K14" s="245">
        <f t="shared" si="10"/>
        <v>67012.932287748146</v>
      </c>
      <c r="L14" s="245">
        <f t="shared" si="10"/>
        <v>61651.816292146832</v>
      </c>
      <c r="M14" s="245">
        <f t="shared" si="10"/>
        <v>59278.212156462316</v>
      </c>
      <c r="N14" s="245">
        <f t="shared" si="10"/>
        <v>69309.826090404182</v>
      </c>
      <c r="O14" s="245">
        <f t="shared" si="10"/>
        <v>68184.655748782723</v>
      </c>
      <c r="P14" s="245">
        <f t="shared" si="10"/>
        <v>65660.989612160003</v>
      </c>
    </row>
    <row r="15" spans="3:16">
      <c r="D15" s="72" t="s">
        <v>236</v>
      </c>
      <c r="E15" s="245">
        <f>SUM(E24:E30)</f>
        <v>88944.66661351826</v>
      </c>
      <c r="F15" s="245">
        <f t="shared" ref="F15:P15" si="11">SUM(F24:F30)</f>
        <v>75338.759786614755</v>
      </c>
      <c r="G15" s="245">
        <f t="shared" si="11"/>
        <v>85906.845751508561</v>
      </c>
      <c r="H15" s="245">
        <f t="shared" si="11"/>
        <v>80087.880415410531</v>
      </c>
      <c r="I15" s="245">
        <f t="shared" si="11"/>
        <v>65323.906305351673</v>
      </c>
      <c r="J15" s="245">
        <f t="shared" si="11"/>
        <v>73292.832758938835</v>
      </c>
      <c r="K15" s="245">
        <f t="shared" si="11"/>
        <v>73526.073943719763</v>
      </c>
      <c r="L15" s="245">
        <f t="shared" si="11"/>
        <v>67685.953751463196</v>
      </c>
      <c r="M15" s="245">
        <f t="shared" si="11"/>
        <v>65015.572467394464</v>
      </c>
      <c r="N15" s="245">
        <f t="shared" si="11"/>
        <v>75793.790919681502</v>
      </c>
      <c r="O15" s="245">
        <f t="shared" si="11"/>
        <v>74376.262376926403</v>
      </c>
      <c r="P15" s="245">
        <f t="shared" si="11"/>
        <v>77083.669228159997</v>
      </c>
    </row>
    <row r="16" spans="3:16">
      <c r="D16" s="72" t="s">
        <v>4</v>
      </c>
      <c r="E16" s="245">
        <f>SUM(E34:E53)</f>
        <v>66857.700671345068</v>
      </c>
      <c r="F16" s="245">
        <f t="shared" ref="F16:P16" si="12">SUM(F34:F53)</f>
        <v>58801.358449520987</v>
      </c>
      <c r="G16" s="245">
        <f t="shared" si="12"/>
        <v>86454.705172966394</v>
      </c>
      <c r="H16" s="245">
        <f t="shared" si="12"/>
        <v>101928.65357209629</v>
      </c>
      <c r="I16" s="245">
        <f t="shared" si="12"/>
        <v>103916.0597922546</v>
      </c>
      <c r="J16" s="245">
        <f t="shared" si="12"/>
        <v>83433.445071747265</v>
      </c>
      <c r="K16" s="245">
        <f t="shared" si="12"/>
        <v>83853.14550125433</v>
      </c>
      <c r="L16" s="245">
        <f t="shared" si="12"/>
        <v>81646.68250256608</v>
      </c>
      <c r="M16" s="245">
        <f t="shared" si="12"/>
        <v>65566.863193078301</v>
      </c>
      <c r="N16" s="245">
        <f t="shared" si="12"/>
        <v>86179.978297617985</v>
      </c>
      <c r="O16" s="245">
        <f t="shared" si="12"/>
        <v>88697.200097860841</v>
      </c>
      <c r="P16" s="245">
        <f t="shared" si="12"/>
        <v>62342.849599206762</v>
      </c>
    </row>
    <row r="17" spans="1:29">
      <c r="D17" s="72" t="s">
        <v>5</v>
      </c>
      <c r="E17" s="245">
        <f t="shared" ref="E17:P17" si="13">SUM(E57:E125)</f>
        <v>152345.33238440563</v>
      </c>
      <c r="F17" s="245">
        <f t="shared" si="13"/>
        <v>155910.08415506076</v>
      </c>
      <c r="G17" s="245">
        <f t="shared" si="13"/>
        <v>189419.61883936575</v>
      </c>
      <c r="H17" s="245">
        <f t="shared" si="13"/>
        <v>159869.29653424211</v>
      </c>
      <c r="I17" s="245">
        <f t="shared" si="13"/>
        <v>171141.42805604564</v>
      </c>
      <c r="J17" s="245">
        <f t="shared" si="13"/>
        <v>180699.92967964651</v>
      </c>
      <c r="K17" s="245">
        <f t="shared" si="13"/>
        <v>176044.68173464903</v>
      </c>
      <c r="L17" s="245">
        <f t="shared" si="13"/>
        <v>164377.91917603748</v>
      </c>
      <c r="M17" s="245">
        <f t="shared" si="13"/>
        <v>163309.21727475119</v>
      </c>
      <c r="N17" s="245">
        <f t="shared" si="13"/>
        <v>175197.84434867819</v>
      </c>
      <c r="O17" s="245">
        <f t="shared" si="13"/>
        <v>176106.34918573531</v>
      </c>
      <c r="P17" s="245">
        <f t="shared" si="13"/>
        <v>177818.43800239183</v>
      </c>
    </row>
    <row r="18" spans="1:29">
      <c r="D18" s="72" t="s">
        <v>6</v>
      </c>
      <c r="E18" s="245">
        <f>SUM(E129:E134)</f>
        <v>31939.673144</v>
      </c>
      <c r="F18" s="245">
        <f t="shared" ref="F18:P18" si="14">SUM(F129:F134)</f>
        <v>36055.757099298986</v>
      </c>
      <c r="G18" s="245">
        <f t="shared" si="14"/>
        <v>55851.504464000005</v>
      </c>
      <c r="H18" s="245">
        <f t="shared" si="14"/>
        <v>44774.880874673574</v>
      </c>
      <c r="I18" s="245">
        <f t="shared" si="14"/>
        <v>42705.61039999999</v>
      </c>
      <c r="J18" s="245">
        <f t="shared" si="14"/>
        <v>39516.943680000004</v>
      </c>
      <c r="K18" s="245">
        <f t="shared" si="14"/>
        <v>37531.90324</v>
      </c>
      <c r="L18" s="245">
        <f t="shared" si="14"/>
        <v>36840.441888000001</v>
      </c>
      <c r="M18" s="245">
        <f t="shared" si="14"/>
        <v>32954.559000000001</v>
      </c>
      <c r="N18" s="245">
        <f t="shared" si="14"/>
        <v>35795.390960000004</v>
      </c>
      <c r="O18" s="245">
        <f t="shared" si="14"/>
        <v>35412.478591999999</v>
      </c>
      <c r="P18" s="245">
        <f t="shared" si="14"/>
        <v>35079.445760000002</v>
      </c>
    </row>
    <row r="19" spans="1:29">
      <c r="D19" s="72" t="s">
        <v>190</v>
      </c>
      <c r="E19" s="245">
        <f>SUM(E138)</f>
        <v>2990.2550400000005</v>
      </c>
      <c r="F19" s="245">
        <f t="shared" ref="F19:P19" si="15">SUM(F138)</f>
        <v>3056.90112</v>
      </c>
      <c r="G19" s="245">
        <f t="shared" si="15"/>
        <v>4627.0252800000007</v>
      </c>
      <c r="H19" s="245">
        <f t="shared" si="15"/>
        <v>4387.1760000000004</v>
      </c>
      <c r="I19" s="245">
        <f t="shared" si="15"/>
        <v>4314.4559999999992</v>
      </c>
      <c r="J19" s="245">
        <f t="shared" si="15"/>
        <v>3965.3280000000004</v>
      </c>
      <c r="K19" s="245">
        <f t="shared" si="15"/>
        <v>3834.3528000000006</v>
      </c>
      <c r="L19" s="245">
        <f t="shared" si="15"/>
        <v>3803.4172800000001</v>
      </c>
      <c r="M19" s="245">
        <f t="shared" si="15"/>
        <v>3608.7984000000001</v>
      </c>
      <c r="N19" s="245">
        <f t="shared" si="15"/>
        <v>3630.6604800000005</v>
      </c>
      <c r="O19" s="245">
        <f t="shared" si="15"/>
        <v>3469.2192000000005</v>
      </c>
      <c r="P19" s="245">
        <f t="shared" si="15"/>
        <v>3538.2556800000002</v>
      </c>
    </row>
    <row r="20" spans="1:29" ht="23.5">
      <c r="A20" s="70" t="s">
        <v>189</v>
      </c>
      <c r="E20" s="361">
        <f>E31-E21</f>
        <v>8.841852836825467</v>
      </c>
      <c r="F20" s="361">
        <f t="shared" ref="F20:P20" si="16">F31-F21</f>
        <v>13.008645794293216</v>
      </c>
      <c r="G20" s="361">
        <f t="shared" si="16"/>
        <v>27.41644687904909</v>
      </c>
      <c r="H20" s="361">
        <f t="shared" si="16"/>
        <v>24.536210004471229</v>
      </c>
      <c r="I20" s="361">
        <f t="shared" si="16"/>
        <v>22.509616976062944</v>
      </c>
      <c r="J20" s="361">
        <f t="shared" si="16"/>
        <v>20.697706938672013</v>
      </c>
      <c r="K20" s="361">
        <f t="shared" si="16"/>
        <v>18.289335552330954</v>
      </c>
      <c r="L20" s="361">
        <f t="shared" si="16"/>
        <v>18.340185163927174</v>
      </c>
      <c r="M20" s="361">
        <f t="shared" si="16"/>
        <v>17.718667779839279</v>
      </c>
      <c r="N20" s="361">
        <f t="shared" si="16"/>
        <v>16.426218947043935</v>
      </c>
      <c r="O20" s="361">
        <f t="shared" si="16"/>
        <v>15.442547943247575</v>
      </c>
      <c r="P20" s="361">
        <f t="shared" si="16"/>
        <v>28.11210715423374</v>
      </c>
    </row>
    <row r="21" spans="1:29" s="73" customFormat="1" ht="23.5">
      <c r="A21" s="71" t="s">
        <v>0</v>
      </c>
      <c r="B21" s="72"/>
      <c r="D21" s="439" t="s">
        <v>312</v>
      </c>
      <c r="E21" s="432">
        <f>E14/SUM('Volume (KT)'!E25:E30)</f>
        <v>479.15917358030043</v>
      </c>
      <c r="F21" s="432">
        <f>F14/SUM('Volume (KT)'!F25:F30)</f>
        <v>503.41140493515354</v>
      </c>
      <c r="G21" s="432">
        <f>G14/SUM('Volume (KT)'!G25:G30)</f>
        <v>510.8469976792752</v>
      </c>
      <c r="H21" s="432">
        <f>H14/SUM('Volume (KT)'!H25:H30)</f>
        <v>509.02728376908334</v>
      </c>
      <c r="I21" s="432">
        <f>I14/SUM('Volume (KT)'!I25:I30)</f>
        <v>504.2960790348377</v>
      </c>
      <c r="J21" s="432">
        <f>J14/SUM('Volume (KT)'!J25:J30)</f>
        <v>495.81274238436413</v>
      </c>
      <c r="K21" s="432">
        <f>K14/SUM('Volume (KT)'!K25:K30)</f>
        <v>489.13698566036578</v>
      </c>
      <c r="L21" s="432">
        <f>L14/SUM('Volume (KT)'!L25:L30)</f>
        <v>482.29556743565274</v>
      </c>
      <c r="M21" s="432">
        <f>M14/SUM('Volume (KT)'!M25:M30)</f>
        <v>479.72259057819031</v>
      </c>
      <c r="N21" s="432">
        <f>N14/SUM('Volume (KT)'!N25:N30)</f>
        <v>484.193271935925</v>
      </c>
      <c r="O21" s="432">
        <f>O14/SUM('Volume (KT)'!O25:O30)</f>
        <v>493.63522328828145</v>
      </c>
      <c r="P21" s="432">
        <f>P14/SUM('Volume (KT)'!P25:P30)</f>
        <v>482.37576852894506</v>
      </c>
    </row>
    <row r="22" spans="1:29">
      <c r="A22" s="487" t="s">
        <v>1</v>
      </c>
      <c r="B22" s="487" t="s">
        <v>98</v>
      </c>
      <c r="C22" s="487" t="s">
        <v>99</v>
      </c>
      <c r="D22" s="487" t="s">
        <v>100</v>
      </c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</row>
    <row r="23" spans="1:29">
      <c r="A23" s="487"/>
      <c r="B23" s="492"/>
      <c r="C23" s="492"/>
      <c r="D23" s="492"/>
      <c r="E23" s="302">
        <v>23743</v>
      </c>
      <c r="F23" s="302">
        <v>23774</v>
      </c>
      <c r="G23" s="302">
        <v>23802</v>
      </c>
      <c r="H23" s="302">
        <v>23833</v>
      </c>
      <c r="I23" s="302">
        <v>23863</v>
      </c>
      <c r="J23" s="302">
        <v>23894</v>
      </c>
      <c r="K23" s="302">
        <v>23924</v>
      </c>
      <c r="L23" s="302">
        <v>23955</v>
      </c>
      <c r="M23" s="302">
        <v>23986</v>
      </c>
      <c r="N23" s="302">
        <v>24016</v>
      </c>
      <c r="O23" s="302">
        <v>24047</v>
      </c>
      <c r="P23" s="302">
        <v>24077</v>
      </c>
    </row>
    <row r="24" spans="1:29">
      <c r="A24" s="74" t="s">
        <v>7</v>
      </c>
      <c r="B24" s="314" t="s">
        <v>95</v>
      </c>
      <c r="C24" s="314" t="s">
        <v>241</v>
      </c>
      <c r="D24" s="314" t="s">
        <v>95</v>
      </c>
      <c r="E24" s="75">
        <f>'Selling Price'!E25*'Volume (KT)'!E25</f>
        <v>13488.382757368276</v>
      </c>
      <c r="F24" s="75">
        <f>'Selling Price'!F25*'Volume (KT)'!F25</f>
        <v>11765.507295189873</v>
      </c>
      <c r="G24" s="75">
        <f>'Selling Price'!G25*'Volume (KT)'!G25</f>
        <v>14815.274760000002</v>
      </c>
      <c r="H24" s="75">
        <f>'Selling Price'!H25*'Volume (KT)'!H25</f>
        <v>13562.148599999999</v>
      </c>
      <c r="I24" s="75">
        <f>'Selling Price'!I25*'Volume (KT)'!I25</f>
        <v>11830.61044</v>
      </c>
      <c r="J24" s="75">
        <f>'Selling Price'!J25*'Volume (KT)'!J25</f>
        <v>13447.760940000002</v>
      </c>
      <c r="K24" s="75">
        <f>'Selling Price'!K25*'Volume (KT)'!K25</f>
        <v>13881.17433</v>
      </c>
      <c r="L24" s="75">
        <f>'Selling Price'!L25*'Volume (KT)'!L25</f>
        <v>13676.819579999999</v>
      </c>
      <c r="M24" s="75">
        <f>'Selling Price'!M25*'Volume (KT)'!M25</f>
        <v>13135.648480000002</v>
      </c>
      <c r="N24" s="75">
        <f>'Selling Price'!N25*'Volume (KT)'!N25</f>
        <v>13745.306429999999</v>
      </c>
      <c r="O24" s="75">
        <f>'Selling Price'!O25*'Volume (KT)'!O25</f>
        <v>13533.072400000001</v>
      </c>
      <c r="P24" s="75">
        <f>'Selling Price'!P25*'Volume (KT)'!P25</f>
        <v>15063.087600000001</v>
      </c>
    </row>
    <row r="25" spans="1:29">
      <c r="A25" s="74" t="s">
        <v>7</v>
      </c>
      <c r="B25" s="314" t="s">
        <v>95</v>
      </c>
      <c r="C25" s="314" t="s">
        <v>242</v>
      </c>
      <c r="D25" s="314" t="s">
        <v>95</v>
      </c>
      <c r="E25" s="75">
        <f>'Selling Price'!E26*'Volume (KT)'!E26</f>
        <v>13196.63734747695</v>
      </c>
      <c r="F25" s="75">
        <f>'Selling Price'!F26*'Volume (KT)'!F26</f>
        <v>13156.404339063994</v>
      </c>
      <c r="G25" s="75">
        <f>'Selling Price'!G26*'Volume (KT)'!G26</f>
        <v>14566.54713063206</v>
      </c>
      <c r="H25" s="75">
        <f>'Selling Price'!H26*'Volume (KT)'!H26</f>
        <v>14507.062454063667</v>
      </c>
      <c r="I25" s="75">
        <f>'Selling Price'!I26*'Volume (KT)'!I26</f>
        <v>23254.383178494525</v>
      </c>
      <c r="J25" s="75">
        <f>'Selling Price'!J26*'Volume (KT)'!J26</f>
        <v>21583.210382089517</v>
      </c>
      <c r="K25" s="75">
        <f>'Selling Price'!K26*'Volume (KT)'!K26</f>
        <v>14671.008580428152</v>
      </c>
      <c r="L25" s="75">
        <f>'Selling Price'!L26*'Volume (KT)'!L26</f>
        <v>14715.276151866834</v>
      </c>
      <c r="M25" s="75">
        <f>'Selling Price'!M26*'Volume (KT)'!M26</f>
        <v>14163.841122542313</v>
      </c>
      <c r="N25" s="75">
        <f>'Selling Price'!N26*'Volume (KT)'!N26</f>
        <v>14350.208096384171</v>
      </c>
      <c r="O25" s="75">
        <f>'Selling Price'!O26*'Volume (KT)'!O26</f>
        <v>14167.722452782707</v>
      </c>
      <c r="P25" s="75">
        <f>'Selling Price'!P26*'Volume (KT)'!P26</f>
        <v>0</v>
      </c>
    </row>
    <row r="26" spans="1:29">
      <c r="A26" s="74" t="s">
        <v>7</v>
      </c>
      <c r="B26" s="314" t="s">
        <v>95</v>
      </c>
      <c r="C26" s="314" t="s">
        <v>243</v>
      </c>
      <c r="D26" s="314" t="s">
        <v>95</v>
      </c>
      <c r="E26" s="75">
        <f>'Selling Price'!E27*'Volume (KT)'!E27</f>
        <v>54716.405414747198</v>
      </c>
      <c r="F26" s="75">
        <f>'Selling Price'!F27*'Volume (KT)'!F27</f>
        <v>42838.806494545082</v>
      </c>
      <c r="G26" s="75">
        <f>'Selling Price'!G27*'Volume (KT)'!G27</f>
        <v>45555.443705788814</v>
      </c>
      <c r="H26" s="75">
        <f>'Selling Price'!H27*'Volume (KT)'!H27</f>
        <v>42434.244340160003</v>
      </c>
      <c r="I26" s="75">
        <f>'Selling Price'!I27*'Volume (KT)'!I27</f>
        <v>22265.802567971201</v>
      </c>
      <c r="J26" s="75">
        <f>'Selling Price'!J27*'Volume (KT)'!J27</f>
        <v>29792.922585888009</v>
      </c>
      <c r="K26" s="75">
        <f>'Selling Price'!K27*'Volume (KT)'!K27</f>
        <v>36723.674461396804</v>
      </c>
      <c r="L26" s="75">
        <f>'Selling Price'!L27*'Volume (KT)'!L27</f>
        <v>31543.837189796799</v>
      </c>
      <c r="M26" s="75">
        <f>'Selling Price'!M27*'Volume (KT)'!M27</f>
        <v>30325.587430464002</v>
      </c>
      <c r="N26" s="75">
        <f>'Selling Price'!N27*'Volume (KT)'!N27</f>
        <v>39491.326121312806</v>
      </c>
      <c r="O26" s="75">
        <f>'Selling Price'!O27*'Volume (KT)'!O27</f>
        <v>38789.423102720015</v>
      </c>
      <c r="P26" s="75">
        <f>'Selling Price'!P27*'Volume (KT)'!P27</f>
        <v>48870.888893312003</v>
      </c>
    </row>
    <row r="27" spans="1:29">
      <c r="A27" s="74" t="s">
        <v>7</v>
      </c>
      <c r="B27" s="314" t="s">
        <v>95</v>
      </c>
      <c r="C27" s="314" t="s">
        <v>244</v>
      </c>
      <c r="D27" s="314" t="s">
        <v>95</v>
      </c>
      <c r="E27" s="75">
        <f>'Selling Price'!E28*'Volume (KT)'!E28</f>
        <v>0</v>
      </c>
      <c r="F27" s="75">
        <f>'Selling Price'!F28*'Volume (KT)'!F28</f>
        <v>0</v>
      </c>
      <c r="G27" s="75">
        <f>'Selling Price'!G28*'Volume (KT)'!G28</f>
        <v>0</v>
      </c>
      <c r="H27" s="75">
        <f>'Selling Price'!H28*'Volume (KT)'!H28</f>
        <v>0</v>
      </c>
      <c r="I27" s="75">
        <f>'Selling Price'!I28*'Volume (KT)'!I28</f>
        <v>0</v>
      </c>
      <c r="J27" s="75">
        <f>'Selling Price'!J28*'Volume (KT)'!J28</f>
        <v>0</v>
      </c>
      <c r="K27" s="75">
        <f>'Selling Price'!K28*'Volume (KT)'!K28</f>
        <v>0</v>
      </c>
      <c r="L27" s="75">
        <f>'Selling Price'!L28*'Volume (KT)'!L28</f>
        <v>0</v>
      </c>
      <c r="M27" s="75">
        <f>'Selling Price'!M28*'Volume (KT)'!M28</f>
        <v>0</v>
      </c>
      <c r="N27" s="75">
        <f>'Selling Price'!N28*'Volume (KT)'!N28</f>
        <v>0</v>
      </c>
      <c r="O27" s="75">
        <f>'Selling Price'!O28*'Volume (KT)'!O28</f>
        <v>0</v>
      </c>
      <c r="P27" s="75">
        <f>'Selling Price'!P28*'Volume (KT)'!P28</f>
        <v>0</v>
      </c>
    </row>
    <row r="28" spans="1:29">
      <c r="A28" s="93" t="s">
        <v>7</v>
      </c>
      <c r="B28" s="314" t="s">
        <v>95</v>
      </c>
      <c r="C28" s="314" t="s">
        <v>245</v>
      </c>
      <c r="D28" s="314" t="s">
        <v>95</v>
      </c>
      <c r="E28" s="75">
        <f>'Selling Price'!E29*'Volume (KT)'!E29</f>
        <v>0</v>
      </c>
      <c r="F28" s="75">
        <f>'Selling Price'!F29*'Volume (KT)'!F29</f>
        <v>0</v>
      </c>
      <c r="G28" s="75">
        <f>'Selling Price'!G29*'Volume (KT)'!G29</f>
        <v>0</v>
      </c>
      <c r="H28" s="75">
        <f>'Selling Price'!H29*'Volume (KT)'!H29</f>
        <v>0</v>
      </c>
      <c r="I28" s="75">
        <f>'Selling Price'!I29*'Volume (KT)'!I29</f>
        <v>0</v>
      </c>
      <c r="J28" s="75">
        <f>'Selling Price'!J29*'Volume (KT)'!J29</f>
        <v>0</v>
      </c>
      <c r="K28" s="75">
        <f>'Selling Price'!K29*'Volume (KT)'!K29</f>
        <v>0</v>
      </c>
      <c r="L28" s="75">
        <f>'Selling Price'!L29*'Volume (KT)'!L29</f>
        <v>0</v>
      </c>
      <c r="M28" s="75">
        <f>'Selling Price'!M29*'Volume (KT)'!M29</f>
        <v>0</v>
      </c>
      <c r="N28" s="75">
        <f>'Selling Price'!N29*'Volume (KT)'!N29</f>
        <v>0</v>
      </c>
      <c r="O28" s="75">
        <f>'Selling Price'!O29*'Volume (KT)'!O29</f>
        <v>0</v>
      </c>
      <c r="P28" s="75">
        <f>'Selling Price'!P29*'Volume (KT)'!P29</f>
        <v>0</v>
      </c>
    </row>
    <row r="29" spans="1:29">
      <c r="A29" s="93" t="s">
        <v>7</v>
      </c>
      <c r="B29" s="314" t="s">
        <v>95</v>
      </c>
      <c r="C29" s="314" t="s">
        <v>246</v>
      </c>
      <c r="D29" s="314" t="s">
        <v>95</v>
      </c>
      <c r="E29" s="75">
        <f>'Selling Price'!E30*'Volume (KT)'!E30</f>
        <v>1710.2614624512</v>
      </c>
      <c r="F29" s="75">
        <f>'Selling Price'!F30*'Volume (KT)'!F30</f>
        <v>1608.036557568</v>
      </c>
      <c r="G29" s="75">
        <f>'Selling Price'!G30*'Volume (KT)'!G30</f>
        <v>1802.9037472511998</v>
      </c>
      <c r="H29" s="75">
        <f>'Selling Price'!H30*'Volume (KT)'!H30</f>
        <v>1738.7624102399998</v>
      </c>
      <c r="I29" s="75">
        <f>'Selling Price'!I30*'Volume (KT)'!I30</f>
        <v>1772.8399678847998</v>
      </c>
      <c r="J29" s="75">
        <f>'Selling Price'!J30*'Volume (KT)'!J30</f>
        <v>1695.5901515520002</v>
      </c>
      <c r="K29" s="75">
        <f>'Selling Price'!K30*'Volume (KT)'!K30</f>
        <v>1737.0749159231998</v>
      </c>
      <c r="L29" s="75">
        <f>'Selling Price'!L30*'Volume (KT)'!L30</f>
        <v>1715.8833704832002</v>
      </c>
      <c r="M29" s="75">
        <f>'Selling Price'!M30*'Volume (KT)'!M30</f>
        <v>1653.135123456</v>
      </c>
      <c r="N29" s="75">
        <f>'Selling Price'!N30*'Volume (KT)'!N30</f>
        <v>1722.9854427072</v>
      </c>
      <c r="O29" s="75">
        <f>'Selling Price'!O30*'Volume (KT)'!O30</f>
        <v>1694.4377932799998</v>
      </c>
      <c r="P29" s="75">
        <f>'Selling Price'!P30*'Volume (KT)'!P30</f>
        <v>1727.0131188480002</v>
      </c>
    </row>
    <row r="30" spans="1:29">
      <c r="A30" s="93" t="s">
        <v>7</v>
      </c>
      <c r="B30" s="314" t="s">
        <v>95</v>
      </c>
      <c r="C30" s="314" t="s">
        <v>196</v>
      </c>
      <c r="D30" s="314" t="s">
        <v>95</v>
      </c>
      <c r="E30" s="75">
        <f>'Selling Price'!E31*'Volume (KT)'!E31</f>
        <v>5832.9796314746382</v>
      </c>
      <c r="F30" s="75">
        <f>'Selling Price'!F31*'Volume (KT)'!F31</f>
        <v>5970.0051002478003</v>
      </c>
      <c r="G30" s="75">
        <f>'Selling Price'!G31*'Volume (KT)'!G31</f>
        <v>9166.6764078364831</v>
      </c>
      <c r="H30" s="75">
        <f>'Selling Price'!H31*'Volume (KT)'!H31</f>
        <v>7845.6626109468616</v>
      </c>
      <c r="I30" s="75">
        <f>'Selling Price'!I31*'Volume (KT)'!I31</f>
        <v>6200.2701510011502</v>
      </c>
      <c r="J30" s="75">
        <f>'Selling Price'!J31*'Volume (KT)'!J31</f>
        <v>6773.3486994093146</v>
      </c>
      <c r="K30" s="75">
        <f>'Selling Price'!K31*'Volume (KT)'!K31</f>
        <v>6513.1416559716199</v>
      </c>
      <c r="L30" s="75">
        <f>'Selling Price'!L31*'Volume (KT)'!L31</f>
        <v>6034.1374593163664</v>
      </c>
      <c r="M30" s="75">
        <f>'Selling Price'!M31*'Volume (KT)'!M31</f>
        <v>5737.3603109321521</v>
      </c>
      <c r="N30" s="75">
        <f>'Selling Price'!N31*'Volume (KT)'!N31</f>
        <v>6483.9648292773218</v>
      </c>
      <c r="O30" s="75">
        <f>'Selling Price'!O31*'Volume (KT)'!O31</f>
        <v>6191.6066281436815</v>
      </c>
      <c r="P30" s="75">
        <f>'Selling Price'!P31*'Volume (KT)'!P31</f>
        <v>11422.679615999999</v>
      </c>
    </row>
    <row r="31" spans="1:29" s="73" customFormat="1" ht="23.5">
      <c r="A31" s="71" t="s">
        <v>4</v>
      </c>
      <c r="B31" s="72"/>
      <c r="D31" s="439" t="s">
        <v>313</v>
      </c>
      <c r="E31" s="433">
        <f>E15/SUM('Volume (KT)'!E25:E31)</f>
        <v>488.0010264171259</v>
      </c>
      <c r="F31" s="433">
        <f>F15/SUM('Volume (KT)'!F25:F31)</f>
        <v>516.42005072944676</v>
      </c>
      <c r="G31" s="433">
        <f>G15/SUM('Volume (KT)'!G25:G31)</f>
        <v>538.2634445583243</v>
      </c>
      <c r="H31" s="433">
        <f>H15/SUM('Volume (KT)'!H25:H31)</f>
        <v>533.56349377355457</v>
      </c>
      <c r="I31" s="433">
        <f>I15/SUM('Volume (KT)'!I25:I31)</f>
        <v>526.80569601090065</v>
      </c>
      <c r="J31" s="433">
        <f>J15/SUM('Volume (KT)'!J25:J31)</f>
        <v>516.51044932303614</v>
      </c>
      <c r="K31" s="433">
        <f>K15/SUM('Volume (KT)'!K25:K31)</f>
        <v>507.42632121269673</v>
      </c>
      <c r="L31" s="433">
        <f>L15/SUM('Volume (KT)'!L25:L31)</f>
        <v>500.63575259957992</v>
      </c>
      <c r="M31" s="433">
        <f>M15/SUM('Volume (KT)'!M25:M31)</f>
        <v>497.44125835802959</v>
      </c>
      <c r="N31" s="433">
        <f>N15/SUM('Volume (KT)'!N25:N31)</f>
        <v>500.61949088296893</v>
      </c>
      <c r="O31" s="433">
        <f>O15/SUM('Volume (KT)'!O25:O31)</f>
        <v>509.07777123152903</v>
      </c>
      <c r="P31" s="433">
        <f>P15/SUM('Volume (KT)'!P25:P31)</f>
        <v>510.4878756831788</v>
      </c>
      <c r="Q31" s="337"/>
    </row>
    <row r="32" spans="1:29">
      <c r="A32" s="487" t="s">
        <v>1</v>
      </c>
      <c r="B32" s="487" t="s">
        <v>98</v>
      </c>
      <c r="C32" s="487" t="s">
        <v>99</v>
      </c>
      <c r="D32" s="487" t="s">
        <v>100</v>
      </c>
      <c r="E32" s="331">
        <f>E31-'Full cost W.avg.'!E33</f>
        <v>98.403971958975092</v>
      </c>
      <c r="F32" s="331">
        <f>F31-'Full cost W.avg.'!F33</f>
        <v>123.00800708251421</v>
      </c>
      <c r="G32" s="331">
        <f>G31-'Full cost W.avg.'!G33</f>
        <v>137.81652031319766</v>
      </c>
      <c r="H32" s="331">
        <f>H31-'Full cost W.avg.'!H33</f>
        <v>130.68174322545417</v>
      </c>
      <c r="I32" s="331">
        <f>I31-'Full cost W.avg.'!I33</f>
        <v>132.32697606107456</v>
      </c>
      <c r="J32" s="331">
        <f>J31-'Full cost W.avg.'!J33</f>
        <v>125.88470187920154</v>
      </c>
      <c r="K32" s="331">
        <f>K31-'Full cost W.avg.'!K33</f>
        <v>117.92385854828819</v>
      </c>
      <c r="L32" s="331">
        <f>L31-'Full cost W.avg.'!L33</f>
        <v>97.668880498463921</v>
      </c>
      <c r="M32" s="331">
        <f>M31-'Full cost W.avg.'!M33</f>
        <v>110.67846373606045</v>
      </c>
      <c r="N32" s="331">
        <f>N31-'Full cost W.avg.'!N33</f>
        <v>76.641969144114114</v>
      </c>
      <c r="O32" s="331">
        <f>O31-'Full cost W.avg.'!O33</f>
        <v>80.727392607860793</v>
      </c>
      <c r="P32" s="331">
        <f>P31-'Full cost W.avg.'!P33</f>
        <v>83.769389488276431</v>
      </c>
      <c r="Q32" s="221"/>
      <c r="R32" s="338"/>
      <c r="S32" s="338"/>
      <c r="T32" s="338"/>
      <c r="U32" s="338"/>
      <c r="V32" s="338"/>
      <c r="W32" s="338"/>
      <c r="X32" s="338"/>
      <c r="Y32" s="338"/>
      <c r="Z32" s="338"/>
      <c r="AA32" s="338"/>
      <c r="AB32" s="338"/>
      <c r="AC32" s="338"/>
    </row>
    <row r="33" spans="1:16">
      <c r="A33" s="487"/>
      <c r="B33" s="492"/>
      <c r="C33" s="488"/>
      <c r="D33" s="488"/>
      <c r="E33" s="302">
        <f>E23</f>
        <v>23743</v>
      </c>
      <c r="F33" s="302">
        <f t="shared" ref="F33:P33" si="17">F23</f>
        <v>23774</v>
      </c>
      <c r="G33" s="302">
        <f t="shared" si="17"/>
        <v>23802</v>
      </c>
      <c r="H33" s="302">
        <f t="shared" si="17"/>
        <v>23833</v>
      </c>
      <c r="I33" s="302">
        <f t="shared" si="17"/>
        <v>23863</v>
      </c>
      <c r="J33" s="302">
        <f t="shared" si="17"/>
        <v>23894</v>
      </c>
      <c r="K33" s="302">
        <f t="shared" si="17"/>
        <v>23924</v>
      </c>
      <c r="L33" s="302">
        <f t="shared" si="17"/>
        <v>23955</v>
      </c>
      <c r="M33" s="302">
        <f t="shared" si="17"/>
        <v>23986</v>
      </c>
      <c r="N33" s="302">
        <f t="shared" si="17"/>
        <v>24016</v>
      </c>
      <c r="O33" s="302">
        <f t="shared" si="17"/>
        <v>24047</v>
      </c>
      <c r="P33" s="302">
        <f t="shared" si="17"/>
        <v>24077</v>
      </c>
    </row>
    <row r="34" spans="1:16">
      <c r="A34" s="74"/>
      <c r="B34" s="76"/>
      <c r="C34" s="308" t="s">
        <v>62</v>
      </c>
      <c r="D34" s="76"/>
      <c r="E34" s="75">
        <f>'Selling Price'!E35*'Volume (KT)'!E35</f>
        <v>0</v>
      </c>
      <c r="F34" s="75">
        <f>'Selling Price'!F35*'Volume (KT)'!F35</f>
        <v>0</v>
      </c>
      <c r="G34" s="75">
        <f>'Selling Price'!G35*'Volume (KT)'!G35</f>
        <v>0</v>
      </c>
      <c r="H34" s="75">
        <f>'Selling Price'!H35*'Volume (KT)'!H35</f>
        <v>0</v>
      </c>
      <c r="I34" s="75">
        <f>'Selling Price'!I35*'Volume (KT)'!I35</f>
        <v>0</v>
      </c>
      <c r="J34" s="75">
        <f>'Selling Price'!J35*'Volume (KT)'!J35</f>
        <v>0</v>
      </c>
      <c r="K34" s="75">
        <f>'Selling Price'!K35*'Volume (KT)'!K35</f>
        <v>0</v>
      </c>
      <c r="L34" s="75">
        <f>'Selling Price'!L35*'Volume (KT)'!L35</f>
        <v>0</v>
      </c>
      <c r="M34" s="75">
        <f>'Selling Price'!M35*'Volume (KT)'!M35</f>
        <v>0</v>
      </c>
      <c r="N34" s="75">
        <f>'Selling Price'!N35*'Volume (KT)'!N35</f>
        <v>0</v>
      </c>
      <c r="O34" s="75">
        <f>'Selling Price'!O35*'Volume (KT)'!O35</f>
        <v>0</v>
      </c>
      <c r="P34" s="75">
        <f>'Selling Price'!P35*'Volume (KT)'!P35</f>
        <v>0</v>
      </c>
    </row>
    <row r="35" spans="1:16">
      <c r="A35" s="74" t="s">
        <v>7</v>
      </c>
      <c r="B35" s="76" t="s">
        <v>95</v>
      </c>
      <c r="C35" s="77" t="s">
        <v>2</v>
      </c>
      <c r="D35" s="76" t="s">
        <v>95</v>
      </c>
      <c r="E35" s="75">
        <f>'Selling Price'!E36*'Volume (KT)'!E36</f>
        <v>17010.450951928859</v>
      </c>
      <c r="F35" s="75">
        <f>'Selling Price'!F36*'Volume (KT)'!F36</f>
        <v>22624.625753869735</v>
      </c>
      <c r="G35" s="75">
        <f>'Selling Price'!G36*'Volume (KT)'!G36</f>
        <v>28772.402829434275</v>
      </c>
      <c r="H35" s="75">
        <f>'Selling Price'!H36*'Volume (KT)'!H36</f>
        <v>19124.478537194966</v>
      </c>
      <c r="I35" s="75">
        <f>'Selling Price'!I36*'Volume (KT)'!I36</f>
        <v>13333.707791635275</v>
      </c>
      <c r="J35" s="75">
        <f>'Selling Price'!J36*'Volume (KT)'!J36</f>
        <v>13948.686694869164</v>
      </c>
      <c r="K35" s="75">
        <f>'Selling Price'!K36*'Volume (KT)'!K36</f>
        <v>13094.739815586976</v>
      </c>
      <c r="L35" s="75">
        <f>'Selling Price'!L36*'Volume (KT)'!L36</f>
        <v>12000.887828582478</v>
      </c>
      <c r="M35" s="75">
        <f>'Selling Price'!M36*'Volume (KT)'!M36</f>
        <v>11721.199964060979</v>
      </c>
      <c r="N35" s="75">
        <f>'Selling Price'!N36*'Volume (KT)'!N36</f>
        <v>12249.012539424084</v>
      </c>
      <c r="O35" s="75">
        <f>'Selling Price'!O36*'Volume (KT)'!O36</f>
        <v>12125.70457197221</v>
      </c>
      <c r="P35" s="75">
        <f>'Selling Price'!P36*'Volume (KT)'!P36</f>
        <v>12667.000634265689</v>
      </c>
    </row>
    <row r="36" spans="1:16">
      <c r="A36" s="74" t="s">
        <v>7</v>
      </c>
      <c r="B36" s="123" t="s">
        <v>281</v>
      </c>
      <c r="C36" s="77" t="s">
        <v>2</v>
      </c>
      <c r="D36" s="76" t="s">
        <v>95</v>
      </c>
      <c r="E36" s="75">
        <f>'Selling Price'!E37*'Volume (KT)'!E37</f>
        <v>0</v>
      </c>
      <c r="F36" s="75">
        <f>'Selling Price'!F37*'Volume (KT)'!F37</f>
        <v>0</v>
      </c>
      <c r="G36" s="75">
        <f>'Selling Price'!G37*'Volume (KT)'!G37</f>
        <v>0</v>
      </c>
      <c r="H36" s="75">
        <f>'Selling Price'!H37*'Volume (KT)'!H37</f>
        <v>15396.825940962046</v>
      </c>
      <c r="I36" s="75">
        <f>'Selling Price'!I37*'Volume (KT)'!I37</f>
        <v>40033.295072786197</v>
      </c>
      <c r="J36" s="75">
        <f>'Selling Price'!J37*'Volume (KT)'!J37</f>
        <v>25128.738229638948</v>
      </c>
      <c r="K36" s="75">
        <f>'Selling Price'!K37*'Volume (KT)'!K37</f>
        <v>26192.627085531349</v>
      </c>
      <c r="L36" s="75">
        <f>'Selling Price'!L37*'Volume (KT)'!L37</f>
        <v>28191.562875253123</v>
      </c>
      <c r="M36" s="75">
        <f>'Selling Price'!M37*'Volume (KT)'!M37</f>
        <v>14183.78293358488</v>
      </c>
      <c r="N36" s="75">
        <f>'Selling Price'!N37*'Volume (KT)'!N37</f>
        <v>31400.849510571639</v>
      </c>
      <c r="O36" s="75">
        <f>'Selling Price'!O37*'Volume (KT)'!O37</f>
        <v>31705.622827167761</v>
      </c>
      <c r="P36" s="75">
        <f>'Selling Price'!P37*'Volume (KT)'!P37</f>
        <v>13016.057161125971</v>
      </c>
    </row>
    <row r="37" spans="1:16">
      <c r="A37" s="74"/>
      <c r="B37" s="78"/>
      <c r="C37" s="79" t="s">
        <v>63</v>
      </c>
      <c r="D37" s="78"/>
      <c r="E37" s="75">
        <f>'Selling Price'!E38*'Volume (KT)'!E38</f>
        <v>0</v>
      </c>
      <c r="F37" s="75">
        <f>'Selling Price'!F38*'Volume (KT)'!F38</f>
        <v>0</v>
      </c>
      <c r="G37" s="75">
        <f>'Selling Price'!G38*'Volume (KT)'!G38</f>
        <v>0</v>
      </c>
      <c r="H37" s="75">
        <f>'Selling Price'!H38*'Volume (KT)'!H38</f>
        <v>0</v>
      </c>
      <c r="I37" s="75">
        <f>'Selling Price'!I38*'Volume (KT)'!I38</f>
        <v>0</v>
      </c>
      <c r="J37" s="75">
        <f>'Selling Price'!J38*'Volume (KT)'!J38</f>
        <v>0</v>
      </c>
      <c r="K37" s="75">
        <f>'Selling Price'!K38*'Volume (KT)'!K38</f>
        <v>0</v>
      </c>
      <c r="L37" s="75">
        <f>'Selling Price'!L38*'Volume (KT)'!L38</f>
        <v>0</v>
      </c>
      <c r="M37" s="75">
        <f>'Selling Price'!M38*'Volume (KT)'!M38</f>
        <v>0</v>
      </c>
      <c r="N37" s="75">
        <f>'Selling Price'!N38*'Volume (KT)'!N38</f>
        <v>0</v>
      </c>
      <c r="O37" s="75">
        <f>'Selling Price'!O38*'Volume (KT)'!O38</f>
        <v>0</v>
      </c>
      <c r="P37" s="75">
        <f>'Selling Price'!P38*'Volume (KT)'!P38</f>
        <v>0</v>
      </c>
    </row>
    <row r="38" spans="1:16">
      <c r="A38" s="74" t="s">
        <v>7</v>
      </c>
      <c r="B38" s="78" t="s">
        <v>95</v>
      </c>
      <c r="C38" s="80" t="s">
        <v>222</v>
      </c>
      <c r="D38" s="78" t="s">
        <v>95</v>
      </c>
      <c r="E38" s="75">
        <f>'Selling Price'!E39*'Volume (KT)'!E39</f>
        <v>21425.066208</v>
      </c>
      <c r="F38" s="75">
        <f>'Selling Price'!F39*'Volume (KT)'!F39</f>
        <v>20205.454140400001</v>
      </c>
      <c r="G38" s="75">
        <f>'Selling Price'!G39*'Volume (KT)'!G39</f>
        <v>28973.355200999998</v>
      </c>
      <c r="H38" s="75">
        <f>'Selling Price'!H39*'Volume (KT)'!H39</f>
        <v>21236.315400000003</v>
      </c>
      <c r="I38" s="75">
        <f>'Selling Price'!I39*'Volume (KT)'!I39</f>
        <v>21267.223198</v>
      </c>
      <c r="J38" s="75">
        <f>'Selling Price'!J39*'Volume (KT)'!J39</f>
        <v>20077.581600000001</v>
      </c>
      <c r="K38" s="75">
        <f>'Selling Price'!K39*'Volume (KT)'!K39</f>
        <v>19979.154845999998</v>
      </c>
      <c r="L38" s="75">
        <f>'Selling Price'!L39*'Volume (KT)'!L39</f>
        <v>19398.334319999998</v>
      </c>
      <c r="M38" s="75">
        <f>'Selling Price'!M39*'Volume (KT)'!M39</f>
        <v>18943.165980000002</v>
      </c>
      <c r="N38" s="75">
        <f>'Selling Price'!N39*'Volume (KT)'!N39</f>
        <v>19792.295897999997</v>
      </c>
      <c r="O38" s="75">
        <f>'Selling Price'!O39*'Volume (KT)'!O39</f>
        <v>19585.416509999999</v>
      </c>
      <c r="P38" s="75">
        <f>'Selling Price'!P39*'Volume (KT)'!P39</f>
        <v>20455.954779</v>
      </c>
    </row>
    <row r="39" spans="1:16">
      <c r="A39" s="74"/>
      <c r="B39" s="67"/>
      <c r="C39" s="81" t="s">
        <v>64</v>
      </c>
      <c r="D39" s="67"/>
      <c r="E39" s="75">
        <f>'Selling Price'!E40*'Volume (KT)'!E40</f>
        <v>0</v>
      </c>
      <c r="F39" s="75">
        <f>'Selling Price'!F40*'Volume (KT)'!F40</f>
        <v>0</v>
      </c>
      <c r="G39" s="75">
        <f>'Selling Price'!G40*'Volume (KT)'!G40</f>
        <v>0</v>
      </c>
      <c r="H39" s="75">
        <f>'Selling Price'!H40*'Volume (KT)'!H40</f>
        <v>0</v>
      </c>
      <c r="I39" s="75">
        <f>'Selling Price'!I40*'Volume (KT)'!I40</f>
        <v>0</v>
      </c>
      <c r="J39" s="75">
        <f>'Selling Price'!J40*'Volume (KT)'!J40</f>
        <v>0</v>
      </c>
      <c r="K39" s="75">
        <f>'Selling Price'!K40*'Volume (KT)'!K40</f>
        <v>0</v>
      </c>
      <c r="L39" s="75">
        <f>'Selling Price'!L40*'Volume (KT)'!L40</f>
        <v>0</v>
      </c>
      <c r="M39" s="75">
        <f>'Selling Price'!M40*'Volume (KT)'!M40</f>
        <v>0</v>
      </c>
      <c r="N39" s="75">
        <f>'Selling Price'!N40*'Volume (KT)'!N40</f>
        <v>0</v>
      </c>
      <c r="O39" s="75">
        <f>'Selling Price'!O40*'Volume (KT)'!O40</f>
        <v>0</v>
      </c>
      <c r="P39" s="75">
        <f>'Selling Price'!P40*'Volume (KT)'!P40</f>
        <v>0</v>
      </c>
    </row>
    <row r="40" spans="1:16">
      <c r="A40" s="74" t="s">
        <v>7</v>
      </c>
      <c r="B40" s="67" t="s">
        <v>95</v>
      </c>
      <c r="C40" s="82" t="s">
        <v>221</v>
      </c>
      <c r="D40" s="67" t="s">
        <v>95</v>
      </c>
      <c r="E40" s="75">
        <f>'Selling Price'!E41*'Volume (KT)'!E41</f>
        <v>9970.1636363636153</v>
      </c>
      <c r="F40" s="75">
        <f>'Selling Price'!F41*'Volume (KT)'!F41</f>
        <v>1491.04044</v>
      </c>
      <c r="G40" s="75">
        <f>'Selling Price'!G41*'Volume (KT)'!G41</f>
        <v>8119.625</v>
      </c>
      <c r="H40" s="75">
        <f>'Selling Price'!H41*'Volume (KT)'!H41</f>
        <v>9324.3602611744682</v>
      </c>
      <c r="I40" s="75">
        <f>'Selling Price'!I41*'Volume (KT)'!I41</f>
        <v>7979.3772057782726</v>
      </c>
      <c r="J40" s="75">
        <f>'Selling Price'!J41*'Volume (KT)'!J41</f>
        <v>9815.1937500000004</v>
      </c>
      <c r="K40" s="75">
        <f>'Selling Price'!K41*'Volume (KT)'!K41</f>
        <v>9954.4371249999986</v>
      </c>
      <c r="L40" s="75">
        <f>'Selling Price'!L41*'Volume (KT)'!L41</f>
        <v>7083.1124999999993</v>
      </c>
      <c r="M40" s="75">
        <f>'Selling Price'!M41*'Volume (KT)'!M41</f>
        <v>6101.46</v>
      </c>
      <c r="N40" s="75">
        <f>'Selling Price'!N41*'Volume (KT)'!N41</f>
        <v>9660.0138499999994</v>
      </c>
      <c r="O40" s="75">
        <f>'Selling Price'!O41*'Volume (KT)'!O41</f>
        <v>11681.533500000001</v>
      </c>
      <c r="P40" s="75">
        <f>'Selling Price'!P41*'Volume (KT)'!P41</f>
        <v>12130.750274999999</v>
      </c>
    </row>
    <row r="41" spans="1:16">
      <c r="A41" s="74" t="s">
        <v>7</v>
      </c>
      <c r="B41" s="67" t="s">
        <v>95</v>
      </c>
      <c r="C41" s="82" t="s">
        <v>265</v>
      </c>
      <c r="D41" s="67" t="s">
        <v>95</v>
      </c>
      <c r="E41" s="75">
        <f>'Selling Price'!E42*'Volume (KT)'!E42</f>
        <v>5068.6299584127637</v>
      </c>
      <c r="F41" s="75">
        <f>'Selling Price'!F42*'Volume (KT)'!F42</f>
        <v>0</v>
      </c>
      <c r="G41" s="75">
        <f>'Selling Price'!G42*'Volume (KT)'!G42</f>
        <v>0</v>
      </c>
      <c r="H41" s="75">
        <f>'Selling Price'!H42*'Volume (KT)'!H42</f>
        <v>5040.8053103975726</v>
      </c>
      <c r="I41" s="75">
        <f>'Selling Price'!I42*'Volume (KT)'!I42</f>
        <v>4205.4613045573751</v>
      </c>
      <c r="J41" s="75">
        <f>'Selling Price'!J42*'Volume (KT)'!J42</f>
        <v>0</v>
      </c>
      <c r="K41" s="75">
        <f>'Selling Price'!K42*'Volume (KT)'!K42</f>
        <v>0</v>
      </c>
      <c r="L41" s="75">
        <f>'Selling Price'!L42*'Volume (KT)'!L42</f>
        <v>0</v>
      </c>
      <c r="M41" s="75">
        <f>'Selling Price'!M42*'Volume (KT)'!M42</f>
        <v>0</v>
      </c>
      <c r="N41" s="75">
        <f>'Selling Price'!N42*'Volume (KT)'!N42</f>
        <v>0</v>
      </c>
      <c r="O41" s="75">
        <f>'Selling Price'!O42*'Volume (KT)'!O42</f>
        <v>0</v>
      </c>
      <c r="P41" s="75">
        <f>'Selling Price'!P42*'Volume (KT)'!P42</f>
        <v>0</v>
      </c>
    </row>
    <row r="42" spans="1:16">
      <c r="A42" s="74" t="s">
        <v>7</v>
      </c>
      <c r="B42" s="67" t="s">
        <v>95</v>
      </c>
      <c r="C42" s="82" t="s">
        <v>285</v>
      </c>
      <c r="D42" s="67" t="s">
        <v>95</v>
      </c>
      <c r="E42" s="75">
        <f>'Selling Price'!E43*'Volume (KT)'!E43</f>
        <v>0</v>
      </c>
      <c r="F42" s="75">
        <f>'Selling Price'!F43*'Volume (KT)'!F43</f>
        <v>0</v>
      </c>
      <c r="G42" s="75">
        <f>'Selling Price'!G43*'Volume (KT)'!G43</f>
        <v>0</v>
      </c>
      <c r="H42" s="75">
        <f>'Selling Price'!H43*'Volume (KT)'!H43</f>
        <v>0</v>
      </c>
      <c r="I42" s="75">
        <f>'Selling Price'!I43*'Volume (KT)'!I43</f>
        <v>0</v>
      </c>
      <c r="J42" s="75">
        <f>'Selling Price'!J43*'Volume (KT)'!J43</f>
        <v>0</v>
      </c>
      <c r="K42" s="75">
        <f>'Selling Price'!K43*'Volume (KT)'!K43</f>
        <v>0</v>
      </c>
      <c r="L42" s="75">
        <f>'Selling Price'!L43*'Volume (KT)'!L43</f>
        <v>0</v>
      </c>
      <c r="M42" s="75">
        <f>'Selling Price'!M43*'Volume (KT)'!M43</f>
        <v>0</v>
      </c>
      <c r="N42" s="75">
        <f>'Selling Price'!N43*'Volume (KT)'!N43</f>
        <v>0</v>
      </c>
      <c r="O42" s="75">
        <f>'Selling Price'!O43*'Volume (KT)'!O43</f>
        <v>0</v>
      </c>
      <c r="P42" s="75">
        <f>'Selling Price'!P43*'Volume (KT)'!P43</f>
        <v>0</v>
      </c>
    </row>
    <row r="43" spans="1:16" ht="15" thickBot="1">
      <c r="A43" s="390"/>
      <c r="B43" s="393"/>
      <c r="C43" s="394" t="s">
        <v>178</v>
      </c>
      <c r="D43" s="393"/>
      <c r="E43" s="75">
        <f>'Selling Price'!E44*'Volume (KT)'!E44</f>
        <v>0</v>
      </c>
      <c r="F43" s="75">
        <f>'Selling Price'!F44*'Volume (KT)'!F44</f>
        <v>0</v>
      </c>
      <c r="G43" s="75">
        <f>'Selling Price'!G44*'Volume (KT)'!G44</f>
        <v>0</v>
      </c>
      <c r="H43" s="75">
        <f>'Selling Price'!H44*'Volume (KT)'!H44</f>
        <v>0</v>
      </c>
      <c r="I43" s="75">
        <f>'Selling Price'!I44*'Volume (KT)'!I44</f>
        <v>0</v>
      </c>
      <c r="J43" s="75">
        <f>'Selling Price'!J44*'Volume (KT)'!J44</f>
        <v>0</v>
      </c>
      <c r="K43" s="75">
        <f>'Selling Price'!K44*'Volume (KT)'!K44</f>
        <v>0</v>
      </c>
      <c r="L43" s="75">
        <f>'Selling Price'!L44*'Volume (KT)'!L44</f>
        <v>0</v>
      </c>
      <c r="M43" s="75">
        <f>'Selling Price'!M44*'Volume (KT)'!M44</f>
        <v>0</v>
      </c>
      <c r="N43" s="75">
        <f>'Selling Price'!N44*'Volume (KT)'!N44</f>
        <v>0</v>
      </c>
      <c r="O43" s="75">
        <f>'Selling Price'!O44*'Volume (KT)'!O44</f>
        <v>0</v>
      </c>
      <c r="P43" s="75">
        <f>'Selling Price'!P44*'Volume (KT)'!P44</f>
        <v>0</v>
      </c>
    </row>
    <row r="44" spans="1:16">
      <c r="A44" s="89" t="s">
        <v>7</v>
      </c>
      <c r="B44" s="407" t="s">
        <v>95</v>
      </c>
      <c r="C44" s="408" t="s">
        <v>283</v>
      </c>
      <c r="D44" s="409" t="s">
        <v>95</v>
      </c>
      <c r="E44" s="291">
        <f>'Selling Price'!E45*'Volume (KT)'!E45</f>
        <v>5416.9836900653945</v>
      </c>
      <c r="F44" s="75">
        <f>'Selling Price'!F45*'Volume (KT)'!F45</f>
        <v>0</v>
      </c>
      <c r="G44" s="75">
        <f>'Selling Price'!G45*'Volume (KT)'!G45</f>
        <v>1331.4949921596015</v>
      </c>
      <c r="H44" s="75">
        <f>'Selling Price'!H45*'Volume (KT)'!H45</f>
        <v>0</v>
      </c>
      <c r="I44" s="75">
        <f>'Selling Price'!I45*'Volume (KT)'!I45</f>
        <v>0</v>
      </c>
      <c r="J44" s="75">
        <f>'Selling Price'!J45*'Volume (KT)'!J45</f>
        <v>0</v>
      </c>
      <c r="K44" s="75">
        <f>'Selling Price'!K45*'Volume (KT)'!K45</f>
        <v>0</v>
      </c>
      <c r="L44" s="75">
        <f>'Selling Price'!L45*'Volume (KT)'!L45</f>
        <v>0</v>
      </c>
      <c r="M44" s="75">
        <f>'Selling Price'!M45*'Volume (KT)'!M45</f>
        <v>0</v>
      </c>
      <c r="N44" s="75">
        <f>'Selling Price'!N45*'Volume (KT)'!N45</f>
        <v>0</v>
      </c>
      <c r="O44" s="75">
        <f>'Selling Price'!O45*'Volume (KT)'!O45</f>
        <v>0</v>
      </c>
      <c r="P44" s="75">
        <f>'Selling Price'!P45*'Volume (KT)'!P45</f>
        <v>0</v>
      </c>
    </row>
    <row r="45" spans="1:16">
      <c r="A45" s="93" t="s">
        <v>7</v>
      </c>
      <c r="B45" s="310" t="s">
        <v>282</v>
      </c>
      <c r="C45" s="80" t="s">
        <v>283</v>
      </c>
      <c r="D45" s="410" t="s">
        <v>3</v>
      </c>
      <c r="E45" s="291">
        <f>'Selling Price'!E46*'Volume (KT)'!E46</f>
        <v>0</v>
      </c>
      <c r="F45" s="75">
        <f>'Selling Price'!F46*'Volume (KT)'!F46</f>
        <v>0</v>
      </c>
      <c r="G45" s="75">
        <f>'Selling Price'!G46*'Volume (KT)'!G46</f>
        <v>0</v>
      </c>
      <c r="H45" s="75">
        <f>'Selling Price'!H46*'Volume (KT)'!H46</f>
        <v>0</v>
      </c>
      <c r="I45" s="75">
        <f>'Selling Price'!I46*'Volume (KT)'!I46</f>
        <v>0</v>
      </c>
      <c r="J45" s="75">
        <f>'Selling Price'!J46*'Volume (KT)'!J46</f>
        <v>0</v>
      </c>
      <c r="K45" s="75">
        <f>'Selling Price'!K46*'Volume (KT)'!K46</f>
        <v>0</v>
      </c>
      <c r="L45" s="75">
        <f>'Selling Price'!L46*'Volume (KT)'!L46</f>
        <v>0</v>
      </c>
      <c r="M45" s="75">
        <f>'Selling Price'!M46*'Volume (KT)'!M46</f>
        <v>0</v>
      </c>
      <c r="N45" s="75">
        <f>'Selling Price'!N46*'Volume (KT)'!N46</f>
        <v>0</v>
      </c>
      <c r="O45" s="75">
        <f>'Selling Price'!O46*'Volume (KT)'!O46</f>
        <v>0</v>
      </c>
      <c r="P45" s="75">
        <f>'Selling Price'!P46*'Volume (KT)'!P46</f>
        <v>0</v>
      </c>
    </row>
    <row r="46" spans="1:16">
      <c r="A46" s="93" t="s">
        <v>7</v>
      </c>
      <c r="B46" s="310" t="s">
        <v>281</v>
      </c>
      <c r="C46" s="80" t="s">
        <v>283</v>
      </c>
      <c r="D46" s="102" t="s">
        <v>95</v>
      </c>
      <c r="E46" s="291">
        <f>'Selling Price'!E47*'Volume (KT)'!E47</f>
        <v>0</v>
      </c>
      <c r="F46" s="75">
        <f>'Selling Price'!F47*'Volume (KT)'!F47</f>
        <v>0</v>
      </c>
      <c r="G46" s="75">
        <f>'Selling Price'!G47*'Volume (KT)'!G47</f>
        <v>0</v>
      </c>
      <c r="H46" s="75">
        <f>'Selling Price'!H47*'Volume (KT)'!H47</f>
        <v>31552.356810150039</v>
      </c>
      <c r="I46" s="75">
        <f>'Selling Price'!I47*'Volume (KT)'!I47</f>
        <v>16848.845714131981</v>
      </c>
      <c r="J46" s="75">
        <f>'Selling Price'!J47*'Volume (KT)'!J47</f>
        <v>14215.095291873658</v>
      </c>
      <c r="K46" s="75">
        <f>'Selling Price'!K47*'Volume (KT)'!K47</f>
        <v>14383.737335784597</v>
      </c>
      <c r="L46" s="75">
        <f>'Selling Price'!L47*'Volume (KT)'!L47</f>
        <v>14718.01152815296</v>
      </c>
      <c r="M46" s="75">
        <f>'Selling Price'!M47*'Volume (KT)'!M47</f>
        <v>14362.480864854937</v>
      </c>
      <c r="N46" s="75">
        <f>'Selling Price'!N47*'Volume (KT)'!N47</f>
        <v>12820.860141150704</v>
      </c>
      <c r="O46" s="75">
        <f>'Selling Price'!O47*'Volume (KT)'!O47</f>
        <v>13334.439709600927</v>
      </c>
      <c r="P46" s="75">
        <f>'Selling Price'!P47*'Volume (KT)'!P47</f>
        <v>3808.6037706951697</v>
      </c>
    </row>
    <row r="47" spans="1:16">
      <c r="A47" s="93" t="s">
        <v>7</v>
      </c>
      <c r="B47" s="78" t="s">
        <v>95</v>
      </c>
      <c r="C47" s="80" t="s">
        <v>284</v>
      </c>
      <c r="D47" s="102" t="s">
        <v>95</v>
      </c>
      <c r="E47" s="291">
        <f>'Selling Price'!E48*'Volume (KT)'!E48</f>
        <v>0</v>
      </c>
      <c r="F47" s="75">
        <f>'Selling Price'!F48*'Volume (KT)'!F48</f>
        <v>0</v>
      </c>
      <c r="G47" s="75">
        <f>'Selling Price'!G48*'Volume (KT)'!G48</f>
        <v>0</v>
      </c>
      <c r="H47" s="75">
        <f>'Selling Price'!H48*'Volume (KT)'!H48</f>
        <v>0</v>
      </c>
      <c r="I47" s="75">
        <f>'Selling Price'!I48*'Volume (KT)'!I48</f>
        <v>0</v>
      </c>
      <c r="J47" s="75">
        <f>'Selling Price'!J48*'Volume (KT)'!J48</f>
        <v>0</v>
      </c>
      <c r="K47" s="75">
        <f>'Selling Price'!K48*'Volume (KT)'!K48</f>
        <v>0</v>
      </c>
      <c r="L47" s="75">
        <f>'Selling Price'!L48*'Volume (KT)'!L48</f>
        <v>0</v>
      </c>
      <c r="M47" s="75">
        <f>'Selling Price'!M48*'Volume (KT)'!M48</f>
        <v>0</v>
      </c>
      <c r="N47" s="75">
        <f>'Selling Price'!N48*'Volume (KT)'!N48</f>
        <v>0</v>
      </c>
      <c r="O47" s="75">
        <f>'Selling Price'!O48*'Volume (KT)'!O48</f>
        <v>0</v>
      </c>
      <c r="P47" s="75">
        <f>'Selling Price'!P48*'Volume (KT)'!P48</f>
        <v>0</v>
      </c>
    </row>
    <row r="48" spans="1:16">
      <c r="A48" s="93" t="s">
        <v>7</v>
      </c>
      <c r="B48" s="310" t="s">
        <v>282</v>
      </c>
      <c r="C48" s="80" t="s">
        <v>284</v>
      </c>
      <c r="D48" s="410" t="s">
        <v>3</v>
      </c>
      <c r="E48" s="291">
        <f>'Selling Price'!E49*'Volume (KT)'!E49</f>
        <v>0</v>
      </c>
      <c r="F48" s="75">
        <f>'Selling Price'!F49*'Volume (KT)'!F49</f>
        <v>0</v>
      </c>
      <c r="G48" s="75">
        <f>'Selling Price'!G49*'Volume (KT)'!G49</f>
        <v>0</v>
      </c>
      <c r="H48" s="75">
        <f>'Selling Price'!H49*'Volume (KT)'!H49</f>
        <v>0</v>
      </c>
      <c r="I48" s="75">
        <f>'Selling Price'!I49*'Volume (KT)'!I49</f>
        <v>0</v>
      </c>
      <c r="J48" s="75">
        <f>'Selling Price'!J49*'Volume (KT)'!J49</f>
        <v>0</v>
      </c>
      <c r="K48" s="75">
        <f>'Selling Price'!K49*'Volume (KT)'!K49</f>
        <v>0</v>
      </c>
      <c r="L48" s="75">
        <f>'Selling Price'!L49*'Volume (KT)'!L49</f>
        <v>0</v>
      </c>
      <c r="M48" s="75">
        <f>'Selling Price'!M49*'Volume (KT)'!M49</f>
        <v>0</v>
      </c>
      <c r="N48" s="75">
        <f>'Selling Price'!N49*'Volume (KT)'!N49</f>
        <v>0</v>
      </c>
      <c r="O48" s="75">
        <f>'Selling Price'!O49*'Volume (KT)'!O49</f>
        <v>0</v>
      </c>
      <c r="P48" s="75">
        <f>'Selling Price'!P49*'Volume (KT)'!P49</f>
        <v>0</v>
      </c>
    </row>
    <row r="49" spans="1:17" ht="15" thickBot="1">
      <c r="A49" s="96" t="s">
        <v>7</v>
      </c>
      <c r="B49" s="404" t="s">
        <v>281</v>
      </c>
      <c r="C49" s="411" t="s">
        <v>284</v>
      </c>
      <c r="D49" s="412" t="s">
        <v>95</v>
      </c>
      <c r="E49" s="291">
        <f>'Selling Price'!E50*'Volume (KT)'!E50</f>
        <v>0</v>
      </c>
      <c r="F49" s="75">
        <f>'Selling Price'!F50*'Volume (KT)'!F50</f>
        <v>0</v>
      </c>
      <c r="G49" s="75">
        <f>'Selling Price'!G50*'Volume (KT)'!G50</f>
        <v>0</v>
      </c>
      <c r="H49" s="75">
        <f>'Selling Price'!H50*'Volume (KT)'!H50</f>
        <v>0</v>
      </c>
      <c r="I49" s="75">
        <f>'Selling Price'!I50*'Volume (KT)'!I50</f>
        <v>0</v>
      </c>
      <c r="J49" s="75">
        <f>'Selling Price'!J50*'Volume (KT)'!J50</f>
        <v>0</v>
      </c>
      <c r="K49" s="75">
        <f>'Selling Price'!K50*'Volume (KT)'!K50</f>
        <v>0</v>
      </c>
      <c r="L49" s="75">
        <f>'Selling Price'!L50*'Volume (KT)'!L50</f>
        <v>0</v>
      </c>
      <c r="M49" s="75">
        <f>'Selling Price'!M50*'Volume (KT)'!M50</f>
        <v>0</v>
      </c>
      <c r="N49" s="75">
        <f>'Selling Price'!N50*'Volume (KT)'!N50</f>
        <v>0</v>
      </c>
      <c r="O49" s="75">
        <f>'Selling Price'!O50*'Volume (KT)'!O50</f>
        <v>0</v>
      </c>
      <c r="P49" s="75">
        <f>'Selling Price'!P50*'Volume (KT)'!P50</f>
        <v>0</v>
      </c>
    </row>
    <row r="50" spans="1:17">
      <c r="A50" s="418" t="s">
        <v>7</v>
      </c>
      <c r="B50" s="397" t="s">
        <v>95</v>
      </c>
      <c r="C50" s="398" t="s">
        <v>291</v>
      </c>
      <c r="D50" s="419" t="s">
        <v>95</v>
      </c>
      <c r="E50" s="291">
        <f>'Selling Price'!E51*'Volume (KT)'!E51</f>
        <v>0</v>
      </c>
      <c r="F50" s="75">
        <f>'Selling Price'!F51*'Volume (KT)'!F51</f>
        <v>0</v>
      </c>
      <c r="G50" s="75">
        <f>'Selling Price'!G51*'Volume (KT)'!G51</f>
        <v>0</v>
      </c>
      <c r="H50" s="75">
        <f>'Selling Price'!H51*'Volume (KT)'!H51</f>
        <v>0</v>
      </c>
      <c r="I50" s="75">
        <f>'Selling Price'!I51*'Volume (KT)'!I51</f>
        <v>0</v>
      </c>
      <c r="J50" s="75">
        <f>'Selling Price'!J51*'Volume (KT)'!J51</f>
        <v>0</v>
      </c>
      <c r="K50" s="75">
        <f>'Selling Price'!K51*'Volume (KT)'!K51</f>
        <v>0</v>
      </c>
      <c r="L50" s="75">
        <f>'Selling Price'!L51*'Volume (KT)'!L51</f>
        <v>0</v>
      </c>
      <c r="M50" s="75">
        <f>'Selling Price'!M51*'Volume (KT)'!M51</f>
        <v>0</v>
      </c>
      <c r="N50" s="75">
        <f>'Selling Price'!N51*'Volume (KT)'!N51</f>
        <v>0</v>
      </c>
      <c r="O50" s="75">
        <f>'Selling Price'!O51*'Volume (KT)'!O51</f>
        <v>0</v>
      </c>
      <c r="P50" s="75">
        <f>'Selling Price'!P51*'Volume (KT)'!P51</f>
        <v>0</v>
      </c>
    </row>
    <row r="51" spans="1:17">
      <c r="A51" s="93" t="s">
        <v>7</v>
      </c>
      <c r="B51" s="310" t="s">
        <v>282</v>
      </c>
      <c r="C51" s="80" t="s">
        <v>291</v>
      </c>
      <c r="D51" s="410" t="s">
        <v>3</v>
      </c>
      <c r="E51" s="291">
        <f>'Selling Price'!E52*'Volume (KT)'!E52</f>
        <v>7645.0411070668697</v>
      </c>
      <c r="F51" s="75">
        <f>'Selling Price'!F52*'Volume (KT)'!F52</f>
        <v>14152.650660705909</v>
      </c>
      <c r="G51" s="75">
        <f>'Selling Price'!G52*'Volume (KT)'!G52</f>
        <v>18928.560423428578</v>
      </c>
      <c r="H51" s="75">
        <f>'Selling Price'!H52*'Volume (KT)'!H52</f>
        <v>0</v>
      </c>
      <c r="I51" s="75">
        <f>'Selling Price'!I52*'Volume (KT)'!I52</f>
        <v>0</v>
      </c>
      <c r="J51" s="75">
        <f>'Selling Price'!J52*'Volume (KT)'!J52</f>
        <v>0</v>
      </c>
      <c r="K51" s="75">
        <f>'Selling Price'!K52*'Volume (KT)'!K52</f>
        <v>0</v>
      </c>
      <c r="L51" s="75">
        <f>'Selling Price'!L52*'Volume (KT)'!L52</f>
        <v>0</v>
      </c>
      <c r="M51" s="75">
        <f>'Selling Price'!M52*'Volume (KT)'!M52</f>
        <v>0</v>
      </c>
      <c r="N51" s="75">
        <f>'Selling Price'!N52*'Volume (KT)'!N52</f>
        <v>0</v>
      </c>
      <c r="O51" s="75">
        <f>'Selling Price'!O52*'Volume (KT)'!O52</f>
        <v>0</v>
      </c>
      <c r="P51" s="75">
        <f>'Selling Price'!P52*'Volume (KT)'!P52</f>
        <v>0</v>
      </c>
    </row>
    <row r="52" spans="1:17" ht="15" thickBot="1">
      <c r="A52" s="96" t="s">
        <v>7</v>
      </c>
      <c r="B52" s="404" t="s">
        <v>281</v>
      </c>
      <c r="C52" s="411" t="s">
        <v>291</v>
      </c>
      <c r="D52" s="412" t="s">
        <v>95</v>
      </c>
      <c r="E52" s="291">
        <f>'Selling Price'!E53*'Volume (KT)'!E53</f>
        <v>0</v>
      </c>
      <c r="F52" s="75">
        <f>'Selling Price'!F53*'Volume (KT)'!F53</f>
        <v>0</v>
      </c>
      <c r="G52" s="75">
        <f>'Selling Price'!G53*'Volume (KT)'!G53</f>
        <v>0</v>
      </c>
      <c r="H52" s="75">
        <f>'Selling Price'!H53*'Volume (KT)'!H53</f>
        <v>0</v>
      </c>
      <c r="I52" s="75">
        <f>'Selling Price'!I53*'Volume (KT)'!I53</f>
        <v>0</v>
      </c>
      <c r="J52" s="75">
        <f>'Selling Price'!J53*'Volume (KT)'!J53</f>
        <v>0</v>
      </c>
      <c r="K52" s="75">
        <f>'Selling Price'!K53*'Volume (KT)'!K53</f>
        <v>0</v>
      </c>
      <c r="L52" s="75">
        <f>'Selling Price'!L53*'Volume (KT)'!L53</f>
        <v>0</v>
      </c>
      <c r="M52" s="75">
        <f>'Selling Price'!M53*'Volume (KT)'!M53</f>
        <v>0</v>
      </c>
      <c r="N52" s="75">
        <f>'Selling Price'!N53*'Volume (KT)'!N53</f>
        <v>0</v>
      </c>
      <c r="O52" s="75">
        <f>'Selling Price'!O53*'Volume (KT)'!O53</f>
        <v>0</v>
      </c>
      <c r="P52" s="75">
        <f>'Selling Price'!P53*'Volume (KT)'!P53</f>
        <v>0</v>
      </c>
    </row>
    <row r="53" spans="1:17">
      <c r="A53" s="87" t="s">
        <v>7</v>
      </c>
      <c r="B53" s="100" t="s">
        <v>95</v>
      </c>
      <c r="C53" s="100" t="s">
        <v>101</v>
      </c>
      <c r="D53" s="100" t="s">
        <v>95</v>
      </c>
      <c r="E53" s="75">
        <f>'Selling Price'!E54*'Volume (KT)'!E54</f>
        <v>321.36511950757119</v>
      </c>
      <c r="F53" s="75">
        <f>'Selling Price'!F54*'Volume (KT)'!F54</f>
        <v>327.58745454534539</v>
      </c>
      <c r="G53" s="75">
        <f>'Selling Price'!G54*'Volume (KT)'!G54</f>
        <v>329.26672694394216</v>
      </c>
      <c r="H53" s="75">
        <f>'Selling Price'!H54*'Volume (KT)'!H54</f>
        <v>253.51131221719461</v>
      </c>
      <c r="I53" s="75">
        <f>'Selling Price'!I54*'Volume (KT)'!I54</f>
        <v>248.14950536547497</v>
      </c>
      <c r="J53" s="75">
        <f>'Selling Price'!J54*'Volume (KT)'!J54</f>
        <v>248.14950536547497</v>
      </c>
      <c r="K53" s="75">
        <f>'Selling Price'!K54*'Volume (KT)'!K54</f>
        <v>248.44929335141933</v>
      </c>
      <c r="L53" s="75">
        <f>'Selling Price'!L54*'Volume (KT)'!L54</f>
        <v>254.77345057751182</v>
      </c>
      <c r="M53" s="75">
        <f>'Selling Price'!M54*'Volume (KT)'!M54</f>
        <v>254.77345057751182</v>
      </c>
      <c r="N53" s="75">
        <f>'Selling Price'!N54*'Volume (KT)'!N54</f>
        <v>256.94635847156309</v>
      </c>
      <c r="O53" s="75">
        <f>'Selling Price'!O54*'Volume (KT)'!O54</f>
        <v>264.48297911993797</v>
      </c>
      <c r="P53" s="75">
        <f>'Selling Price'!P54*'Volume (KT)'!P54</f>
        <v>264.48297911993797</v>
      </c>
    </row>
    <row r="54" spans="1:17" s="73" customFormat="1" ht="23.5">
      <c r="A54" s="71" t="s">
        <v>5</v>
      </c>
      <c r="B54" s="72"/>
      <c r="D54" s="439" t="s">
        <v>314</v>
      </c>
      <c r="E54" s="431">
        <f>E16/'Volume (KT)'!E55</f>
        <v>719.87019852595438</v>
      </c>
      <c r="F54" s="431">
        <f>F16/'Volume (KT)'!F55</f>
        <v>829.80099982389686</v>
      </c>
      <c r="G54" s="431">
        <f>G16/'Volume (KT)'!G55</f>
        <v>875.80109581083298</v>
      </c>
      <c r="H54" s="431">
        <f>H16/'Volume (KT)'!H55</f>
        <v>761.7499317112414</v>
      </c>
      <c r="I54" s="431">
        <f>I16/'Volume (KT)'!I55</f>
        <v>748.55029031802508</v>
      </c>
      <c r="J54" s="431">
        <f>J16/'Volume (KT)'!J55</f>
        <v>707.63044553337522</v>
      </c>
      <c r="K54" s="431">
        <f>K16/'Volume (KT)'!K55</f>
        <v>683.01930769842795</v>
      </c>
      <c r="L54" s="431">
        <f>L16/'Volume (KT)'!L55</f>
        <v>674.43522805974692</v>
      </c>
      <c r="M54" s="431">
        <f>M16/'Volume (KT)'!M55</f>
        <v>676.43217439756017</v>
      </c>
      <c r="N54" s="431">
        <f>N16/'Volume (KT)'!N55</f>
        <v>676.78918335010235</v>
      </c>
      <c r="O54" s="431">
        <f>O16/'Volume (KT)'!O55</f>
        <v>683.49229873329477</v>
      </c>
      <c r="P54" s="431">
        <f>P16/'Volume (KT)'!P55</f>
        <v>668.06772169047474</v>
      </c>
      <c r="Q54" s="337"/>
    </row>
    <row r="55" spans="1:17">
      <c r="A55" s="485" t="s">
        <v>1</v>
      </c>
      <c r="B55" s="487" t="s">
        <v>98</v>
      </c>
      <c r="C55" s="487" t="s">
        <v>99</v>
      </c>
      <c r="D55" s="487" t="s">
        <v>100</v>
      </c>
      <c r="E55" s="331">
        <f>E54-'Full cost W.avg.'!E56</f>
        <v>294.69637637572248</v>
      </c>
      <c r="F55" s="331">
        <f>F54-'Full cost W.avg.'!F56</f>
        <v>336.41215226872532</v>
      </c>
      <c r="G55" s="331">
        <f>G54-'Full cost W.avg.'!G56</f>
        <v>370.66623181849195</v>
      </c>
      <c r="H55" s="331">
        <f>H54-'Full cost W.avg.'!H56</f>
        <v>192.95695095404528</v>
      </c>
      <c r="I55" s="331">
        <f>I54-'Full cost W.avg.'!I56</f>
        <v>162.73100209389384</v>
      </c>
      <c r="J55" s="331">
        <f>J54-'Full cost W.avg.'!J56</f>
        <v>167.14192704093261</v>
      </c>
      <c r="K55" s="331">
        <f>K54-'Full cost W.avg.'!K56</f>
        <v>151.59540339599948</v>
      </c>
      <c r="L55" s="331">
        <f>L54-'Full cost W.avg.'!L56</f>
        <v>131.62952748589396</v>
      </c>
      <c r="M55" s="331">
        <f>M54-'Full cost W.avg.'!M56</f>
        <v>165.87827840821262</v>
      </c>
      <c r="N55" s="331">
        <f>N54-'Full cost W.avg.'!N56</f>
        <v>122.55528978467908</v>
      </c>
      <c r="O55" s="331">
        <f>O54-'Full cost W.avg.'!O56</f>
        <v>122.42630173914404</v>
      </c>
      <c r="P55" s="331">
        <f>P54-'Full cost W.avg.'!P56</f>
        <v>174.69262841959426</v>
      </c>
      <c r="Q55" s="221"/>
    </row>
    <row r="56" spans="1:17">
      <c r="A56" s="485"/>
      <c r="B56" s="492"/>
      <c r="C56" s="488"/>
      <c r="D56" s="488"/>
      <c r="E56" s="302">
        <f>E23</f>
        <v>23743</v>
      </c>
      <c r="F56" s="302">
        <f t="shared" ref="F56:P56" si="18">F23</f>
        <v>23774</v>
      </c>
      <c r="G56" s="302">
        <f t="shared" si="18"/>
        <v>23802</v>
      </c>
      <c r="H56" s="302">
        <f t="shared" si="18"/>
        <v>23833</v>
      </c>
      <c r="I56" s="302">
        <f t="shared" si="18"/>
        <v>23863</v>
      </c>
      <c r="J56" s="302">
        <f t="shared" si="18"/>
        <v>23894</v>
      </c>
      <c r="K56" s="302">
        <f t="shared" si="18"/>
        <v>23924</v>
      </c>
      <c r="L56" s="302">
        <f t="shared" si="18"/>
        <v>23955</v>
      </c>
      <c r="M56" s="302">
        <f t="shared" si="18"/>
        <v>23986</v>
      </c>
      <c r="N56" s="302">
        <f t="shared" si="18"/>
        <v>24016</v>
      </c>
      <c r="O56" s="302">
        <f t="shared" si="18"/>
        <v>24047</v>
      </c>
      <c r="P56" s="302">
        <f t="shared" si="18"/>
        <v>24077</v>
      </c>
    </row>
    <row r="57" spans="1:17">
      <c r="A57" s="74"/>
      <c r="B57" s="76"/>
      <c r="C57" s="308" t="s">
        <v>65</v>
      </c>
      <c r="D57" s="308"/>
      <c r="E57" s="75">
        <f>'Selling Price'!E58*'Volume (KT)'!E58</f>
        <v>0</v>
      </c>
      <c r="F57" s="75">
        <f>'Selling Price'!F58*'Volume (KT)'!F58</f>
        <v>0</v>
      </c>
      <c r="G57" s="75">
        <f>'Selling Price'!G58*'Volume (KT)'!G58</f>
        <v>0</v>
      </c>
      <c r="H57" s="75">
        <f>'Selling Price'!H58*'Volume (KT)'!H58</f>
        <v>0</v>
      </c>
      <c r="I57" s="75">
        <f>'Selling Price'!I58*'Volume (KT)'!I58</f>
        <v>0</v>
      </c>
      <c r="J57" s="75">
        <f>'Selling Price'!J58*'Volume (KT)'!J58</f>
        <v>0</v>
      </c>
      <c r="K57" s="75">
        <f>'Selling Price'!K58*'Volume (KT)'!K58</f>
        <v>0</v>
      </c>
      <c r="L57" s="75">
        <f>'Selling Price'!L58*'Volume (KT)'!L58</f>
        <v>0</v>
      </c>
      <c r="M57" s="75">
        <f>'Selling Price'!M58*'Volume (KT)'!M58</f>
        <v>0</v>
      </c>
      <c r="N57" s="75">
        <f>'Selling Price'!N58*'Volume (KT)'!N58</f>
        <v>0</v>
      </c>
      <c r="O57" s="75">
        <f>'Selling Price'!O58*'Volume (KT)'!O58</f>
        <v>0</v>
      </c>
      <c r="P57" s="75">
        <f>'Selling Price'!P58*'Volume (KT)'!P58</f>
        <v>0</v>
      </c>
    </row>
    <row r="58" spans="1:17">
      <c r="A58" s="74" t="s">
        <v>7</v>
      </c>
      <c r="B58" s="76" t="s">
        <v>95</v>
      </c>
      <c r="C58" s="76" t="s">
        <v>2</v>
      </c>
      <c r="D58" s="76" t="s">
        <v>95</v>
      </c>
      <c r="E58" s="75">
        <f>'Selling Price'!E59*'Volume (KT)'!E59</f>
        <v>14093.087772155081</v>
      </c>
      <c r="F58" s="75">
        <f>'Selling Price'!F59*'Volume (KT)'!F59</f>
        <v>20323.169236582722</v>
      </c>
      <c r="G58" s="75">
        <f>'Selling Price'!G59*'Volume (KT)'!G59</f>
        <v>36464.018273803638</v>
      </c>
      <c r="H58" s="75">
        <f>'Selling Price'!H59*'Volume (KT)'!H59</f>
        <v>32774.850180254223</v>
      </c>
      <c r="I58" s="75">
        <f>'Selling Price'!I59*'Volume (KT)'!I59</f>
        <v>11736.99855081947</v>
      </c>
      <c r="J58" s="75">
        <f>'Selling Price'!J59*'Volume (KT)'!J59</f>
        <v>38419.435235211582</v>
      </c>
      <c r="K58" s="75">
        <f>'Selling Price'!K59*'Volume (KT)'!K59</f>
        <v>37499.437218311359</v>
      </c>
      <c r="L58" s="75">
        <f>'Selling Price'!L59*'Volume (KT)'!L59</f>
        <v>25510.228794267903</v>
      </c>
      <c r="M58" s="75">
        <f>'Selling Price'!M59*'Volume (KT)'!M59</f>
        <v>30404.09903132977</v>
      </c>
      <c r="N58" s="75">
        <f>'Selling Price'!N59*'Volume (KT)'!N59</f>
        <v>31590.318785706051</v>
      </c>
      <c r="O58" s="75">
        <f>'Selling Price'!O59*'Volume (KT)'!O59</f>
        <v>31671.003047695944</v>
      </c>
      <c r="P58" s="75">
        <f>'Selling Price'!P59*'Volume (KT)'!P59</f>
        <v>31982.950208904858</v>
      </c>
    </row>
    <row r="59" spans="1:17">
      <c r="A59" s="74" t="s">
        <v>7</v>
      </c>
      <c r="B59" s="123" t="s">
        <v>286</v>
      </c>
      <c r="C59" s="417" t="s">
        <v>2</v>
      </c>
      <c r="D59" s="417" t="s">
        <v>95</v>
      </c>
      <c r="E59" s="75">
        <f>'Selling Price'!E60*'Volume (KT)'!E60</f>
        <v>0</v>
      </c>
      <c r="F59" s="75">
        <f>'Selling Price'!F60*'Volume (KT)'!F60</f>
        <v>0</v>
      </c>
      <c r="G59" s="75">
        <f>'Selling Price'!G60*'Volume (KT)'!G60</f>
        <v>0</v>
      </c>
      <c r="H59" s="75">
        <f>'Selling Price'!H60*'Volume (KT)'!H60</f>
        <v>0</v>
      </c>
      <c r="I59" s="75">
        <f>'Selling Price'!I60*'Volume (KT)'!I60</f>
        <v>0</v>
      </c>
      <c r="J59" s="75">
        <f>'Selling Price'!J60*'Volume (KT)'!J60</f>
        <v>0</v>
      </c>
      <c r="K59" s="75">
        <f>'Selling Price'!K60*'Volume (KT)'!K60</f>
        <v>0</v>
      </c>
      <c r="L59" s="75">
        <f>'Selling Price'!L60*'Volume (KT)'!L60</f>
        <v>0</v>
      </c>
      <c r="M59" s="75">
        <f>'Selling Price'!M60*'Volume (KT)'!M60</f>
        <v>0</v>
      </c>
      <c r="N59" s="75">
        <f>'Selling Price'!N60*'Volume (KT)'!N60</f>
        <v>0</v>
      </c>
      <c r="O59" s="75">
        <f>'Selling Price'!O60*'Volume (KT)'!O60</f>
        <v>0</v>
      </c>
      <c r="P59" s="75">
        <f>'Selling Price'!P60*'Volume (KT)'!P60</f>
        <v>0</v>
      </c>
    </row>
    <row r="60" spans="1:17">
      <c r="A60" s="74"/>
      <c r="B60" s="310"/>
      <c r="C60" s="311" t="s">
        <v>223</v>
      </c>
      <c r="D60" s="312"/>
      <c r="E60" s="75">
        <f>'Selling Price'!E61*'Volume (KT)'!E61</f>
        <v>0</v>
      </c>
      <c r="F60" s="75">
        <f>'Selling Price'!F61*'Volume (KT)'!F61</f>
        <v>0</v>
      </c>
      <c r="G60" s="75">
        <f>'Selling Price'!G61*'Volume (KT)'!G61</f>
        <v>0</v>
      </c>
      <c r="H60" s="75">
        <f>'Selling Price'!H61*'Volume (KT)'!H61</f>
        <v>0</v>
      </c>
      <c r="I60" s="75">
        <f>'Selling Price'!I61*'Volume (KT)'!I61</f>
        <v>0</v>
      </c>
      <c r="J60" s="75">
        <f>'Selling Price'!J61*'Volume (KT)'!J61</f>
        <v>0</v>
      </c>
      <c r="K60" s="75">
        <f>'Selling Price'!K61*'Volume (KT)'!K61</f>
        <v>0</v>
      </c>
      <c r="L60" s="75">
        <f>'Selling Price'!L61*'Volume (KT)'!L61</f>
        <v>0</v>
      </c>
      <c r="M60" s="75">
        <f>'Selling Price'!M61*'Volume (KT)'!M61</f>
        <v>0</v>
      </c>
      <c r="N60" s="75">
        <f>'Selling Price'!N61*'Volume (KT)'!N61</f>
        <v>0</v>
      </c>
      <c r="O60" s="75">
        <f>'Selling Price'!O61*'Volume (KT)'!O61</f>
        <v>0</v>
      </c>
      <c r="P60" s="75">
        <f>'Selling Price'!P61*'Volume (KT)'!P61</f>
        <v>0</v>
      </c>
    </row>
    <row r="61" spans="1:17">
      <c r="A61" s="74" t="s">
        <v>7</v>
      </c>
      <c r="B61" s="312" t="s">
        <v>95</v>
      </c>
      <c r="C61" s="313" t="s">
        <v>288</v>
      </c>
      <c r="D61" s="312" t="s">
        <v>95</v>
      </c>
      <c r="E61" s="75">
        <f>'Selling Price'!E62*'Volume (KT)'!E62</f>
        <v>13245.312</v>
      </c>
      <c r="F61" s="75">
        <f>'Selling Price'!F62*'Volume (KT)'!F62</f>
        <v>21243.768</v>
      </c>
      <c r="G61" s="75">
        <f>'Selling Price'!G62*'Volume (KT)'!G62</f>
        <v>12678.24</v>
      </c>
      <c r="H61" s="75">
        <f>'Selling Price'!H62*'Volume (KT)'!H62</f>
        <v>0</v>
      </c>
      <c r="I61" s="75">
        <f>'Selling Price'!I62*'Volume (KT)'!I62</f>
        <v>30877.449999999993</v>
      </c>
      <c r="J61" s="75">
        <f>'Selling Price'!J62*'Volume (KT)'!J62</f>
        <v>28418.370000000003</v>
      </c>
      <c r="K61" s="75">
        <f>'Selling Price'!K62*'Volume (KT)'!K62</f>
        <v>27511.135000000002</v>
      </c>
      <c r="L61" s="75">
        <f>'Selling Price'!L62*'Volume (KT)'!L62</f>
        <v>26422.205999999998</v>
      </c>
      <c r="M61" s="75">
        <f>'Selling Price'!M62*'Volume (KT)'!M62</f>
        <v>25917.710999999999</v>
      </c>
      <c r="N61" s="75">
        <f>'Selling Price'!N62*'Volume (KT)'!N62</f>
        <v>26082.916000000001</v>
      </c>
      <c r="O61" s="75">
        <f>'Selling Price'!O62*'Volume (KT)'!O62</f>
        <v>24938.718000000001</v>
      </c>
      <c r="P61" s="75">
        <f>'Selling Price'!P62*'Volume (KT)'!P62</f>
        <v>25435.006000000001</v>
      </c>
    </row>
    <row r="62" spans="1:17">
      <c r="A62" s="74" t="s">
        <v>7</v>
      </c>
      <c r="B62" s="312" t="s">
        <v>95</v>
      </c>
      <c r="C62" s="313" t="s">
        <v>287</v>
      </c>
      <c r="D62" s="312" t="s">
        <v>95</v>
      </c>
      <c r="E62" s="75">
        <f>'Selling Price'!E63*'Volume (KT)'!E63</f>
        <v>0</v>
      </c>
      <c r="F62" s="75">
        <f>'Selling Price'!F63*'Volume (KT)'!F63</f>
        <v>0</v>
      </c>
      <c r="G62" s="75">
        <f>'Selling Price'!G63*'Volume (KT)'!G63</f>
        <v>0</v>
      </c>
      <c r="H62" s="75">
        <f>'Selling Price'!H63*'Volume (KT)'!H63</f>
        <v>0</v>
      </c>
      <c r="I62" s="75">
        <f>'Selling Price'!I63*'Volume (KT)'!I63</f>
        <v>0</v>
      </c>
      <c r="J62" s="75">
        <f>'Selling Price'!J63*'Volume (KT)'!J63</f>
        <v>0</v>
      </c>
      <c r="K62" s="75">
        <f>'Selling Price'!K63*'Volume (KT)'!K63</f>
        <v>0</v>
      </c>
      <c r="L62" s="75">
        <f>'Selling Price'!L63*'Volume (KT)'!L63</f>
        <v>0</v>
      </c>
      <c r="M62" s="75">
        <f>'Selling Price'!M63*'Volume (KT)'!M63</f>
        <v>0</v>
      </c>
      <c r="N62" s="75">
        <f>'Selling Price'!N63*'Volume (KT)'!N63</f>
        <v>0</v>
      </c>
      <c r="O62" s="75">
        <f>'Selling Price'!O63*'Volume (KT)'!O63</f>
        <v>0</v>
      </c>
      <c r="P62" s="75">
        <f>'Selling Price'!P63*'Volume (KT)'!P63</f>
        <v>0</v>
      </c>
    </row>
    <row r="63" spans="1:17">
      <c r="A63" s="74" t="s">
        <v>7</v>
      </c>
      <c r="B63" s="312" t="s">
        <v>95</v>
      </c>
      <c r="C63" s="313" t="s">
        <v>289</v>
      </c>
      <c r="D63" s="312" t="s">
        <v>95</v>
      </c>
      <c r="E63" s="75">
        <f>'Selling Price'!E64*'Volume (KT)'!E64</f>
        <v>0</v>
      </c>
      <c r="F63" s="75">
        <f>'Selling Price'!F64*'Volume (KT)'!F64</f>
        <v>0</v>
      </c>
      <c r="G63" s="75">
        <f>'Selling Price'!G64*'Volume (KT)'!G64</f>
        <v>0</v>
      </c>
      <c r="H63" s="75">
        <f>'Selling Price'!H64*'Volume (KT)'!H64</f>
        <v>0</v>
      </c>
      <c r="I63" s="75">
        <f>'Selling Price'!I64*'Volume (KT)'!I64</f>
        <v>0</v>
      </c>
      <c r="J63" s="75">
        <f>'Selling Price'!J64*'Volume (KT)'!J64</f>
        <v>0</v>
      </c>
      <c r="K63" s="75">
        <f>'Selling Price'!K64*'Volume (KT)'!K64</f>
        <v>0</v>
      </c>
      <c r="L63" s="75">
        <f>'Selling Price'!L64*'Volume (KT)'!L64</f>
        <v>0</v>
      </c>
      <c r="M63" s="75">
        <f>'Selling Price'!M64*'Volume (KT)'!M64</f>
        <v>0</v>
      </c>
      <c r="N63" s="75">
        <f>'Selling Price'!N64*'Volume (KT)'!N64</f>
        <v>0</v>
      </c>
      <c r="O63" s="75">
        <f>'Selling Price'!O64*'Volume (KT)'!O64</f>
        <v>0</v>
      </c>
      <c r="P63" s="75">
        <f>'Selling Price'!P64*'Volume (KT)'!P64</f>
        <v>0</v>
      </c>
    </row>
    <row r="64" spans="1:17">
      <c r="A64" s="74" t="s">
        <v>7</v>
      </c>
      <c r="B64" s="310" t="s">
        <v>286</v>
      </c>
      <c r="C64" s="415" t="s">
        <v>288</v>
      </c>
      <c r="D64" s="416" t="s">
        <v>95</v>
      </c>
      <c r="E64" s="75">
        <f>'Selling Price'!E65*'Volume (KT)'!E65</f>
        <v>0</v>
      </c>
      <c r="F64" s="75">
        <f>'Selling Price'!F65*'Volume (KT)'!F65</f>
        <v>0</v>
      </c>
      <c r="G64" s="75">
        <f>'Selling Price'!G65*'Volume (KT)'!G65</f>
        <v>0</v>
      </c>
      <c r="H64" s="75">
        <f>'Selling Price'!H65*'Volume (KT)'!H65</f>
        <v>0</v>
      </c>
      <c r="I64" s="75">
        <f>'Selling Price'!I65*'Volume (KT)'!I65</f>
        <v>0</v>
      </c>
      <c r="J64" s="75">
        <f>'Selling Price'!J65*'Volume (KT)'!J65</f>
        <v>0</v>
      </c>
      <c r="K64" s="75">
        <f>'Selling Price'!K65*'Volume (KT)'!K65</f>
        <v>0</v>
      </c>
      <c r="L64" s="75">
        <f>'Selling Price'!L65*'Volume (KT)'!L65</f>
        <v>0</v>
      </c>
      <c r="M64" s="75">
        <f>'Selling Price'!M65*'Volume (KT)'!M65</f>
        <v>0</v>
      </c>
      <c r="N64" s="75">
        <f>'Selling Price'!N65*'Volume (KT)'!N65</f>
        <v>0</v>
      </c>
      <c r="O64" s="75">
        <f>'Selling Price'!O65*'Volume (KT)'!O65</f>
        <v>0</v>
      </c>
      <c r="P64" s="75">
        <f>'Selling Price'!P65*'Volume (KT)'!P65</f>
        <v>0</v>
      </c>
    </row>
    <row r="65" spans="1:16">
      <c r="A65" s="74" t="s">
        <v>7</v>
      </c>
      <c r="B65" s="310" t="s">
        <v>286</v>
      </c>
      <c r="C65" s="415" t="s">
        <v>287</v>
      </c>
      <c r="D65" s="416" t="s">
        <v>95</v>
      </c>
      <c r="E65" s="75">
        <f>'Selling Price'!E66*'Volume (KT)'!E66</f>
        <v>0</v>
      </c>
      <c r="F65" s="75">
        <f>'Selling Price'!F66*'Volume (KT)'!F66</f>
        <v>0</v>
      </c>
      <c r="G65" s="75">
        <f>'Selling Price'!G66*'Volume (KT)'!G66</f>
        <v>0</v>
      </c>
      <c r="H65" s="75">
        <f>'Selling Price'!H66*'Volume (KT)'!H66</f>
        <v>0</v>
      </c>
      <c r="I65" s="75">
        <f>'Selling Price'!I66*'Volume (KT)'!I66</f>
        <v>0</v>
      </c>
      <c r="J65" s="75">
        <f>'Selling Price'!J66*'Volume (KT)'!J66</f>
        <v>0</v>
      </c>
      <c r="K65" s="75">
        <f>'Selling Price'!K66*'Volume (KT)'!K66</f>
        <v>0</v>
      </c>
      <c r="L65" s="75">
        <f>'Selling Price'!L66*'Volume (KT)'!L66</f>
        <v>0</v>
      </c>
      <c r="M65" s="75">
        <f>'Selling Price'!M66*'Volume (KT)'!M66</f>
        <v>0</v>
      </c>
      <c r="N65" s="75">
        <f>'Selling Price'!N66*'Volume (KT)'!N66</f>
        <v>0</v>
      </c>
      <c r="O65" s="75">
        <f>'Selling Price'!O66*'Volume (KT)'!O66</f>
        <v>0</v>
      </c>
      <c r="P65" s="75">
        <f>'Selling Price'!P66*'Volume (KT)'!P66</f>
        <v>0</v>
      </c>
    </row>
    <row r="66" spans="1:16">
      <c r="A66" s="74" t="s">
        <v>7</v>
      </c>
      <c r="B66" s="310" t="s">
        <v>286</v>
      </c>
      <c r="C66" s="415" t="s">
        <v>289</v>
      </c>
      <c r="D66" s="416" t="s">
        <v>95</v>
      </c>
      <c r="E66" s="75">
        <f>'Selling Price'!E67*'Volume (KT)'!E67</f>
        <v>0</v>
      </c>
      <c r="F66" s="75">
        <f>'Selling Price'!F67*'Volume (KT)'!F67</f>
        <v>0</v>
      </c>
      <c r="G66" s="75">
        <f>'Selling Price'!G67*'Volume (KT)'!G67</f>
        <v>0</v>
      </c>
      <c r="H66" s="75">
        <f>'Selling Price'!H67*'Volume (KT)'!H67</f>
        <v>0</v>
      </c>
      <c r="I66" s="75">
        <f>'Selling Price'!I67*'Volume (KT)'!I67</f>
        <v>0</v>
      </c>
      <c r="J66" s="75">
        <f>'Selling Price'!J67*'Volume (KT)'!J67</f>
        <v>0</v>
      </c>
      <c r="K66" s="75">
        <f>'Selling Price'!K67*'Volume (KT)'!K67</f>
        <v>0</v>
      </c>
      <c r="L66" s="75">
        <f>'Selling Price'!L67*'Volume (KT)'!L67</f>
        <v>0</v>
      </c>
      <c r="M66" s="75">
        <f>'Selling Price'!M67*'Volume (KT)'!M67</f>
        <v>0</v>
      </c>
      <c r="N66" s="75">
        <f>'Selling Price'!N67*'Volume (KT)'!N67</f>
        <v>0</v>
      </c>
      <c r="O66" s="75">
        <f>'Selling Price'!O67*'Volume (KT)'!O67</f>
        <v>0</v>
      </c>
      <c r="P66" s="75">
        <f>'Selling Price'!P67*'Volume (KT)'!P67</f>
        <v>0</v>
      </c>
    </row>
    <row r="67" spans="1:16">
      <c r="A67" s="74" t="s">
        <v>7</v>
      </c>
      <c r="B67" s="310" t="s">
        <v>286</v>
      </c>
      <c r="C67" s="313" t="s">
        <v>290</v>
      </c>
      <c r="D67" s="312" t="s">
        <v>95</v>
      </c>
      <c r="E67" s="75">
        <f>'Selling Price'!E68*'Volume (KT)'!E68</f>
        <v>0</v>
      </c>
      <c r="F67" s="75">
        <f>'Selling Price'!F68*'Volume (KT)'!F68</f>
        <v>0</v>
      </c>
      <c r="G67" s="75">
        <f>'Selling Price'!G68*'Volume (KT)'!G68</f>
        <v>0</v>
      </c>
      <c r="H67" s="75">
        <f>'Selling Price'!H68*'Volume (KT)'!H68</f>
        <v>0</v>
      </c>
      <c r="I67" s="75">
        <f>'Selling Price'!I68*'Volume (KT)'!I68</f>
        <v>0</v>
      </c>
      <c r="J67" s="75">
        <f>'Selling Price'!J68*'Volume (KT)'!J68</f>
        <v>0</v>
      </c>
      <c r="K67" s="75">
        <f>'Selling Price'!K68*'Volume (KT)'!K68</f>
        <v>0</v>
      </c>
      <c r="L67" s="75">
        <f>'Selling Price'!L68*'Volume (KT)'!L68</f>
        <v>0</v>
      </c>
      <c r="M67" s="75">
        <f>'Selling Price'!M68*'Volume (KT)'!M68</f>
        <v>0</v>
      </c>
      <c r="N67" s="75">
        <f>'Selling Price'!N68*'Volume (KT)'!N68</f>
        <v>0</v>
      </c>
      <c r="O67" s="75">
        <f>'Selling Price'!O68*'Volume (KT)'!O68</f>
        <v>0</v>
      </c>
      <c r="P67" s="75">
        <f>'Selling Price'!P68*'Volume (KT)'!P68</f>
        <v>0</v>
      </c>
    </row>
    <row r="68" spans="1:16">
      <c r="A68" s="74" t="s">
        <v>7</v>
      </c>
      <c r="B68" s="85" t="s">
        <v>95</v>
      </c>
      <c r="C68" s="88" t="s">
        <v>105</v>
      </c>
      <c r="D68" s="88" t="s">
        <v>95</v>
      </c>
      <c r="E68" s="75">
        <f>'Selling Price'!E69*'Volume (KT)'!E69</f>
        <v>215.79617969106522</v>
      </c>
      <c r="F68" s="75">
        <f>'Selling Price'!F69*'Volume (KT)'!F69</f>
        <v>281.31231243177172</v>
      </c>
      <c r="G68" s="75">
        <f>'Selling Price'!G69*'Volume (KT)'!G69</f>
        <v>308.45931283905969</v>
      </c>
      <c r="H68" s="75">
        <f>'Selling Price'!H69*'Volume (KT)'!H69</f>
        <v>231.55384615384619</v>
      </c>
      <c r="I68" s="75">
        <f>'Selling Price'!I69*'Volume (KT)'!I69</f>
        <v>277.11226887336488</v>
      </c>
      <c r="J68" s="75">
        <f>'Selling Price'!J69*'Volume (KT)'!J69</f>
        <v>226.7282199872985</v>
      </c>
      <c r="K68" s="75">
        <f>'Selling Price'!K69*'Volume (KT)'!K69</f>
        <v>227.00212904194942</v>
      </c>
      <c r="L68" s="75">
        <f>'Selling Price'!L69*'Volume (KT)'!L69</f>
        <v>232.69387054543265</v>
      </c>
      <c r="M68" s="75">
        <f>'Selling Price'!M69*'Volume (KT)'!M69</f>
        <v>232.69387054543265</v>
      </c>
      <c r="N68" s="75">
        <f>'Selling Price'!N69*'Volume (KT)'!N69</f>
        <v>234.6784664562679</v>
      </c>
      <c r="O68" s="75">
        <f>'Selling Price'!O69*'Volume (KT)'!O69</f>
        <v>241.46142503980528</v>
      </c>
      <c r="P68" s="75">
        <f>'Selling Price'!P69*'Volume (KT)'!P69</f>
        <v>429.26475562632049</v>
      </c>
    </row>
    <row r="69" spans="1:16">
      <c r="A69" s="74" t="s">
        <v>7</v>
      </c>
      <c r="B69" s="247" t="s">
        <v>42</v>
      </c>
      <c r="C69" s="247" t="s">
        <v>180</v>
      </c>
      <c r="D69" s="247" t="s">
        <v>107</v>
      </c>
      <c r="E69" s="75">
        <f>'Selling Price'!E70*'Volume (KT)'!E70</f>
        <v>0</v>
      </c>
      <c r="F69" s="75">
        <f>'Selling Price'!F70*'Volume (KT)'!F70</f>
        <v>0</v>
      </c>
      <c r="G69" s="75">
        <f>'Selling Price'!G70*'Volume (KT)'!G70</f>
        <v>0</v>
      </c>
      <c r="H69" s="75">
        <f>'Selling Price'!H70*'Volume (KT)'!H70</f>
        <v>0</v>
      </c>
      <c r="I69" s="75">
        <f>'Selling Price'!I70*'Volume (KT)'!I70</f>
        <v>0</v>
      </c>
      <c r="J69" s="75">
        <f>'Selling Price'!J70*'Volume (KT)'!J70</f>
        <v>0</v>
      </c>
      <c r="K69" s="75">
        <f>'Selling Price'!K70*'Volume (KT)'!K70</f>
        <v>0</v>
      </c>
      <c r="L69" s="75">
        <f>'Selling Price'!L70*'Volume (KT)'!L70</f>
        <v>0</v>
      </c>
      <c r="M69" s="75">
        <f>'Selling Price'!M70*'Volume (KT)'!M70</f>
        <v>0</v>
      </c>
      <c r="N69" s="75">
        <f>'Selling Price'!N70*'Volume (KT)'!N70</f>
        <v>0</v>
      </c>
      <c r="O69" s="75">
        <f>'Selling Price'!O70*'Volume (KT)'!O70</f>
        <v>0</v>
      </c>
      <c r="P69" s="75">
        <f>'Selling Price'!P70*'Volume (KT)'!P70</f>
        <v>0</v>
      </c>
    </row>
    <row r="70" spans="1:16">
      <c r="A70" s="74" t="s">
        <v>7</v>
      </c>
      <c r="B70" s="86" t="s">
        <v>286</v>
      </c>
      <c r="C70" s="86" t="s">
        <v>106</v>
      </c>
      <c r="D70" s="86" t="s">
        <v>107</v>
      </c>
      <c r="E70" s="75">
        <f>'Selling Price'!E71*'Volume (KT)'!E71</f>
        <v>45700.119271882795</v>
      </c>
      <c r="F70" s="75">
        <f>'Selling Price'!F71*'Volume (KT)'!F71</f>
        <v>44001.70701570798</v>
      </c>
      <c r="G70" s="75">
        <f>'Selling Price'!G71*'Volume (KT)'!G71</f>
        <v>55139.361383945048</v>
      </c>
      <c r="H70" s="75">
        <f>'Selling Price'!H71*'Volume (KT)'!H71</f>
        <v>43472.233014382822</v>
      </c>
      <c r="I70" s="75">
        <f>'Selling Price'!I71*'Volume (KT)'!I71</f>
        <v>44983.978374494967</v>
      </c>
      <c r="J70" s="75">
        <f>'Selling Price'!J71*'Volume (KT)'!J71</f>
        <v>43223.319237219228</v>
      </c>
      <c r="K70" s="75">
        <f>'Selling Price'!K71*'Volume (KT)'!K71</f>
        <v>41479.212364951316</v>
      </c>
      <c r="L70" s="75">
        <f>'Selling Price'!L71*'Volume (KT)'!L71</f>
        <v>40027.438612098886</v>
      </c>
      <c r="M70" s="75">
        <f>'Selling Price'!M71*'Volume (KT)'!M71</f>
        <v>40633.543273330979</v>
      </c>
      <c r="N70" s="75">
        <f>'Selling Price'!N71*'Volume (KT)'!N71</f>
        <v>43523.05038132536</v>
      </c>
      <c r="O70" s="75">
        <f>'Selling Price'!O71*'Volume (KT)'!O71</f>
        <v>45246.928900362305</v>
      </c>
      <c r="P70" s="75">
        <f>'Selling Price'!P71*'Volume (KT)'!P71</f>
        <v>45770.814720527233</v>
      </c>
    </row>
    <row r="71" spans="1:16">
      <c r="A71" s="74" t="s">
        <v>7</v>
      </c>
      <c r="B71" s="86" t="s">
        <v>286</v>
      </c>
      <c r="C71" s="86" t="s">
        <v>106</v>
      </c>
      <c r="D71" s="86" t="s">
        <v>108</v>
      </c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spans="1:16">
      <c r="A72" s="74" t="s">
        <v>7</v>
      </c>
      <c r="B72" s="86" t="s">
        <v>286</v>
      </c>
      <c r="C72" s="86" t="s">
        <v>110</v>
      </c>
      <c r="D72" s="86" t="s">
        <v>107</v>
      </c>
      <c r="E72" s="75">
        <f>'Selling Price'!E73*'Volume (KT)'!E73</f>
        <v>11632.602082935833</v>
      </c>
      <c r="F72" s="75">
        <f>'Selling Price'!F73*'Volume (KT)'!F73</f>
        <v>8150.7905889840695</v>
      </c>
      <c r="G72" s="75">
        <f>'Selling Price'!G73*'Volume (KT)'!G73</f>
        <v>13290.9562137211</v>
      </c>
      <c r="H72" s="75">
        <f>'Selling Price'!H73*'Volume (KT)'!H73</f>
        <v>11469.310514660934</v>
      </c>
      <c r="I72" s="75">
        <f>'Selling Price'!I73*'Volume (KT)'!I73</f>
        <v>10675.317828656798</v>
      </c>
      <c r="J72" s="75">
        <f>'Selling Price'!J73*'Volume (KT)'!J73</f>
        <v>10276.818608675452</v>
      </c>
      <c r="K72" s="75">
        <f>'Selling Price'!K73*'Volume (KT)'!K73</f>
        <v>9835.0729299166869</v>
      </c>
      <c r="L72" s="75">
        <f>'Selling Price'!L73*'Volume (KT)'!L73</f>
        <v>9576.573709935341</v>
      </c>
      <c r="M72" s="75">
        <f>'Selling Price'!M73*'Volume (KT)'!M73</f>
        <v>9689.5752699726509</v>
      </c>
      <c r="N72" s="75">
        <f>'Selling Price'!N73*'Volume (KT)'!N73</f>
        <v>9814.3450493016098</v>
      </c>
      <c r="O72" s="75">
        <f>'Selling Price'!O73*'Volume (KT)'!O73</f>
        <v>10102.346609338918</v>
      </c>
      <c r="P72" s="75">
        <f>'Selling Price'!P73*'Volume (KT)'!P73</f>
        <v>10188.349729413538</v>
      </c>
    </row>
    <row r="73" spans="1:16">
      <c r="A73" s="74" t="s">
        <v>7</v>
      </c>
      <c r="B73" s="86" t="s">
        <v>286</v>
      </c>
      <c r="C73" s="86" t="s">
        <v>111</v>
      </c>
      <c r="D73" s="86" t="s">
        <v>107</v>
      </c>
      <c r="E73" s="75">
        <f>'Selling Price'!E74*'Volume (KT)'!E74</f>
        <v>5413.0375025927997</v>
      </c>
      <c r="F73" s="75">
        <f>'Selling Price'!F74*'Volume (KT)'!F74</f>
        <v>0</v>
      </c>
      <c r="G73" s="75">
        <f>'Selling Price'!G74*'Volume (KT)'!G74</f>
        <v>0</v>
      </c>
      <c r="H73" s="75">
        <f>'Selling Price'!H74*'Volume (KT)'!H74</f>
        <v>13016.915189748051</v>
      </c>
      <c r="I73" s="75">
        <f>'Selling Price'!I74*'Volume (KT)'!I74</f>
        <v>18996.631914356825</v>
      </c>
      <c r="J73" s="75">
        <f>'Selling Price'!J74*'Volume (KT)'!J74</f>
        <v>22021.754161447396</v>
      </c>
      <c r="K73" s="75">
        <f>'Selling Price'!K74*'Volume (KT)'!K74</f>
        <v>21075.1562783929</v>
      </c>
      <c r="L73" s="75">
        <f>'Selling Price'!L74*'Volume (KT)'!L74</f>
        <v>20521.229378432876</v>
      </c>
      <c r="M73" s="75">
        <f>'Selling Price'!M74*'Volume (KT)'!M74</f>
        <v>20763.375578512823</v>
      </c>
      <c r="N73" s="75">
        <f>'Selling Price'!N74*'Volume (KT)'!N74</f>
        <v>21030.739391360592</v>
      </c>
      <c r="O73" s="75">
        <f>'Selling Price'!O74*'Volume (KT)'!O74</f>
        <v>21647.885591440539</v>
      </c>
      <c r="P73" s="75">
        <f>'Selling Price'!P74*'Volume (KT)'!P74</f>
        <v>21832.177991600438</v>
      </c>
    </row>
    <row r="74" spans="1:16">
      <c r="A74" s="74" t="s">
        <v>7</v>
      </c>
      <c r="B74" s="85" t="s">
        <v>95</v>
      </c>
      <c r="C74" s="85" t="s">
        <v>106</v>
      </c>
      <c r="D74" s="85" t="s">
        <v>107</v>
      </c>
      <c r="E74" s="75">
        <f>'Selling Price'!E75*'Volume (KT)'!E75</f>
        <v>0</v>
      </c>
      <c r="F74" s="75">
        <f>'Selling Price'!F75*'Volume (KT)'!F75</f>
        <v>0</v>
      </c>
      <c r="G74" s="75">
        <f>'Selling Price'!G75*'Volume (KT)'!G75</f>
        <v>0</v>
      </c>
      <c r="H74" s="75">
        <f>'Selling Price'!H75*'Volume (KT)'!H75</f>
        <v>0</v>
      </c>
      <c r="I74" s="75">
        <f>'Selling Price'!I75*'Volume (KT)'!I75</f>
        <v>0</v>
      </c>
      <c r="J74" s="75">
        <f>'Selling Price'!J75*'Volume (KT)'!J75</f>
        <v>0</v>
      </c>
      <c r="K74" s="75">
        <f>'Selling Price'!K75*'Volume (KT)'!K75</f>
        <v>0</v>
      </c>
      <c r="L74" s="75">
        <f>'Selling Price'!L75*'Volume (KT)'!L75</f>
        <v>0</v>
      </c>
      <c r="M74" s="75">
        <f>'Selling Price'!M75*'Volume (KT)'!M75</f>
        <v>0</v>
      </c>
      <c r="N74" s="75">
        <f>'Selling Price'!N75*'Volume (KT)'!N75</f>
        <v>0</v>
      </c>
      <c r="O74" s="75">
        <f>'Selling Price'!O75*'Volume (KT)'!O75</f>
        <v>0</v>
      </c>
      <c r="P74" s="75">
        <f>'Selling Price'!P75*'Volume (KT)'!P75</f>
        <v>0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108</v>
      </c>
      <c r="E75" s="75">
        <f>'Selling Price'!E76*'Volume (KT)'!E76</f>
        <v>24163.90942630974</v>
      </c>
      <c r="F75" s="75">
        <f>'Selling Price'!F76*'Volume (KT)'!F76</f>
        <v>21290.25723671282</v>
      </c>
      <c r="G75" s="75">
        <f>'Selling Price'!G76*'Volume (KT)'!G76</f>
        <v>25645.968820470465</v>
      </c>
      <c r="H75" s="75">
        <f>'Selling Price'!H76*'Volume (KT)'!H76</f>
        <v>22994.296322576294</v>
      </c>
      <c r="I75" s="75">
        <f>'Selling Price'!I76*'Volume (KT)'!I76</f>
        <v>22609.258656275921</v>
      </c>
      <c r="J75" s="75">
        <f>'Selling Price'!J76*'Volume (KT)'!J76</f>
        <v>10637.898983791705</v>
      </c>
      <c r="K75" s="75">
        <f>'Selling Price'!K76*'Volume (KT)'!K76</f>
        <v>8227.0977397637853</v>
      </c>
      <c r="L75" s="75">
        <f>'Selling Price'!L76*'Volume (KT)'!L76</f>
        <v>11713.944903483984</v>
      </c>
      <c r="M75" s="75">
        <f>'Selling Price'!M76*'Volume (KT)'!M76</f>
        <v>5089.1469071468773</v>
      </c>
      <c r="N75" s="75">
        <f>'Selling Price'!N76*'Volume (KT)'!N76</f>
        <v>11559.636745646403</v>
      </c>
      <c r="O75" s="75">
        <f>'Selling Price'!O76*'Volume (KT)'!O76</f>
        <v>9958.85878653484</v>
      </c>
      <c r="P75" s="75">
        <f>'Selling Price'!P76*'Volume (KT)'!P76</f>
        <v>10327.870071928768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109</v>
      </c>
      <c r="E76" s="75">
        <f>'Selling Price'!E77*'Volume (KT)'!E77</f>
        <v>7244.734944857898</v>
      </c>
      <c r="F76" s="75">
        <f>'Selling Price'!F77*'Volume (KT)'!F77</f>
        <v>7987.0258408124046</v>
      </c>
      <c r="G76" s="75">
        <f>'Selling Price'!G77*'Volume (KT)'!G77</f>
        <v>9354.8019891500917</v>
      </c>
      <c r="H76" s="75">
        <f>'Selling Price'!H77*'Volume (KT)'!H77</f>
        <v>6284.0723981900464</v>
      </c>
      <c r="I76" s="75">
        <f>'Selling Price'!I77*'Volume (KT)'!I77</f>
        <v>6123.2181926384565</v>
      </c>
      <c r="J76" s="75">
        <f>'Selling Price'!J77*'Volume (KT)'!J77</f>
        <v>7102.9331034606093</v>
      </c>
      <c r="K76" s="75">
        <f>'Selling Price'!K77*'Volume (KT)'!K77</f>
        <v>10242.215157825991</v>
      </c>
      <c r="L76" s="75">
        <f>'Selling Price'!L77*'Volume (KT)'!L77</f>
        <v>10028.273329941992</v>
      </c>
      <c r="M76" s="75">
        <f>'Selling Price'!M77*'Volume (KT)'!M77</f>
        <v>12092.917839047697</v>
      </c>
      <c r="N76" s="75">
        <f>'Selling Price'!N77*'Volume (KT)'!N77</f>
        <v>12608.256917794542</v>
      </c>
      <c r="O76" s="75">
        <f>'Selling Price'!O77*'Volume (KT)'!O77</f>
        <v>11739.811461240437</v>
      </c>
      <c r="P76" s="75">
        <f>'Selling Price'!P77*'Volume (KT)'!P77</f>
        <v>12628.65775628188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121</v>
      </c>
      <c r="E77" s="75">
        <f>'Selling Price'!E78*'Volume (KT)'!E78</f>
        <v>331.9272895869795</v>
      </c>
      <c r="F77" s="75">
        <f>'Selling Price'!F78*'Volume (KT)'!F78</f>
        <v>296.74465613582601</v>
      </c>
      <c r="G77" s="75">
        <f>'Selling Price'!G78*'Volume (KT)'!G78</f>
        <v>213.04701627486438</v>
      </c>
      <c r="H77" s="75">
        <f>'Selling Price'!H78*'Volume (KT)'!H78</f>
        <v>319.85972850678741</v>
      </c>
      <c r="I77" s="75">
        <f>'Selling Price'!I78*'Volume (KT)'!I78</f>
        <v>311.81701822920792</v>
      </c>
      <c r="J77" s="75">
        <f>'Selling Price'!J78*'Volume (KT)'!J78</f>
        <v>311.81701822920792</v>
      </c>
      <c r="K77" s="75">
        <f>'Selling Price'!K78*'Volume (KT)'!K78</f>
        <v>312.19372257016732</v>
      </c>
      <c r="L77" s="75">
        <f>'Selling Price'!L78*'Volume (KT)'!L78</f>
        <v>321.67995840930604</v>
      </c>
      <c r="M77" s="75">
        <f>'Selling Price'!M78*'Volume (KT)'!M78</f>
        <v>321.67995840930604</v>
      </c>
      <c r="N77" s="75">
        <f>'Selling Price'!N78*'Volume (KT)'!N78</f>
        <v>324.42349750021697</v>
      </c>
      <c r="O77" s="75">
        <f>'Selling Price'!O78*'Volume (KT)'!O78</f>
        <v>335.72842847277934</v>
      </c>
      <c r="P77" s="75">
        <f>'Selling Price'!P78*'Volume (KT)'!P78</f>
        <v>335.72842847277934</v>
      </c>
    </row>
    <row r="78" spans="1:16">
      <c r="A78" s="74" t="s">
        <v>7</v>
      </c>
      <c r="B78" s="85" t="s">
        <v>95</v>
      </c>
      <c r="C78" s="85" t="s">
        <v>110</v>
      </c>
      <c r="D78" s="85" t="s">
        <v>107</v>
      </c>
      <c r="E78" s="75">
        <f>'Selling Price'!E79*'Volume (KT)'!E79</f>
        <v>0</v>
      </c>
      <c r="F78" s="75">
        <f>'Selling Price'!F79*'Volume (KT)'!F79</f>
        <v>1059.5258223216999</v>
      </c>
      <c r="G78" s="75">
        <f>'Selling Price'!G79*'Volume (KT)'!G79</f>
        <v>12.728571428571913</v>
      </c>
      <c r="H78" s="75">
        <f>'Selling Price'!H79*'Volume (KT)'!H79</f>
        <v>0</v>
      </c>
      <c r="I78" s="75">
        <f>'Selling Price'!I79*'Volume (KT)'!I79</f>
        <v>0</v>
      </c>
      <c r="J78" s="75">
        <f>'Selling Price'!J79*'Volume (KT)'!J79</f>
        <v>0</v>
      </c>
      <c r="K78" s="75">
        <f>'Selling Price'!K79*'Volume (KT)'!K79</f>
        <v>0</v>
      </c>
      <c r="L78" s="75">
        <f>'Selling Price'!L79*'Volume (KT)'!L79</f>
        <v>0</v>
      </c>
      <c r="M78" s="75">
        <f>'Selling Price'!M79*'Volume (KT)'!M79</f>
        <v>0</v>
      </c>
      <c r="N78" s="75">
        <f>'Selling Price'!N79*'Volume (KT)'!N79</f>
        <v>0</v>
      </c>
      <c r="O78" s="75">
        <f>'Selling Price'!O79*'Volume (KT)'!O79</f>
        <v>0</v>
      </c>
      <c r="P78" s="75">
        <f>'Selling Price'!P79*'Volume (KT)'!P79</f>
        <v>0</v>
      </c>
    </row>
    <row r="79" spans="1:16">
      <c r="A79" s="74" t="s">
        <v>7</v>
      </c>
      <c r="B79" s="85" t="s">
        <v>95</v>
      </c>
      <c r="C79" s="85" t="s">
        <v>111</v>
      </c>
      <c r="D79" s="85" t="s">
        <v>107</v>
      </c>
      <c r="E79" s="75">
        <f>'Selling Price'!E80*'Volume (KT)'!E80</f>
        <v>8270.71491047778</v>
      </c>
      <c r="F79" s="75">
        <f>'Selling Price'!F80*'Volume (KT)'!F80</f>
        <v>10975.167880623196</v>
      </c>
      <c r="G79" s="75">
        <f>'Selling Price'!G80*'Volume (KT)'!G80</f>
        <v>12728.571428571429</v>
      </c>
      <c r="H79" s="75">
        <f>'Selling Price'!H80*'Volume (KT)'!H80</f>
        <v>5539.1582132535723</v>
      </c>
      <c r="I79" s="75">
        <f>'Selling Price'!I80*'Volume (KT)'!I80</f>
        <v>2105.7958585624619</v>
      </c>
      <c r="J79" s="75">
        <f>'Selling Price'!J80*'Volume (KT)'!J80</f>
        <v>0</v>
      </c>
      <c r="K79" s="75">
        <f>'Selling Price'!K80*'Volume (KT)'!K80</f>
        <v>0</v>
      </c>
      <c r="L79" s="75">
        <f>'Selling Price'!L80*'Volume (KT)'!L80</f>
        <v>0</v>
      </c>
      <c r="M79" s="75">
        <f>'Selling Price'!M80*'Volume (KT)'!M80</f>
        <v>0</v>
      </c>
      <c r="N79" s="75">
        <f>'Selling Price'!N80*'Volume (KT)'!N80</f>
        <v>0</v>
      </c>
      <c r="O79" s="75">
        <f>'Selling Price'!O80*'Volume (KT)'!O80</f>
        <v>0</v>
      </c>
      <c r="P79" s="75">
        <f>'Selling Price'!P80*'Volume (KT)'!P80</f>
        <v>0</v>
      </c>
    </row>
    <row r="80" spans="1:16">
      <c r="A80" s="74" t="s">
        <v>7</v>
      </c>
      <c r="B80" s="85" t="s">
        <v>95</v>
      </c>
      <c r="C80" s="85" t="s">
        <v>112</v>
      </c>
      <c r="D80" s="85" t="s">
        <v>107</v>
      </c>
      <c r="E80" s="75">
        <f>'Selling Price'!E81*'Volume (KT)'!E81</f>
        <v>0</v>
      </c>
      <c r="F80" s="75">
        <f>'Selling Price'!F81*'Volume (KT)'!F81</f>
        <v>0</v>
      </c>
      <c r="G80" s="75">
        <f>'Selling Price'!G81*'Volume (KT)'!G81</f>
        <v>0</v>
      </c>
      <c r="H80" s="75">
        <f>'Selling Price'!H81*'Volume (KT)'!H81</f>
        <v>0</v>
      </c>
      <c r="I80" s="75">
        <f>'Selling Price'!I81*'Volume (KT)'!I81</f>
        <v>0</v>
      </c>
      <c r="J80" s="75">
        <f>'Selling Price'!J81*'Volume (KT)'!J81</f>
        <v>0</v>
      </c>
      <c r="K80" s="75">
        <f>'Selling Price'!K81*'Volume (KT)'!K81</f>
        <v>0</v>
      </c>
      <c r="L80" s="75">
        <f>'Selling Price'!L81*'Volume (KT)'!L81</f>
        <v>0</v>
      </c>
      <c r="M80" s="75">
        <f>'Selling Price'!M81*'Volume (KT)'!M81</f>
        <v>0</v>
      </c>
      <c r="N80" s="75">
        <f>'Selling Price'!N81*'Volume (KT)'!N81</f>
        <v>0</v>
      </c>
      <c r="O80" s="75">
        <f>'Selling Price'!O81*'Volume (KT)'!O81</f>
        <v>0</v>
      </c>
      <c r="P80" s="75">
        <f>'Selling Price'!P81*'Volume (KT)'!P81</f>
        <v>0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109</v>
      </c>
      <c r="E81" s="75">
        <f>'Selling Price'!E82*'Volume (KT)'!E82</f>
        <v>0</v>
      </c>
      <c r="F81" s="75">
        <f>'Selling Price'!F82*'Volume (KT)'!F82</f>
        <v>0</v>
      </c>
      <c r="G81" s="75">
        <f>'Selling Price'!G82*'Volume (KT)'!G82</f>
        <v>0</v>
      </c>
      <c r="H81" s="75">
        <f>'Selling Price'!H82*'Volume (KT)'!H82</f>
        <v>0</v>
      </c>
      <c r="I81" s="75">
        <f>'Selling Price'!I82*'Volume (KT)'!I82</f>
        <v>0</v>
      </c>
      <c r="J81" s="75">
        <f>'Selling Price'!J82*'Volume (KT)'!J82</f>
        <v>0</v>
      </c>
      <c r="K81" s="75">
        <f>'Selling Price'!K82*'Volume (KT)'!K82</f>
        <v>0</v>
      </c>
      <c r="L81" s="75">
        <f>'Selling Price'!L82*'Volume (KT)'!L82</f>
        <v>0</v>
      </c>
      <c r="M81" s="75">
        <f>'Selling Price'!M82*'Volume (KT)'!M82</f>
        <v>0</v>
      </c>
      <c r="N81" s="75">
        <f>'Selling Price'!N82*'Volume (KT)'!N82</f>
        <v>0</v>
      </c>
      <c r="O81" s="75">
        <f>'Selling Price'!O82*'Volume (KT)'!O82</f>
        <v>0</v>
      </c>
      <c r="P81" s="75">
        <f>'Selling Price'!P82*'Volume (KT)'!P82</f>
        <v>0</v>
      </c>
    </row>
    <row r="82" spans="1:16">
      <c r="A82" s="74" t="s">
        <v>7</v>
      </c>
      <c r="B82" s="85" t="s">
        <v>95</v>
      </c>
      <c r="C82" s="85" t="s">
        <v>113</v>
      </c>
      <c r="D82" s="85" t="s">
        <v>107</v>
      </c>
      <c r="E82" s="75">
        <f>'Selling Price'!E83*'Volume (KT)'!E83</f>
        <v>0</v>
      </c>
      <c r="F82" s="75">
        <f>'Selling Price'!F83*'Volume (KT)'!F83</f>
        <v>0</v>
      </c>
      <c r="G82" s="75">
        <f>'Selling Price'!G83*'Volume (KT)'!G83</f>
        <v>0</v>
      </c>
      <c r="H82" s="75">
        <f>'Selling Price'!H83*'Volume (KT)'!H83</f>
        <v>0</v>
      </c>
      <c r="I82" s="75">
        <f>'Selling Price'!I83*'Volume (KT)'!I83</f>
        <v>0</v>
      </c>
      <c r="J82" s="75">
        <f>'Selling Price'!J83*'Volume (KT)'!J83</f>
        <v>0</v>
      </c>
      <c r="K82" s="75">
        <f>'Selling Price'!K83*'Volume (KT)'!K83</f>
        <v>0</v>
      </c>
      <c r="L82" s="75">
        <f>'Selling Price'!L83*'Volume (KT)'!L83</f>
        <v>0</v>
      </c>
      <c r="M82" s="75">
        <f>'Selling Price'!M83*'Volume (KT)'!M83</f>
        <v>0</v>
      </c>
      <c r="N82" s="75">
        <f>'Selling Price'!N83*'Volume (KT)'!N83</f>
        <v>0</v>
      </c>
      <c r="O82" s="75">
        <f>'Selling Price'!O83*'Volume (KT)'!O83</f>
        <v>0</v>
      </c>
      <c r="P82" s="75">
        <f>'Selling Price'!P83*'Volume (KT)'!P83</f>
        <v>0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109</v>
      </c>
      <c r="E83" s="75">
        <f>'Selling Price'!E84*'Volume (KT)'!E84</f>
        <v>0</v>
      </c>
      <c r="F83" s="75">
        <f>'Selling Price'!F84*'Volume (KT)'!F84</f>
        <v>0</v>
      </c>
      <c r="G83" s="75">
        <f>'Selling Price'!G84*'Volume (KT)'!G84</f>
        <v>0</v>
      </c>
      <c r="H83" s="75">
        <f>'Selling Price'!H84*'Volume (KT)'!H84</f>
        <v>0</v>
      </c>
      <c r="I83" s="75">
        <f>'Selling Price'!I84*'Volume (KT)'!I84</f>
        <v>0</v>
      </c>
      <c r="J83" s="75">
        <f>'Selling Price'!J84*'Volume (KT)'!J84</f>
        <v>0</v>
      </c>
      <c r="K83" s="75">
        <f>'Selling Price'!K84*'Volume (KT)'!K84</f>
        <v>0</v>
      </c>
      <c r="L83" s="75">
        <f>'Selling Price'!L84*'Volume (KT)'!L84</f>
        <v>0</v>
      </c>
      <c r="M83" s="75">
        <f>'Selling Price'!M84*'Volume (KT)'!M84</f>
        <v>0</v>
      </c>
      <c r="N83" s="75">
        <f>'Selling Price'!N84*'Volume (KT)'!N84</f>
        <v>0</v>
      </c>
      <c r="O83" s="75">
        <f>'Selling Price'!O84*'Volume (KT)'!O84</f>
        <v>0</v>
      </c>
      <c r="P83" s="75">
        <f>'Selling Price'!P84*'Volume (KT)'!P84</f>
        <v>0</v>
      </c>
    </row>
    <row r="84" spans="1:16">
      <c r="A84" s="74" t="s">
        <v>7</v>
      </c>
      <c r="B84" s="85" t="s">
        <v>95</v>
      </c>
      <c r="C84" s="85" t="s">
        <v>114</v>
      </c>
      <c r="D84" s="85" t="s">
        <v>107</v>
      </c>
      <c r="E84" s="75">
        <f>'Selling Price'!E85*'Volume (KT)'!E85</f>
        <v>0</v>
      </c>
      <c r="F84" s="75">
        <f>'Selling Price'!F85*'Volume (KT)'!F85</f>
        <v>0</v>
      </c>
      <c r="G84" s="75">
        <f>'Selling Price'!G85*'Volume (KT)'!G85</f>
        <v>0</v>
      </c>
      <c r="H84" s="75">
        <f>'Selling Price'!H85*'Volume (KT)'!H85</f>
        <v>0</v>
      </c>
      <c r="I84" s="75">
        <f>'Selling Price'!I85*'Volume (KT)'!I85</f>
        <v>0</v>
      </c>
      <c r="J84" s="75">
        <f>'Selling Price'!J85*'Volume (KT)'!J85</f>
        <v>0</v>
      </c>
      <c r="K84" s="75">
        <f>'Selling Price'!K85*'Volume (KT)'!K85</f>
        <v>0</v>
      </c>
      <c r="L84" s="75">
        <f>'Selling Price'!L85*'Volume (KT)'!L85</f>
        <v>0</v>
      </c>
      <c r="M84" s="75">
        <f>'Selling Price'!M85*'Volume (KT)'!M85</f>
        <v>0</v>
      </c>
      <c r="N84" s="75">
        <f>'Selling Price'!N85*'Volume (KT)'!N85</f>
        <v>0</v>
      </c>
      <c r="O84" s="75">
        <f>'Selling Price'!O85*'Volume (KT)'!O85</f>
        <v>0</v>
      </c>
      <c r="P84" s="75">
        <f>'Selling Price'!P85*'Volume (KT)'!P85</f>
        <v>0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109</v>
      </c>
      <c r="E85" s="75">
        <f>'Selling Price'!E86*'Volume (KT)'!E86</f>
        <v>499.67742346320557</v>
      </c>
      <c r="F85" s="75">
        <f>'Selling Price'!F86*'Volume (KT)'!F86</f>
        <v>510.50422057873698</v>
      </c>
      <c r="G85" s="75">
        <f>'Selling Price'!G86*'Volume (KT)'!G86</f>
        <v>513.12115732368898</v>
      </c>
      <c r="H85" s="75">
        <f>'Selling Price'!H86*'Volume (KT)'!H86</f>
        <v>770.37828054298654</v>
      </c>
      <c r="I85" s="75">
        <f>'Selling Price'!I86*'Volume (KT)'!I86</f>
        <v>751.07577587679589</v>
      </c>
      <c r="J85" s="75">
        <f>'Selling Price'!J86*'Volume (KT)'!J86</f>
        <v>751.07577587679589</v>
      </c>
      <c r="K85" s="75">
        <f>'Selling Price'!K86*'Volume (KT)'!K86</f>
        <v>1002.6441949185856</v>
      </c>
      <c r="L85" s="75">
        <f>'Selling Price'!L86*'Volume (KT)'!L86</f>
        <v>774.75011220287217</v>
      </c>
      <c r="M85" s="75">
        <f>'Selling Price'!M86*'Volume (KT)'!M86</f>
        <v>1033.0001496038294</v>
      </c>
      <c r="N85" s="75">
        <f>'Selling Price'!N86*'Volume (KT)'!N86</f>
        <v>1562.7155781320196</v>
      </c>
      <c r="O85" s="75">
        <f>'Selling Price'!O86*'Volume (KT)'!O86</f>
        <v>1616.9792468003186</v>
      </c>
      <c r="P85" s="75">
        <f>'Selling Price'!P86*'Volume (KT)'!P86</f>
        <v>808.4896234001593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121</v>
      </c>
      <c r="E86" s="75">
        <f>'Selling Price'!E87*'Volume (KT)'!E87</f>
        <v>762.91480331533148</v>
      </c>
      <c r="F86" s="75">
        <f>'Selling Price'!F87*'Volume (KT)'!F87</f>
        <v>779.24954917658363</v>
      </c>
      <c r="G86" s="75">
        <f>'Selling Price'!G87*'Volume (KT)'!G87</f>
        <v>783.24412296564208</v>
      </c>
      <c r="H86" s="75">
        <f>'Selling Price'!H87*'Volume (KT)'!H87</f>
        <v>783.95294117647074</v>
      </c>
      <c r="I86" s="75">
        <f>'Selling Price'!I87*'Volume (KT)'!I87</f>
        <v>764.65043651027997</v>
      </c>
      <c r="J86" s="75">
        <f>'Selling Price'!J87*'Volume (KT)'!J87</f>
        <v>764.65043651027997</v>
      </c>
      <c r="K86" s="75">
        <f>'Selling Price'!K87*'Volume (KT)'!K87</f>
        <v>765.57420629162721</v>
      </c>
      <c r="L86" s="75">
        <f>'Selling Price'!L87*'Volume (KT)'!L87</f>
        <v>788.34117230556012</v>
      </c>
      <c r="M86" s="75">
        <f>'Selling Price'!M87*'Volume (KT)'!M87</f>
        <v>788.34117230556012</v>
      </c>
      <c r="N86" s="75">
        <f>'Selling Price'!N87*'Volume (KT)'!N87</f>
        <v>795.0647643934542</v>
      </c>
      <c r="O86" s="75">
        <f>'Selling Price'!O87*'Volume (KT)'!O87</f>
        <v>822.19659872760371</v>
      </c>
      <c r="P86" s="75">
        <f>'Selling Price'!P87*'Volume (KT)'!P87</f>
        <v>822.19659872760371</v>
      </c>
    </row>
    <row r="87" spans="1:16">
      <c r="A87" s="74" t="s">
        <v>7</v>
      </c>
      <c r="B87" s="85" t="s">
        <v>95</v>
      </c>
      <c r="C87" s="85" t="s">
        <v>115</v>
      </c>
      <c r="D87" s="85" t="s">
        <v>107</v>
      </c>
      <c r="E87" s="75">
        <f>'Selling Price'!E88*'Volume (KT)'!E88</f>
        <v>0</v>
      </c>
      <c r="F87" s="75">
        <f>'Selling Price'!F88*'Volume (KT)'!F88</f>
        <v>0</v>
      </c>
      <c r="G87" s="75">
        <f>'Selling Price'!G88*'Volume (KT)'!G88</f>
        <v>0</v>
      </c>
      <c r="H87" s="75">
        <f>'Selling Price'!H88*'Volume (KT)'!H88</f>
        <v>0</v>
      </c>
      <c r="I87" s="75">
        <f>'Selling Price'!I88*'Volume (KT)'!I88</f>
        <v>0</v>
      </c>
      <c r="J87" s="75">
        <f>'Selling Price'!J88*'Volume (KT)'!J88</f>
        <v>0</v>
      </c>
      <c r="K87" s="75">
        <f>'Selling Price'!K88*'Volume (KT)'!K88</f>
        <v>0</v>
      </c>
      <c r="L87" s="75">
        <f>'Selling Price'!L88*'Volume (KT)'!L88</f>
        <v>0</v>
      </c>
      <c r="M87" s="75">
        <f>'Selling Price'!M88*'Volume (KT)'!M88</f>
        <v>0</v>
      </c>
      <c r="N87" s="75">
        <f>'Selling Price'!N88*'Volume (KT)'!N88</f>
        <v>0</v>
      </c>
      <c r="O87" s="75">
        <f>'Selling Price'!O88*'Volume (KT)'!O88</f>
        <v>0</v>
      </c>
      <c r="P87" s="75">
        <f>'Selling Price'!P88*'Volume (KT)'!P88</f>
        <v>0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109</v>
      </c>
      <c r="E88" s="75">
        <f>'Selling Price'!E89*'Volume (KT)'!E89</f>
        <v>4024.7013984348378</v>
      </c>
      <c r="F88" s="75">
        <f>'Selling Price'!F89*'Volume (KT)'!F89</f>
        <v>4858.3525919872654</v>
      </c>
      <c r="G88" s="75">
        <f>'Selling Price'!G89*'Volume (KT)'!G89</f>
        <v>4403.3510548523218</v>
      </c>
      <c r="H88" s="75">
        <f>'Selling Price'!H89*'Volume (KT)'!H89</f>
        <v>4407.3359879336358</v>
      </c>
      <c r="I88" s="75">
        <f>'Selling Price'!I89*'Volume (KT)'!I89</f>
        <v>4221.2539811437273</v>
      </c>
      <c r="J88" s="75">
        <f>'Selling Price'!J89*'Volume (KT)'!J89</f>
        <v>4221.2539811437273</v>
      </c>
      <c r="K88" s="75">
        <f>'Selling Price'!K89*'Volume (KT)'!K89</f>
        <v>4226.3536537274103</v>
      </c>
      <c r="L88" s="75">
        <f>'Selling Price'!L89*'Volume (KT)'!L89</f>
        <v>4356.3783262958714</v>
      </c>
      <c r="M88" s="75">
        <f>'Selling Price'!M89*'Volume (KT)'!M89</f>
        <v>4356.3783262958714</v>
      </c>
      <c r="N88" s="75">
        <f>'Selling Price'!N89*'Volume (KT)'!N89</f>
        <v>4649.964822479501</v>
      </c>
      <c r="O88" s="75">
        <f>'Selling Price'!O89*'Volume (KT)'!O89</f>
        <v>4813.961687788139</v>
      </c>
      <c r="P88" s="75">
        <f>'Selling Price'!P89*'Volume (KT)'!P89</f>
        <v>4548.4858594174684</v>
      </c>
    </row>
    <row r="89" spans="1:16">
      <c r="A89" s="74" t="s">
        <v>7</v>
      </c>
      <c r="B89" s="85" t="s">
        <v>95</v>
      </c>
      <c r="C89" s="85" t="s">
        <v>234</v>
      </c>
      <c r="D89" s="85" t="s">
        <v>109</v>
      </c>
      <c r="E89" s="75">
        <f>'Selling Price'!E90*'Volume (KT)'!E90</f>
        <v>0</v>
      </c>
      <c r="F89" s="75">
        <f>'Selling Price'!F90*'Volume (KT)'!F90</f>
        <v>0</v>
      </c>
      <c r="G89" s="75">
        <f>'Selling Price'!G90*'Volume (KT)'!G90</f>
        <v>0</v>
      </c>
      <c r="H89" s="75">
        <f>'Selling Price'!H90*'Volume (KT)'!H90</f>
        <v>0</v>
      </c>
      <c r="I89" s="75">
        <f>'Selling Price'!I90*'Volume (KT)'!I90</f>
        <v>0</v>
      </c>
      <c r="J89" s="75">
        <f>'Selling Price'!J90*'Volume (KT)'!J90</f>
        <v>0</v>
      </c>
      <c r="K89" s="75">
        <f>'Selling Price'!K90*'Volume (KT)'!K90</f>
        <v>0</v>
      </c>
      <c r="L89" s="75">
        <f>'Selling Price'!L90*'Volume (KT)'!L90</f>
        <v>0</v>
      </c>
      <c r="M89" s="75">
        <f>'Selling Price'!M90*'Volume (KT)'!M90</f>
        <v>0</v>
      </c>
      <c r="N89" s="75">
        <f>'Selling Price'!N90*'Volume (KT)'!N90</f>
        <v>0</v>
      </c>
      <c r="O89" s="75">
        <f>'Selling Price'!O90*'Volume (KT)'!O90</f>
        <v>0</v>
      </c>
      <c r="P89" s="75">
        <f>'Selling Price'!P90*'Volume (KT)'!P90</f>
        <v>0</v>
      </c>
    </row>
    <row r="90" spans="1:16">
      <c r="A90" s="74" t="s">
        <v>7</v>
      </c>
      <c r="B90" s="85" t="s">
        <v>95</v>
      </c>
      <c r="C90" s="85" t="s">
        <v>116</v>
      </c>
      <c r="D90" s="85" t="s">
        <v>107</v>
      </c>
      <c r="E90" s="75">
        <f>'Selling Price'!E91*'Volume (KT)'!E91</f>
        <v>0</v>
      </c>
      <c r="F90" s="75">
        <f>'Selling Price'!F91*'Volume (KT)'!F91</f>
        <v>0</v>
      </c>
      <c r="G90" s="75">
        <f>'Selling Price'!G91*'Volume (KT)'!G91</f>
        <v>0</v>
      </c>
      <c r="H90" s="75">
        <f>'Selling Price'!H91*'Volume (KT)'!H91</f>
        <v>0</v>
      </c>
      <c r="I90" s="75">
        <f>'Selling Price'!I91*'Volume (KT)'!I91</f>
        <v>0</v>
      </c>
      <c r="J90" s="75">
        <f>'Selling Price'!J91*'Volume (KT)'!J91</f>
        <v>0</v>
      </c>
      <c r="K90" s="75">
        <f>'Selling Price'!K91*'Volume (KT)'!K91</f>
        <v>0</v>
      </c>
      <c r="L90" s="75">
        <f>'Selling Price'!L91*'Volume (KT)'!L91</f>
        <v>0</v>
      </c>
      <c r="M90" s="75">
        <f>'Selling Price'!M91*'Volume (KT)'!M91</f>
        <v>0</v>
      </c>
      <c r="N90" s="75">
        <f>'Selling Price'!N91*'Volume (KT)'!N91</f>
        <v>0</v>
      </c>
      <c r="O90" s="75">
        <f>'Selling Price'!O91*'Volume (KT)'!O91</f>
        <v>0</v>
      </c>
      <c r="P90" s="75">
        <f>'Selling Price'!P91*'Volume (KT)'!P91</f>
        <v>0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109</v>
      </c>
      <c r="E91" s="75">
        <f>'Selling Price'!E92*'Volume (KT)'!E92</f>
        <v>0</v>
      </c>
      <c r="F91" s="75">
        <f>'Selling Price'!F92*'Volume (KT)'!F92</f>
        <v>0</v>
      </c>
      <c r="G91" s="75">
        <f>'Selling Price'!G92*'Volume (KT)'!G92</f>
        <v>0</v>
      </c>
      <c r="H91" s="75">
        <f>'Selling Price'!H92*'Volume (KT)'!H92</f>
        <v>0</v>
      </c>
      <c r="I91" s="75">
        <f>'Selling Price'!I92*'Volume (KT)'!I92</f>
        <v>0</v>
      </c>
      <c r="J91" s="75">
        <f>'Selling Price'!J92*'Volume (KT)'!J92</f>
        <v>0</v>
      </c>
      <c r="K91" s="75">
        <f>'Selling Price'!K92*'Volume (KT)'!K92</f>
        <v>0</v>
      </c>
      <c r="L91" s="75">
        <f>'Selling Price'!L92*'Volume (KT)'!L92</f>
        <v>0</v>
      </c>
      <c r="M91" s="75">
        <f>'Selling Price'!M92*'Volume (KT)'!M92</f>
        <v>0</v>
      </c>
      <c r="N91" s="75">
        <f>'Selling Price'!N92*'Volume (KT)'!N92</f>
        <v>0</v>
      </c>
      <c r="O91" s="75">
        <f>'Selling Price'!O92*'Volume (KT)'!O92</f>
        <v>0</v>
      </c>
      <c r="P91" s="75">
        <f>'Selling Price'!P92*'Volume (KT)'!P92</f>
        <v>0</v>
      </c>
    </row>
    <row r="92" spans="1:16">
      <c r="A92" s="74" t="s">
        <v>7</v>
      </c>
      <c r="B92" s="85" t="s">
        <v>95</v>
      </c>
      <c r="C92" s="85" t="s">
        <v>233</v>
      </c>
      <c r="D92" s="85" t="s">
        <v>107</v>
      </c>
      <c r="E92" s="75">
        <f>'Selling Price'!E93*'Volume (KT)'!E93</f>
        <v>0</v>
      </c>
      <c r="F92" s="75">
        <f>'Selling Price'!F93*'Volume (KT)'!F93</f>
        <v>0</v>
      </c>
      <c r="G92" s="75">
        <f>'Selling Price'!G93*'Volume (KT)'!G93</f>
        <v>0</v>
      </c>
      <c r="H92" s="75">
        <f>'Selling Price'!H93*'Volume (KT)'!H93</f>
        <v>0</v>
      </c>
      <c r="I92" s="75">
        <f>'Selling Price'!I93*'Volume (KT)'!I93</f>
        <v>0</v>
      </c>
      <c r="J92" s="75">
        <f>'Selling Price'!J93*'Volume (KT)'!J93</f>
        <v>0</v>
      </c>
      <c r="K92" s="75">
        <f>'Selling Price'!K93*'Volume (KT)'!K93</f>
        <v>0</v>
      </c>
      <c r="L92" s="75">
        <f>'Selling Price'!L93*'Volume (KT)'!L93</f>
        <v>0</v>
      </c>
      <c r="M92" s="75">
        <f>'Selling Price'!M93*'Volume (KT)'!M93</f>
        <v>0</v>
      </c>
      <c r="N92" s="75">
        <f>'Selling Price'!N93*'Volume (KT)'!N93</f>
        <v>0</v>
      </c>
      <c r="O92" s="75">
        <f>'Selling Price'!O93*'Volume (KT)'!O93</f>
        <v>0</v>
      </c>
      <c r="P92" s="75">
        <f>'Selling Price'!P93*'Volume (KT)'!P93</f>
        <v>0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109</v>
      </c>
      <c r="E93" s="75">
        <f>'Selling Price'!E94*'Volume (KT)'!E94</f>
        <v>0</v>
      </c>
      <c r="F93" s="75">
        <f>'Selling Price'!F94*'Volume (KT)'!F94</f>
        <v>0</v>
      </c>
      <c r="G93" s="75">
        <f>'Selling Price'!G94*'Volume (KT)'!G94</f>
        <v>597.37552742616037</v>
      </c>
      <c r="H93" s="75">
        <f>'Selling Price'!H94*'Volume (KT)'!H94</f>
        <v>2391.6645550527905</v>
      </c>
      <c r="I93" s="75">
        <f>'Selling Price'!I94*'Volume (KT)'!I94</f>
        <v>2331.6123183135305</v>
      </c>
      <c r="J93" s="75">
        <f>'Selling Price'!J94*'Volume (KT)'!J94</f>
        <v>2331.6123183135305</v>
      </c>
      <c r="K93" s="75">
        <f>'Selling Price'!K94*'Volume (KT)'!K94</f>
        <v>2918.0364071312874</v>
      </c>
      <c r="L93" s="75">
        <f>'Selling Price'!L94*'Volume (KT)'!L94</f>
        <v>3006.574608296582</v>
      </c>
      <c r="M93" s="75">
        <f>'Selling Price'!M94*'Volume (KT)'!M94</f>
        <v>3006.574608296582</v>
      </c>
      <c r="N93" s="75">
        <f>'Selling Price'!N94*'Volume (KT)'!N94</f>
        <v>3032.2170356594524</v>
      </c>
      <c r="O93" s="75">
        <f>'Selling Price'!O94*'Volume (KT)'!O94</f>
        <v>3137.729724736701</v>
      </c>
      <c r="P93" s="75">
        <f>'Selling Price'!P94*'Volume (KT)'!P94</f>
        <v>3137.729724736701</v>
      </c>
    </row>
    <row r="94" spans="1:16">
      <c r="A94" s="74" t="s">
        <v>7</v>
      </c>
      <c r="B94" s="85" t="s">
        <v>95</v>
      </c>
      <c r="C94" s="85" t="s">
        <v>118</v>
      </c>
      <c r="D94" s="85" t="s">
        <v>107</v>
      </c>
      <c r="E94" s="75">
        <f>'Selling Price'!E95*'Volume (KT)'!E95</f>
        <v>0</v>
      </c>
      <c r="F94" s="75">
        <f>'Selling Price'!F95*'Volume (KT)'!F95</f>
        <v>0</v>
      </c>
      <c r="G94" s="75">
        <f>'Selling Price'!G95*'Volume (KT)'!G95</f>
        <v>0</v>
      </c>
      <c r="H94" s="75">
        <f>'Selling Price'!H95*'Volume (KT)'!H95</f>
        <v>0</v>
      </c>
      <c r="I94" s="75">
        <f>'Selling Price'!I95*'Volume (KT)'!I95</f>
        <v>0</v>
      </c>
      <c r="J94" s="75">
        <f>'Selling Price'!J95*'Volume (KT)'!J95</f>
        <v>0</v>
      </c>
      <c r="K94" s="75">
        <f>'Selling Price'!K95*'Volume (KT)'!K95</f>
        <v>0</v>
      </c>
      <c r="L94" s="75">
        <f>'Selling Price'!L95*'Volume (KT)'!L95</f>
        <v>0</v>
      </c>
      <c r="M94" s="75">
        <f>'Selling Price'!M95*'Volume (KT)'!M95</f>
        <v>0</v>
      </c>
      <c r="N94" s="75">
        <f>'Selling Price'!N95*'Volume (KT)'!N95</f>
        <v>0</v>
      </c>
      <c r="O94" s="75">
        <f>'Selling Price'!O95*'Volume (KT)'!O95</f>
        <v>0</v>
      </c>
      <c r="P94" s="75">
        <f>'Selling Price'!P95*'Volume (KT)'!P95</f>
        <v>0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108</v>
      </c>
      <c r="E95" s="75">
        <f>'Selling Price'!E96*'Volume (KT)'!E96</f>
        <v>0</v>
      </c>
      <c r="F95" s="75">
        <f>'Selling Price'!F96*'Volume (KT)'!F96</f>
        <v>0</v>
      </c>
      <c r="G95" s="75">
        <f>'Selling Price'!G96*'Volume (KT)'!G96</f>
        <v>0</v>
      </c>
      <c r="H95" s="75">
        <f>'Selling Price'!H96*'Volume (KT)'!H96</f>
        <v>0</v>
      </c>
      <c r="I95" s="75">
        <f>'Selling Price'!I96*'Volume (KT)'!I96</f>
        <v>0</v>
      </c>
      <c r="J95" s="75">
        <f>'Selling Price'!J96*'Volume (KT)'!J96</f>
        <v>0</v>
      </c>
      <c r="K95" s="75">
        <f>'Selling Price'!K96*'Volume (KT)'!K96</f>
        <v>0</v>
      </c>
      <c r="L95" s="75">
        <f>'Selling Price'!L96*'Volume (KT)'!L96</f>
        <v>0</v>
      </c>
      <c r="M95" s="75">
        <f>'Selling Price'!M96*'Volume (KT)'!M96</f>
        <v>0</v>
      </c>
      <c r="N95" s="75">
        <f>'Selling Price'!N96*'Volume (KT)'!N96</f>
        <v>0</v>
      </c>
      <c r="O95" s="75">
        <f>'Selling Price'!O96*'Volume (KT)'!O96</f>
        <v>0</v>
      </c>
      <c r="P95" s="75">
        <f>'Selling Price'!P96*'Volume (KT)'!P96</f>
        <v>0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109</v>
      </c>
      <c r="E96" s="75">
        <f>'Selling Price'!E97*'Volume (KT)'!E97</f>
        <v>0</v>
      </c>
      <c r="F96" s="75">
        <f>'Selling Price'!F97*'Volume (KT)'!F97</f>
        <v>0</v>
      </c>
      <c r="G96" s="75">
        <f>'Selling Price'!G97*'Volume (KT)'!G97</f>
        <v>0</v>
      </c>
      <c r="H96" s="75">
        <f>'Selling Price'!H97*'Volume (KT)'!H97</f>
        <v>0</v>
      </c>
      <c r="I96" s="75">
        <f>'Selling Price'!I97*'Volume (KT)'!I97</f>
        <v>0</v>
      </c>
      <c r="J96" s="75">
        <f>'Selling Price'!J97*'Volume (KT)'!J97</f>
        <v>0</v>
      </c>
      <c r="K96" s="75">
        <f>'Selling Price'!K97*'Volume (KT)'!K97</f>
        <v>0</v>
      </c>
      <c r="L96" s="75">
        <f>'Selling Price'!L97*'Volume (KT)'!L97</f>
        <v>0</v>
      </c>
      <c r="M96" s="75">
        <f>'Selling Price'!M97*'Volume (KT)'!M97</f>
        <v>0</v>
      </c>
      <c r="N96" s="75">
        <f>'Selling Price'!N97*'Volume (KT)'!N97</f>
        <v>0</v>
      </c>
      <c r="O96" s="75">
        <f>'Selling Price'!O97*'Volume (KT)'!O97</f>
        <v>0</v>
      </c>
      <c r="P96" s="75">
        <f>'Selling Price'!P97*'Volume (KT)'!P97</f>
        <v>0</v>
      </c>
    </row>
    <row r="97" spans="1:16">
      <c r="A97" s="74" t="s">
        <v>7</v>
      </c>
      <c r="B97" s="85" t="s">
        <v>95</v>
      </c>
      <c r="C97" s="85" t="s">
        <v>119</v>
      </c>
      <c r="D97" s="85" t="s">
        <v>109</v>
      </c>
      <c r="E97" s="75">
        <f>'Selling Price'!E98*'Volume (KT)'!E98</f>
        <v>0</v>
      </c>
      <c r="F97" s="75">
        <f>'Selling Price'!F98*'Volume (KT)'!F98</f>
        <v>0</v>
      </c>
      <c r="G97" s="75">
        <f>'Selling Price'!G98*'Volume (KT)'!G98</f>
        <v>0</v>
      </c>
      <c r="H97" s="75">
        <f>'Selling Price'!H98*'Volume (KT)'!H98</f>
        <v>0</v>
      </c>
      <c r="I97" s="75">
        <f>'Selling Price'!I98*'Volume (KT)'!I98</f>
        <v>0</v>
      </c>
      <c r="J97" s="75">
        <f>'Selling Price'!J98*'Volume (KT)'!J98</f>
        <v>0</v>
      </c>
      <c r="K97" s="75">
        <f>'Selling Price'!K98*'Volume (KT)'!K98</f>
        <v>0</v>
      </c>
      <c r="L97" s="75">
        <f>'Selling Price'!L98*'Volume (KT)'!L98</f>
        <v>0</v>
      </c>
      <c r="M97" s="75">
        <f>'Selling Price'!M98*'Volume (KT)'!M98</f>
        <v>0</v>
      </c>
      <c r="N97" s="75">
        <f>'Selling Price'!N98*'Volume (KT)'!N98</f>
        <v>0</v>
      </c>
      <c r="O97" s="75">
        <f>'Selling Price'!O98*'Volume (KT)'!O98</f>
        <v>0</v>
      </c>
      <c r="P97" s="75">
        <f>'Selling Price'!P98*'Volume (KT)'!P98</f>
        <v>0</v>
      </c>
    </row>
    <row r="98" spans="1:16">
      <c r="A98" s="74" t="s">
        <v>7</v>
      </c>
      <c r="B98" s="85" t="s">
        <v>95</v>
      </c>
      <c r="C98" s="85" t="s">
        <v>120</v>
      </c>
      <c r="D98" s="85" t="s">
        <v>109</v>
      </c>
      <c r="E98" s="75">
        <f>'Selling Price'!E99*'Volume (KT)'!E99</f>
        <v>0</v>
      </c>
      <c r="F98" s="75">
        <f>'Selling Price'!F99*'Volume (KT)'!F99</f>
        <v>0</v>
      </c>
      <c r="G98" s="75">
        <f>'Selling Price'!G99*'Volume (KT)'!G99</f>
        <v>0</v>
      </c>
      <c r="H98" s="75">
        <f>'Selling Price'!H99*'Volume (KT)'!H99</f>
        <v>0</v>
      </c>
      <c r="I98" s="75">
        <f>'Selling Price'!I99*'Volume (KT)'!I99</f>
        <v>0</v>
      </c>
      <c r="J98" s="75">
        <f>'Selling Price'!J99*'Volume (KT)'!J99</f>
        <v>0</v>
      </c>
      <c r="K98" s="75">
        <f>'Selling Price'!K99*'Volume (KT)'!K99</f>
        <v>0</v>
      </c>
      <c r="L98" s="75">
        <f>'Selling Price'!L99*'Volume (KT)'!L99</f>
        <v>0</v>
      </c>
      <c r="M98" s="75">
        <f>'Selling Price'!M99*'Volume (KT)'!M99</f>
        <v>0</v>
      </c>
      <c r="N98" s="75">
        <f>'Selling Price'!N99*'Volume (KT)'!N99</f>
        <v>0</v>
      </c>
      <c r="O98" s="75">
        <f>'Selling Price'!O99*'Volume (KT)'!O99</f>
        <v>0</v>
      </c>
      <c r="P98" s="75">
        <f>'Selling Price'!P99*'Volume (KT)'!P99</f>
        <v>0</v>
      </c>
    </row>
    <row r="99" spans="1:16">
      <c r="A99" s="74" t="s">
        <v>7</v>
      </c>
      <c r="B99" s="85" t="s">
        <v>116</v>
      </c>
      <c r="C99" s="85" t="s">
        <v>106</v>
      </c>
      <c r="D99" s="85" t="s">
        <v>116</v>
      </c>
      <c r="E99" s="75">
        <f>'Selling Price'!E100*'Volume (KT)'!E100</f>
        <v>0</v>
      </c>
      <c r="F99" s="75">
        <f>'Selling Price'!F100*'Volume (KT)'!F100</f>
        <v>0</v>
      </c>
      <c r="G99" s="75">
        <f>'Selling Price'!G100*'Volume (KT)'!G100</f>
        <v>0</v>
      </c>
      <c r="H99" s="75">
        <f>'Selling Price'!H100*'Volume (KT)'!H100</f>
        <v>0</v>
      </c>
      <c r="I99" s="75">
        <f>'Selling Price'!I100*'Volume (KT)'!I100</f>
        <v>0</v>
      </c>
      <c r="J99" s="75">
        <f>'Selling Price'!J100*'Volume (KT)'!J100</f>
        <v>0</v>
      </c>
      <c r="K99" s="75">
        <f>'Selling Price'!K100*'Volume (KT)'!K100</f>
        <v>0</v>
      </c>
      <c r="L99" s="75">
        <f>'Selling Price'!L100*'Volume (KT)'!L100</f>
        <v>0</v>
      </c>
      <c r="M99" s="75">
        <f>'Selling Price'!M100*'Volume (KT)'!M100</f>
        <v>0</v>
      </c>
      <c r="N99" s="75">
        <f>'Selling Price'!N100*'Volume (KT)'!N100</f>
        <v>0</v>
      </c>
      <c r="O99" s="75">
        <f>'Selling Price'!O100*'Volume (KT)'!O100</f>
        <v>0</v>
      </c>
      <c r="P99" s="75">
        <f>'Selling Price'!P100*'Volume (KT)'!P100</f>
        <v>0</v>
      </c>
    </row>
    <row r="100" spans="1:16">
      <c r="A100" s="74" t="s">
        <v>7</v>
      </c>
      <c r="B100" s="85" t="s">
        <v>116</v>
      </c>
      <c r="C100" s="85" t="s">
        <v>115</v>
      </c>
      <c r="D100" s="85" t="s">
        <v>116</v>
      </c>
      <c r="E100" s="75">
        <f>'Selling Price'!E101*'Volume (KT)'!E101</f>
        <v>926.6778906528466</v>
      </c>
      <c r="F100" s="75">
        <f>'Selling Price'!F101*'Volume (KT)'!F101</f>
        <v>0</v>
      </c>
      <c r="G100" s="75">
        <f>'Selling Price'!G101*'Volume (KT)'!G101</f>
        <v>568.84647827269498</v>
      </c>
      <c r="H100" s="75">
        <f>'Selling Price'!H101*'Volume (KT)'!H101</f>
        <v>472.60120900110462</v>
      </c>
      <c r="I100" s="75">
        <f>'Selling Price'!I101*'Volume (KT)'!I101</f>
        <v>455.52267100190409</v>
      </c>
      <c r="J100" s="75">
        <f>'Selling Price'!J101*'Volume (KT)'!J101</f>
        <v>438.44413300270361</v>
      </c>
      <c r="K100" s="75">
        <f>'Selling Price'!K101*'Volume (KT)'!K101</f>
        <v>419.5097700861304</v>
      </c>
      <c r="L100" s="75">
        <f>'Selling Price'!L101*'Volume (KT)'!L101</f>
        <v>408.43123208692987</v>
      </c>
      <c r="M100" s="75">
        <f>'Selling Price'!M101*'Volume (KT)'!M101</f>
        <v>413.27415608852885</v>
      </c>
      <c r="N100" s="75">
        <f>'Selling Price'!N101*'Volume (KT)'!N101</f>
        <v>0</v>
      </c>
      <c r="O100" s="75">
        <f>'Selling Price'!O101*'Volume (KT)'!O101</f>
        <v>0</v>
      </c>
      <c r="P100" s="75">
        <f>'Selling Price'!P101*'Volume (KT)'!P101</f>
        <v>434.63320345065023</v>
      </c>
    </row>
    <row r="101" spans="1:16">
      <c r="A101" s="74" t="s">
        <v>7</v>
      </c>
      <c r="B101" s="85" t="s">
        <v>116</v>
      </c>
      <c r="C101" s="85" t="s">
        <v>233</v>
      </c>
      <c r="D101" s="85" t="s">
        <v>116</v>
      </c>
      <c r="E101" s="75">
        <f>'Selling Price'!E102*'Volume (KT)'!E102</f>
        <v>0</v>
      </c>
      <c r="F101" s="75">
        <f>'Selling Price'!F102*'Volume (KT)'!F102</f>
        <v>0</v>
      </c>
      <c r="G101" s="75">
        <f>'Selling Price'!G102*'Volume (KT)'!G102</f>
        <v>0</v>
      </c>
      <c r="H101" s="75">
        <f>'Selling Price'!H102*'Volume (KT)'!H102</f>
        <v>0</v>
      </c>
      <c r="I101" s="75">
        <f>'Selling Price'!I102*'Volume (KT)'!I102</f>
        <v>0</v>
      </c>
      <c r="J101" s="75">
        <f>'Selling Price'!J102*'Volume (KT)'!J102</f>
        <v>0</v>
      </c>
      <c r="K101" s="75">
        <f>'Selling Price'!K102*'Volume (KT)'!K102</f>
        <v>0</v>
      </c>
      <c r="L101" s="75">
        <f>'Selling Price'!L102*'Volume (KT)'!L102</f>
        <v>0</v>
      </c>
      <c r="M101" s="75">
        <f>'Selling Price'!M102*'Volume (KT)'!M102</f>
        <v>0</v>
      </c>
      <c r="N101" s="75">
        <f>'Selling Price'!N102*'Volume (KT)'!N102</f>
        <v>0</v>
      </c>
      <c r="O101" s="75">
        <f>'Selling Price'!O102*'Volume (KT)'!O102</f>
        <v>0</v>
      </c>
      <c r="P101" s="75">
        <f>'Selling Price'!P102*'Volume (KT)'!P102</f>
        <v>0</v>
      </c>
    </row>
    <row r="102" spans="1:16">
      <c r="A102" s="74" t="s">
        <v>7</v>
      </c>
      <c r="B102" s="85" t="s">
        <v>2</v>
      </c>
      <c r="C102" s="85" t="s">
        <v>106</v>
      </c>
      <c r="D102" s="85" t="s">
        <v>107</v>
      </c>
      <c r="E102" s="75">
        <f>'Selling Price'!E103*'Volume (KT)'!E103</f>
        <v>0</v>
      </c>
      <c r="F102" s="75">
        <f>'Selling Price'!F103*'Volume (KT)'!F103</f>
        <v>0</v>
      </c>
      <c r="G102" s="75">
        <f>'Selling Price'!G103*'Volume (KT)'!G103</f>
        <v>0</v>
      </c>
      <c r="H102" s="75">
        <f>'Selling Price'!H103*'Volume (KT)'!H103</f>
        <v>0</v>
      </c>
      <c r="I102" s="75">
        <f>'Selling Price'!I103*'Volume (KT)'!I103</f>
        <v>0</v>
      </c>
      <c r="J102" s="75">
        <f>'Selling Price'!J103*'Volume (KT)'!J103</f>
        <v>0</v>
      </c>
      <c r="K102" s="75">
        <f>'Selling Price'!K103*'Volume (KT)'!K103</f>
        <v>0</v>
      </c>
      <c r="L102" s="75">
        <f>'Selling Price'!L103*'Volume (KT)'!L103</f>
        <v>0</v>
      </c>
      <c r="M102" s="75">
        <f>'Selling Price'!M103*'Volume (KT)'!M103</f>
        <v>0</v>
      </c>
      <c r="N102" s="75">
        <f>'Selling Price'!N103*'Volume (KT)'!N103</f>
        <v>0</v>
      </c>
      <c r="O102" s="75">
        <f>'Selling Price'!O103*'Volume (KT)'!O103</f>
        <v>0</v>
      </c>
      <c r="P102" s="75">
        <f>'Selling Price'!P103*'Volume (KT)'!P103</f>
        <v>0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109</v>
      </c>
      <c r="E103" s="75">
        <f>'Selling Price'!E104*'Volume (KT)'!E104</f>
        <v>0</v>
      </c>
      <c r="F103" s="75">
        <f>'Selling Price'!F104*'Volume (KT)'!F104</f>
        <v>0</v>
      </c>
      <c r="G103" s="75">
        <f>'Selling Price'!G104*'Volume (KT)'!G104</f>
        <v>0</v>
      </c>
      <c r="H103" s="75">
        <f>'Selling Price'!H104*'Volume (KT)'!H104</f>
        <v>0</v>
      </c>
      <c r="I103" s="75">
        <f>'Selling Price'!I104*'Volume (KT)'!I104</f>
        <v>0</v>
      </c>
      <c r="J103" s="75">
        <f>'Selling Price'!J104*'Volume (KT)'!J104</f>
        <v>0</v>
      </c>
      <c r="K103" s="75">
        <f>'Selling Price'!K104*'Volume (KT)'!K104</f>
        <v>0</v>
      </c>
      <c r="L103" s="75">
        <f>'Selling Price'!L104*'Volume (KT)'!L104</f>
        <v>0</v>
      </c>
      <c r="M103" s="75">
        <f>'Selling Price'!M104*'Volume (KT)'!M104</f>
        <v>0</v>
      </c>
      <c r="N103" s="75">
        <f>'Selling Price'!N104*'Volume (KT)'!N104</f>
        <v>0</v>
      </c>
      <c r="O103" s="75">
        <f>'Selling Price'!O104*'Volume (KT)'!O104</f>
        <v>0</v>
      </c>
      <c r="P103" s="75">
        <f>'Selling Price'!P104*'Volume (KT)'!P104</f>
        <v>0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121</v>
      </c>
      <c r="E104" s="75">
        <f>'Selling Price'!E105*'Volume (KT)'!E105</f>
        <v>0</v>
      </c>
      <c r="F104" s="75">
        <f>'Selling Price'!F105*'Volume (KT)'!F105</f>
        <v>0</v>
      </c>
      <c r="G104" s="75">
        <f>'Selling Price'!G105*'Volume (KT)'!G105</f>
        <v>0</v>
      </c>
      <c r="H104" s="75">
        <f>'Selling Price'!H105*'Volume (KT)'!H105</f>
        <v>0</v>
      </c>
      <c r="I104" s="75">
        <f>'Selling Price'!I105*'Volume (KT)'!I105</f>
        <v>0</v>
      </c>
      <c r="J104" s="75">
        <f>'Selling Price'!J105*'Volume (KT)'!J105</f>
        <v>0</v>
      </c>
      <c r="K104" s="75">
        <f>'Selling Price'!K105*'Volume (KT)'!K105</f>
        <v>0</v>
      </c>
      <c r="L104" s="75">
        <f>'Selling Price'!L105*'Volume (KT)'!L105</f>
        <v>0</v>
      </c>
      <c r="M104" s="75">
        <f>'Selling Price'!M105*'Volume (KT)'!M105</f>
        <v>0</v>
      </c>
      <c r="N104" s="75">
        <f>'Selling Price'!N105*'Volume (KT)'!N105</f>
        <v>0</v>
      </c>
      <c r="O104" s="75">
        <f>'Selling Price'!O105*'Volume (KT)'!O105</f>
        <v>0</v>
      </c>
      <c r="P104" s="75">
        <f>'Selling Price'!P105*'Volume (KT)'!P105</f>
        <v>0</v>
      </c>
    </row>
    <row r="105" spans="1:16">
      <c r="A105" s="74" t="s">
        <v>7</v>
      </c>
      <c r="B105" s="85" t="s">
        <v>2</v>
      </c>
      <c r="C105" s="85" t="s">
        <v>112</v>
      </c>
      <c r="D105" s="294" t="s">
        <v>107</v>
      </c>
      <c r="E105" s="75">
        <f>'Selling Price'!E106*'Volume (KT)'!E106</f>
        <v>0</v>
      </c>
      <c r="F105" s="75">
        <f>'Selling Price'!F106*'Volume (KT)'!F106</f>
        <v>0</v>
      </c>
      <c r="G105" s="75">
        <f>'Selling Price'!G106*'Volume (KT)'!G106</f>
        <v>0</v>
      </c>
      <c r="H105" s="75">
        <f>'Selling Price'!H106*'Volume (KT)'!H106</f>
        <v>0</v>
      </c>
      <c r="I105" s="75">
        <f>'Selling Price'!I106*'Volume (KT)'!I106</f>
        <v>0</v>
      </c>
      <c r="J105" s="75">
        <f>'Selling Price'!J106*'Volume (KT)'!J106</f>
        <v>0</v>
      </c>
      <c r="K105" s="75">
        <f>'Selling Price'!K106*'Volume (KT)'!K106</f>
        <v>0</v>
      </c>
      <c r="L105" s="75">
        <f>'Selling Price'!L106*'Volume (KT)'!L106</f>
        <v>0</v>
      </c>
      <c r="M105" s="75">
        <f>'Selling Price'!M106*'Volume (KT)'!M106</f>
        <v>0</v>
      </c>
      <c r="N105" s="75">
        <f>'Selling Price'!N106*'Volume (KT)'!N106</f>
        <v>0</v>
      </c>
      <c r="O105" s="75">
        <f>'Selling Price'!O106*'Volume (KT)'!O106</f>
        <v>0</v>
      </c>
      <c r="P105" s="75">
        <f>'Selling Price'!P106*'Volume (KT)'!P106</f>
        <v>0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109</v>
      </c>
      <c r="E106" s="75">
        <f>'Selling Price'!E107*'Volume (KT)'!E107</f>
        <v>0</v>
      </c>
      <c r="F106" s="75">
        <f>'Selling Price'!F107*'Volume (KT)'!F107</f>
        <v>0</v>
      </c>
      <c r="G106" s="75">
        <f>'Selling Price'!G107*'Volume (KT)'!G107</f>
        <v>0</v>
      </c>
      <c r="H106" s="75">
        <f>'Selling Price'!H107*'Volume (KT)'!H107</f>
        <v>0</v>
      </c>
      <c r="I106" s="75">
        <f>'Selling Price'!I107*'Volume (KT)'!I107</f>
        <v>0</v>
      </c>
      <c r="J106" s="75">
        <f>'Selling Price'!J107*'Volume (KT)'!J107</f>
        <v>0</v>
      </c>
      <c r="K106" s="75">
        <f>'Selling Price'!K107*'Volume (KT)'!K107</f>
        <v>0</v>
      </c>
      <c r="L106" s="75">
        <f>'Selling Price'!L107*'Volume (KT)'!L107</f>
        <v>0</v>
      </c>
      <c r="M106" s="75">
        <f>'Selling Price'!M107*'Volume (KT)'!M107</f>
        <v>0</v>
      </c>
      <c r="N106" s="75">
        <f>'Selling Price'!N107*'Volume (KT)'!N107</f>
        <v>0</v>
      </c>
      <c r="O106" s="75">
        <f>'Selling Price'!O107*'Volume (KT)'!O107</f>
        <v>0</v>
      </c>
      <c r="P106" s="75">
        <f>'Selling Price'!P107*'Volume (KT)'!P107</f>
        <v>0</v>
      </c>
    </row>
    <row r="107" spans="1:16">
      <c r="A107" s="74" t="s">
        <v>7</v>
      </c>
      <c r="B107" s="85" t="s">
        <v>2</v>
      </c>
      <c r="C107" s="85" t="s">
        <v>114</v>
      </c>
      <c r="D107" s="294" t="s">
        <v>107</v>
      </c>
      <c r="E107" s="75">
        <f>'Selling Price'!E108*'Volume (KT)'!E108</f>
        <v>0</v>
      </c>
      <c r="F107" s="75">
        <f>'Selling Price'!F108*'Volume (KT)'!F108</f>
        <v>0</v>
      </c>
      <c r="G107" s="75">
        <f>'Selling Price'!G108*'Volume (KT)'!G108</f>
        <v>0</v>
      </c>
      <c r="H107" s="75">
        <f>'Selling Price'!H108*'Volume (KT)'!H108</f>
        <v>0</v>
      </c>
      <c r="I107" s="75">
        <f>'Selling Price'!I108*'Volume (KT)'!I108</f>
        <v>0</v>
      </c>
      <c r="J107" s="75">
        <f>'Selling Price'!J108*'Volume (KT)'!J108</f>
        <v>0</v>
      </c>
      <c r="K107" s="75">
        <f>'Selling Price'!K108*'Volume (KT)'!K108</f>
        <v>0</v>
      </c>
      <c r="L107" s="75">
        <f>'Selling Price'!L108*'Volume (KT)'!L108</f>
        <v>0</v>
      </c>
      <c r="M107" s="75">
        <f>'Selling Price'!M108*'Volume (KT)'!M108</f>
        <v>0</v>
      </c>
      <c r="N107" s="75">
        <f>'Selling Price'!N108*'Volume (KT)'!N108</f>
        <v>0</v>
      </c>
      <c r="O107" s="75">
        <f>'Selling Price'!O108*'Volume (KT)'!O108</f>
        <v>0</v>
      </c>
      <c r="P107" s="75">
        <f>'Selling Price'!P108*'Volume (KT)'!P108</f>
        <v>0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109</v>
      </c>
      <c r="E108" s="75">
        <f>'Selling Price'!E109*'Volume (KT)'!E109</f>
        <v>0</v>
      </c>
      <c r="F108" s="75">
        <f>'Selling Price'!F109*'Volume (KT)'!F109</f>
        <v>0</v>
      </c>
      <c r="G108" s="75">
        <f>'Selling Price'!G109*'Volume (KT)'!G109</f>
        <v>0</v>
      </c>
      <c r="H108" s="75">
        <f>'Selling Price'!H109*'Volume (KT)'!H109</f>
        <v>0</v>
      </c>
      <c r="I108" s="75">
        <f>'Selling Price'!I109*'Volume (KT)'!I109</f>
        <v>0</v>
      </c>
      <c r="J108" s="75">
        <f>'Selling Price'!J109*'Volume (KT)'!J109</f>
        <v>0</v>
      </c>
      <c r="K108" s="75">
        <f>'Selling Price'!K109*'Volume (KT)'!K109</f>
        <v>0</v>
      </c>
      <c r="L108" s="75">
        <f>'Selling Price'!L109*'Volume (KT)'!L109</f>
        <v>0</v>
      </c>
      <c r="M108" s="75">
        <f>'Selling Price'!M109*'Volume (KT)'!M109</f>
        <v>0</v>
      </c>
      <c r="N108" s="75">
        <f>'Selling Price'!N109*'Volume (KT)'!N109</f>
        <v>0</v>
      </c>
      <c r="O108" s="75">
        <f>'Selling Price'!O109*'Volume (KT)'!O109</f>
        <v>0</v>
      </c>
      <c r="P108" s="75">
        <f>'Selling Price'!P109*'Volume (KT)'!P109</f>
        <v>0</v>
      </c>
    </row>
    <row r="109" spans="1:16">
      <c r="A109" s="74" t="s">
        <v>7</v>
      </c>
      <c r="B109" s="85" t="s">
        <v>2</v>
      </c>
      <c r="C109" s="85" t="s">
        <v>114</v>
      </c>
      <c r="D109" s="85" t="s">
        <v>121</v>
      </c>
      <c r="E109" s="75">
        <f>'Selling Price'!E110*'Volume (KT)'!E110</f>
        <v>0</v>
      </c>
      <c r="F109" s="75">
        <f>'Selling Price'!F110*'Volume (KT)'!F110</f>
        <v>0</v>
      </c>
      <c r="G109" s="75">
        <f>'Selling Price'!G110*'Volume (KT)'!G110</f>
        <v>0</v>
      </c>
      <c r="H109" s="75">
        <f>'Selling Price'!H110*'Volume (KT)'!H110</f>
        <v>0</v>
      </c>
      <c r="I109" s="75">
        <f>'Selling Price'!I110*'Volume (KT)'!I110</f>
        <v>0</v>
      </c>
      <c r="J109" s="75">
        <f>'Selling Price'!J110*'Volume (KT)'!J110</f>
        <v>0</v>
      </c>
      <c r="K109" s="75">
        <f>'Selling Price'!K110*'Volume (KT)'!K110</f>
        <v>0</v>
      </c>
      <c r="L109" s="75">
        <f>'Selling Price'!L110*'Volume (KT)'!L110</f>
        <v>0</v>
      </c>
      <c r="M109" s="75">
        <f>'Selling Price'!M110*'Volume (KT)'!M110</f>
        <v>0</v>
      </c>
      <c r="N109" s="75">
        <f>'Selling Price'!N110*'Volume (KT)'!N110</f>
        <v>0</v>
      </c>
      <c r="O109" s="75">
        <f>'Selling Price'!O110*'Volume (KT)'!O110</f>
        <v>0</v>
      </c>
      <c r="P109" s="75">
        <f>'Selling Price'!P110*'Volume (KT)'!P110</f>
        <v>0</v>
      </c>
    </row>
    <row r="110" spans="1:16">
      <c r="A110" s="74" t="s">
        <v>7</v>
      </c>
      <c r="B110" s="85" t="s">
        <v>2</v>
      </c>
      <c r="C110" s="85" t="s">
        <v>115</v>
      </c>
      <c r="D110" s="294" t="s">
        <v>107</v>
      </c>
      <c r="E110" s="75">
        <f>'Selling Price'!E111*'Volume (KT)'!E111</f>
        <v>0</v>
      </c>
      <c r="F110" s="75">
        <f>'Selling Price'!F111*'Volume (KT)'!F111</f>
        <v>0</v>
      </c>
      <c r="G110" s="75">
        <f>'Selling Price'!G111*'Volume (KT)'!G111</f>
        <v>0</v>
      </c>
      <c r="H110" s="75">
        <f>'Selling Price'!H111*'Volume (KT)'!H111</f>
        <v>0</v>
      </c>
      <c r="I110" s="75">
        <f>'Selling Price'!I111*'Volume (KT)'!I111</f>
        <v>0</v>
      </c>
      <c r="J110" s="75">
        <f>'Selling Price'!J111*'Volume (KT)'!J111</f>
        <v>0</v>
      </c>
      <c r="K110" s="75">
        <f>'Selling Price'!K111*'Volume (KT)'!K111</f>
        <v>0</v>
      </c>
      <c r="L110" s="75">
        <f>'Selling Price'!L111*'Volume (KT)'!L111</f>
        <v>0</v>
      </c>
      <c r="M110" s="75">
        <f>'Selling Price'!M111*'Volume (KT)'!M111</f>
        <v>0</v>
      </c>
      <c r="N110" s="75">
        <f>'Selling Price'!N111*'Volume (KT)'!N111</f>
        <v>0</v>
      </c>
      <c r="O110" s="75">
        <f>'Selling Price'!O111*'Volume (KT)'!O111</f>
        <v>0</v>
      </c>
      <c r="P110" s="75">
        <f>'Selling Price'!P111*'Volume (KT)'!P111</f>
        <v>0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109</v>
      </c>
      <c r="E111" s="75">
        <f>'Selling Price'!E112*'Volume (KT)'!E112</f>
        <v>0</v>
      </c>
      <c r="F111" s="75">
        <f>'Selling Price'!F112*'Volume (KT)'!F112</f>
        <v>0</v>
      </c>
      <c r="G111" s="75">
        <f>'Selling Price'!G112*'Volume (KT)'!G112</f>
        <v>0</v>
      </c>
      <c r="H111" s="75">
        <f>'Selling Price'!H112*'Volume (KT)'!H112</f>
        <v>0</v>
      </c>
      <c r="I111" s="75">
        <f>'Selling Price'!I112*'Volume (KT)'!I112</f>
        <v>0</v>
      </c>
      <c r="J111" s="75">
        <f>'Selling Price'!J112*'Volume (KT)'!J112</f>
        <v>0</v>
      </c>
      <c r="K111" s="75">
        <f>'Selling Price'!K112*'Volume (KT)'!K112</f>
        <v>0</v>
      </c>
      <c r="L111" s="75">
        <f>'Selling Price'!L112*'Volume (KT)'!L112</f>
        <v>0</v>
      </c>
      <c r="M111" s="75">
        <f>'Selling Price'!M112*'Volume (KT)'!M112</f>
        <v>0</v>
      </c>
      <c r="N111" s="75">
        <f>'Selling Price'!N112*'Volume (KT)'!N112</f>
        <v>0</v>
      </c>
      <c r="O111" s="75">
        <f>'Selling Price'!O112*'Volume (KT)'!O112</f>
        <v>0</v>
      </c>
      <c r="P111" s="75">
        <f>'Selling Price'!P112*'Volume (KT)'!P112</f>
        <v>0</v>
      </c>
    </row>
    <row r="112" spans="1:16">
      <c r="A112" s="74" t="s">
        <v>7</v>
      </c>
      <c r="B112" s="85" t="s">
        <v>2</v>
      </c>
      <c r="C112" s="85" t="s">
        <v>116</v>
      </c>
      <c r="D112" s="294" t="s">
        <v>107</v>
      </c>
      <c r="E112" s="75">
        <f>'Selling Price'!E113*'Volume (KT)'!E113</f>
        <v>0</v>
      </c>
      <c r="F112" s="75">
        <f>'Selling Price'!F113*'Volume (KT)'!F113</f>
        <v>0</v>
      </c>
      <c r="G112" s="75">
        <f>'Selling Price'!G113*'Volume (KT)'!G113</f>
        <v>0</v>
      </c>
      <c r="H112" s="75">
        <f>'Selling Price'!H113*'Volume (KT)'!H113</f>
        <v>0</v>
      </c>
      <c r="I112" s="75">
        <f>'Selling Price'!I113*'Volume (KT)'!I113</f>
        <v>0</v>
      </c>
      <c r="J112" s="75">
        <f>'Selling Price'!J113*'Volume (KT)'!J113</f>
        <v>0</v>
      </c>
      <c r="K112" s="75">
        <f>'Selling Price'!K113*'Volume (KT)'!K113</f>
        <v>0</v>
      </c>
      <c r="L112" s="75">
        <f>'Selling Price'!L113*'Volume (KT)'!L113</f>
        <v>0</v>
      </c>
      <c r="M112" s="75">
        <f>'Selling Price'!M113*'Volume (KT)'!M113</f>
        <v>0</v>
      </c>
      <c r="N112" s="75">
        <f>'Selling Price'!N113*'Volume (KT)'!N113</f>
        <v>0</v>
      </c>
      <c r="O112" s="75">
        <f>'Selling Price'!O113*'Volume (KT)'!O113</f>
        <v>0</v>
      </c>
      <c r="P112" s="75">
        <f>'Selling Price'!P113*'Volume (KT)'!P113</f>
        <v>0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109</v>
      </c>
      <c r="E113" s="75">
        <f>'Selling Price'!E114*'Volume (KT)'!E114</f>
        <v>0</v>
      </c>
      <c r="F113" s="75">
        <f>'Selling Price'!F114*'Volume (KT)'!F114</f>
        <v>0</v>
      </c>
      <c r="G113" s="75">
        <f>'Selling Price'!G114*'Volume (KT)'!G114</f>
        <v>0</v>
      </c>
      <c r="H113" s="75">
        <f>'Selling Price'!H114*'Volume (KT)'!H114</f>
        <v>0</v>
      </c>
      <c r="I113" s="75">
        <f>'Selling Price'!I114*'Volume (KT)'!I114</f>
        <v>0</v>
      </c>
      <c r="J113" s="75">
        <f>'Selling Price'!J114*'Volume (KT)'!J114</f>
        <v>0</v>
      </c>
      <c r="K113" s="75">
        <f>'Selling Price'!K114*'Volume (KT)'!K114</f>
        <v>0</v>
      </c>
      <c r="L113" s="75">
        <f>'Selling Price'!L114*'Volume (KT)'!L114</f>
        <v>0</v>
      </c>
      <c r="M113" s="75">
        <f>'Selling Price'!M114*'Volume (KT)'!M114</f>
        <v>0</v>
      </c>
      <c r="N113" s="75">
        <f>'Selling Price'!N114*'Volume (KT)'!N114</f>
        <v>0</v>
      </c>
      <c r="O113" s="75">
        <f>'Selling Price'!O114*'Volume (KT)'!O114</f>
        <v>0</v>
      </c>
      <c r="P113" s="75">
        <f>'Selling Price'!P114*'Volume (KT)'!P114</f>
        <v>0</v>
      </c>
    </row>
    <row r="114" spans="1:16">
      <c r="A114" s="74" t="s">
        <v>7</v>
      </c>
      <c r="B114" s="85" t="s">
        <v>2</v>
      </c>
      <c r="C114" s="85" t="s">
        <v>233</v>
      </c>
      <c r="D114" s="294" t="s">
        <v>107</v>
      </c>
      <c r="E114" s="75">
        <f>'Selling Price'!E115*'Volume (KT)'!E115</f>
        <v>0</v>
      </c>
      <c r="F114" s="75">
        <f>'Selling Price'!F115*'Volume (KT)'!F115</f>
        <v>0</v>
      </c>
      <c r="G114" s="75">
        <f>'Selling Price'!G115*'Volume (KT)'!G115</f>
        <v>0</v>
      </c>
      <c r="H114" s="75">
        <f>'Selling Price'!H115*'Volume (KT)'!H115</f>
        <v>0</v>
      </c>
      <c r="I114" s="75">
        <f>'Selling Price'!I115*'Volume (KT)'!I115</f>
        <v>0</v>
      </c>
      <c r="J114" s="75">
        <f>'Selling Price'!J115*'Volume (KT)'!J115</f>
        <v>0</v>
      </c>
      <c r="K114" s="75">
        <f>'Selling Price'!K115*'Volume (KT)'!K115</f>
        <v>0</v>
      </c>
      <c r="L114" s="75">
        <f>'Selling Price'!L115*'Volume (KT)'!L115</f>
        <v>0</v>
      </c>
      <c r="M114" s="75">
        <f>'Selling Price'!M115*'Volume (KT)'!M115</f>
        <v>0</v>
      </c>
      <c r="N114" s="75">
        <f>'Selling Price'!N115*'Volume (KT)'!N115</f>
        <v>0</v>
      </c>
      <c r="O114" s="75">
        <f>'Selling Price'!O115*'Volume (KT)'!O115</f>
        <v>0</v>
      </c>
      <c r="P114" s="75">
        <f>'Selling Price'!P115*'Volume (KT)'!P115</f>
        <v>0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109</v>
      </c>
      <c r="E115" s="75">
        <f>'Selling Price'!E116*'Volume (KT)'!E116</f>
        <v>0</v>
      </c>
      <c r="F115" s="75">
        <f>'Selling Price'!F116*'Volume (KT)'!F116</f>
        <v>0</v>
      </c>
      <c r="G115" s="75">
        <f>'Selling Price'!G116*'Volume (KT)'!G116</f>
        <v>0</v>
      </c>
      <c r="H115" s="75">
        <f>'Selling Price'!H116*'Volume (KT)'!H116</f>
        <v>0</v>
      </c>
      <c r="I115" s="75">
        <f>'Selling Price'!I116*'Volume (KT)'!I116</f>
        <v>0</v>
      </c>
      <c r="J115" s="75">
        <f>'Selling Price'!J116*'Volume (KT)'!J116</f>
        <v>0</v>
      </c>
      <c r="K115" s="75">
        <f>'Selling Price'!K116*'Volume (KT)'!K116</f>
        <v>0</v>
      </c>
      <c r="L115" s="75">
        <f>'Selling Price'!L116*'Volume (KT)'!L116</f>
        <v>0</v>
      </c>
      <c r="M115" s="75">
        <f>'Selling Price'!M116*'Volume (KT)'!M116</f>
        <v>0</v>
      </c>
      <c r="N115" s="75">
        <f>'Selling Price'!N116*'Volume (KT)'!N116</f>
        <v>0</v>
      </c>
      <c r="O115" s="75">
        <f>'Selling Price'!O116*'Volume (KT)'!O116</f>
        <v>0</v>
      </c>
      <c r="P115" s="75">
        <f>'Selling Price'!P116*'Volume (KT)'!P116</f>
        <v>0</v>
      </c>
    </row>
    <row r="116" spans="1:16">
      <c r="A116" s="74" t="s">
        <v>7</v>
      </c>
      <c r="B116" s="85" t="s">
        <v>2</v>
      </c>
      <c r="C116" s="85" t="s">
        <v>118</v>
      </c>
      <c r="D116" s="294" t="s">
        <v>107</v>
      </c>
      <c r="E116" s="75">
        <f>'Selling Price'!E117*'Volume (KT)'!E117</f>
        <v>0</v>
      </c>
      <c r="F116" s="75">
        <f>'Selling Price'!F117*'Volume (KT)'!F117</f>
        <v>0</v>
      </c>
      <c r="G116" s="75">
        <f>'Selling Price'!G117*'Volume (KT)'!G117</f>
        <v>0</v>
      </c>
      <c r="H116" s="75">
        <f>'Selling Price'!H117*'Volume (KT)'!H117</f>
        <v>0</v>
      </c>
      <c r="I116" s="75">
        <f>'Selling Price'!I117*'Volume (KT)'!I117</f>
        <v>0</v>
      </c>
      <c r="J116" s="75">
        <f>'Selling Price'!J117*'Volume (KT)'!J117</f>
        <v>0</v>
      </c>
      <c r="K116" s="75">
        <f>'Selling Price'!K117*'Volume (KT)'!K117</f>
        <v>0</v>
      </c>
      <c r="L116" s="75">
        <f>'Selling Price'!L117*'Volume (KT)'!L117</f>
        <v>0</v>
      </c>
      <c r="M116" s="75">
        <f>'Selling Price'!M117*'Volume (KT)'!M117</f>
        <v>0</v>
      </c>
      <c r="N116" s="75">
        <f>'Selling Price'!N117*'Volume (KT)'!N117</f>
        <v>0</v>
      </c>
      <c r="O116" s="75">
        <f>'Selling Price'!O117*'Volume (KT)'!O117</f>
        <v>0</v>
      </c>
      <c r="P116" s="75">
        <f>'Selling Price'!P117*'Volume (KT)'!P117</f>
        <v>0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109</v>
      </c>
      <c r="E117" s="75">
        <f>'Selling Price'!E118*'Volume (KT)'!E118</f>
        <v>0</v>
      </c>
      <c r="F117" s="75">
        <f>'Selling Price'!F118*'Volume (KT)'!F118</f>
        <v>0</v>
      </c>
      <c r="G117" s="75">
        <f>'Selling Price'!G118*'Volume (KT)'!G118</f>
        <v>0</v>
      </c>
      <c r="H117" s="75">
        <f>'Selling Price'!H118*'Volume (KT)'!H118</f>
        <v>0</v>
      </c>
      <c r="I117" s="75">
        <f>'Selling Price'!I118*'Volume (KT)'!I118</f>
        <v>0</v>
      </c>
      <c r="J117" s="75">
        <f>'Selling Price'!J118*'Volume (KT)'!J118</f>
        <v>0</v>
      </c>
      <c r="K117" s="75">
        <f>'Selling Price'!K118*'Volume (KT)'!K118</f>
        <v>0</v>
      </c>
      <c r="L117" s="75">
        <f>'Selling Price'!L118*'Volume (KT)'!L118</f>
        <v>0</v>
      </c>
      <c r="M117" s="75">
        <f>'Selling Price'!M118*'Volume (KT)'!M118</f>
        <v>0</v>
      </c>
      <c r="N117" s="75">
        <f>'Selling Price'!N118*'Volume (KT)'!N118</f>
        <v>0</v>
      </c>
      <c r="O117" s="75">
        <f>'Selling Price'!O118*'Volume (KT)'!O118</f>
        <v>0</v>
      </c>
      <c r="P117" s="75">
        <f>'Selling Price'!P118*'Volume (KT)'!P118</f>
        <v>0</v>
      </c>
    </row>
    <row r="118" spans="1:16">
      <c r="A118" s="74" t="s">
        <v>7</v>
      </c>
      <c r="B118" s="85" t="s">
        <v>2</v>
      </c>
      <c r="C118" s="85" t="s">
        <v>120</v>
      </c>
      <c r="D118" s="294" t="s">
        <v>109</v>
      </c>
      <c r="E118" s="75">
        <f>'Selling Price'!E119*'Volume (KT)'!E119</f>
        <v>0</v>
      </c>
      <c r="F118" s="75">
        <f>'Selling Price'!F119*'Volume (KT)'!F119</f>
        <v>0</v>
      </c>
      <c r="G118" s="75">
        <f>'Selling Price'!G119*'Volume (KT)'!G119</f>
        <v>0</v>
      </c>
      <c r="H118" s="75">
        <f>'Selling Price'!H119*'Volume (KT)'!H119</f>
        <v>0</v>
      </c>
      <c r="I118" s="75">
        <f>'Selling Price'!I119*'Volume (KT)'!I119</f>
        <v>0</v>
      </c>
      <c r="J118" s="75">
        <f>'Selling Price'!J119*'Volume (KT)'!J119</f>
        <v>0</v>
      </c>
      <c r="K118" s="75">
        <f>'Selling Price'!K119*'Volume (KT)'!K119</f>
        <v>0</v>
      </c>
      <c r="L118" s="75">
        <f>'Selling Price'!L119*'Volume (KT)'!L119</f>
        <v>0</v>
      </c>
      <c r="M118" s="75">
        <f>'Selling Price'!M119*'Volume (KT)'!M119</f>
        <v>0</v>
      </c>
      <c r="N118" s="75">
        <f>'Selling Price'!N119*'Volume (KT)'!N119</f>
        <v>0</v>
      </c>
      <c r="O118" s="75">
        <f>'Selling Price'!O119*'Volume (KT)'!O119</f>
        <v>0</v>
      </c>
      <c r="P118" s="75">
        <f>'Selling Price'!P119*'Volume (KT)'!P119</f>
        <v>0</v>
      </c>
    </row>
    <row r="119" spans="1:16">
      <c r="A119" s="74" t="s">
        <v>7</v>
      </c>
      <c r="B119" s="85" t="s">
        <v>87</v>
      </c>
      <c r="C119" s="85" t="s">
        <v>110</v>
      </c>
      <c r="D119" s="294" t="s">
        <v>107</v>
      </c>
      <c r="E119" s="75">
        <f>'Selling Price'!E120*'Volume (KT)'!E120</f>
        <v>0</v>
      </c>
      <c r="F119" s="75">
        <f>'Selling Price'!F120*'Volume (KT)'!F120</f>
        <v>0</v>
      </c>
      <c r="G119" s="75">
        <f>'Selling Price'!G120*'Volume (KT)'!G120</f>
        <v>0</v>
      </c>
      <c r="H119" s="75">
        <f>'Selling Price'!H120*'Volume (KT)'!H120</f>
        <v>0</v>
      </c>
      <c r="I119" s="75">
        <f>'Selling Price'!I120*'Volume (KT)'!I120</f>
        <v>0</v>
      </c>
      <c r="J119" s="75">
        <f>'Selling Price'!J120*'Volume (KT)'!J120</f>
        <v>0</v>
      </c>
      <c r="K119" s="75">
        <f>'Selling Price'!K120*'Volume (KT)'!K120</f>
        <v>0</v>
      </c>
      <c r="L119" s="75">
        <f>'Selling Price'!L120*'Volume (KT)'!L120</f>
        <v>0</v>
      </c>
      <c r="M119" s="75">
        <f>'Selling Price'!M120*'Volume (KT)'!M120</f>
        <v>0</v>
      </c>
      <c r="N119" s="75">
        <f>'Selling Price'!N120*'Volume (KT)'!N120</f>
        <v>0</v>
      </c>
      <c r="O119" s="75">
        <f>'Selling Price'!O120*'Volume (KT)'!O120</f>
        <v>0</v>
      </c>
      <c r="P119" s="75">
        <f>'Selling Price'!P120*'Volume (KT)'!P120</f>
        <v>0</v>
      </c>
    </row>
    <row r="120" spans="1:16">
      <c r="A120" s="74" t="s">
        <v>7</v>
      </c>
      <c r="B120" s="85" t="s">
        <v>87</v>
      </c>
      <c r="C120" s="85" t="s">
        <v>106</v>
      </c>
      <c r="D120" s="294" t="s">
        <v>89</v>
      </c>
      <c r="E120" s="75">
        <f>'Selling Price'!E121*'Volume (KT)'!E121</f>
        <v>2042.4174893456418</v>
      </c>
      <c r="F120" s="75">
        <f>'Selling Price'!F121*'Volume (KT)'!F121</f>
        <v>557.6932192472517</v>
      </c>
      <c r="G120" s="75">
        <f>'Selling Price'!G121*'Volume (KT)'!G121</f>
        <v>1864.2079715780617</v>
      </c>
      <c r="H120" s="75">
        <f>'Selling Price'!H121*'Volume (KT)'!H121</f>
        <v>1543.3614960670307</v>
      </c>
      <c r="I120" s="75">
        <f>'Selling Price'!I121*'Volume (KT)'!I121</f>
        <v>1486.4330360696954</v>
      </c>
      <c r="J120" s="75">
        <f>'Selling Price'!J121*'Volume (KT)'!J121</f>
        <v>1429.5045760723601</v>
      </c>
      <c r="K120" s="75">
        <f>'Selling Price'!K121*'Volume (KT)'!K121</f>
        <v>1366.3514031563252</v>
      </c>
      <c r="L120" s="75">
        <f>'Selling Price'!L121*'Volume (KT)'!L121</f>
        <v>1329.4229431589902</v>
      </c>
      <c r="M120" s="75">
        <f>'Selling Price'!M121*'Volume (KT)'!M121</f>
        <v>1345.5660231643201</v>
      </c>
      <c r="N120" s="75">
        <f>'Selling Price'!N121*'Volume (KT)'!N121</f>
        <v>1363.0605629370864</v>
      </c>
      <c r="O120" s="75">
        <f>'Selling Price'!O121*'Volume (KT)'!O121</f>
        <v>1404.2036429424163</v>
      </c>
      <c r="P120" s="75">
        <f>'Selling Price'!P121*'Volume (KT)'!P121</f>
        <v>1416.4898029530762</v>
      </c>
    </row>
    <row r="121" spans="1:16">
      <c r="A121" s="74" t="s">
        <v>7</v>
      </c>
      <c r="B121" s="85" t="s">
        <v>87</v>
      </c>
      <c r="C121" s="85" t="s">
        <v>114</v>
      </c>
      <c r="D121" s="294" t="s">
        <v>89</v>
      </c>
      <c r="E121" s="75">
        <f>'Selling Price'!E122*'Volume (KT)'!E122</f>
        <v>0</v>
      </c>
      <c r="F121" s="75">
        <f>'Selling Price'!F122*'Volume (KT)'!F122</f>
        <v>0</v>
      </c>
      <c r="G121" s="75">
        <f>'Selling Price'!G122*'Volume (KT)'!G122</f>
        <v>0</v>
      </c>
      <c r="H121" s="75">
        <f>'Selling Price'!H122*'Volume (KT)'!H122</f>
        <v>0</v>
      </c>
      <c r="I121" s="75">
        <f>'Selling Price'!I122*'Volume (KT)'!I122</f>
        <v>0</v>
      </c>
      <c r="J121" s="75">
        <f>'Selling Price'!J122*'Volume (KT)'!J122</f>
        <v>0</v>
      </c>
      <c r="K121" s="75">
        <f>'Selling Price'!K122*'Volume (KT)'!K122</f>
        <v>0</v>
      </c>
      <c r="L121" s="75">
        <f>'Selling Price'!L122*'Volume (KT)'!L122</f>
        <v>0</v>
      </c>
      <c r="M121" s="75">
        <f>'Selling Price'!M122*'Volume (KT)'!M122</f>
        <v>0</v>
      </c>
      <c r="N121" s="75">
        <f>'Selling Price'!N122*'Volume (KT)'!N122</f>
        <v>0</v>
      </c>
      <c r="O121" s="75">
        <f>'Selling Price'!O122*'Volume (KT)'!O122</f>
        <v>0</v>
      </c>
      <c r="P121" s="75">
        <f>'Selling Price'!P122*'Volume (KT)'!P122</f>
        <v>0</v>
      </c>
    </row>
    <row r="122" spans="1:16">
      <c r="A122" s="74" t="s">
        <v>7</v>
      </c>
      <c r="B122" s="85" t="s">
        <v>87</v>
      </c>
      <c r="C122" s="85" t="s">
        <v>115</v>
      </c>
      <c r="D122" s="294" t="s">
        <v>89</v>
      </c>
      <c r="E122" s="75">
        <f>'Selling Price'!E123*'Volume (KT)'!E123</f>
        <v>1992.3574649036202</v>
      </c>
      <c r="F122" s="75">
        <f>'Selling Price'!F123*'Volume (KT)'!F123</f>
        <v>2535.3014281891155</v>
      </c>
      <c r="G122" s="75">
        <f>'Selling Price'!G123*'Volume (KT)'!G123</f>
        <v>3735.4252073240309</v>
      </c>
      <c r="H122" s="75">
        <f>'Selling Price'!H123*'Volume (KT)'!H123</f>
        <v>3103.4146057739204</v>
      </c>
      <c r="I122" s="75">
        <f>'Selling Price'!I123*'Volume (KT)'!I123</f>
        <v>3127.9223408797416</v>
      </c>
      <c r="J122" s="75">
        <f>'Selling Price'!J123*'Volume (KT)'!J123</f>
        <v>3010.6497132852314</v>
      </c>
      <c r="K122" s="75">
        <f>'Selling Price'!K123*'Volume (KT)'!K123</f>
        <v>2880.6337545914289</v>
      </c>
      <c r="L122" s="75">
        <f>'Selling Price'!L123*'Volume (KT)'!L123</f>
        <v>2804.5611269969186</v>
      </c>
      <c r="M122" s="75">
        <f>'Selling Price'!M123*'Volume (KT)'!M123</f>
        <v>2837.8158718078985</v>
      </c>
      <c r="N122" s="75">
        <f>'Selling Price'!N123*'Volume (KT)'!N123</f>
        <v>2874.4170959281928</v>
      </c>
      <c r="O122" s="75">
        <f>'Selling Price'!O123*'Volume (KT)'!O123</f>
        <v>2959.1718407391722</v>
      </c>
      <c r="P122" s="75">
        <f>'Selling Price'!P123*'Volume (KT)'!P123</f>
        <v>2984.4813303611318</v>
      </c>
    </row>
    <row r="123" spans="1:16">
      <c r="A123" s="74" t="s">
        <v>7</v>
      </c>
      <c r="B123" s="85" t="s">
        <v>87</v>
      </c>
      <c r="C123" s="85" t="s">
        <v>233</v>
      </c>
      <c r="D123" s="294" t="s">
        <v>89</v>
      </c>
      <c r="E123" s="75">
        <f>'Selling Price'!E124*'Volume (KT)'!E124</f>
        <v>0</v>
      </c>
      <c r="F123" s="75">
        <f>'Selling Price'!F124*'Volume (KT)'!F124</f>
        <v>0</v>
      </c>
      <c r="G123" s="75">
        <f>'Selling Price'!G124*'Volume (KT)'!G124</f>
        <v>0</v>
      </c>
      <c r="H123" s="75">
        <f>'Selling Price'!H124*'Volume (KT)'!H124</f>
        <v>0</v>
      </c>
      <c r="I123" s="75">
        <f>'Selling Price'!I124*'Volume (KT)'!I124</f>
        <v>0</v>
      </c>
      <c r="J123" s="75">
        <f>'Selling Price'!J124*'Volume (KT)'!J124</f>
        <v>0</v>
      </c>
      <c r="K123" s="75">
        <f>'Selling Price'!K124*'Volume (KT)'!K124</f>
        <v>0</v>
      </c>
      <c r="L123" s="75">
        <f>'Selling Price'!L124*'Volume (KT)'!L124</f>
        <v>0</v>
      </c>
      <c r="M123" s="75">
        <f>'Selling Price'!M124*'Volume (KT)'!M124</f>
        <v>0</v>
      </c>
      <c r="N123" s="75">
        <f>'Selling Price'!N124*'Volume (KT)'!N124</f>
        <v>0</v>
      </c>
      <c r="O123" s="75">
        <f>'Selling Price'!O124*'Volume (KT)'!O124</f>
        <v>0</v>
      </c>
      <c r="P123" s="75">
        <f>'Selling Price'!P124*'Volume (KT)'!P124</f>
        <v>0</v>
      </c>
    </row>
    <row r="124" spans="1:16">
      <c r="A124" s="74" t="s">
        <v>7</v>
      </c>
      <c r="B124" s="85" t="s">
        <v>122</v>
      </c>
      <c r="C124" s="85" t="s">
        <v>106</v>
      </c>
      <c r="D124" s="294" t="s">
        <v>123</v>
      </c>
      <c r="E124" s="75">
        <f>'Selling Price'!E125*'Volume (KT)'!E125</f>
        <v>4370.5751905752322</v>
      </c>
      <c r="F124" s="75">
        <f>'Selling Price'!F125*'Volume (KT)'!F125</f>
        <v>4324.7554454980709</v>
      </c>
      <c r="G124" s="75">
        <f>'Selling Price'!G125*'Volume (KT)'!G125</f>
        <v>5406.3120309378728</v>
      </c>
      <c r="H124" s="75">
        <f>'Selling Price'!H125*'Volume (KT)'!H125</f>
        <v>4365.8090710551905</v>
      </c>
      <c r="I124" s="75">
        <f>'Selling Price'!I125*'Volume (KT)'!I125</f>
        <v>4352.5056366977988</v>
      </c>
      <c r="J124" s="75">
        <f>'Selling Price'!J125*'Volume (KT)'!J125</f>
        <v>4058.3953870695814</v>
      </c>
      <c r="K124" s="75">
        <f>'Selling Price'!K125*'Volume (KT)'!K125</f>
        <v>4017.7259720396114</v>
      </c>
      <c r="L124" s="75">
        <f>'Selling Price'!L125*'Volume (KT)'!L125</f>
        <v>3914.6955686470469</v>
      </c>
      <c r="M124" s="75">
        <f>'Selling Price'!M125*'Volume (KT)'!M125</f>
        <v>3832.001382447017</v>
      </c>
      <c r="N124" s="75">
        <f>'Selling Price'!N125*'Volume (KT)'!N125</f>
        <v>4010.2980933480503</v>
      </c>
      <c r="O124" s="75">
        <f>'Selling Price'!O125*'Volume (KT)'!O125</f>
        <v>3992.0199547383108</v>
      </c>
      <c r="P124" s="75">
        <f>'Selling Price'!P125*'Volume (KT)'!P125</f>
        <v>4159.3656729926615</v>
      </c>
    </row>
    <row r="125" spans="1:16">
      <c r="A125" s="74" t="s">
        <v>7</v>
      </c>
      <c r="B125" s="85" t="s">
        <v>96</v>
      </c>
      <c r="C125" s="85" t="s">
        <v>106</v>
      </c>
      <c r="D125" s="294" t="s">
        <v>96</v>
      </c>
      <c r="E125" s="75">
        <f>'Selling Price'!E126*'Volume (KT)'!E126</f>
        <v>7414.7693432249462</v>
      </c>
      <c r="F125" s="75">
        <f>'Selling Price'!F126*'Volume (KT)'!F126</f>
        <v>6734.7591100712762</v>
      </c>
      <c r="G125" s="75">
        <f>'Selling Price'!G126*'Volume (KT)'!G126</f>
        <v>5711.5822784810134</v>
      </c>
      <c r="H125" s="75">
        <f>'Selling Price'!H126*'Volume (KT)'!H126</f>
        <v>5928.5289799123884</v>
      </c>
      <c r="I125" s="75">
        <f>'Selling Price'!I126*'Volume (KT)'!I126</f>
        <v>4952.8731966447021</v>
      </c>
      <c r="J125" s="75">
        <f>'Selling Price'!J126*'Volume (KT)'!J126</f>
        <v>3055.2687903498258</v>
      </c>
      <c r="K125" s="75">
        <f>'Selling Price'!K126*'Volume (KT)'!K126</f>
        <v>2039.3298319324199</v>
      </c>
      <c r="L125" s="75">
        <f>'Selling Price'!L126*'Volume (KT)'!L126</f>
        <v>2640.4955289310046</v>
      </c>
      <c r="M125" s="75">
        <f>'Selling Price'!M126*'Volume (KT)'!M126</f>
        <v>551.52285644607264</v>
      </c>
      <c r="N125" s="75">
        <f>'Selling Price'!N126*'Volume (KT)'!N126</f>
        <v>141.74116070941622</v>
      </c>
      <c r="O125" s="75">
        <f>'Selling Price'!O126*'Volume (KT)'!O126</f>
        <v>1477.34423913705</v>
      </c>
      <c r="P125" s="75">
        <f>'Selling Price'!P126*'Volume (KT)'!P126</f>
        <v>575.74652359654544</v>
      </c>
    </row>
    <row r="126" spans="1:16" s="73" customFormat="1" ht="23.5">
      <c r="A126" s="71" t="s">
        <v>6</v>
      </c>
      <c r="B126" s="72"/>
      <c r="D126" s="439" t="s">
        <v>315</v>
      </c>
      <c r="E126" s="431">
        <f>E17/'Volume (KT)'!E127</f>
        <v>589.24821083000654</v>
      </c>
      <c r="F126" s="431">
        <f>F17/'Volume (KT)'!F127</f>
        <v>612.78184237338667</v>
      </c>
      <c r="G126" s="431">
        <f>G17/'Volume (KT)'!G127</f>
        <v>685.86242581790248</v>
      </c>
      <c r="H126" s="431">
        <f>H17/'Volume (KT)'!H127</f>
        <v>625.18750638202209</v>
      </c>
      <c r="I126" s="431">
        <f>I17/'Volume (KT)'!I127</f>
        <v>647.66033155337084</v>
      </c>
      <c r="J126" s="431">
        <f>J17/'Volume (KT)'!J127</f>
        <v>607.12880682106868</v>
      </c>
      <c r="K126" s="431">
        <f>K17/'Volume (KT)'!K127</f>
        <v>573.68050664072416</v>
      </c>
      <c r="L126" s="431">
        <f>L17/'Volume (KT)'!L127</f>
        <v>567.95463702378788</v>
      </c>
      <c r="M126" s="431">
        <f>M17/'Volume (KT)'!M127</f>
        <v>550.16873130231977</v>
      </c>
      <c r="N126" s="431">
        <f>N17/'Volume (KT)'!N127</f>
        <v>574.04099353128015</v>
      </c>
      <c r="O126" s="431">
        <f>O17/'Volume (KT)'!O127</f>
        <v>578.35895483500133</v>
      </c>
      <c r="P126" s="431">
        <f>P17/'Volume (KT)'!P127</f>
        <v>580.55935582244445</v>
      </c>
    </row>
    <row r="127" spans="1:16">
      <c r="A127" s="485" t="s">
        <v>1</v>
      </c>
      <c r="B127" s="487" t="s">
        <v>98</v>
      </c>
      <c r="C127" s="487" t="s">
        <v>99</v>
      </c>
      <c r="D127" s="487" t="s">
        <v>100</v>
      </c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265"/>
    </row>
    <row r="128" spans="1:16">
      <c r="A128" s="486"/>
      <c r="B128" s="488"/>
      <c r="C128" s="488"/>
      <c r="D128" s="488"/>
      <c r="E128" s="309">
        <f>E23</f>
        <v>23743</v>
      </c>
      <c r="F128" s="309">
        <f t="shared" ref="F128:P128" si="19">F23</f>
        <v>23774</v>
      </c>
      <c r="G128" s="309">
        <f t="shared" si="19"/>
        <v>23802</v>
      </c>
      <c r="H128" s="309">
        <f t="shared" si="19"/>
        <v>23833</v>
      </c>
      <c r="I128" s="309">
        <f t="shared" si="19"/>
        <v>23863</v>
      </c>
      <c r="J128" s="309">
        <f t="shared" si="19"/>
        <v>23894</v>
      </c>
      <c r="K128" s="309">
        <f t="shared" si="19"/>
        <v>23924</v>
      </c>
      <c r="L128" s="309">
        <f t="shared" si="19"/>
        <v>23955</v>
      </c>
      <c r="M128" s="309">
        <f t="shared" si="19"/>
        <v>23986</v>
      </c>
      <c r="N128" s="309">
        <f t="shared" si="19"/>
        <v>24016</v>
      </c>
      <c r="O128" s="309">
        <f t="shared" si="19"/>
        <v>24047</v>
      </c>
      <c r="P128" s="309">
        <f t="shared" si="19"/>
        <v>24077</v>
      </c>
    </row>
    <row r="129" spans="1:16">
      <c r="A129" s="74" t="s">
        <v>7</v>
      </c>
      <c r="B129" s="83" t="s">
        <v>95</v>
      </c>
      <c r="C129" s="83" t="s">
        <v>2</v>
      </c>
      <c r="D129" s="83" t="s">
        <v>95</v>
      </c>
      <c r="E129" s="75">
        <f>'Selling Price'!E130*'Volume (KT)'!E130</f>
        <v>10603.04</v>
      </c>
      <c r="F129" s="75">
        <f>'Selling Price'!F130*'Volume (KT)'!F130</f>
        <v>14799.05</v>
      </c>
      <c r="G129" s="75">
        <f>'Selling Price'!G130*'Volume (KT)'!G130</f>
        <v>22480.400000000001</v>
      </c>
      <c r="H129" s="75">
        <f>'Selling Price'!H130*'Volume (KT)'!H130</f>
        <v>18200.325000000001</v>
      </c>
      <c r="I129" s="75">
        <f>'Selling Price'!I130*'Volume (KT)'!I130</f>
        <v>16336.999999999996</v>
      </c>
      <c r="J129" s="75">
        <f>'Selling Price'!J130*'Volume (KT)'!J130</f>
        <v>18097.2</v>
      </c>
      <c r="K129" s="75">
        <f>'Selling Price'!K130*'Volume (KT)'!K130</f>
        <v>17982.55</v>
      </c>
      <c r="L129" s="75">
        <f>'Selling Price'!L130*'Volume (KT)'!L130</f>
        <v>16911.36</v>
      </c>
      <c r="M129" s="75">
        <f>'Selling Price'!M130*'Volume (KT)'!M130</f>
        <v>17995.965</v>
      </c>
      <c r="N129" s="75">
        <f>'Selling Price'!N130*'Volume (KT)'!N130</f>
        <v>22070.09</v>
      </c>
      <c r="O129" s="75">
        <f>'Selling Price'!O130*'Volume (KT)'!O130</f>
        <v>20482.880000000005</v>
      </c>
      <c r="P129" s="75">
        <f>'Selling Price'!P130*'Volume (KT)'!P130</f>
        <v>20242.760000000002</v>
      </c>
    </row>
    <row r="130" spans="1:16">
      <c r="A130" s="74" t="s">
        <v>7</v>
      </c>
      <c r="B130" s="83" t="s">
        <v>95</v>
      </c>
      <c r="C130" s="83" t="s">
        <v>3</v>
      </c>
      <c r="D130" s="83" t="s">
        <v>95</v>
      </c>
      <c r="E130" s="75">
        <f>'Selling Price'!E131*'Volume (KT)'!E131</f>
        <v>19520.957879999998</v>
      </c>
      <c r="F130" s="75">
        <f>'Selling Price'!F131*'Volume (KT)'!F131</f>
        <v>17271.817919999998</v>
      </c>
      <c r="G130" s="75">
        <f>'Selling Price'!G131*'Volume (KT)'!G131</f>
        <v>29293.296192000002</v>
      </c>
      <c r="H130" s="75">
        <f>'Selling Price'!H131*'Volume (KT)'!H131</f>
        <v>22168.112400000002</v>
      </c>
      <c r="I130" s="75">
        <f>'Selling Price'!I131*'Volume (KT)'!I131</f>
        <v>22549.427999999996</v>
      </c>
      <c r="J130" s="75">
        <f>'Selling Price'!J131*'Volume (KT)'!J131</f>
        <v>20206.519200000002</v>
      </c>
      <c r="K130" s="75">
        <f>'Selling Price'!K131*'Volume (KT)'!K131</f>
        <v>18408.708000000002</v>
      </c>
      <c r="L130" s="75">
        <f>'Selling Price'!L131*'Volume (KT)'!L131</f>
        <v>17664.85584</v>
      </c>
      <c r="M130" s="75">
        <f>'Selling Price'!M131*'Volume (KT)'!M131</f>
        <v>14958.593999999999</v>
      </c>
      <c r="N130" s="75">
        <f>'Selling Price'!N131*'Volume (KT)'!N131</f>
        <v>13725.30096</v>
      </c>
      <c r="O130" s="75">
        <f>'Selling Price'!O131*'Volume (KT)'!O131</f>
        <v>13857.76512</v>
      </c>
      <c r="P130" s="75">
        <f>'Selling Price'!P131*'Volume (KT)'!P131</f>
        <v>14836.685759999998</v>
      </c>
    </row>
    <row r="131" spans="1:16">
      <c r="A131" s="74" t="s">
        <v>7</v>
      </c>
      <c r="B131" s="83" t="s">
        <v>95</v>
      </c>
      <c r="C131" s="83" t="s">
        <v>42</v>
      </c>
      <c r="D131" s="83" t="s">
        <v>107</v>
      </c>
      <c r="E131" s="75">
        <f>'Selling Price'!E132*'Volume (KT)'!E132</f>
        <v>0</v>
      </c>
      <c r="F131" s="75">
        <f>'Selling Price'!F132*'Volume (KT)'!F132</f>
        <v>935.23140329898854</v>
      </c>
      <c r="G131" s="75">
        <f>'Selling Price'!G132*'Volume (KT)'!G132</f>
        <v>0</v>
      </c>
      <c r="H131" s="75">
        <f>'Selling Price'!H132*'Volume (KT)'!H132</f>
        <v>1739.5411546735672</v>
      </c>
      <c r="I131" s="75">
        <f>'Selling Price'!I132*'Volume (KT)'!I132</f>
        <v>0</v>
      </c>
      <c r="J131" s="75">
        <f>'Selling Price'!J132*'Volume (KT)'!J132</f>
        <v>0</v>
      </c>
      <c r="K131" s="75">
        <f>'Selling Price'!K132*'Volume (KT)'!K132</f>
        <v>0</v>
      </c>
      <c r="L131" s="75">
        <f>'Selling Price'!L132*'Volume (KT)'!L132</f>
        <v>0</v>
      </c>
      <c r="M131" s="75">
        <f>'Selling Price'!M132*'Volume (KT)'!M132</f>
        <v>0</v>
      </c>
      <c r="N131" s="75">
        <f>'Selling Price'!N132*'Volume (KT)'!N132</f>
        <v>0</v>
      </c>
      <c r="O131" s="75">
        <f>'Selling Price'!O132*'Volume (KT)'!O132</f>
        <v>0</v>
      </c>
      <c r="P131" s="75">
        <f>'Selling Price'!P132*'Volume (KT)'!P132</f>
        <v>0</v>
      </c>
    </row>
    <row r="132" spans="1:16">
      <c r="A132" s="74" t="s">
        <v>7</v>
      </c>
      <c r="B132" s="83" t="s">
        <v>96</v>
      </c>
      <c r="C132" s="83" t="s">
        <v>42</v>
      </c>
      <c r="D132" s="83" t="s">
        <v>96</v>
      </c>
      <c r="E132" s="75">
        <f>'Selling Price'!E133*'Volume (KT)'!E133</f>
        <v>0</v>
      </c>
      <c r="F132" s="75">
        <f>'Selling Price'!F133*'Volume (KT)'!F133</f>
        <v>0</v>
      </c>
      <c r="G132" s="75">
        <f>'Selling Price'!G133*'Volume (KT)'!G133</f>
        <v>0</v>
      </c>
      <c r="H132" s="75">
        <f>'Selling Price'!H133*'Volume (KT)'!H133</f>
        <v>0</v>
      </c>
      <c r="I132" s="75">
        <f>'Selling Price'!I133*'Volume (KT)'!I133</f>
        <v>0</v>
      </c>
      <c r="J132" s="75">
        <f>'Selling Price'!J133*'Volume (KT)'!J133</f>
        <v>0</v>
      </c>
      <c r="K132" s="75">
        <f>'Selling Price'!K133*'Volume (KT)'!K133</f>
        <v>0</v>
      </c>
      <c r="L132" s="75">
        <f>'Selling Price'!L133*'Volume (KT)'!L133</f>
        <v>0</v>
      </c>
      <c r="M132" s="75">
        <f>'Selling Price'!M133*'Volume (KT)'!M133</f>
        <v>0</v>
      </c>
      <c r="N132" s="75">
        <f>'Selling Price'!N133*'Volume (KT)'!N133</f>
        <v>0</v>
      </c>
      <c r="O132" s="75">
        <f>'Selling Price'!O133*'Volume (KT)'!O133</f>
        <v>0</v>
      </c>
      <c r="P132" s="75">
        <f>'Selling Price'!P133*'Volume (KT)'!P133</f>
        <v>0</v>
      </c>
    </row>
    <row r="133" spans="1:16">
      <c r="A133" s="74" t="s">
        <v>7</v>
      </c>
      <c r="B133" s="83" t="s">
        <v>96</v>
      </c>
      <c r="C133" s="83" t="s">
        <v>116</v>
      </c>
      <c r="D133" s="83" t="s">
        <v>96</v>
      </c>
      <c r="E133" s="75">
        <f>'Selling Price'!E134*'Volume (KT)'!E134</f>
        <v>1815.6752640000002</v>
      </c>
      <c r="F133" s="75">
        <f>'Selling Price'!F134*'Volume (KT)'!F134</f>
        <v>3049.6577759999996</v>
      </c>
      <c r="G133" s="75">
        <f>'Selling Price'!G134*'Volume (KT)'!G134</f>
        <v>4077.8082719999993</v>
      </c>
      <c r="H133" s="75">
        <f>'Selling Price'!H134*'Volume (KT)'!H134</f>
        <v>2666.9023200000001</v>
      </c>
      <c r="I133" s="75">
        <f>'Selling Price'!I134*'Volume (KT)'!I134</f>
        <v>3819.1823999999988</v>
      </c>
      <c r="J133" s="75">
        <f>'Selling Price'!J134*'Volume (KT)'!J134</f>
        <v>1213.2244800000001</v>
      </c>
      <c r="K133" s="75">
        <f>'Selling Price'!K134*'Volume (KT)'!K134</f>
        <v>1140.6452400000001</v>
      </c>
      <c r="L133" s="75">
        <f>'Selling Price'!L134*'Volume (KT)'!L134</f>
        <v>2264.226048</v>
      </c>
      <c r="M133" s="75">
        <f>'Selling Price'!M134*'Volume (KT)'!M134</f>
        <v>0</v>
      </c>
      <c r="N133" s="75">
        <f>'Selling Price'!N134*'Volume (KT)'!N134</f>
        <v>0</v>
      </c>
      <c r="O133" s="75">
        <f>'Selling Price'!O134*'Volume (KT)'!O134</f>
        <v>1071.833472</v>
      </c>
      <c r="P133" s="75">
        <f>'Selling Price'!P134*'Volume (KT)'!P134</f>
        <v>0</v>
      </c>
    </row>
    <row r="134" spans="1:16">
      <c r="A134" s="74" t="s">
        <v>7</v>
      </c>
      <c r="B134" s="83" t="s">
        <v>96</v>
      </c>
      <c r="C134" s="83" t="s">
        <v>3</v>
      </c>
      <c r="D134" s="83" t="s">
        <v>96</v>
      </c>
      <c r="E134" s="75">
        <f>'Selling Price'!E135*'Volume (KT)'!E135</f>
        <v>0</v>
      </c>
      <c r="F134" s="75">
        <f>'Selling Price'!F135*'Volume (KT)'!F135</f>
        <v>0</v>
      </c>
      <c r="G134" s="75">
        <f>'Selling Price'!G135*'Volume (KT)'!G135</f>
        <v>0</v>
      </c>
      <c r="H134" s="75">
        <f>'Selling Price'!H135*'Volume (KT)'!H135</f>
        <v>0</v>
      </c>
      <c r="I134" s="75">
        <f>'Selling Price'!I135*'Volume (KT)'!I135</f>
        <v>0</v>
      </c>
      <c r="J134" s="75">
        <f>'Selling Price'!J135*'Volume (KT)'!J135</f>
        <v>0</v>
      </c>
      <c r="K134" s="75">
        <f>'Selling Price'!K135*'Volume (KT)'!K135</f>
        <v>0</v>
      </c>
      <c r="L134" s="75">
        <f>'Selling Price'!L135*'Volume (KT)'!L135</f>
        <v>0</v>
      </c>
      <c r="M134" s="75">
        <f>'Selling Price'!M135*'Volume (KT)'!M135</f>
        <v>0</v>
      </c>
      <c r="N134" s="75">
        <f>'Selling Price'!N135*'Volume (KT)'!N135</f>
        <v>0</v>
      </c>
      <c r="O134" s="75">
        <f>'Selling Price'!O135*'Volume (KT)'!O135</f>
        <v>0</v>
      </c>
      <c r="P134" s="75">
        <f>'Selling Price'!P135*'Volume (KT)'!P135</f>
        <v>0</v>
      </c>
    </row>
    <row r="135" spans="1:16" s="73" customFormat="1" ht="23.5">
      <c r="A135" s="71" t="s">
        <v>94</v>
      </c>
      <c r="B135" s="72"/>
      <c r="D135" s="439" t="s">
        <v>316</v>
      </c>
      <c r="E135" s="431">
        <f>E18/'Volume (KT)'!E136</f>
        <v>756.49859177080282</v>
      </c>
      <c r="F135" s="431">
        <f>F18/'Volume (KT)'!F136</f>
        <v>842.31402198074522</v>
      </c>
      <c r="G135" s="431">
        <f>G18/'Volume (KT)'!G136</f>
        <v>1122.7967735087411</v>
      </c>
      <c r="H135" s="431">
        <f>H18/'Volume (KT)'!H136</f>
        <v>1098.7592974467384</v>
      </c>
      <c r="I135" s="431">
        <f>I18/'Volume (KT)'!I136</f>
        <v>1052.4429833208469</v>
      </c>
      <c r="J135" s="431">
        <f>J18/'Volume (KT)'!J136</f>
        <v>1005.0291887932614</v>
      </c>
      <c r="K135" s="431">
        <f>K18/'Volume (KT)'!K136</f>
        <v>946.07431184335235</v>
      </c>
      <c r="L135" s="431">
        <f>L18/'Volume (KT)'!L136</f>
        <v>938.50477622890674</v>
      </c>
      <c r="M135" s="431">
        <f>M18/'Volume (KT)'!M136</f>
        <v>923.09689075630251</v>
      </c>
      <c r="N135" s="431">
        <f>N18/'Volume (KT)'!N136</f>
        <v>901.01165324204601</v>
      </c>
      <c r="O135" s="431">
        <f>O18/'Volume (KT)'!O136</f>
        <v>890.13650465523119</v>
      </c>
      <c r="P135" s="431">
        <f>P18/'Volume (KT)'!P136</f>
        <v>880.33140333266419</v>
      </c>
    </row>
    <row r="136" spans="1:16">
      <c r="A136" s="485" t="s">
        <v>1</v>
      </c>
      <c r="B136" s="487" t="s">
        <v>94</v>
      </c>
      <c r="C136" s="487" t="s">
        <v>99</v>
      </c>
      <c r="D136" s="487" t="s">
        <v>100</v>
      </c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</row>
    <row r="137" spans="1:16">
      <c r="A137" s="486"/>
      <c r="B137" s="488"/>
      <c r="C137" s="488"/>
      <c r="D137" s="488"/>
      <c r="E137" s="309">
        <f>E23</f>
        <v>23743</v>
      </c>
      <c r="F137" s="309">
        <f t="shared" ref="F137:P137" si="20">F23</f>
        <v>23774</v>
      </c>
      <c r="G137" s="309">
        <f t="shared" si="20"/>
        <v>23802</v>
      </c>
      <c r="H137" s="309">
        <f t="shared" si="20"/>
        <v>23833</v>
      </c>
      <c r="I137" s="309">
        <f t="shared" si="20"/>
        <v>23863</v>
      </c>
      <c r="J137" s="309">
        <f t="shared" si="20"/>
        <v>23894</v>
      </c>
      <c r="K137" s="309">
        <f t="shared" si="20"/>
        <v>23924</v>
      </c>
      <c r="L137" s="309">
        <f t="shared" si="20"/>
        <v>23955</v>
      </c>
      <c r="M137" s="309">
        <f t="shared" si="20"/>
        <v>23986</v>
      </c>
      <c r="N137" s="309">
        <f t="shared" si="20"/>
        <v>24016</v>
      </c>
      <c r="O137" s="309">
        <f t="shared" si="20"/>
        <v>24047</v>
      </c>
      <c r="P137" s="309">
        <f t="shared" si="20"/>
        <v>24077</v>
      </c>
    </row>
    <row r="138" spans="1:16">
      <c r="A138" s="74" t="s">
        <v>7</v>
      </c>
      <c r="B138" s="83" t="s">
        <v>95</v>
      </c>
      <c r="C138" s="83" t="s">
        <v>3</v>
      </c>
      <c r="D138" s="83" t="s">
        <v>95</v>
      </c>
      <c r="E138" s="75">
        <f>'Selling Price'!E139*'Volume (KT)'!E139</f>
        <v>2990.2550400000005</v>
      </c>
      <c r="F138" s="75">
        <f>'Selling Price'!F139*'Volume (KT)'!F139</f>
        <v>3056.90112</v>
      </c>
      <c r="G138" s="75">
        <f>'Selling Price'!G139*'Volume (KT)'!G139</f>
        <v>4627.0252800000007</v>
      </c>
      <c r="H138" s="75">
        <f>'Selling Price'!H139*'Volume (KT)'!H139</f>
        <v>4387.1760000000004</v>
      </c>
      <c r="I138" s="75">
        <f>'Selling Price'!I139*'Volume (KT)'!I139</f>
        <v>4314.4559999999992</v>
      </c>
      <c r="J138" s="75">
        <f>'Selling Price'!J139*'Volume (KT)'!J139</f>
        <v>3965.3280000000004</v>
      </c>
      <c r="K138" s="75">
        <f>'Selling Price'!K139*'Volume (KT)'!K139</f>
        <v>3834.3528000000006</v>
      </c>
      <c r="L138" s="75">
        <f>'Selling Price'!L139*'Volume (KT)'!L139</f>
        <v>3803.4172800000001</v>
      </c>
      <c r="M138" s="75">
        <f>'Selling Price'!M139*'Volume (KT)'!M139</f>
        <v>3608.7984000000001</v>
      </c>
      <c r="N138" s="75">
        <f>'Selling Price'!N139*'Volume (KT)'!N139</f>
        <v>3630.6604800000005</v>
      </c>
      <c r="O138" s="75">
        <f>'Selling Price'!O139*'Volume (KT)'!O139</f>
        <v>3469.2192000000005</v>
      </c>
      <c r="P138" s="75">
        <f>'Selling Price'!P139*'Volume (KT)'!P139</f>
        <v>3538.2556800000002</v>
      </c>
    </row>
    <row r="139" spans="1:16" s="73" customFormat="1" ht="23.5">
      <c r="A139" s="71" t="s">
        <v>155</v>
      </c>
      <c r="B139" s="72"/>
      <c r="D139" s="439" t="s">
        <v>317</v>
      </c>
      <c r="E139" s="431">
        <f>E19/'Volume (KT)'!E140</f>
        <v>669.86</v>
      </c>
      <c r="F139" s="431">
        <f>F19/'Volume (KT)'!F140</f>
        <v>758.16</v>
      </c>
      <c r="G139" s="431">
        <f>G19/'Volume (KT)'!G140</f>
        <v>1036.52</v>
      </c>
      <c r="H139" s="431">
        <f>H19/'Volume (KT)'!H140</f>
        <v>1015.5500000000001</v>
      </c>
      <c r="I139" s="431">
        <f>I19/'Volume (KT)'!I140</f>
        <v>966.49999999999977</v>
      </c>
      <c r="J139" s="431">
        <f>J19/'Volume (KT)'!J140</f>
        <v>917.90000000000009</v>
      </c>
      <c r="K139" s="431">
        <f>K19/'Volume (KT)'!K140</f>
        <v>858.95</v>
      </c>
      <c r="L139" s="431">
        <f>L19/'Volume (KT)'!L140</f>
        <v>852.02</v>
      </c>
      <c r="M139" s="431">
        <f>M19/'Volume (KT)'!M140</f>
        <v>835.37</v>
      </c>
      <c r="N139" s="431">
        <f>N19/'Volume (KT)'!N140</f>
        <v>813.32</v>
      </c>
      <c r="O139" s="431">
        <f>O19/'Volume (KT)'!O140</f>
        <v>803.06000000000006</v>
      </c>
      <c r="P139" s="431">
        <f>P19/'Volume (KT)'!P140</f>
        <v>792.62</v>
      </c>
    </row>
    <row r="140" spans="1:16">
      <c r="A140" s="485" t="s">
        <v>1</v>
      </c>
      <c r="B140" s="487" t="s">
        <v>155</v>
      </c>
      <c r="C140" s="487" t="s">
        <v>99</v>
      </c>
      <c r="D140" s="487" t="s">
        <v>100</v>
      </c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</row>
    <row r="141" spans="1:16">
      <c r="A141" s="486"/>
      <c r="B141" s="488"/>
      <c r="C141" s="488"/>
      <c r="D141" s="488"/>
      <c r="E141" s="309">
        <f>E23</f>
        <v>23743</v>
      </c>
      <c r="F141" s="309">
        <f t="shared" ref="F141:P141" si="21">F23</f>
        <v>23774</v>
      </c>
      <c r="G141" s="309">
        <f t="shared" si="21"/>
        <v>23802</v>
      </c>
      <c r="H141" s="309">
        <f t="shared" si="21"/>
        <v>23833</v>
      </c>
      <c r="I141" s="309">
        <f t="shared" si="21"/>
        <v>23863</v>
      </c>
      <c r="J141" s="309">
        <f t="shared" si="21"/>
        <v>23894</v>
      </c>
      <c r="K141" s="309">
        <f t="shared" si="21"/>
        <v>23924</v>
      </c>
      <c r="L141" s="309">
        <f t="shared" si="21"/>
        <v>23955</v>
      </c>
      <c r="M141" s="309">
        <f t="shared" si="21"/>
        <v>23986</v>
      </c>
      <c r="N141" s="309">
        <f t="shared" si="21"/>
        <v>24016</v>
      </c>
      <c r="O141" s="309">
        <f t="shared" si="21"/>
        <v>24047</v>
      </c>
      <c r="P141" s="309">
        <f t="shared" si="21"/>
        <v>24077</v>
      </c>
    </row>
    <row r="142" spans="1:16">
      <c r="A142" s="74" t="s">
        <v>158</v>
      </c>
      <c r="B142" s="83" t="s">
        <v>95</v>
      </c>
      <c r="C142" s="83" t="s">
        <v>156</v>
      </c>
      <c r="D142" s="83" t="s">
        <v>95</v>
      </c>
      <c r="E142" s="75">
        <f>'Selling Price'!E143*'Volume (KT)'!E143</f>
        <v>17496.300000000003</v>
      </c>
      <c r="F142" s="75">
        <f>'Selling Price'!F143*'Volume (KT)'!F143</f>
        <v>17496.300000000003</v>
      </c>
      <c r="G142" s="75">
        <f>'Selling Price'!G143*'Volume (KT)'!G143</f>
        <v>17496.300000000003</v>
      </c>
      <c r="H142" s="75">
        <f>'Selling Price'!H143*'Volume (KT)'!H143</f>
        <v>17496.300000000003</v>
      </c>
      <c r="I142" s="75">
        <f>'Selling Price'!I143*'Volume (KT)'!I143</f>
        <v>17496.300000000003</v>
      </c>
      <c r="J142" s="75">
        <f>'Selling Price'!J143*'Volume (KT)'!J143</f>
        <v>17496.300000000003</v>
      </c>
      <c r="K142" s="75">
        <f>'Selling Price'!K143*'Volume (KT)'!K143</f>
        <v>17496.300000000003</v>
      </c>
      <c r="L142" s="75">
        <f>'Selling Price'!L143*'Volume (KT)'!L143</f>
        <v>17496.300000000003</v>
      </c>
      <c r="M142" s="75">
        <f>'Selling Price'!M143*'Volume (KT)'!M143</f>
        <v>17496.300000000003</v>
      </c>
      <c r="N142" s="75">
        <f>'Selling Price'!N143*'Volume (KT)'!N143</f>
        <v>17496.300000000003</v>
      </c>
      <c r="O142" s="75">
        <f>'Selling Price'!O143*'Volume (KT)'!O143</f>
        <v>17496.300000000003</v>
      </c>
      <c r="P142" s="75">
        <f>'Selling Price'!P143*'Volume (KT)'!P143</f>
        <v>17496.300000000003</v>
      </c>
    </row>
    <row r="143" spans="1:16">
      <c r="A143" s="74" t="s">
        <v>158</v>
      </c>
      <c r="B143" s="83" t="s">
        <v>95</v>
      </c>
      <c r="C143" s="83" t="s">
        <v>157</v>
      </c>
      <c r="D143" s="83" t="s">
        <v>95</v>
      </c>
      <c r="E143" s="75">
        <f>'Selling Price'!E144*'Volume (KT)'!E144</f>
        <v>8748.1500000000015</v>
      </c>
      <c r="F143" s="75">
        <f>'Selling Price'!F144*'Volume (KT)'!F144</f>
        <v>8748.1500000000015</v>
      </c>
      <c r="G143" s="75">
        <f>'Selling Price'!G144*'Volume (KT)'!G144</f>
        <v>8748.1500000000015</v>
      </c>
      <c r="H143" s="75">
        <f>'Selling Price'!H144*'Volume (KT)'!H144</f>
        <v>8748.1500000000015</v>
      </c>
      <c r="I143" s="75">
        <f>'Selling Price'!I144*'Volume (KT)'!I144</f>
        <v>8748.1500000000015</v>
      </c>
      <c r="J143" s="75">
        <f>'Selling Price'!J144*'Volume (KT)'!J144</f>
        <v>8748.1500000000015</v>
      </c>
      <c r="K143" s="75">
        <f>'Selling Price'!K144*'Volume (KT)'!K144</f>
        <v>8748.1500000000015</v>
      </c>
      <c r="L143" s="75">
        <f>'Selling Price'!L144*'Volume (KT)'!L144</f>
        <v>8748.1500000000015</v>
      </c>
      <c r="M143" s="75">
        <f>'Selling Price'!M144*'Volume (KT)'!M144</f>
        <v>8748.1500000000015</v>
      </c>
      <c r="N143" s="75">
        <f>'Selling Price'!N144*'Volume (KT)'!N144</f>
        <v>8748.1500000000015</v>
      </c>
      <c r="O143" s="75">
        <f>'Selling Price'!O144*'Volume (KT)'!O144</f>
        <v>8748.1500000000015</v>
      </c>
      <c r="P143" s="75">
        <f>'Selling Price'!P144*'Volume (KT)'!P144</f>
        <v>8748.1500000000015</v>
      </c>
    </row>
    <row r="146" spans="5:17">
      <c r="E146" s="214">
        <f>SUM(E24:E30,E34:E53,E57:E125,E129:E134,E138,E142:E143)</f>
        <v>369322.07785326894</v>
      </c>
      <c r="F146" s="214">
        <f t="shared" ref="F146:P146" si="22">SUM(F24:F30,F34:F53,F57:F125,F129:F134,F138,F142:F143)</f>
        <v>355407.31061049562</v>
      </c>
      <c r="G146" s="214">
        <f t="shared" si="22"/>
        <v>448504.14950784069</v>
      </c>
      <c r="H146" s="214">
        <f t="shared" si="22"/>
        <v>417292.33739642246</v>
      </c>
      <c r="I146" s="214">
        <f t="shared" si="22"/>
        <v>413645.91055365186</v>
      </c>
      <c r="J146" s="214">
        <f t="shared" si="22"/>
        <v>407152.92919033248</v>
      </c>
      <c r="K146" s="214">
        <f t="shared" si="22"/>
        <v>401034.60721962305</v>
      </c>
      <c r="L146" s="214">
        <f t="shared" si="22"/>
        <v>380598.86459806672</v>
      </c>
      <c r="M146" s="214">
        <f t="shared" si="22"/>
        <v>356699.46033522405</v>
      </c>
      <c r="N146" s="214">
        <f t="shared" si="22"/>
        <v>402842.11500597786</v>
      </c>
      <c r="O146" s="214">
        <f t="shared" si="22"/>
        <v>404305.95945252257</v>
      </c>
      <c r="P146" s="214">
        <f t="shared" si="22"/>
        <v>382107.10826975864</v>
      </c>
    </row>
    <row r="147" spans="5:17">
      <c r="E147" s="440">
        <f>E146/'Volume (KT)'!E147</f>
        <v>590.57118175312519</v>
      </c>
      <c r="F147" s="440">
        <f>F146/'Volume (KT)'!F147</f>
        <v>631.25593444524452</v>
      </c>
      <c r="G147" s="440">
        <f>G146/'Volume (KT)'!G147</f>
        <v>707.75527525619225</v>
      </c>
      <c r="H147" s="440">
        <f>H146/'Volume (KT)'!H147</f>
        <v>662.69160735967455</v>
      </c>
      <c r="I147" s="440">
        <f>I146/'Volume (KT)'!I147</f>
        <v>670.29489693528046</v>
      </c>
      <c r="J147" s="440">
        <f>J146/'Volume (KT)'!J147</f>
        <v>630.19463135915976</v>
      </c>
      <c r="K147" s="440">
        <f>K146/'Volume (KT)'!K147</f>
        <v>604.26591432826012</v>
      </c>
      <c r="L147" s="440">
        <f>L146/'Volume (KT)'!L147</f>
        <v>599.93648455076982</v>
      </c>
      <c r="M147" s="440">
        <f>M146/'Volume (KT)'!M147</f>
        <v>585.24710673831464</v>
      </c>
      <c r="N147" s="440">
        <f>N146/'Volume (KT)'!N147</f>
        <v>598.46158377238874</v>
      </c>
      <c r="O147" s="440">
        <f>O146/'Volume (KT)'!O147</f>
        <v>603.92220228408291</v>
      </c>
      <c r="P147" s="440">
        <f>P146/'Volume (KT)'!P147</f>
        <v>597.11859556559386</v>
      </c>
      <c r="Q147" s="470">
        <f>AVERAGE(E147:P147)</f>
        <v>623.47628452900733</v>
      </c>
    </row>
  </sheetData>
  <mergeCells count="24">
    <mergeCell ref="D140:D141"/>
    <mergeCell ref="A22:A23"/>
    <mergeCell ref="B22:B23"/>
    <mergeCell ref="C22:C23"/>
    <mergeCell ref="D22:D23"/>
    <mergeCell ref="D32:D33"/>
    <mergeCell ref="A55:A56"/>
    <mergeCell ref="B55:B56"/>
    <mergeCell ref="C55:C56"/>
    <mergeCell ref="D55:D56"/>
    <mergeCell ref="A140:A141"/>
    <mergeCell ref="B140:B141"/>
    <mergeCell ref="C140:C141"/>
    <mergeCell ref="A32:A33"/>
    <mergeCell ref="B32:B33"/>
    <mergeCell ref="C32:C33"/>
    <mergeCell ref="A127:A128"/>
    <mergeCell ref="B127:B128"/>
    <mergeCell ref="C127:C128"/>
    <mergeCell ref="D127:D128"/>
    <mergeCell ref="A136:A137"/>
    <mergeCell ref="B136:B137"/>
    <mergeCell ref="C136:C137"/>
    <mergeCell ref="D136:D137"/>
  </mergeCells>
  <conditionalFormatting sqref="E24:P30 E57:P125 E34:P53">
    <cfRule type="cellIs" dxfId="21" priority="12" operator="greaterThan">
      <formula>0</formula>
    </cfRule>
  </conditionalFormatting>
  <conditionalFormatting sqref="E129:P134">
    <cfRule type="cellIs" dxfId="20" priority="4" operator="greaterThan">
      <formula>0</formula>
    </cfRule>
  </conditionalFormatting>
  <conditionalFormatting sqref="E138:P138">
    <cfRule type="cellIs" dxfId="19" priority="3" operator="greaterThan">
      <formula>0</formula>
    </cfRule>
  </conditionalFormatting>
  <conditionalFormatting sqref="E142:P143"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D1:T43"/>
  <sheetViews>
    <sheetView zoomScale="70" zoomScaleNormal="70" workbookViewId="0">
      <selection activeCell="E32" sqref="E32"/>
    </sheetView>
  </sheetViews>
  <sheetFormatPr defaultRowHeight="14.5"/>
  <cols>
    <col min="5" max="5" width="34.90625" bestFit="1" customWidth="1"/>
  </cols>
  <sheetData>
    <row r="1" spans="5:18"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350"/>
    </row>
    <row r="2" spans="5:18">
      <c r="F2" s="302">
        <v>23377</v>
      </c>
      <c r="G2" s="302">
        <v>23408</v>
      </c>
      <c r="H2" s="302">
        <v>23437</v>
      </c>
      <c r="I2" s="302">
        <v>23468</v>
      </c>
      <c r="J2" s="302">
        <v>23498</v>
      </c>
      <c r="K2" s="302">
        <v>23529</v>
      </c>
      <c r="L2" s="302">
        <v>23559</v>
      </c>
      <c r="M2" s="302">
        <v>23590</v>
      </c>
      <c r="N2" s="302">
        <v>23621</v>
      </c>
      <c r="O2" s="302">
        <v>23651</v>
      </c>
      <c r="P2" s="302">
        <v>23682</v>
      </c>
      <c r="Q2" s="302">
        <v>23712</v>
      </c>
      <c r="R2" s="351" t="s">
        <v>260</v>
      </c>
    </row>
    <row r="3" spans="5:18">
      <c r="E3" t="s">
        <v>209</v>
      </c>
      <c r="F3" s="301">
        <f>'Selling Price W.avg.'!E31</f>
        <v>488.0010264171259</v>
      </c>
      <c r="G3" s="301">
        <f>'Selling Price W.avg.'!F31</f>
        <v>516.42005072944676</v>
      </c>
      <c r="H3" s="301">
        <f>'Selling Price W.avg.'!G31</f>
        <v>538.2634445583243</v>
      </c>
      <c r="I3" s="301">
        <f>'Selling Price W.avg.'!H31</f>
        <v>533.56349377355457</v>
      </c>
      <c r="J3" s="301">
        <f>'Selling Price W.avg.'!I31</f>
        <v>526.80569601090065</v>
      </c>
      <c r="K3" s="301">
        <f>'Selling Price W.avg.'!J31</f>
        <v>516.51044932303614</v>
      </c>
      <c r="L3" s="301">
        <f>'Selling Price W.avg.'!K31</f>
        <v>507.42632121269673</v>
      </c>
      <c r="M3" s="301">
        <f>'Selling Price W.avg.'!L31</f>
        <v>500.63575259957992</v>
      </c>
      <c r="N3" s="301">
        <f>'Selling Price W.avg.'!M31</f>
        <v>497.44125835802959</v>
      </c>
      <c r="O3" s="301">
        <f>'Selling Price W.avg.'!N31</f>
        <v>500.61949088296893</v>
      </c>
      <c r="P3" s="301">
        <f>'Selling Price W.avg.'!O31</f>
        <v>509.07777123152903</v>
      </c>
      <c r="Q3" s="301">
        <f>'Selling Price W.avg.'!P31</f>
        <v>510.4878756831788</v>
      </c>
      <c r="R3" s="233">
        <f>AVERAGE(F3:Q3)</f>
        <v>512.10438589836428</v>
      </c>
    </row>
    <row r="4" spans="5:18">
      <c r="E4" t="s">
        <v>210</v>
      </c>
      <c r="F4" s="301">
        <f>'Full cost W.avg.'!E33</f>
        <v>389.59705445815081</v>
      </c>
      <c r="G4" s="301">
        <f>'Full cost W.avg.'!F33</f>
        <v>393.41204364693255</v>
      </c>
      <c r="H4" s="301">
        <f>'Full cost W.avg.'!G33</f>
        <v>400.44692424512664</v>
      </c>
      <c r="I4" s="301">
        <f>'Full cost W.avg.'!H33</f>
        <v>402.8817505481004</v>
      </c>
      <c r="J4" s="301">
        <f>'Full cost W.avg.'!I33</f>
        <v>394.47871994982609</v>
      </c>
      <c r="K4" s="301">
        <f>'Full cost W.avg.'!J33</f>
        <v>390.6257474438346</v>
      </c>
      <c r="L4" s="301">
        <f>'Full cost W.avg.'!K33</f>
        <v>389.50246266440854</v>
      </c>
      <c r="M4" s="301">
        <f>'Full cost W.avg.'!L33</f>
        <v>402.966872101116</v>
      </c>
      <c r="N4" s="301">
        <f>'Full cost W.avg.'!M33</f>
        <v>386.76279462196914</v>
      </c>
      <c r="O4" s="301">
        <f>'Full cost W.avg.'!N33</f>
        <v>423.97752173885482</v>
      </c>
      <c r="P4" s="301">
        <f>'Full cost W.avg.'!O33</f>
        <v>428.35037862366823</v>
      </c>
      <c r="Q4" s="301">
        <f>'Full cost W.avg.'!P33</f>
        <v>426.71848619490237</v>
      </c>
      <c r="R4" s="233">
        <f>AVERAGE(F4:Q4)</f>
        <v>402.47672968640751</v>
      </c>
    </row>
    <row r="5" spans="5:18">
      <c r="E5" t="s">
        <v>97</v>
      </c>
      <c r="F5" s="233">
        <f>F3-F4</f>
        <v>98.403971958975092</v>
      </c>
      <c r="G5" s="233">
        <f t="shared" ref="G5:Q5" si="0">G3-G4</f>
        <v>123.00800708251421</v>
      </c>
      <c r="H5" s="233">
        <f t="shared" si="0"/>
        <v>137.81652031319766</v>
      </c>
      <c r="I5" s="233">
        <f t="shared" si="0"/>
        <v>130.68174322545417</v>
      </c>
      <c r="J5" s="233">
        <f t="shared" si="0"/>
        <v>132.32697606107456</v>
      </c>
      <c r="K5" s="233">
        <f t="shared" si="0"/>
        <v>125.88470187920154</v>
      </c>
      <c r="L5" s="233">
        <f t="shared" si="0"/>
        <v>117.92385854828819</v>
      </c>
      <c r="M5" s="233">
        <f t="shared" si="0"/>
        <v>97.668880498463921</v>
      </c>
      <c r="N5" s="233">
        <f t="shared" si="0"/>
        <v>110.67846373606045</v>
      </c>
      <c r="O5" s="233">
        <f t="shared" si="0"/>
        <v>76.641969144114114</v>
      </c>
      <c r="P5" s="233">
        <f t="shared" si="0"/>
        <v>80.727392607860793</v>
      </c>
      <c r="Q5" s="233">
        <f t="shared" si="0"/>
        <v>83.769389488276431</v>
      </c>
      <c r="R5" s="233">
        <f>AVERAGE(F5:Q5)</f>
        <v>109.62765621195673</v>
      </c>
    </row>
    <row r="6" spans="5:18"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33"/>
    </row>
    <row r="7" spans="5:18">
      <c r="F7" s="302">
        <v>23377</v>
      </c>
      <c r="G7" s="302">
        <v>23408</v>
      </c>
      <c r="H7" s="302">
        <v>23437</v>
      </c>
      <c r="I7" s="302">
        <v>23468</v>
      </c>
      <c r="J7" s="302">
        <v>23498</v>
      </c>
      <c r="K7" s="302">
        <v>23529</v>
      </c>
      <c r="L7" s="302">
        <v>23559</v>
      </c>
      <c r="M7" s="302">
        <v>23590</v>
      </c>
      <c r="N7" s="302">
        <v>23621</v>
      </c>
      <c r="O7" s="302">
        <v>23651</v>
      </c>
      <c r="P7" s="302">
        <v>23682</v>
      </c>
      <c r="Q7" s="302">
        <v>23712</v>
      </c>
      <c r="R7" s="351" t="s">
        <v>260</v>
      </c>
    </row>
    <row r="8" spans="5:18">
      <c r="E8" t="s">
        <v>211</v>
      </c>
      <c r="F8" s="301">
        <f>'Selling Price W.avg.'!E54</f>
        <v>719.87019852595438</v>
      </c>
      <c r="G8" s="301">
        <f>'Selling Price W.avg.'!F54</f>
        <v>829.80099982389686</v>
      </c>
      <c r="H8" s="301">
        <f>'Selling Price W.avg.'!G54</f>
        <v>875.80109581083298</v>
      </c>
      <c r="I8" s="301">
        <f>'Selling Price W.avg.'!H54</f>
        <v>761.7499317112414</v>
      </c>
      <c r="J8" s="301">
        <f>'Selling Price W.avg.'!I54</f>
        <v>748.55029031802508</v>
      </c>
      <c r="K8" s="301">
        <f>'Selling Price W.avg.'!J54</f>
        <v>707.63044553337522</v>
      </c>
      <c r="L8" s="301">
        <f>'Selling Price W.avg.'!K54</f>
        <v>683.01930769842795</v>
      </c>
      <c r="M8" s="301">
        <f>'Selling Price W.avg.'!L54</f>
        <v>674.43522805974692</v>
      </c>
      <c r="N8" s="301">
        <f>'Selling Price W.avg.'!M54</f>
        <v>676.43217439756017</v>
      </c>
      <c r="O8" s="301">
        <f>'Selling Price W.avg.'!N54</f>
        <v>676.78918335010235</v>
      </c>
      <c r="P8" s="301">
        <f>'Selling Price W.avg.'!O54</f>
        <v>683.49229873329477</v>
      </c>
      <c r="Q8" s="301">
        <f>'Selling Price W.avg.'!P54</f>
        <v>668.06772169047474</v>
      </c>
      <c r="R8" s="233">
        <f>AVERAGE(F8:Q8)</f>
        <v>725.46990630441121</v>
      </c>
    </row>
    <row r="9" spans="5:18">
      <c r="E9" t="s">
        <v>212</v>
      </c>
      <c r="F9" s="301">
        <f>'Full cost W.avg.'!E56</f>
        <v>425.1738221502319</v>
      </c>
      <c r="G9" s="301">
        <f>'Full cost W.avg.'!F56</f>
        <v>493.38884755517154</v>
      </c>
      <c r="H9" s="301">
        <f>'Full cost W.avg.'!G56</f>
        <v>505.13486399234102</v>
      </c>
      <c r="I9" s="301">
        <f>'Full cost W.avg.'!H56</f>
        <v>568.79298075719612</v>
      </c>
      <c r="J9" s="301">
        <f>'Full cost W.avg.'!I56</f>
        <v>585.81928822413124</v>
      </c>
      <c r="K9" s="301">
        <f>'Full cost W.avg.'!J56</f>
        <v>540.48851849244261</v>
      </c>
      <c r="L9" s="301">
        <f>'Full cost W.avg.'!K56</f>
        <v>531.42390430242847</v>
      </c>
      <c r="M9" s="301">
        <f>'Full cost W.avg.'!L56</f>
        <v>542.80570057385296</v>
      </c>
      <c r="N9" s="301">
        <f>'Full cost W.avg.'!M56</f>
        <v>510.55389598934755</v>
      </c>
      <c r="O9" s="301">
        <f>'Full cost W.avg.'!N56</f>
        <v>554.23389356542327</v>
      </c>
      <c r="P9" s="301">
        <f>'Full cost W.avg.'!O56</f>
        <v>561.06599699415074</v>
      </c>
      <c r="Q9" s="301">
        <f>'Full cost W.avg.'!P56</f>
        <v>493.37509327088048</v>
      </c>
      <c r="R9" s="233">
        <f>AVERAGE(F9:Q9)</f>
        <v>526.02140048896661</v>
      </c>
    </row>
    <row r="10" spans="5:18">
      <c r="E10" t="s">
        <v>97</v>
      </c>
      <c r="F10" s="233">
        <f>F8-F9</f>
        <v>294.69637637572248</v>
      </c>
      <c r="G10" s="233">
        <f t="shared" ref="G10" si="1">G8-G9</f>
        <v>336.41215226872532</v>
      </c>
      <c r="H10" s="233">
        <f t="shared" ref="H10" si="2">H8-H9</f>
        <v>370.66623181849195</v>
      </c>
      <c r="I10" s="233">
        <f t="shared" ref="I10" si="3">I8-I9</f>
        <v>192.95695095404528</v>
      </c>
      <c r="J10" s="233">
        <f t="shared" ref="J10" si="4">J8-J9</f>
        <v>162.73100209389384</v>
      </c>
      <c r="K10" s="233">
        <f t="shared" ref="K10" si="5">K8-K9</f>
        <v>167.14192704093261</v>
      </c>
      <c r="L10" s="233">
        <f t="shared" ref="L10" si="6">L8-L9</f>
        <v>151.59540339599948</v>
      </c>
      <c r="M10" s="233">
        <f t="shared" ref="M10" si="7">M8-M9</f>
        <v>131.62952748589396</v>
      </c>
      <c r="N10" s="233">
        <f t="shared" ref="N10" si="8">N8-N9</f>
        <v>165.87827840821262</v>
      </c>
      <c r="O10" s="233">
        <f t="shared" ref="O10" si="9">O8-O9</f>
        <v>122.55528978467908</v>
      </c>
      <c r="P10" s="233">
        <f t="shared" ref="P10" si="10">P8-P9</f>
        <v>122.42630173914404</v>
      </c>
      <c r="Q10" s="233">
        <f t="shared" ref="Q10" si="11">Q8-Q9</f>
        <v>174.69262841959426</v>
      </c>
      <c r="R10" s="233">
        <f>AVERAGE(F10:Q10)</f>
        <v>199.44850581544461</v>
      </c>
    </row>
    <row r="11" spans="5:18"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350"/>
    </row>
    <row r="12" spans="5:18">
      <c r="F12" s="302">
        <v>23377</v>
      </c>
      <c r="G12" s="302">
        <v>23408</v>
      </c>
      <c r="H12" s="302">
        <v>23437</v>
      </c>
      <c r="I12" s="302">
        <v>23468</v>
      </c>
      <c r="J12" s="302">
        <v>23498</v>
      </c>
      <c r="K12" s="302">
        <v>23529</v>
      </c>
      <c r="L12" s="302">
        <v>23559</v>
      </c>
      <c r="M12" s="302">
        <v>23590</v>
      </c>
      <c r="N12" s="302">
        <v>23621</v>
      </c>
      <c r="O12" s="302">
        <v>23651</v>
      </c>
      <c r="P12" s="302">
        <v>23682</v>
      </c>
      <c r="Q12" s="302">
        <v>23712</v>
      </c>
      <c r="R12" s="351" t="s">
        <v>260</v>
      </c>
    </row>
    <row r="13" spans="5:18">
      <c r="E13" t="s">
        <v>213</v>
      </c>
      <c r="F13" s="301">
        <f>'Selling Price W.avg.'!E5</f>
        <v>738.10033079823188</v>
      </c>
      <c r="G13" s="301">
        <f>'Selling Price W.avg.'!F5</f>
        <v>810.27168102500434</v>
      </c>
      <c r="H13" s="301">
        <f>'Selling Price W.avg.'!G5</f>
        <v>990.77133616539584</v>
      </c>
      <c r="I13" s="301">
        <f>'Selling Price W.avg.'!H5</f>
        <v>807.85926005063402</v>
      </c>
      <c r="J13" s="301">
        <f>'Selling Price W.avg.'!I5</f>
        <v>920.39845682115481</v>
      </c>
      <c r="K13" s="301">
        <f>'Selling Price W.avg.'!J5</f>
        <v>822.57864517699545</v>
      </c>
      <c r="L13" s="301">
        <f>'Selling Price W.avg.'!K5</f>
        <v>783.40148482631037</v>
      </c>
      <c r="M13" s="301">
        <f>'Selling Price W.avg.'!L5</f>
        <v>780.51633392851841</v>
      </c>
      <c r="N13" s="301">
        <f>'Selling Price W.avg.'!M5</f>
        <v>770.57904070628376</v>
      </c>
      <c r="O13" s="301">
        <f>'Selling Price W.avg.'!N5</f>
        <v>767.87147802396487</v>
      </c>
      <c r="P13" s="301">
        <f>'Selling Price W.avg.'!O5</f>
        <v>774.51815762523233</v>
      </c>
      <c r="Q13" s="301">
        <f>'Selling Price W.avg.'!P5</f>
        <v>772.44101161150013</v>
      </c>
      <c r="R13" s="233">
        <f>AVERAGE(F13:Q13)</f>
        <v>811.60893472993541</v>
      </c>
    </row>
    <row r="14" spans="5:18">
      <c r="E14" t="s">
        <v>214</v>
      </c>
      <c r="F14" s="301">
        <f>'Full cost W.avg.'!E6</f>
        <v>375.74529055759012</v>
      </c>
      <c r="G14" s="301">
        <f>'Full cost W.avg.'!F6</f>
        <v>379.40084114278108</v>
      </c>
      <c r="H14" s="301">
        <f>'Full cost W.avg.'!G6</f>
        <v>386.14429097238508</v>
      </c>
      <c r="I14" s="301">
        <f>'Full cost W.avg.'!H6</f>
        <v>388.47485257012158</v>
      </c>
      <c r="J14" s="301">
        <f>'Full cost W.avg.'!I6</f>
        <v>380.41480281259322</v>
      </c>
      <c r="K14" s="301">
        <f>'Full cost W.avg.'!J6</f>
        <v>376.71909449051975</v>
      </c>
      <c r="L14" s="301">
        <f>'Full cost W.avg.'!K6</f>
        <v>375.65329602704645</v>
      </c>
      <c r="M14" s="301">
        <f>'Full cost W.avg.'!L6</f>
        <v>388.56813773164345</v>
      </c>
      <c r="N14" s="301">
        <f>'Full cost W.avg.'!M6</f>
        <v>373.02545117001262</v>
      </c>
      <c r="O14" s="301">
        <f>'Full cost W.avg.'!N6</f>
        <v>408.73360483050561</v>
      </c>
      <c r="P14" s="301">
        <f>'Full cost W.avg.'!O6</f>
        <v>412.92797776083677</v>
      </c>
      <c r="Q14" s="301">
        <f>'Full cost W.avg.'!P6</f>
        <v>411.36269318630627</v>
      </c>
      <c r="R14" s="233">
        <f>AVERAGE(F14:Q14)</f>
        <v>388.09752777102858</v>
      </c>
    </row>
    <row r="15" spans="5:18">
      <c r="E15" t="s">
        <v>97</v>
      </c>
      <c r="F15" s="233">
        <f>F13-F14</f>
        <v>362.35504024064176</v>
      </c>
      <c r="G15" s="233">
        <f t="shared" ref="G15" si="12">G13-G14</f>
        <v>430.87083988222327</v>
      </c>
      <c r="H15" s="233">
        <f t="shared" ref="H15" si="13">H13-H14</f>
        <v>604.62704519301076</v>
      </c>
      <c r="I15" s="233">
        <f t="shared" ref="I15" si="14">I13-I14</f>
        <v>419.38440748051244</v>
      </c>
      <c r="J15" s="233">
        <f t="shared" ref="J15" si="15">J13-J14</f>
        <v>539.98365400856164</v>
      </c>
      <c r="K15" s="233">
        <f t="shared" ref="K15" si="16">K13-K14</f>
        <v>445.8595506864757</v>
      </c>
      <c r="L15" s="233">
        <f t="shared" ref="L15" si="17">L13-L14</f>
        <v>407.74818879926391</v>
      </c>
      <c r="M15" s="233">
        <f t="shared" ref="M15" si="18">M13-M14</f>
        <v>391.94819619687496</v>
      </c>
      <c r="N15" s="233">
        <f t="shared" ref="N15" si="19">N13-N14</f>
        <v>397.55358953627115</v>
      </c>
      <c r="O15" s="233">
        <f t="shared" ref="O15" si="20">O13-O14</f>
        <v>359.13787319345926</v>
      </c>
      <c r="P15" s="233">
        <f t="shared" ref="P15" si="21">P13-P14</f>
        <v>361.59017986439557</v>
      </c>
      <c r="Q15" s="233">
        <f t="shared" ref="Q15" si="22">Q13-Q14</f>
        <v>361.07831842519386</v>
      </c>
      <c r="R15" s="233">
        <f>AVERAGE(F15:Q15)</f>
        <v>423.511406958907</v>
      </c>
    </row>
    <row r="16" spans="5:18"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350"/>
    </row>
    <row r="17" spans="4:20">
      <c r="F17" s="302">
        <v>23377</v>
      </c>
      <c r="G17" s="302">
        <v>23408</v>
      </c>
      <c r="H17" s="302">
        <v>23437</v>
      </c>
      <c r="I17" s="302">
        <v>23468</v>
      </c>
      <c r="J17" s="302">
        <v>23498</v>
      </c>
      <c r="K17" s="302">
        <v>23529</v>
      </c>
      <c r="L17" s="302">
        <v>23559</v>
      </c>
      <c r="M17" s="302">
        <v>23590</v>
      </c>
      <c r="N17" s="302">
        <v>23621</v>
      </c>
      <c r="O17" s="302">
        <v>23651</v>
      </c>
      <c r="P17" s="302">
        <v>23682</v>
      </c>
      <c r="Q17" s="302">
        <v>23712</v>
      </c>
      <c r="R17" s="351" t="s">
        <v>260</v>
      </c>
    </row>
    <row r="18" spans="4:20">
      <c r="E18" t="s">
        <v>215</v>
      </c>
      <c r="F18" s="301">
        <f>'Selling Price W.avg.'!E6</f>
        <v>552.12116164752626</v>
      </c>
      <c r="G18" s="301">
        <f>'Selling Price W.avg.'!F6</f>
        <v>550.82112520885858</v>
      </c>
      <c r="H18" s="301">
        <f>'Selling Price W.avg.'!G6</f>
        <v>600.13150035066099</v>
      </c>
      <c r="I18" s="301">
        <f>'Selling Price W.avg.'!H6</f>
        <v>578.77388614120832</v>
      </c>
      <c r="J18" s="301">
        <f>'Selling Price W.avg.'!I6</f>
        <v>579.17390106479036</v>
      </c>
      <c r="K18" s="301">
        <f>'Selling Price W.avg.'!J6</f>
        <v>513.69348209172108</v>
      </c>
      <c r="L18" s="301">
        <f>'Selling Price W.avg.'!K6</f>
        <v>483.73202827662317</v>
      </c>
      <c r="M18" s="301">
        <f>'Selling Price W.avg.'!L6</f>
        <v>493.80745502062115</v>
      </c>
      <c r="N18" s="301">
        <f>'Selling Price W.avg.'!M6</f>
        <v>465.72457582328855</v>
      </c>
      <c r="O18" s="301">
        <f>'Selling Price W.avg.'!N6</f>
        <v>500.3678362633583</v>
      </c>
      <c r="P18" s="301">
        <f>'Selling Price W.avg.'!O6</f>
        <v>505.45641147892059</v>
      </c>
      <c r="Q18" s="301">
        <f>'Selling Price W.avg.'!P6</f>
        <v>507.18404672659142</v>
      </c>
      <c r="R18" s="233">
        <f>AVERAGE(F18:Q18)</f>
        <v>527.58228417451403</v>
      </c>
      <c r="T18" s="233"/>
    </row>
    <row r="19" spans="4:20">
      <c r="E19" t="s">
        <v>216</v>
      </c>
      <c r="F19" s="301">
        <f>'Full cost W.avg.'!E7</f>
        <v>541.75720908146263</v>
      </c>
      <c r="G19" s="301">
        <f>'Full cost W.avg.'!F7</f>
        <v>540.46115372313488</v>
      </c>
      <c r="H19" s="301">
        <f>'Full cost W.avg.'!G7</f>
        <v>588.9233670121763</v>
      </c>
      <c r="I19" s="301">
        <f>'Full cost W.avg.'!H7</f>
        <v>570.79550899158573</v>
      </c>
      <c r="J19" s="301">
        <f>'Full cost W.avg.'!I7</f>
        <v>575.68408556775023</v>
      </c>
      <c r="K19" s="301">
        <f>'Full cost W.avg.'!J7</f>
        <v>622.01434455745709</v>
      </c>
      <c r="L19" s="301">
        <f>'Full cost W.avg.'!K7</f>
        <v>604.73908415169842</v>
      </c>
      <c r="M19" s="301">
        <f>'Full cost W.avg.'!L7</f>
        <v>584.86551068118263</v>
      </c>
      <c r="N19" s="301">
        <f>'Full cost W.avg.'!M7</f>
        <v>605.72510695452604</v>
      </c>
      <c r="O19" s="301">
        <f>'Full cost W.avg.'!N7</f>
        <v>604.4546949494387</v>
      </c>
      <c r="P19" s="301">
        <f>'Full cost W.avg.'!O7</f>
        <v>625.08447971823045</v>
      </c>
      <c r="Q19" s="301">
        <f>'Full cost W.avg.'!P7</f>
        <v>628.23873321054737</v>
      </c>
      <c r="R19" s="233">
        <f>AVERAGE(F19:Q19)</f>
        <v>591.06193988326595</v>
      </c>
    </row>
    <row r="20" spans="4:20">
      <c r="D20" s="233">
        <f>R15-R20</f>
        <v>486.99106266765881</v>
      </c>
      <c r="E20" t="s">
        <v>97</v>
      </c>
      <c r="F20" s="233">
        <f>F18-F19</f>
        <v>10.363952566063631</v>
      </c>
      <c r="G20" s="233">
        <f t="shared" ref="G20" si="23">G18-G19</f>
        <v>10.35997148572369</v>
      </c>
      <c r="H20" s="233">
        <f t="shared" ref="H20" si="24">H18-H19</f>
        <v>11.208133338484686</v>
      </c>
      <c r="I20" s="233">
        <f t="shared" ref="I20" si="25">I18-I19</f>
        <v>7.9783771496225881</v>
      </c>
      <c r="J20" s="233">
        <f t="shared" ref="J20" si="26">J18-J19</f>
        <v>3.4898154970401265</v>
      </c>
      <c r="K20" s="233">
        <f t="shared" ref="K20" si="27">K18-K19</f>
        <v>-108.32086246573601</v>
      </c>
      <c r="L20" s="233">
        <f t="shared" ref="L20" si="28">L18-L19</f>
        <v>-121.00705587507525</v>
      </c>
      <c r="M20" s="233">
        <f t="shared" ref="M20" si="29">M18-M19</f>
        <v>-91.058055660561479</v>
      </c>
      <c r="N20" s="233">
        <f t="shared" ref="N20" si="30">N18-N19</f>
        <v>-140.00053113123749</v>
      </c>
      <c r="O20" s="233">
        <f t="shared" ref="O20" si="31">O18-O19</f>
        <v>-104.0868586860804</v>
      </c>
      <c r="P20" s="233">
        <f t="shared" ref="P20" si="32">P18-P19</f>
        <v>-119.62806823930987</v>
      </c>
      <c r="Q20" s="233">
        <f t="shared" ref="Q20" si="33">Q18-Q19</f>
        <v>-121.05468648395595</v>
      </c>
      <c r="R20" s="233">
        <f>AVERAGE(F20:Q20)</f>
        <v>-63.479655708751807</v>
      </c>
    </row>
    <row r="21" spans="4:20"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350"/>
    </row>
    <row r="22" spans="4:20">
      <c r="F22" s="302">
        <v>23377</v>
      </c>
      <c r="G22" s="302">
        <v>23408</v>
      </c>
      <c r="H22" s="302">
        <v>23437</v>
      </c>
      <c r="I22" s="302">
        <v>23468</v>
      </c>
      <c r="J22" s="302">
        <v>23498</v>
      </c>
      <c r="K22" s="302">
        <v>23529</v>
      </c>
      <c r="L22" s="302">
        <v>23559</v>
      </c>
      <c r="M22" s="302">
        <v>23590</v>
      </c>
      <c r="N22" s="302">
        <v>23621</v>
      </c>
      <c r="O22" s="302">
        <v>23651</v>
      </c>
      <c r="P22" s="302">
        <v>23682</v>
      </c>
      <c r="Q22" s="302">
        <v>23712</v>
      </c>
      <c r="R22" s="351" t="s">
        <v>260</v>
      </c>
    </row>
    <row r="23" spans="4:20">
      <c r="E23" t="s">
        <v>147</v>
      </c>
      <c r="F23" s="301">
        <f>'Selling Price W.avg.'!E135</f>
        <v>756.49859177080282</v>
      </c>
      <c r="G23" s="301">
        <f>'Selling Price W.avg.'!F135</f>
        <v>842.31402198074522</v>
      </c>
      <c r="H23" s="301">
        <f>'Selling Price W.avg.'!G135</f>
        <v>1122.7967735087411</v>
      </c>
      <c r="I23" s="301">
        <f>'Selling Price W.avg.'!H135</f>
        <v>1098.7592974467384</v>
      </c>
      <c r="J23" s="301">
        <f>'Selling Price W.avg.'!I135</f>
        <v>1052.4429833208469</v>
      </c>
      <c r="K23" s="301">
        <f>'Selling Price W.avg.'!J135</f>
        <v>1005.0291887932614</v>
      </c>
      <c r="L23" s="301">
        <f>'Selling Price W.avg.'!K135</f>
        <v>946.07431184335235</v>
      </c>
      <c r="M23" s="301">
        <f>'Selling Price W.avg.'!L135</f>
        <v>938.50477622890674</v>
      </c>
      <c r="N23" s="301">
        <f>'Selling Price W.avg.'!M135</f>
        <v>923.09689075630251</v>
      </c>
      <c r="O23" s="301">
        <f>'Selling Price W.avg.'!N135</f>
        <v>901.01165324204601</v>
      </c>
      <c r="P23" s="301">
        <f>'Selling Price W.avg.'!O135</f>
        <v>890.13650465523119</v>
      </c>
      <c r="Q23" s="301">
        <f>'Selling Price W.avg.'!P135</f>
        <v>880.33140333266419</v>
      </c>
      <c r="R23" s="233">
        <f>AVERAGE(F23:Q23)</f>
        <v>946.41636640663648</v>
      </c>
    </row>
    <row r="24" spans="4:20">
      <c r="E24" t="s">
        <v>217</v>
      </c>
      <c r="F24" s="301">
        <f>'Full cost W.avg.'!E137</f>
        <v>361.89352665702955</v>
      </c>
      <c r="G24" s="301">
        <f>'Full cost W.avg.'!F137</f>
        <v>365.38963863862978</v>
      </c>
      <c r="H24" s="301">
        <f>'Full cost W.avg.'!G137</f>
        <v>371.84165769964358</v>
      </c>
      <c r="I24" s="301">
        <f>'Full cost W.avg.'!H137</f>
        <v>374.06795459214288</v>
      </c>
      <c r="J24" s="301">
        <f>'Full cost W.avg.'!I137</f>
        <v>366.35088567536042</v>
      </c>
      <c r="K24" s="301">
        <f>'Full cost W.avg.'!J137</f>
        <v>362.81244153720502</v>
      </c>
      <c r="L24" s="301">
        <f>'Full cost W.avg.'!K137</f>
        <v>361.80412938968436</v>
      </c>
      <c r="M24" s="301">
        <f>'Full cost W.avg.'!L137</f>
        <v>374.16940336217078</v>
      </c>
      <c r="N24" s="301">
        <f>'Full cost W.avg.'!M137</f>
        <v>359.28810771805627</v>
      </c>
      <c r="O24" s="301">
        <f>'Full cost W.avg.'!N137</f>
        <v>393.48968792215646</v>
      </c>
      <c r="P24" s="301">
        <f>'Full cost W.avg.'!O137</f>
        <v>397.50557689800542</v>
      </c>
      <c r="Q24" s="301">
        <f>'Full cost W.avg.'!P137</f>
        <v>396.00690017771029</v>
      </c>
      <c r="R24" s="233">
        <f>AVERAGE(F24:Q24)</f>
        <v>373.71832585564954</v>
      </c>
    </row>
    <row r="25" spans="4:20">
      <c r="E25" t="s">
        <v>97</v>
      </c>
      <c r="F25" s="233">
        <f>F23-F24</f>
        <v>394.60506511377326</v>
      </c>
      <c r="G25" s="233">
        <f t="shared" ref="G25" si="34">G23-G24</f>
        <v>476.92438334211545</v>
      </c>
      <c r="H25" s="233">
        <f t="shared" ref="H25" si="35">H23-H24</f>
        <v>750.95511580909761</v>
      </c>
      <c r="I25" s="233">
        <f t="shared" ref="I25" si="36">I23-I24</f>
        <v>724.69134285459552</v>
      </c>
      <c r="J25" s="233">
        <f t="shared" ref="J25" si="37">J23-J24</f>
        <v>686.09209764548655</v>
      </c>
      <c r="K25" s="233">
        <f t="shared" ref="K25" si="38">K23-K24</f>
        <v>642.21674725605635</v>
      </c>
      <c r="L25" s="233">
        <f t="shared" ref="L25" si="39">L23-L24</f>
        <v>584.27018245366799</v>
      </c>
      <c r="M25" s="233">
        <f t="shared" ref="M25" si="40">M23-M24</f>
        <v>564.33537286673595</v>
      </c>
      <c r="N25" s="233">
        <f t="shared" ref="N25" si="41">N23-N24</f>
        <v>563.80878303824625</v>
      </c>
      <c r="O25" s="233">
        <f t="shared" ref="O25" si="42">O23-O24</f>
        <v>507.52196531988955</v>
      </c>
      <c r="P25" s="233">
        <f t="shared" ref="P25" si="43">P23-P24</f>
        <v>492.63092775722578</v>
      </c>
      <c r="Q25" s="233">
        <f t="shared" ref="Q25" si="44">Q23-Q24</f>
        <v>484.3245031549539</v>
      </c>
      <c r="R25" s="233">
        <f>AVERAGE(F25:Q25)</f>
        <v>572.698040550987</v>
      </c>
    </row>
    <row r="26" spans="4:20"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350"/>
    </row>
    <row r="27" spans="4:20">
      <c r="F27" s="302">
        <v>23377</v>
      </c>
      <c r="G27" s="302">
        <v>23408</v>
      </c>
      <c r="H27" s="302">
        <v>23437</v>
      </c>
      <c r="I27" s="302">
        <v>23468</v>
      </c>
      <c r="J27" s="302">
        <v>23498</v>
      </c>
      <c r="K27" s="302">
        <v>23529</v>
      </c>
      <c r="L27" s="302">
        <v>23559</v>
      </c>
      <c r="M27" s="302">
        <v>23590</v>
      </c>
      <c r="N27" s="302">
        <v>23621</v>
      </c>
      <c r="O27" s="302">
        <v>23651</v>
      </c>
      <c r="P27" s="302">
        <v>23682</v>
      </c>
      <c r="Q27" s="302">
        <v>23712</v>
      </c>
      <c r="R27" s="351" t="s">
        <v>260</v>
      </c>
    </row>
    <row r="28" spans="4:20">
      <c r="E28" t="s">
        <v>218</v>
      </c>
      <c r="F28" s="301">
        <f>'Selling Price W.avg.'!E139</f>
        <v>669.86</v>
      </c>
      <c r="G28" s="301">
        <f>'Selling Price W.avg.'!F139</f>
        <v>758.16</v>
      </c>
      <c r="H28" s="301">
        <f>'Selling Price W.avg.'!G139</f>
        <v>1036.52</v>
      </c>
      <c r="I28" s="301">
        <f>'Selling Price W.avg.'!H139</f>
        <v>1015.5500000000001</v>
      </c>
      <c r="J28" s="301">
        <f>'Selling Price W.avg.'!I139</f>
        <v>966.49999999999977</v>
      </c>
      <c r="K28" s="301">
        <f>'Selling Price W.avg.'!J139</f>
        <v>917.90000000000009</v>
      </c>
      <c r="L28" s="301">
        <f>'Selling Price W.avg.'!K139</f>
        <v>858.95</v>
      </c>
      <c r="M28" s="301">
        <f>'Selling Price W.avg.'!L139</f>
        <v>852.02</v>
      </c>
      <c r="N28" s="301">
        <f>'Selling Price W.avg.'!M139</f>
        <v>835.37</v>
      </c>
      <c r="O28" s="301">
        <f>'Selling Price W.avg.'!N139</f>
        <v>813.32</v>
      </c>
      <c r="P28" s="301">
        <f>'Selling Price W.avg.'!O139</f>
        <v>803.06000000000006</v>
      </c>
      <c r="Q28" s="301">
        <f>'Selling Price W.avg.'!P139</f>
        <v>792.62</v>
      </c>
      <c r="R28" s="233">
        <f>AVERAGE(F28:Q28)</f>
        <v>859.98583333333329</v>
      </c>
    </row>
    <row r="29" spans="4:20">
      <c r="E29" t="s">
        <v>219</v>
      </c>
      <c r="F29" s="301">
        <f>'Full cost W.avg.'!E141</f>
        <v>361.89352665702955</v>
      </c>
      <c r="G29" s="301">
        <f>'Full cost W.avg.'!F141</f>
        <v>365.38963863862978</v>
      </c>
      <c r="H29" s="301">
        <f>'Full cost W.avg.'!G141</f>
        <v>371.84165769964358</v>
      </c>
      <c r="I29" s="301">
        <f>'Full cost W.avg.'!H141</f>
        <v>374.06795459214294</v>
      </c>
      <c r="J29" s="301">
        <f>'Full cost W.avg.'!I141</f>
        <v>366.35088567536036</v>
      </c>
      <c r="K29" s="301">
        <f>'Full cost W.avg.'!J141</f>
        <v>362.81244153720502</v>
      </c>
      <c r="L29" s="301">
        <f>'Full cost W.avg.'!K141</f>
        <v>361.80412938968431</v>
      </c>
      <c r="M29" s="301">
        <f>'Full cost W.avg.'!L141</f>
        <v>374.16940336217078</v>
      </c>
      <c r="N29" s="301">
        <f>'Full cost W.avg.'!M141</f>
        <v>359.28810771805627</v>
      </c>
      <c r="O29" s="301">
        <f>'Full cost W.avg.'!N141</f>
        <v>393.48968792215646</v>
      </c>
      <c r="P29" s="301">
        <f>'Full cost W.avg.'!O141</f>
        <v>397.50557689800547</v>
      </c>
      <c r="Q29" s="301">
        <f>'Full cost W.avg.'!P141</f>
        <v>396.00690017771029</v>
      </c>
      <c r="R29" s="233">
        <f>AVERAGE(F29:Q29)</f>
        <v>373.71832585564954</v>
      </c>
    </row>
    <row r="30" spans="4:20">
      <c r="E30" t="s">
        <v>97</v>
      </c>
      <c r="F30" s="233">
        <f>F28-F29</f>
        <v>307.96647334297046</v>
      </c>
      <c r="G30" s="233">
        <f t="shared" ref="G30" si="45">G28-G29</f>
        <v>392.77036136137019</v>
      </c>
      <c r="H30" s="233">
        <f t="shared" ref="H30" si="46">H28-H29</f>
        <v>664.67834230035646</v>
      </c>
      <c r="I30" s="233">
        <f t="shared" ref="I30" si="47">I28-I29</f>
        <v>641.48204540785719</v>
      </c>
      <c r="J30" s="233">
        <f t="shared" ref="J30" si="48">J28-J29</f>
        <v>600.14911432463941</v>
      </c>
      <c r="K30" s="233">
        <f t="shared" ref="K30" si="49">K28-K29</f>
        <v>555.08755846279507</v>
      </c>
      <c r="L30" s="233">
        <f t="shared" ref="L30" si="50">L28-L29</f>
        <v>497.14587061031574</v>
      </c>
      <c r="M30" s="233">
        <f t="shared" ref="M30" si="51">M28-M29</f>
        <v>477.8505966378292</v>
      </c>
      <c r="N30" s="233">
        <f t="shared" ref="N30" si="52">N28-N29</f>
        <v>476.08189228194374</v>
      </c>
      <c r="O30" s="233">
        <f t="shared" ref="O30" si="53">O28-O29</f>
        <v>419.83031207784359</v>
      </c>
      <c r="P30" s="233">
        <f t="shared" ref="P30" si="54">P28-P29</f>
        <v>405.55442310199459</v>
      </c>
      <c r="Q30" s="233">
        <f t="shared" ref="Q30" si="55">Q28-Q29</f>
        <v>396.61309982228971</v>
      </c>
      <c r="R30" s="233">
        <f>AVERAGE(F30:Q30)</f>
        <v>486.26750747768386</v>
      </c>
    </row>
    <row r="36" spans="5:18">
      <c r="E36" s="352" t="s">
        <v>166</v>
      </c>
      <c r="F36" s="353">
        <f>F2</f>
        <v>23377</v>
      </c>
      <c r="G36" s="353">
        <f>G2</f>
        <v>23408</v>
      </c>
      <c r="H36" s="353">
        <f t="shared" ref="H36:Q36" si="56">H2</f>
        <v>23437</v>
      </c>
      <c r="I36" s="353">
        <f t="shared" si="56"/>
        <v>23468</v>
      </c>
      <c r="J36" s="353">
        <f t="shared" si="56"/>
        <v>23498</v>
      </c>
      <c r="K36" s="353">
        <f t="shared" si="56"/>
        <v>23529</v>
      </c>
      <c r="L36" s="353">
        <f t="shared" si="56"/>
        <v>23559</v>
      </c>
      <c r="M36" s="353">
        <f t="shared" si="56"/>
        <v>23590</v>
      </c>
      <c r="N36" s="353">
        <f t="shared" si="56"/>
        <v>23621</v>
      </c>
      <c r="O36" s="353">
        <f t="shared" si="56"/>
        <v>23651</v>
      </c>
      <c r="P36" s="353">
        <f t="shared" si="56"/>
        <v>23682</v>
      </c>
      <c r="Q36" s="353">
        <f t="shared" si="56"/>
        <v>23712</v>
      </c>
      <c r="R36" s="351" t="s">
        <v>260</v>
      </c>
    </row>
    <row r="37" spans="5:18">
      <c r="E37" s="3" t="str">
        <f>E3</f>
        <v>C2 Selling Price</v>
      </c>
      <c r="F37" s="343">
        <f>F3</f>
        <v>488.0010264171259</v>
      </c>
      <c r="G37" s="343">
        <f>G3</f>
        <v>516.42005072944676</v>
      </c>
      <c r="H37" s="343">
        <f t="shared" ref="H37:Q37" si="57">H3</f>
        <v>538.2634445583243</v>
      </c>
      <c r="I37" s="343">
        <f t="shared" si="57"/>
        <v>533.56349377355457</v>
      </c>
      <c r="J37" s="343">
        <f t="shared" si="57"/>
        <v>526.80569601090065</v>
      </c>
      <c r="K37" s="343">
        <f t="shared" si="57"/>
        <v>516.51044932303614</v>
      </c>
      <c r="L37" s="343">
        <f t="shared" si="57"/>
        <v>507.42632121269673</v>
      </c>
      <c r="M37" s="343">
        <f t="shared" si="57"/>
        <v>500.63575259957992</v>
      </c>
      <c r="N37" s="343">
        <f t="shared" si="57"/>
        <v>497.44125835802959</v>
      </c>
      <c r="O37" s="343">
        <f t="shared" si="57"/>
        <v>500.61949088296893</v>
      </c>
      <c r="P37" s="343">
        <f t="shared" si="57"/>
        <v>509.07777123152903</v>
      </c>
      <c r="Q37" s="343">
        <f t="shared" si="57"/>
        <v>510.4878756831788</v>
      </c>
      <c r="R37" s="233">
        <f t="shared" ref="R37:R43" si="58">AVERAGE(F37:Q37)</f>
        <v>512.10438589836428</v>
      </c>
    </row>
    <row r="38" spans="5:18">
      <c r="E38" s="3" t="str">
        <f>E8</f>
        <v>C3 Selling Price</v>
      </c>
      <c r="F38" s="343">
        <f>F8</f>
        <v>719.87019852595438</v>
      </c>
      <c r="G38" s="343">
        <f>G8</f>
        <v>829.80099982389686</v>
      </c>
      <c r="H38" s="343">
        <f t="shared" ref="H38:Q38" si="59">H8</f>
        <v>875.80109581083298</v>
      </c>
      <c r="I38" s="343">
        <f t="shared" si="59"/>
        <v>761.7499317112414</v>
      </c>
      <c r="J38" s="343">
        <f t="shared" si="59"/>
        <v>748.55029031802508</v>
      </c>
      <c r="K38" s="343">
        <f t="shared" si="59"/>
        <v>707.63044553337522</v>
      </c>
      <c r="L38" s="343">
        <f t="shared" si="59"/>
        <v>683.01930769842795</v>
      </c>
      <c r="M38" s="343">
        <f t="shared" si="59"/>
        <v>674.43522805974692</v>
      </c>
      <c r="N38" s="343">
        <f t="shared" si="59"/>
        <v>676.43217439756017</v>
      </c>
      <c r="O38" s="343">
        <f t="shared" si="59"/>
        <v>676.78918335010235</v>
      </c>
      <c r="P38" s="343">
        <f t="shared" si="59"/>
        <v>683.49229873329477</v>
      </c>
      <c r="Q38" s="343">
        <f t="shared" si="59"/>
        <v>668.06772169047474</v>
      </c>
      <c r="R38" s="233">
        <f t="shared" si="58"/>
        <v>725.46990630441121</v>
      </c>
    </row>
    <row r="39" spans="5:18">
      <c r="E39" s="3" t="str">
        <f>E13</f>
        <v>LPG Petro Selling Price</v>
      </c>
      <c r="F39" s="343">
        <f>F13</f>
        <v>738.10033079823188</v>
      </c>
      <c r="G39" s="343">
        <f>G13</f>
        <v>810.27168102500434</v>
      </c>
      <c r="H39" s="343">
        <f t="shared" ref="H39:Q39" si="60">H13</f>
        <v>990.77133616539584</v>
      </c>
      <c r="I39" s="343">
        <f t="shared" si="60"/>
        <v>807.85926005063402</v>
      </c>
      <c r="J39" s="343">
        <f t="shared" si="60"/>
        <v>920.39845682115481</v>
      </c>
      <c r="K39" s="343">
        <f t="shared" si="60"/>
        <v>822.57864517699545</v>
      </c>
      <c r="L39" s="343">
        <f t="shared" si="60"/>
        <v>783.40148482631037</v>
      </c>
      <c r="M39" s="343">
        <f t="shared" si="60"/>
        <v>780.51633392851841</v>
      </c>
      <c r="N39" s="343">
        <f t="shared" si="60"/>
        <v>770.57904070628376</v>
      </c>
      <c r="O39" s="343">
        <f t="shared" si="60"/>
        <v>767.87147802396487</v>
      </c>
      <c r="P39" s="343">
        <f t="shared" si="60"/>
        <v>774.51815762523233</v>
      </c>
      <c r="Q39" s="343">
        <f t="shared" si="60"/>
        <v>772.44101161150013</v>
      </c>
      <c r="R39" s="233">
        <f t="shared" si="58"/>
        <v>811.60893472993541</v>
      </c>
    </row>
    <row r="40" spans="5:18">
      <c r="E40" s="3" t="str">
        <f>E18</f>
        <v>LPG M.7 Selling Price</v>
      </c>
      <c r="F40" s="343">
        <f>F18</f>
        <v>552.12116164752626</v>
      </c>
      <c r="G40" s="343">
        <f>G18</f>
        <v>550.82112520885858</v>
      </c>
      <c r="H40" s="343">
        <f t="shared" ref="H40:Q40" si="61">H18</f>
        <v>600.13150035066099</v>
      </c>
      <c r="I40" s="343">
        <f t="shared" si="61"/>
        <v>578.77388614120832</v>
      </c>
      <c r="J40" s="343">
        <f t="shared" si="61"/>
        <v>579.17390106479036</v>
      </c>
      <c r="K40" s="343">
        <f t="shared" si="61"/>
        <v>513.69348209172108</v>
      </c>
      <c r="L40" s="343">
        <f t="shared" si="61"/>
        <v>483.73202827662317</v>
      </c>
      <c r="M40" s="343">
        <f t="shared" si="61"/>
        <v>493.80745502062115</v>
      </c>
      <c r="N40" s="343">
        <f t="shared" si="61"/>
        <v>465.72457582328855</v>
      </c>
      <c r="O40" s="343">
        <f t="shared" si="61"/>
        <v>500.3678362633583</v>
      </c>
      <c r="P40" s="343">
        <f t="shared" si="61"/>
        <v>505.45641147892059</v>
      </c>
      <c r="Q40" s="343">
        <f t="shared" si="61"/>
        <v>507.18404672659142</v>
      </c>
      <c r="R40" s="233">
        <f t="shared" si="58"/>
        <v>527.58228417451403</v>
      </c>
    </row>
    <row r="41" spans="5:18">
      <c r="E41" s="357" t="s">
        <v>262</v>
      </c>
      <c r="F41" s="358">
        <f>'Selling Price W.avg.'!E7</f>
        <v>411.8679147098419</v>
      </c>
      <c r="G41" s="358">
        <f>'Selling Price W.avg.'!F7</f>
        <v>420.94143268407294</v>
      </c>
      <c r="H41" s="358">
        <f>'Selling Price W.avg.'!G7</f>
        <v>423.09000643900271</v>
      </c>
      <c r="I41" s="358">
        <f>'Selling Price W.avg.'!H7</f>
        <v>423.62662103075979</v>
      </c>
      <c r="J41" s="358">
        <f>'Selling Price W.avg.'!I7</f>
        <v>412.91650837646461</v>
      </c>
      <c r="K41" s="358">
        <f>'Selling Price W.avg.'!J7</f>
        <v>412.64053994477212</v>
      </c>
      <c r="L41" s="358">
        <f>'Selling Price W.avg.'!K7</f>
        <v>412.77011182768842</v>
      </c>
      <c r="M41" s="358">
        <f>'Selling Price W.avg.'!L7</f>
        <v>425.49716170181171</v>
      </c>
      <c r="N41" s="358">
        <f>'Selling Price W.avg.'!M7</f>
        <v>425.10561875089513</v>
      </c>
      <c r="O41" s="358">
        <f>'Selling Price W.avg.'!N7</f>
        <v>428.89066846249568</v>
      </c>
      <c r="P41" s="358">
        <f>'Selling Price W.avg.'!O7</f>
        <v>444.10475968223051</v>
      </c>
      <c r="Q41" s="358">
        <f>'Selling Price W.avg.'!P7</f>
        <v>444.30862920082257</v>
      </c>
      <c r="R41" s="355">
        <f t="shared" si="58"/>
        <v>423.8133310675716</v>
      </c>
    </row>
    <row r="42" spans="5:18">
      <c r="E42" s="3" t="str">
        <f>E23</f>
        <v>NGL Selling Price</v>
      </c>
      <c r="F42" s="343">
        <f>F23</f>
        <v>756.49859177080282</v>
      </c>
      <c r="G42" s="343">
        <f>G23</f>
        <v>842.31402198074522</v>
      </c>
      <c r="H42" s="343">
        <f t="shared" ref="H42:Q42" si="62">H23</f>
        <v>1122.7967735087411</v>
      </c>
      <c r="I42" s="343">
        <f t="shared" si="62"/>
        <v>1098.7592974467384</v>
      </c>
      <c r="J42" s="343">
        <f t="shared" si="62"/>
        <v>1052.4429833208469</v>
      </c>
      <c r="K42" s="343">
        <f t="shared" si="62"/>
        <v>1005.0291887932614</v>
      </c>
      <c r="L42" s="343">
        <f t="shared" si="62"/>
        <v>946.07431184335235</v>
      </c>
      <c r="M42" s="343">
        <f t="shared" si="62"/>
        <v>938.50477622890674</v>
      </c>
      <c r="N42" s="343">
        <f t="shared" si="62"/>
        <v>923.09689075630251</v>
      </c>
      <c r="O42" s="343">
        <f t="shared" si="62"/>
        <v>901.01165324204601</v>
      </c>
      <c r="P42" s="343">
        <f t="shared" si="62"/>
        <v>890.13650465523119</v>
      </c>
      <c r="Q42" s="343">
        <f t="shared" si="62"/>
        <v>880.33140333266419</v>
      </c>
      <c r="R42" s="233">
        <f t="shared" si="58"/>
        <v>946.41636640663648</v>
      </c>
    </row>
    <row r="43" spans="5:18">
      <c r="E43" s="3" t="str">
        <f>E28</f>
        <v>C5 Selling Price</v>
      </c>
      <c r="F43" s="343">
        <f>F28</f>
        <v>669.86</v>
      </c>
      <c r="G43" s="343">
        <f>G28</f>
        <v>758.16</v>
      </c>
      <c r="H43" s="343">
        <f t="shared" ref="H43:Q43" si="63">H28</f>
        <v>1036.52</v>
      </c>
      <c r="I43" s="343">
        <f t="shared" si="63"/>
        <v>1015.5500000000001</v>
      </c>
      <c r="J43" s="343">
        <f t="shared" si="63"/>
        <v>966.49999999999977</v>
      </c>
      <c r="K43" s="343">
        <f t="shared" si="63"/>
        <v>917.90000000000009</v>
      </c>
      <c r="L43" s="343">
        <f t="shared" si="63"/>
        <v>858.95</v>
      </c>
      <c r="M43" s="343">
        <f t="shared" si="63"/>
        <v>852.02</v>
      </c>
      <c r="N43" s="343">
        <f t="shared" si="63"/>
        <v>835.37</v>
      </c>
      <c r="O43" s="343">
        <f t="shared" si="63"/>
        <v>813.32</v>
      </c>
      <c r="P43" s="343">
        <f t="shared" si="63"/>
        <v>803.06000000000006</v>
      </c>
      <c r="Q43" s="343">
        <f t="shared" si="63"/>
        <v>792.62</v>
      </c>
      <c r="R43" s="233">
        <f t="shared" si="58"/>
        <v>859.98583333333329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X119"/>
  <sheetViews>
    <sheetView topLeftCell="A19" zoomScale="55" zoomScaleNormal="55" workbookViewId="0">
      <selection activeCell="I57" sqref="I57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7.90625" style="68" bestFit="1" customWidth="1"/>
    <col min="5" max="5" width="8.36328125" style="69" bestFit="1" customWidth="1"/>
    <col min="6" max="24" width="10" style="69" bestFit="1" customWidth="1"/>
    <col min="25" max="16384" width="8.6328125" style="69"/>
  </cols>
  <sheetData>
    <row r="1" spans="1:24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24">
      <c r="A2" s="485" t="s">
        <v>1</v>
      </c>
      <c r="B2" s="492" t="s">
        <v>23</v>
      </c>
      <c r="C2" s="288"/>
      <c r="D2" s="265">
        <v>2020</v>
      </c>
      <c r="E2" s="265">
        <v>2021</v>
      </c>
      <c r="F2" s="265">
        <v>2022</v>
      </c>
      <c r="G2" s="265">
        <v>2023</v>
      </c>
      <c r="H2" s="265">
        <v>2024</v>
      </c>
      <c r="I2" s="265">
        <v>2025</v>
      </c>
      <c r="J2" s="265">
        <v>2026</v>
      </c>
      <c r="K2" s="265">
        <v>2027</v>
      </c>
      <c r="L2" s="265">
        <v>2028</v>
      </c>
      <c r="M2" s="265">
        <v>2029</v>
      </c>
      <c r="N2" s="265">
        <v>2030</v>
      </c>
      <c r="O2" s="265">
        <v>2031</v>
      </c>
      <c r="P2" s="265">
        <v>2032</v>
      </c>
      <c r="Q2" s="265">
        <v>2033</v>
      </c>
      <c r="R2" s="265">
        <v>2034</v>
      </c>
      <c r="S2" s="265">
        <v>2035</v>
      </c>
      <c r="T2" s="265">
        <v>2036</v>
      </c>
      <c r="U2" s="265">
        <v>2037</v>
      </c>
      <c r="V2" s="265">
        <v>2038</v>
      </c>
      <c r="W2" s="265">
        <v>2039</v>
      </c>
      <c r="X2" s="265">
        <v>2040</v>
      </c>
    </row>
    <row r="3" spans="1:24">
      <c r="A3" s="485"/>
      <c r="B3" s="492"/>
      <c r="C3" s="277"/>
      <c r="D3" s="265">
        <v>2563</v>
      </c>
      <c r="E3" s="265">
        <v>2564</v>
      </c>
      <c r="F3" s="265">
        <v>2565</v>
      </c>
      <c r="G3" s="265">
        <v>2566</v>
      </c>
      <c r="H3" s="265">
        <v>2567</v>
      </c>
      <c r="I3" s="265">
        <v>2568</v>
      </c>
      <c r="J3" s="265">
        <v>2569</v>
      </c>
      <c r="K3" s="265">
        <v>2570</v>
      </c>
      <c r="L3" s="265">
        <v>2571</v>
      </c>
      <c r="M3" s="265">
        <v>2572</v>
      </c>
      <c r="N3" s="265">
        <v>2573</v>
      </c>
      <c r="O3" s="265">
        <v>2574</v>
      </c>
      <c r="P3" s="265">
        <v>2575</v>
      </c>
      <c r="Q3" s="265">
        <v>2576</v>
      </c>
      <c r="R3" s="265">
        <v>2577</v>
      </c>
      <c r="S3" s="265">
        <v>2578</v>
      </c>
      <c r="T3" s="265">
        <v>2579</v>
      </c>
      <c r="U3" s="265">
        <v>2580</v>
      </c>
      <c r="V3" s="265">
        <v>2581</v>
      </c>
      <c r="W3" s="265">
        <v>2582</v>
      </c>
      <c r="X3" s="265">
        <v>2583</v>
      </c>
    </row>
    <row r="4" spans="1:24">
      <c r="A4" s="4" t="s">
        <v>24</v>
      </c>
      <c r="B4" s="8" t="s">
        <v>9</v>
      </c>
      <c r="C4" s="19"/>
      <c r="D4" s="20">
        <f>'Reference Price จจ'!C4</f>
        <v>73.19</v>
      </c>
      <c r="E4" s="20">
        <f>'Reference Price จจ'!D4</f>
        <v>83.46</v>
      </c>
      <c r="F4" s="20">
        <f>'Reference Price จจ'!E4</f>
        <v>92.34</v>
      </c>
      <c r="G4" s="20">
        <f>'Reference Price จจ'!F4</f>
        <v>118.8</v>
      </c>
      <c r="H4" s="20">
        <f>'Reference Price จจ'!G4</f>
        <v>117</v>
      </c>
      <c r="I4" s="20">
        <f>'Reference Price จจ'!H4</f>
        <v>112.8</v>
      </c>
      <c r="J4" s="20">
        <f>'Reference Price จจ'!I4</f>
        <v>108</v>
      </c>
      <c r="K4" s="20">
        <f>'Reference Price จจ'!J4</f>
        <v>102.4</v>
      </c>
      <c r="L4" s="20">
        <f>'Reference Price จจ'!K4</f>
        <v>102</v>
      </c>
      <c r="M4" s="20">
        <f>'Reference Price จจ'!L4</f>
        <v>100.8</v>
      </c>
      <c r="N4" s="20">
        <f>'Reference Price จจ'!M4</f>
        <v>98.4</v>
      </c>
      <c r="O4" s="20">
        <f>'Reference Price จจ'!N4</f>
        <v>97.06</v>
      </c>
      <c r="P4" s="20">
        <f>'Reference Price จจ'!O4</f>
        <v>95.5</v>
      </c>
      <c r="Q4" s="20" t="e">
        <f>'Reference Price จจ'!#REF!</f>
        <v>#REF!</v>
      </c>
      <c r="R4" s="20" t="e">
        <f>'Reference Price จจ'!#REF!</f>
        <v>#REF!</v>
      </c>
      <c r="S4" s="20" t="e">
        <f>'Reference Price จจ'!#REF!</f>
        <v>#REF!</v>
      </c>
      <c r="T4" s="20" t="e">
        <f>'Reference Price จจ'!#REF!</f>
        <v>#REF!</v>
      </c>
      <c r="U4" s="20" t="e">
        <f>'Reference Price จจ'!#REF!</f>
        <v>#REF!</v>
      </c>
      <c r="V4" s="20" t="e">
        <f>'Reference Price จจ'!#REF!</f>
        <v>#REF!</v>
      </c>
      <c r="W4" s="20" t="e">
        <f>'Reference Price จจ'!#REF!</f>
        <v>#REF!</v>
      </c>
      <c r="X4" s="20" t="e">
        <f>'Reference Price จจ'!#REF!</f>
        <v>#REF!</v>
      </c>
    </row>
    <row r="5" spans="1:24">
      <c r="A5" s="4" t="s">
        <v>7</v>
      </c>
      <c r="B5" s="8" t="s">
        <v>10</v>
      </c>
      <c r="C5" s="19"/>
      <c r="D5" s="20">
        <f>'Reference Price จจ'!C5</f>
        <v>702.8</v>
      </c>
      <c r="E5" s="20">
        <f>'Reference Price จจ'!D5</f>
        <v>769.86</v>
      </c>
      <c r="F5" s="20">
        <f>'Reference Price จจ'!E5</f>
        <v>858.16</v>
      </c>
      <c r="G5" s="20">
        <f>'Reference Price จจ'!F5</f>
        <v>1136.52</v>
      </c>
      <c r="H5" s="20">
        <f>'Reference Price จจ'!G5</f>
        <v>1115.55</v>
      </c>
      <c r="I5" s="20">
        <f>'Reference Price จจ'!H5</f>
        <v>1066.4999999999998</v>
      </c>
      <c r="J5" s="20">
        <f>'Reference Price จจ'!I5</f>
        <v>1017.9000000000001</v>
      </c>
      <c r="K5" s="20">
        <f>'Reference Price จจ'!J5</f>
        <v>958.95</v>
      </c>
      <c r="L5" s="20">
        <f>'Reference Price จจ'!K5</f>
        <v>952.02</v>
      </c>
      <c r="M5" s="20">
        <f>'Reference Price จจ'!L5</f>
        <v>935.37</v>
      </c>
      <c r="N5" s="20">
        <f>'Reference Price จจ'!M5</f>
        <v>913.32</v>
      </c>
      <c r="O5" s="20">
        <f>'Reference Price จจ'!N5</f>
        <v>903.06000000000006</v>
      </c>
      <c r="P5" s="20">
        <f>'Reference Price จจ'!O5</f>
        <v>892.62</v>
      </c>
      <c r="Q5" s="20" t="e">
        <f>'Reference Price จจ'!#REF!</f>
        <v>#REF!</v>
      </c>
      <c r="R5" s="20" t="e">
        <f>'Reference Price จจ'!#REF!</f>
        <v>#REF!</v>
      </c>
      <c r="S5" s="20" t="e">
        <f>'Reference Price จจ'!#REF!</f>
        <v>#REF!</v>
      </c>
      <c r="T5" s="20" t="e">
        <f>'Reference Price จจ'!#REF!</f>
        <v>#REF!</v>
      </c>
      <c r="U5" s="20" t="e">
        <f>'Reference Price จจ'!#REF!</f>
        <v>#REF!</v>
      </c>
      <c r="V5" s="20" t="e">
        <f>'Reference Price จจ'!#REF!</f>
        <v>#REF!</v>
      </c>
      <c r="W5" s="20" t="e">
        <f>'Reference Price จจ'!#REF!</f>
        <v>#REF!</v>
      </c>
      <c r="X5" s="20" t="e">
        <f>'Reference Price จจ'!#REF!</f>
        <v>#REF!</v>
      </c>
    </row>
    <row r="6" spans="1:24">
      <c r="A6" s="4" t="s">
        <v>7</v>
      </c>
      <c r="B6" s="9" t="s">
        <v>11</v>
      </c>
      <c r="C6" s="19"/>
      <c r="D6" s="20">
        <f>'Reference Price จจ'!C6</f>
        <v>698.4</v>
      </c>
      <c r="E6" s="20">
        <f>'Reference Price จจ'!D6</f>
        <v>759.51</v>
      </c>
      <c r="F6" s="20">
        <f>'Reference Price จจ'!E6</f>
        <v>859.05000000000007</v>
      </c>
      <c r="G6" s="20">
        <f>'Reference Price จจ'!F6</f>
        <v>1123.92</v>
      </c>
      <c r="H6" s="20">
        <f>'Reference Price จจ'!G6</f>
        <v>1102.95</v>
      </c>
      <c r="I6" s="20">
        <f>'Reference Price จจ'!H6</f>
        <v>1053.8999999999999</v>
      </c>
      <c r="J6" s="20">
        <f>'Reference Price จจ'!I6</f>
        <v>1005.3000000000001</v>
      </c>
      <c r="K6" s="20">
        <f>'Reference Price จจ'!J6</f>
        <v>946.35</v>
      </c>
      <c r="L6" s="20">
        <f>'Reference Price จจ'!K6</f>
        <v>939.42</v>
      </c>
      <c r="M6" s="20">
        <f>'Reference Price จจ'!L6</f>
        <v>922.77</v>
      </c>
      <c r="N6" s="20">
        <f>'Reference Price จจ'!M6</f>
        <v>900.72</v>
      </c>
      <c r="O6" s="20">
        <f>'Reference Price จจ'!N6</f>
        <v>890.46</v>
      </c>
      <c r="P6" s="20">
        <f>'Reference Price จจ'!O6</f>
        <v>880.02</v>
      </c>
      <c r="Q6" s="20" t="e">
        <f>'Reference Price จจ'!#REF!</f>
        <v>#REF!</v>
      </c>
      <c r="R6" s="20" t="e">
        <f>'Reference Price จจ'!#REF!</f>
        <v>#REF!</v>
      </c>
      <c r="S6" s="20" t="e">
        <f>'Reference Price จจ'!#REF!</f>
        <v>#REF!</v>
      </c>
      <c r="T6" s="20" t="e">
        <f>'Reference Price จจ'!#REF!</f>
        <v>#REF!</v>
      </c>
      <c r="U6" s="20" t="e">
        <f>'Reference Price จจ'!#REF!</f>
        <v>#REF!</v>
      </c>
      <c r="V6" s="20" t="e">
        <f>'Reference Price จจ'!#REF!</f>
        <v>#REF!</v>
      </c>
      <c r="W6" s="20" t="e">
        <f>'Reference Price จจ'!#REF!</f>
        <v>#REF!</v>
      </c>
      <c r="X6" s="20" t="e">
        <f>'Reference Price จจ'!#REF!</f>
        <v>#REF!</v>
      </c>
    </row>
    <row r="7" spans="1:24">
      <c r="A7" s="4" t="s">
        <v>24</v>
      </c>
      <c r="B7" s="9" t="s">
        <v>11</v>
      </c>
      <c r="C7" s="19"/>
      <c r="D7" s="20">
        <f>'Reference Price จจ'!C7</f>
        <v>78</v>
      </c>
      <c r="E7" s="20">
        <f>'Reference Price จจ'!D7</f>
        <v>84.39</v>
      </c>
      <c r="F7" s="20">
        <f>'Reference Price จจ'!E7</f>
        <v>95.45</v>
      </c>
      <c r="G7" s="20">
        <f>'Reference Price จจ'!F7</f>
        <v>124.88000000000001</v>
      </c>
      <c r="H7" s="20">
        <f>'Reference Price จจ'!G7</f>
        <v>122.55000000000001</v>
      </c>
      <c r="I7" s="20">
        <f>'Reference Price จจ'!H7</f>
        <v>117.09999999999998</v>
      </c>
      <c r="J7" s="20">
        <f>'Reference Price จจ'!I7</f>
        <v>111.7</v>
      </c>
      <c r="K7" s="20">
        <f>'Reference Price จจ'!J7</f>
        <v>105.15</v>
      </c>
      <c r="L7" s="20">
        <f>'Reference Price จจ'!K7</f>
        <v>104.38</v>
      </c>
      <c r="M7" s="20">
        <f>'Reference Price จจ'!L7</f>
        <v>102.53</v>
      </c>
      <c r="N7" s="20">
        <f>'Reference Price จจ'!M7</f>
        <v>100.08</v>
      </c>
      <c r="O7" s="20">
        <f>'Reference Price จจ'!N7</f>
        <v>98.94</v>
      </c>
      <c r="P7" s="20">
        <f>'Reference Price จจ'!O7</f>
        <v>97.78</v>
      </c>
      <c r="Q7" s="20" t="e">
        <f>'Reference Price จจ'!#REF!</f>
        <v>#REF!</v>
      </c>
      <c r="R7" s="20" t="e">
        <f>'Reference Price จจ'!#REF!</f>
        <v>#REF!</v>
      </c>
      <c r="S7" s="20" t="e">
        <f>'Reference Price จจ'!#REF!</f>
        <v>#REF!</v>
      </c>
      <c r="T7" s="20" t="e">
        <f>'Reference Price จจ'!#REF!</f>
        <v>#REF!</v>
      </c>
      <c r="U7" s="20" t="e">
        <f>'Reference Price จจ'!#REF!</f>
        <v>#REF!</v>
      </c>
      <c r="V7" s="20" t="e">
        <f>'Reference Price จจ'!#REF!</f>
        <v>#REF!</v>
      </c>
      <c r="W7" s="20" t="e">
        <f>'Reference Price จจ'!#REF!</f>
        <v>#REF!</v>
      </c>
      <c r="X7" s="20" t="e">
        <f>'Reference Price จจ'!#REF!</f>
        <v>#REF!</v>
      </c>
    </row>
    <row r="8" spans="1:24">
      <c r="A8" s="4" t="s">
        <v>7</v>
      </c>
      <c r="B8" s="10" t="s">
        <v>44</v>
      </c>
      <c r="C8" s="19"/>
      <c r="D8" s="20">
        <f>'Reference Price จจ'!C8</f>
        <v>700</v>
      </c>
      <c r="E8" s="20">
        <f>'Reference Price จจ'!D8</f>
        <v>725</v>
      </c>
      <c r="F8" s="20">
        <f>'Reference Price จจ'!E8</f>
        <v>775</v>
      </c>
      <c r="G8" s="20">
        <f>'Reference Price จจ'!F8</f>
        <v>907.5</v>
      </c>
      <c r="H8" s="20">
        <f>'Reference Price จจ'!G8</f>
        <v>742.5</v>
      </c>
      <c r="I8" s="20">
        <f>'Reference Price จจ'!H8</f>
        <v>712.5</v>
      </c>
      <c r="J8" s="20">
        <f>'Reference Price จจ'!I8</f>
        <v>682.5</v>
      </c>
      <c r="K8" s="20">
        <f>'Reference Price จจ'!J8</f>
        <v>652.5</v>
      </c>
      <c r="L8" s="20">
        <f>'Reference Price จจ'!K8</f>
        <v>632.5</v>
      </c>
      <c r="M8" s="20">
        <f>'Reference Price จจ'!L8</f>
        <v>637.5</v>
      </c>
      <c r="N8" s="20">
        <f>'Reference Price จจ'!M8</f>
        <v>645</v>
      </c>
      <c r="O8" s="20">
        <f>'Reference Price จจ'!N8</f>
        <v>662.5</v>
      </c>
      <c r="P8" s="20">
        <f>'Reference Price จจ'!O8</f>
        <v>662.5</v>
      </c>
      <c r="Q8" s="20" t="e">
        <f>'Reference Price จจ'!#REF!</f>
        <v>#REF!</v>
      </c>
      <c r="R8" s="20" t="e">
        <f>'Reference Price จจ'!#REF!</f>
        <v>#REF!</v>
      </c>
      <c r="S8" s="20" t="e">
        <f>'Reference Price จจ'!#REF!</f>
        <v>#REF!</v>
      </c>
      <c r="T8" s="20" t="e">
        <f>'Reference Price จจ'!#REF!</f>
        <v>#REF!</v>
      </c>
      <c r="U8" s="20" t="e">
        <f>'Reference Price จจ'!#REF!</f>
        <v>#REF!</v>
      </c>
      <c r="V8" s="20" t="e">
        <f>'Reference Price จจ'!#REF!</f>
        <v>#REF!</v>
      </c>
      <c r="W8" s="20" t="e">
        <f>'Reference Price จจ'!#REF!</f>
        <v>#REF!</v>
      </c>
      <c r="X8" s="20" t="e">
        <f>'Reference Price จจ'!#REF!</f>
        <v>#REF!</v>
      </c>
    </row>
    <row r="9" spans="1:24">
      <c r="A9" s="4" t="s">
        <v>7</v>
      </c>
      <c r="B9" s="10" t="s">
        <v>43</v>
      </c>
      <c r="C9" s="19"/>
      <c r="D9" s="20">
        <f>'Reference Price จจ'!C9</f>
        <v>772.5</v>
      </c>
      <c r="E9" s="20">
        <f>'Reference Price จจ'!D9</f>
        <v>725</v>
      </c>
      <c r="F9" s="20">
        <f>'Reference Price จจ'!E9</f>
        <v>775</v>
      </c>
      <c r="G9" s="20">
        <f>'Reference Price จจ'!F9</f>
        <v>907.5</v>
      </c>
      <c r="H9" s="20">
        <f>'Reference Price จจ'!G9</f>
        <v>742.5</v>
      </c>
      <c r="I9" s="20">
        <f>'Reference Price จจ'!H9</f>
        <v>712.5</v>
      </c>
      <c r="J9" s="20">
        <f>'Reference Price จจ'!I9</f>
        <v>682.5</v>
      </c>
      <c r="K9" s="20">
        <f>'Reference Price จจ'!J9</f>
        <v>652.5</v>
      </c>
      <c r="L9" s="20">
        <f>'Reference Price จจ'!K9</f>
        <v>632.5</v>
      </c>
      <c r="M9" s="20">
        <f>'Reference Price จจ'!L9</f>
        <v>637.5</v>
      </c>
      <c r="N9" s="20">
        <f>'Reference Price จจ'!M9</f>
        <v>645</v>
      </c>
      <c r="O9" s="20">
        <f>'Reference Price จจ'!N9</f>
        <v>662.5</v>
      </c>
      <c r="P9" s="20">
        <f>'Reference Price จจ'!O9</f>
        <v>662.5</v>
      </c>
      <c r="Q9" s="20" t="e">
        <f>'Reference Price จจ'!#REF!</f>
        <v>#REF!</v>
      </c>
      <c r="R9" s="20" t="e">
        <f>'Reference Price จจ'!#REF!</f>
        <v>#REF!</v>
      </c>
      <c r="S9" s="20" t="e">
        <f>'Reference Price จจ'!#REF!</f>
        <v>#REF!</v>
      </c>
      <c r="T9" s="20" t="e">
        <f>'Reference Price จจ'!#REF!</f>
        <v>#REF!</v>
      </c>
      <c r="U9" s="20" t="e">
        <f>'Reference Price จจ'!#REF!</f>
        <v>#REF!</v>
      </c>
      <c r="V9" s="20" t="e">
        <f>'Reference Price จจ'!#REF!</f>
        <v>#REF!</v>
      </c>
      <c r="W9" s="20" t="e">
        <f>'Reference Price จจ'!#REF!</f>
        <v>#REF!</v>
      </c>
      <c r="X9" s="20" t="e">
        <f>'Reference Price จจ'!#REF!</f>
        <v>#REF!</v>
      </c>
    </row>
    <row r="10" spans="1:24">
      <c r="A10" s="4" t="s">
        <v>7</v>
      </c>
      <c r="B10" s="10" t="s">
        <v>21</v>
      </c>
      <c r="C10" s="19"/>
      <c r="D10" s="20">
        <f>'Reference Price จจ'!C10</f>
        <v>795</v>
      </c>
      <c r="E10" s="20">
        <f>'Reference Price จจ'!D10</f>
        <v>740</v>
      </c>
      <c r="F10" s="20">
        <f>'Reference Price จจ'!E10</f>
        <v>775</v>
      </c>
      <c r="G10" s="20">
        <f>'Reference Price จจ'!F10</f>
        <v>895</v>
      </c>
      <c r="H10" s="20">
        <f>'Reference Price จจ'!G10</f>
        <v>740</v>
      </c>
      <c r="I10" s="20">
        <f>'Reference Price จจ'!H10</f>
        <v>710</v>
      </c>
      <c r="J10" s="20">
        <f>'Reference Price จจ'!I10</f>
        <v>680</v>
      </c>
      <c r="K10" s="20">
        <f>'Reference Price จจ'!J10</f>
        <v>650</v>
      </c>
      <c r="L10" s="20">
        <f>'Reference Price จจ'!K10</f>
        <v>630</v>
      </c>
      <c r="M10" s="20">
        <f>'Reference Price จจ'!L10</f>
        <v>635</v>
      </c>
      <c r="N10" s="20">
        <f>'Reference Price จจ'!M10</f>
        <v>640</v>
      </c>
      <c r="O10" s="20">
        <f>'Reference Price จจ'!N10</f>
        <v>655</v>
      </c>
      <c r="P10" s="20">
        <f>'Reference Price จจ'!O10</f>
        <v>660</v>
      </c>
      <c r="Q10" s="20" t="e">
        <f>'Reference Price จจ'!#REF!</f>
        <v>#REF!</v>
      </c>
      <c r="R10" s="20" t="e">
        <f>'Reference Price จจ'!#REF!</f>
        <v>#REF!</v>
      </c>
      <c r="S10" s="20" t="e">
        <f>'Reference Price จจ'!#REF!</f>
        <v>#REF!</v>
      </c>
      <c r="T10" s="20" t="e">
        <f>'Reference Price จจ'!#REF!</f>
        <v>#REF!</v>
      </c>
      <c r="U10" s="20" t="e">
        <f>'Reference Price จจ'!#REF!</f>
        <v>#REF!</v>
      </c>
      <c r="V10" s="20" t="e">
        <f>'Reference Price จจ'!#REF!</f>
        <v>#REF!</v>
      </c>
      <c r="W10" s="20" t="e">
        <f>'Reference Price จจ'!#REF!</f>
        <v>#REF!</v>
      </c>
      <c r="X10" s="20" t="e">
        <f>'Reference Price จจ'!#REF!</f>
        <v>#REF!</v>
      </c>
    </row>
    <row r="11" spans="1:24">
      <c r="A11" s="4" t="s">
        <v>7</v>
      </c>
      <c r="B11" s="10" t="s">
        <v>22</v>
      </c>
      <c r="C11" s="19"/>
      <c r="D11" s="20">
        <f>'Reference Price จจ'!C11</f>
        <v>750</v>
      </c>
      <c r="E11" s="20">
        <f>'Reference Price จจ'!D11</f>
        <v>710</v>
      </c>
      <c r="F11" s="20">
        <f>'Reference Price จจ'!E11</f>
        <v>775</v>
      </c>
      <c r="G11" s="20">
        <f>'Reference Price จจ'!F11</f>
        <v>920</v>
      </c>
      <c r="H11" s="20">
        <f>'Reference Price จจ'!G11</f>
        <v>745</v>
      </c>
      <c r="I11" s="20">
        <f>'Reference Price จจ'!H11</f>
        <v>715</v>
      </c>
      <c r="J11" s="20">
        <f>'Reference Price จจ'!I11</f>
        <v>685</v>
      </c>
      <c r="K11" s="20">
        <f>'Reference Price จจ'!J11</f>
        <v>655</v>
      </c>
      <c r="L11" s="20">
        <f>'Reference Price จจ'!K11</f>
        <v>635</v>
      </c>
      <c r="M11" s="20">
        <f>'Reference Price จจ'!L11</f>
        <v>640</v>
      </c>
      <c r="N11" s="20">
        <f>'Reference Price จจ'!M11</f>
        <v>650</v>
      </c>
      <c r="O11" s="20">
        <f>'Reference Price จจ'!N11</f>
        <v>670</v>
      </c>
      <c r="P11" s="20">
        <f>'Reference Price จจ'!O11</f>
        <v>665</v>
      </c>
      <c r="Q11" s="20" t="e">
        <f>'Reference Price จจ'!#REF!</f>
        <v>#REF!</v>
      </c>
      <c r="R11" s="20" t="e">
        <f>'Reference Price จจ'!#REF!</f>
        <v>#REF!</v>
      </c>
      <c r="S11" s="20" t="e">
        <f>'Reference Price จจ'!#REF!</f>
        <v>#REF!</v>
      </c>
      <c r="T11" s="20" t="e">
        <f>'Reference Price จจ'!#REF!</f>
        <v>#REF!</v>
      </c>
      <c r="U11" s="20" t="e">
        <f>'Reference Price จจ'!#REF!</f>
        <v>#REF!</v>
      </c>
      <c r="V11" s="20" t="e">
        <f>'Reference Price จจ'!#REF!</f>
        <v>#REF!</v>
      </c>
      <c r="W11" s="20" t="e">
        <f>'Reference Price จจ'!#REF!</f>
        <v>#REF!</v>
      </c>
      <c r="X11" s="20" t="e">
        <f>'Reference Price จจ'!#REF!</f>
        <v>#REF!</v>
      </c>
    </row>
    <row r="12" spans="1:24">
      <c r="A12" s="4" t="s">
        <v>7</v>
      </c>
      <c r="B12" s="9" t="s">
        <v>8</v>
      </c>
      <c r="C12" s="19"/>
      <c r="D12" s="20">
        <f>'Reference Price จจ'!C12</f>
        <v>1234</v>
      </c>
      <c r="E12" s="20">
        <f>'Reference Price จจ'!D12</f>
        <v>1231.3</v>
      </c>
      <c r="F12" s="20">
        <f>'Reference Price จจ'!E12</f>
        <v>1313</v>
      </c>
      <c r="G12" s="20">
        <f>'Reference Price จจ'!F12</f>
        <v>1334</v>
      </c>
      <c r="H12" s="20">
        <f>'Reference Price จจ'!G12</f>
        <v>1322</v>
      </c>
      <c r="I12" s="20">
        <f>'Reference Price จจ'!H12</f>
        <v>1301</v>
      </c>
      <c r="J12" s="20">
        <f>'Reference Price จจ'!I12</f>
        <v>1274</v>
      </c>
      <c r="K12" s="20">
        <f>'Reference Price จจ'!J12</f>
        <v>1262</v>
      </c>
      <c r="L12" s="20">
        <f>'Reference Price จจ'!K12</f>
        <v>1247</v>
      </c>
      <c r="M12" s="20">
        <f>'Reference Price จจ'!L12</f>
        <v>1249</v>
      </c>
      <c r="N12" s="20">
        <f>'Reference Price จจ'!M12</f>
        <v>1254</v>
      </c>
      <c r="O12" s="20">
        <f>'Reference Price จจ'!N12</f>
        <v>1274</v>
      </c>
      <c r="P12" s="20">
        <f>'Reference Price จจ'!O12</f>
        <v>1252</v>
      </c>
      <c r="Q12" s="20" t="e">
        <f>'Reference Price จจ'!#REF!</f>
        <v>#REF!</v>
      </c>
      <c r="R12" s="20" t="e">
        <f>'Reference Price จจ'!#REF!</f>
        <v>#REF!</v>
      </c>
      <c r="S12" s="20" t="e">
        <f>'Reference Price จจ'!#REF!</f>
        <v>#REF!</v>
      </c>
      <c r="T12" s="20" t="e">
        <f>'Reference Price จจ'!#REF!</f>
        <v>#REF!</v>
      </c>
      <c r="U12" s="20" t="e">
        <f>'Reference Price จจ'!#REF!</f>
        <v>#REF!</v>
      </c>
      <c r="V12" s="20" t="e">
        <f>'Reference Price จจ'!#REF!</f>
        <v>#REF!</v>
      </c>
      <c r="W12" s="20" t="e">
        <f>'Reference Price จจ'!#REF!</f>
        <v>#REF!</v>
      </c>
      <c r="X12" s="20" t="e">
        <f>'Reference Price จจ'!#REF!</f>
        <v>#REF!</v>
      </c>
    </row>
    <row r="13" spans="1:24">
      <c r="A13" s="4" t="s">
        <v>7</v>
      </c>
      <c r="B13" s="9" t="s">
        <v>13</v>
      </c>
      <c r="C13" s="19"/>
      <c r="D13" s="20">
        <f>'Reference Price จจ'!C13</f>
        <v>1575</v>
      </c>
      <c r="E13" s="20">
        <f>'Reference Price จจ'!D13</f>
        <v>1542.5</v>
      </c>
      <c r="F13" s="20">
        <f>'Reference Price จจ'!E13</f>
        <v>1625</v>
      </c>
      <c r="G13" s="20">
        <f>'Reference Price จจ'!F13</f>
        <v>1640</v>
      </c>
      <c r="H13" s="20">
        <f>'Reference Price จจ'!G13</f>
        <v>1600</v>
      </c>
      <c r="I13" s="20">
        <f>'Reference Price จจ'!H13</f>
        <v>1546</v>
      </c>
      <c r="J13" s="20">
        <f>'Reference Price จจ'!I13</f>
        <v>1500</v>
      </c>
      <c r="K13" s="20">
        <f>'Reference Price จจ'!J13</f>
        <v>1469</v>
      </c>
      <c r="L13" s="20">
        <f>'Reference Price จจ'!K13</f>
        <v>1423</v>
      </c>
      <c r="M13" s="20">
        <f>'Reference Price จจ'!L13</f>
        <v>1403</v>
      </c>
      <c r="N13" s="20">
        <f>'Reference Price จจ'!M13</f>
        <v>1455</v>
      </c>
      <c r="O13" s="20">
        <f>'Reference Price จจ'!N13</f>
        <v>1512</v>
      </c>
      <c r="P13" s="20">
        <f>'Reference Price จจ'!O13</f>
        <v>1470</v>
      </c>
      <c r="Q13" s="20" t="e">
        <f>'Reference Price จจ'!#REF!</f>
        <v>#REF!</v>
      </c>
      <c r="R13" s="20" t="e">
        <f>'Reference Price จจ'!#REF!</f>
        <v>#REF!</v>
      </c>
      <c r="S13" s="20" t="e">
        <f>'Reference Price จจ'!#REF!</f>
        <v>#REF!</v>
      </c>
      <c r="T13" s="20" t="e">
        <f>'Reference Price จจ'!#REF!</f>
        <v>#REF!</v>
      </c>
      <c r="U13" s="20" t="e">
        <f>'Reference Price จจ'!#REF!</f>
        <v>#REF!</v>
      </c>
      <c r="V13" s="20" t="e">
        <f>'Reference Price จจ'!#REF!</f>
        <v>#REF!</v>
      </c>
      <c r="W13" s="20" t="e">
        <f>'Reference Price จจ'!#REF!</f>
        <v>#REF!</v>
      </c>
      <c r="X13" s="20" t="e">
        <f>'Reference Price จจ'!#REF!</f>
        <v>#REF!</v>
      </c>
    </row>
    <row r="14" spans="1:24">
      <c r="A14" s="4" t="s">
        <v>7</v>
      </c>
      <c r="B14" s="9" t="s">
        <v>14</v>
      </c>
      <c r="C14" s="19"/>
      <c r="D14" s="20">
        <f>'Reference Price จจ'!C14</f>
        <v>1274</v>
      </c>
      <c r="E14" s="20">
        <f>'Reference Price จจ'!D14</f>
        <v>1258.8</v>
      </c>
      <c r="F14" s="20">
        <f>'Reference Price จจ'!E14</f>
        <v>1313</v>
      </c>
      <c r="G14" s="20">
        <f>'Reference Price จจ'!F14</f>
        <v>1341</v>
      </c>
      <c r="H14" s="20">
        <f>'Reference Price จจ'!G14</f>
        <v>1355</v>
      </c>
      <c r="I14" s="20">
        <f>'Reference Price จจ'!H14</f>
        <v>1340</v>
      </c>
      <c r="J14" s="20">
        <f>'Reference Price จจ'!I14</f>
        <v>1336</v>
      </c>
      <c r="K14" s="20">
        <f>'Reference Price จจ'!J14</f>
        <v>1324</v>
      </c>
      <c r="L14" s="20">
        <f>'Reference Price จจ'!K14</f>
        <v>1306</v>
      </c>
      <c r="M14" s="20">
        <f>'Reference Price จจ'!L14</f>
        <v>1293</v>
      </c>
      <c r="N14" s="20">
        <f>'Reference Price จจ'!M14</f>
        <v>1303</v>
      </c>
      <c r="O14" s="20">
        <f>'Reference Price จจ'!N14</f>
        <v>1328</v>
      </c>
      <c r="P14" s="20">
        <f>'Reference Price จจ'!O14</f>
        <v>1309</v>
      </c>
      <c r="Q14" s="20" t="e">
        <f>'Reference Price จจ'!#REF!</f>
        <v>#REF!</v>
      </c>
      <c r="R14" s="20" t="e">
        <f>'Reference Price จจ'!#REF!</f>
        <v>#REF!</v>
      </c>
      <c r="S14" s="20" t="e">
        <f>'Reference Price จจ'!#REF!</f>
        <v>#REF!</v>
      </c>
      <c r="T14" s="20" t="e">
        <f>'Reference Price จจ'!#REF!</f>
        <v>#REF!</v>
      </c>
      <c r="U14" s="20" t="e">
        <f>'Reference Price จจ'!#REF!</f>
        <v>#REF!</v>
      </c>
      <c r="V14" s="20" t="e">
        <f>'Reference Price จจ'!#REF!</f>
        <v>#REF!</v>
      </c>
      <c r="W14" s="20" t="e">
        <f>'Reference Price จจ'!#REF!</f>
        <v>#REF!</v>
      </c>
      <c r="X14" s="20" t="e">
        <f>'Reference Price จจ'!#REF!</f>
        <v>#REF!</v>
      </c>
    </row>
    <row r="15" spans="1:24">
      <c r="A15" s="4" t="s">
        <v>7</v>
      </c>
      <c r="B15" s="9" t="s">
        <v>15</v>
      </c>
      <c r="C15" s="19"/>
      <c r="D15" s="20">
        <f>'Reference Price จจ'!C15</f>
        <v>1255</v>
      </c>
      <c r="E15" s="20">
        <f>'Reference Price จจ'!D15</f>
        <v>1296.9000000000001</v>
      </c>
      <c r="F15" s="20">
        <f>'Reference Price จจ'!E15</f>
        <v>1375</v>
      </c>
      <c r="G15" s="20">
        <f>'Reference Price จจ'!F15</f>
        <v>1398</v>
      </c>
      <c r="H15" s="20">
        <f>'Reference Price จจ'!G15</f>
        <v>1388</v>
      </c>
      <c r="I15" s="20">
        <f>'Reference Price จจ'!H15</f>
        <v>1375</v>
      </c>
      <c r="J15" s="20">
        <f>'Reference Price จจ'!I15</f>
        <v>1345</v>
      </c>
      <c r="K15" s="20">
        <f>'Reference Price จจ'!J15</f>
        <v>1305</v>
      </c>
      <c r="L15" s="20">
        <f>'Reference Price จจ'!K15</f>
        <v>1288</v>
      </c>
      <c r="M15" s="20">
        <f>'Reference Price จจ'!L15</f>
        <v>1298</v>
      </c>
      <c r="N15" s="20">
        <f>'Reference Price จจ'!M15</f>
        <v>1318</v>
      </c>
      <c r="O15" s="20">
        <f>'Reference Price จจ'!N15</f>
        <v>1325</v>
      </c>
      <c r="P15" s="20">
        <f>'Reference Price จจ'!O15</f>
        <v>1305</v>
      </c>
      <c r="Q15" s="20" t="e">
        <f>'Reference Price จจ'!#REF!</f>
        <v>#REF!</v>
      </c>
      <c r="R15" s="20" t="e">
        <f>'Reference Price จจ'!#REF!</f>
        <v>#REF!</v>
      </c>
      <c r="S15" s="20" t="e">
        <f>'Reference Price จจ'!#REF!</f>
        <v>#REF!</v>
      </c>
      <c r="T15" s="20" t="e">
        <f>'Reference Price จจ'!#REF!</f>
        <v>#REF!</v>
      </c>
      <c r="U15" s="20" t="e">
        <f>'Reference Price จจ'!#REF!</f>
        <v>#REF!</v>
      </c>
      <c r="V15" s="20" t="e">
        <f>'Reference Price จจ'!#REF!</f>
        <v>#REF!</v>
      </c>
      <c r="W15" s="20" t="e">
        <f>'Reference Price จจ'!#REF!</f>
        <v>#REF!</v>
      </c>
      <c r="X15" s="20" t="e">
        <f>'Reference Price จจ'!#REF!</f>
        <v>#REF!</v>
      </c>
    </row>
    <row r="16" spans="1:24">
      <c r="A16" s="4" t="s">
        <v>7</v>
      </c>
      <c r="B16" s="8" t="s">
        <v>16</v>
      </c>
      <c r="C16" s="19"/>
      <c r="D16" s="20">
        <f>'Reference Price จจ'!C16</f>
        <v>941.47</v>
      </c>
      <c r="E16" s="20">
        <f>'Reference Price จจ'!D16</f>
        <v>1267.951213017755</v>
      </c>
      <c r="F16" s="20">
        <f>'Reference Price จจ'!E16</f>
        <v>1245.8998875739678</v>
      </c>
      <c r="G16" s="20">
        <f>'Reference Price จจ'!F16</f>
        <v>1278.9768757396482</v>
      </c>
      <c r="H16" s="20">
        <f>'Reference Price จจ'!G16</f>
        <v>1278.9768757396482</v>
      </c>
      <c r="I16" s="20">
        <f>'Reference Price จจ'!H16</f>
        <v>1234.8742248520743</v>
      </c>
      <c r="J16" s="20">
        <f>'Reference Price จจ'!I16</f>
        <v>1146.6689230769261</v>
      </c>
      <c r="K16" s="20">
        <f>'Reference Price จจ'!J16</f>
        <v>1091.5406094674586</v>
      </c>
      <c r="L16" s="20">
        <f>'Reference Price จจ'!K16</f>
        <v>1179.7459112426068</v>
      </c>
      <c r="M16" s="20">
        <f>'Reference Price จจ'!L16</f>
        <v>1290.0025384615419</v>
      </c>
      <c r="N16" s="20">
        <f>'Reference Price จจ'!M16</f>
        <v>1323.0795266272225</v>
      </c>
      <c r="O16" s="20">
        <f>'Reference Price จจ'!N16</f>
        <v>1301.0282011834354</v>
      </c>
      <c r="P16" s="20">
        <f>'Reference Price จจ'!O16</f>
        <v>1267.951213017755</v>
      </c>
      <c r="Q16" s="20" t="e">
        <f>'Reference Price จจ'!#REF!</f>
        <v>#REF!</v>
      </c>
      <c r="R16" s="20" t="e">
        <f>'Reference Price จจ'!#REF!</f>
        <v>#REF!</v>
      </c>
      <c r="S16" s="20" t="e">
        <f>'Reference Price จจ'!#REF!</f>
        <v>#REF!</v>
      </c>
      <c r="T16" s="20" t="e">
        <f>'Reference Price จจ'!#REF!</f>
        <v>#REF!</v>
      </c>
      <c r="U16" s="20" t="e">
        <f>'Reference Price จจ'!#REF!</f>
        <v>#REF!</v>
      </c>
      <c r="V16" s="20" t="e">
        <f>'Reference Price จจ'!#REF!</f>
        <v>#REF!</v>
      </c>
      <c r="W16" s="20" t="e">
        <f>'Reference Price จจ'!#REF!</f>
        <v>#REF!</v>
      </c>
      <c r="X16" s="20" t="e">
        <f>'Reference Price จจ'!#REF!</f>
        <v>#REF!</v>
      </c>
    </row>
    <row r="17" spans="1:24">
      <c r="A17" s="4" t="s">
        <v>7</v>
      </c>
      <c r="B17" s="8" t="s">
        <v>17</v>
      </c>
      <c r="C17" s="19"/>
      <c r="D17" s="20">
        <f>'Reference Price จจ'!C17</f>
        <v>72.526842376717866</v>
      </c>
      <c r="E17" s="20">
        <f>'Reference Price จจ'!D17</f>
        <v>80.998397738683408</v>
      </c>
      <c r="F17" s="20">
        <f>'Reference Price จจ'!E17</f>
        <v>69.109650059961282</v>
      </c>
      <c r="G17" s="20">
        <f>'Reference Price จจ'!F17</f>
        <v>72.949075063292455</v>
      </c>
      <c r="H17" s="20">
        <f>'Reference Price จจ'!G17</f>
        <v>78.708212568289227</v>
      </c>
      <c r="I17" s="20">
        <f>'Reference Price จจ'!H17</f>
        <v>80.627925069954827</v>
      </c>
      <c r="J17" s="20">
        <f>'Reference Price จจ'!I17</f>
        <v>82.547637571620427</v>
      </c>
      <c r="K17" s="20">
        <f>'Reference Price จจ'!J17</f>
        <v>80.627925069954827</v>
      </c>
      <c r="L17" s="20">
        <f>'Reference Price จจ'!K17</f>
        <v>82.547637571620427</v>
      </c>
      <c r="M17" s="20">
        <f>'Reference Price จจ'!L17</f>
        <v>86.387062574951614</v>
      </c>
      <c r="N17" s="20">
        <f>'Reference Price จจ'!M17</f>
        <v>88.3067750766172</v>
      </c>
      <c r="O17" s="20">
        <f>'Reference Price จจ'!N17</f>
        <v>92.146200079948386</v>
      </c>
      <c r="P17" s="20">
        <f>'Reference Price จจ'!O17</f>
        <v>99.825050086610744</v>
      </c>
      <c r="Q17" s="20" t="e">
        <f>'Reference Price จจ'!#REF!</f>
        <v>#REF!</v>
      </c>
      <c r="R17" s="20" t="e">
        <f>'Reference Price จจ'!#REF!</f>
        <v>#REF!</v>
      </c>
      <c r="S17" s="20" t="e">
        <f>'Reference Price จจ'!#REF!</f>
        <v>#REF!</v>
      </c>
      <c r="T17" s="20" t="e">
        <f>'Reference Price จจ'!#REF!</f>
        <v>#REF!</v>
      </c>
      <c r="U17" s="20" t="e">
        <f>'Reference Price จจ'!#REF!</f>
        <v>#REF!</v>
      </c>
      <c r="V17" s="20" t="e">
        <f>'Reference Price จจ'!#REF!</f>
        <v>#REF!</v>
      </c>
      <c r="W17" s="20" t="e">
        <f>'Reference Price จจ'!#REF!</f>
        <v>#REF!</v>
      </c>
      <c r="X17" s="20" t="e">
        <f>'Reference Price จจ'!#REF!</f>
        <v>#REF!</v>
      </c>
    </row>
    <row r="18" spans="1:24">
      <c r="A18" s="4" t="s">
        <v>7</v>
      </c>
      <c r="B18" s="8" t="s">
        <v>18</v>
      </c>
      <c r="C18" s="19"/>
      <c r="D18" s="20">
        <f>'Reference Price จจ'!C18</f>
        <v>58.021473901374293</v>
      </c>
      <c r="E18" s="20">
        <f>'Reference Price จจ'!D18</f>
        <v>64.79871819094673</v>
      </c>
      <c r="F18" s="20">
        <f>'Reference Price จจ'!E18</f>
        <v>55.287720047969025</v>
      </c>
      <c r="G18" s="20">
        <f>'Reference Price จจ'!F18</f>
        <v>58.359260050633971</v>
      </c>
      <c r="H18" s="20">
        <f>'Reference Price จจ'!G18</f>
        <v>62.96657005463139</v>
      </c>
      <c r="I18" s="20">
        <f>'Reference Price จจ'!H18</f>
        <v>64.50234005596387</v>
      </c>
      <c r="J18" s="20">
        <f>'Reference Price จจ'!I18</f>
        <v>66.03811005729635</v>
      </c>
      <c r="K18" s="20">
        <f>'Reference Price จจ'!J18</f>
        <v>64.50234005596387</v>
      </c>
      <c r="L18" s="20">
        <f>'Reference Price จจ'!K18</f>
        <v>66.03811005729635</v>
      </c>
      <c r="M18" s="20">
        <f>'Reference Price จจ'!L18</f>
        <v>69.109650059961297</v>
      </c>
      <c r="N18" s="20">
        <f>'Reference Price จจ'!M18</f>
        <v>70.645420061293763</v>
      </c>
      <c r="O18" s="20">
        <f>'Reference Price จจ'!N18</f>
        <v>73.716960063958709</v>
      </c>
      <c r="P18" s="20">
        <f>'Reference Price จจ'!O18</f>
        <v>79.860040069288601</v>
      </c>
      <c r="Q18" s="20" t="e">
        <f>'Reference Price จจ'!#REF!</f>
        <v>#REF!</v>
      </c>
      <c r="R18" s="20" t="e">
        <f>'Reference Price จจ'!#REF!</f>
        <v>#REF!</v>
      </c>
      <c r="S18" s="20" t="e">
        <f>'Reference Price จจ'!#REF!</f>
        <v>#REF!</v>
      </c>
      <c r="T18" s="20" t="e">
        <f>'Reference Price จจ'!#REF!</f>
        <v>#REF!</v>
      </c>
      <c r="U18" s="20" t="e">
        <f>'Reference Price จจ'!#REF!</f>
        <v>#REF!</v>
      </c>
      <c r="V18" s="20" t="e">
        <f>'Reference Price จจ'!#REF!</f>
        <v>#REF!</v>
      </c>
      <c r="W18" s="20" t="e">
        <f>'Reference Price จจ'!#REF!</f>
        <v>#REF!</v>
      </c>
      <c r="X18" s="20" t="e">
        <f>'Reference Price จจ'!#REF!</f>
        <v>#REF!</v>
      </c>
    </row>
    <row r="19" spans="1:24">
      <c r="A19" s="4" t="s">
        <v>7</v>
      </c>
      <c r="B19" s="8" t="s">
        <v>19</v>
      </c>
      <c r="C19" s="19"/>
      <c r="D19" s="20">
        <f>'Reference Price จจ'!C19</f>
        <v>433.47429272688163</v>
      </c>
      <c r="E19" s="20">
        <f>'Reference Price จจ'!D19</f>
        <v>427.41453556287917</v>
      </c>
      <c r="F19" s="20">
        <f>'Reference Price จจ'!E19</f>
        <v>436.51460775814064</v>
      </c>
      <c r="G19" s="20">
        <f>'Reference Price จจ'!F19</f>
        <v>438.75226039783007</v>
      </c>
      <c r="H19" s="20">
        <f>'Reference Price จจ'!G19</f>
        <v>439.1493212669684</v>
      </c>
      <c r="I19" s="20">
        <f>'Reference Price จจ'!H19</f>
        <v>428.4257075635291</v>
      </c>
      <c r="J19" s="20">
        <f>'Reference Price จจ'!I19</f>
        <v>428.4257075635291</v>
      </c>
      <c r="K19" s="20">
        <f>'Reference Price จจ'!J19</f>
        <v>428.94328618939863</v>
      </c>
      <c r="L19" s="20">
        <f>'Reference Price จจ'!K19</f>
        <v>441.59160064158357</v>
      </c>
      <c r="M19" s="20">
        <f>'Reference Price จจ'!L19</f>
        <v>441.59160064158357</v>
      </c>
      <c r="N19" s="20">
        <f>'Reference Price จจ'!M19</f>
        <v>445.35784030590412</v>
      </c>
      <c r="O19" s="20">
        <f>'Reference Price จจ'!N19</f>
        <v>460.43108160265388</v>
      </c>
      <c r="P19" s="20">
        <f>'Reference Price จจ'!O19</f>
        <v>460.43108160265388</v>
      </c>
      <c r="Q19" s="20" t="e">
        <f>'Reference Price จจ'!#REF!</f>
        <v>#REF!</v>
      </c>
      <c r="R19" s="20" t="e">
        <f>'Reference Price จจ'!#REF!</f>
        <v>#REF!</v>
      </c>
      <c r="S19" s="20" t="e">
        <f>'Reference Price จจ'!#REF!</f>
        <v>#REF!</v>
      </c>
      <c r="T19" s="20" t="e">
        <f>'Reference Price จจ'!#REF!</f>
        <v>#REF!</v>
      </c>
      <c r="U19" s="20" t="e">
        <f>'Reference Price จจ'!#REF!</f>
        <v>#REF!</v>
      </c>
      <c r="V19" s="20" t="e">
        <f>'Reference Price จจ'!#REF!</f>
        <v>#REF!</v>
      </c>
      <c r="W19" s="20" t="e">
        <f>'Reference Price จจ'!#REF!</f>
        <v>#REF!</v>
      </c>
      <c r="X19" s="20" t="e">
        <f>'Reference Price จจ'!#REF!</f>
        <v>#REF!</v>
      </c>
    </row>
    <row r="20" spans="1:24">
      <c r="A20" s="4" t="s">
        <v>25</v>
      </c>
      <c r="B20" s="8" t="s">
        <v>20</v>
      </c>
      <c r="C20" s="19"/>
      <c r="D20" s="20">
        <f>'Reference Price จจ'!C20</f>
        <v>33.11592000000001</v>
      </c>
      <c r="E20" s="20">
        <f>'Reference Price จจ'!D20</f>
        <v>33.585427741935497</v>
      </c>
      <c r="F20" s="20">
        <f>'Reference Price จจ'!E20</f>
        <v>33.350086666666677</v>
      </c>
      <c r="G20" s="20">
        <f>'Reference Price จจ'!F20</f>
        <v>33.18</v>
      </c>
      <c r="H20" s="20">
        <f>'Reference Price จจ'!G20</f>
        <v>33.15</v>
      </c>
      <c r="I20" s="20">
        <f>'Reference Price จจ'!H20</f>
        <v>33.15</v>
      </c>
      <c r="J20" s="20">
        <f>'Reference Price จจ'!I20</f>
        <v>33.15</v>
      </c>
      <c r="K20" s="20">
        <f>'Reference Price จจ'!J20</f>
        <v>33.11</v>
      </c>
      <c r="L20" s="20">
        <f>'Reference Price จจ'!K20</f>
        <v>33.11</v>
      </c>
      <c r="M20" s="20">
        <f>'Reference Price จจ'!L20</f>
        <v>33.11</v>
      </c>
      <c r="N20" s="20">
        <f>'Reference Price จจ'!M20</f>
        <v>32.83</v>
      </c>
      <c r="O20" s="20">
        <f>'Reference Price จจ'!N20</f>
        <v>32.83</v>
      </c>
      <c r="P20" s="20">
        <f>'Reference Price จจ'!O20</f>
        <v>32.83</v>
      </c>
      <c r="Q20" s="20" t="e">
        <f>'Reference Price จจ'!#REF!</f>
        <v>#REF!</v>
      </c>
      <c r="R20" s="20" t="e">
        <f>'Reference Price จจ'!#REF!</f>
        <v>#REF!</v>
      </c>
      <c r="S20" s="20" t="e">
        <f>'Reference Price จจ'!#REF!</f>
        <v>#REF!</v>
      </c>
      <c r="T20" s="20" t="e">
        <f>'Reference Price จจ'!#REF!</f>
        <v>#REF!</v>
      </c>
      <c r="U20" s="20" t="e">
        <f>'Reference Price จจ'!#REF!</f>
        <v>#REF!</v>
      </c>
      <c r="V20" s="20" t="e">
        <f>'Reference Price จจ'!#REF!</f>
        <v>#REF!</v>
      </c>
      <c r="W20" s="20" t="e">
        <f>'Reference Price จจ'!#REF!</f>
        <v>#REF!</v>
      </c>
      <c r="X20" s="20" t="e">
        <f>'Reference Price จจ'!#REF!</f>
        <v>#REF!</v>
      </c>
    </row>
    <row r="21" spans="1:24" ht="23.5">
      <c r="A21" s="70" t="s">
        <v>26</v>
      </c>
    </row>
    <row r="22" spans="1:24" s="73" customFormat="1" ht="23.5">
      <c r="A22" s="71" t="s">
        <v>0</v>
      </c>
      <c r="B22" s="72"/>
      <c r="D22" s="72"/>
    </row>
    <row r="23" spans="1:24">
      <c r="A23" s="487" t="s">
        <v>1</v>
      </c>
      <c r="B23" s="487" t="s">
        <v>98</v>
      </c>
      <c r="C23" s="487" t="s">
        <v>99</v>
      </c>
      <c r="D23" s="487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87"/>
      <c r="B24" s="492"/>
      <c r="C24" s="492"/>
      <c r="D24" s="492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7</v>
      </c>
      <c r="B25" s="6" t="s">
        <v>95</v>
      </c>
      <c r="C25" s="6" t="s">
        <v>33</v>
      </c>
      <c r="D25" s="6" t="s">
        <v>95</v>
      </c>
      <c r="E25" s="117">
        <f>'Cost วผก.'!C$7</f>
        <v>366.41213487489989</v>
      </c>
      <c r="F25" s="117">
        <f>'Cost วผก.'!D$7</f>
        <v>370.26924681547712</v>
      </c>
      <c r="G25" s="117">
        <f>'Cost วผก.'!E$7</f>
        <v>377.35267388589784</v>
      </c>
      <c r="H25" s="117">
        <f>'Cost วผก.'!F$7</f>
        <v>379.84273307463349</v>
      </c>
      <c r="I25" s="117">
        <f>'Cost วผก.'!G$7</f>
        <v>371.43970247635917</v>
      </c>
      <c r="J25" s="117">
        <f>'Cost วผก.'!H$7</f>
        <v>367.58672997036774</v>
      </c>
      <c r="K25" s="117">
        <f>'Cost วผก.'!I$7</f>
        <v>366.331833245062</v>
      </c>
      <c r="L25" s="117">
        <f>'Cost วผก.'!J$7</f>
        <v>379.79624268176946</v>
      </c>
      <c r="M25" s="117">
        <f>'Cost วผก.'!K$7</f>
        <v>363.59216520262254</v>
      </c>
      <c r="N25" s="117">
        <f>'Cost วผก.'!L$7</f>
        <v>400.666719122779</v>
      </c>
      <c r="O25" s="117">
        <f>'Cost วผก.'!M$7</f>
        <v>405.03957600759236</v>
      </c>
      <c r="P25" s="117">
        <f>'Cost วผก.'!N$7</f>
        <v>403.40768357882649</v>
      </c>
      <c r="Q25" s="117" t="e">
        <f>'Cost วผก.'!#REF!</f>
        <v>#REF!</v>
      </c>
      <c r="R25" s="117" t="e">
        <f>'Cost วผก.'!#REF!</f>
        <v>#REF!</v>
      </c>
      <c r="S25" s="117" t="e">
        <f>'Cost วผก.'!#REF!</f>
        <v>#REF!</v>
      </c>
      <c r="T25" s="117" t="e">
        <f>'Cost วผก.'!#REF!</f>
        <v>#REF!</v>
      </c>
      <c r="U25" s="117" t="e">
        <f>'Cost วผก.'!#REF!</f>
        <v>#REF!</v>
      </c>
      <c r="V25" s="117" t="e">
        <f>'Cost วผก.'!#REF!</f>
        <v>#REF!</v>
      </c>
      <c r="W25" s="117">
        <f>'Cost วผก.'!O$7</f>
        <v>379.31145341135726</v>
      </c>
      <c r="X25" s="117">
        <f>'Cost วผก.'!P$7</f>
        <v>0</v>
      </c>
    </row>
    <row r="26" spans="1:24">
      <c r="A26" s="74" t="s">
        <v>7</v>
      </c>
      <c r="B26" s="6" t="s">
        <v>95</v>
      </c>
      <c r="C26" s="6" t="s">
        <v>34</v>
      </c>
      <c r="D26" s="6" t="s">
        <v>95</v>
      </c>
      <c r="E26" s="117">
        <f>'Cost วผก.'!C$7</f>
        <v>366.41213487489989</v>
      </c>
      <c r="F26" s="117">
        <f>'Cost วผก.'!D$7</f>
        <v>370.26924681547712</v>
      </c>
      <c r="G26" s="117">
        <f>'Cost วผก.'!E$7</f>
        <v>377.35267388589784</v>
      </c>
      <c r="H26" s="117">
        <f>'Cost วผก.'!F$7</f>
        <v>379.84273307463349</v>
      </c>
      <c r="I26" s="117">
        <f>'Cost วผก.'!G$7</f>
        <v>371.43970247635917</v>
      </c>
      <c r="J26" s="117">
        <f>'Cost วผก.'!H$7</f>
        <v>367.58672997036774</v>
      </c>
      <c r="K26" s="117">
        <f>'Cost วผก.'!I$7</f>
        <v>366.331833245062</v>
      </c>
      <c r="L26" s="117">
        <f>'Cost วผก.'!J$7</f>
        <v>379.79624268176946</v>
      </c>
      <c r="M26" s="117">
        <f>'Cost วผก.'!K$7</f>
        <v>363.59216520262254</v>
      </c>
      <c r="N26" s="117">
        <f>'Cost วผก.'!L$7</f>
        <v>400.666719122779</v>
      </c>
      <c r="O26" s="117">
        <f>'Cost วผก.'!M$7</f>
        <v>405.03957600759236</v>
      </c>
      <c r="P26" s="117">
        <f>'Cost วผก.'!N$7</f>
        <v>403.40768357882649</v>
      </c>
      <c r="Q26" s="117" t="e">
        <f>'Cost วผก.'!#REF!</f>
        <v>#REF!</v>
      </c>
      <c r="R26" s="117" t="e">
        <f>'Cost วผก.'!#REF!</f>
        <v>#REF!</v>
      </c>
      <c r="S26" s="117" t="e">
        <f>'Cost วผก.'!#REF!</f>
        <v>#REF!</v>
      </c>
      <c r="T26" s="117" t="e">
        <f>'Cost วผก.'!#REF!</f>
        <v>#REF!</v>
      </c>
      <c r="U26" s="117" t="e">
        <f>'Cost วผก.'!#REF!</f>
        <v>#REF!</v>
      </c>
      <c r="V26" s="117" t="e">
        <f>'Cost วผก.'!#REF!</f>
        <v>#REF!</v>
      </c>
      <c r="W26" s="117">
        <f>'Cost วผก.'!O$7</f>
        <v>379.31145341135726</v>
      </c>
      <c r="X26" s="117">
        <f>'Cost วผก.'!P$7</f>
        <v>0</v>
      </c>
    </row>
    <row r="27" spans="1:24">
      <c r="A27" s="74" t="s">
        <v>7</v>
      </c>
      <c r="B27" s="6" t="s">
        <v>95</v>
      </c>
      <c r="C27" s="6" t="s">
        <v>35</v>
      </c>
      <c r="D27" s="6" t="s">
        <v>95</v>
      </c>
      <c r="E27" s="117">
        <f>'Cost วผก.'!C$7</f>
        <v>366.41213487489989</v>
      </c>
      <c r="F27" s="117">
        <f>'Cost วผก.'!D$7</f>
        <v>370.26924681547712</v>
      </c>
      <c r="G27" s="117">
        <f>'Cost วผก.'!E$7</f>
        <v>377.35267388589784</v>
      </c>
      <c r="H27" s="117">
        <f>'Cost วผก.'!F$7</f>
        <v>379.84273307463349</v>
      </c>
      <c r="I27" s="117">
        <f>'Cost วผก.'!G$7</f>
        <v>371.43970247635917</v>
      </c>
      <c r="J27" s="117">
        <f>'Cost วผก.'!H$7</f>
        <v>367.58672997036774</v>
      </c>
      <c r="K27" s="117">
        <f>'Cost วผก.'!I$7</f>
        <v>366.331833245062</v>
      </c>
      <c r="L27" s="117">
        <f>'Cost วผก.'!J$7</f>
        <v>379.79624268176946</v>
      </c>
      <c r="M27" s="117">
        <f>'Cost วผก.'!K$7</f>
        <v>363.59216520262254</v>
      </c>
      <c r="N27" s="117">
        <f>'Cost วผก.'!L$7</f>
        <v>400.666719122779</v>
      </c>
      <c r="O27" s="117">
        <f>'Cost วผก.'!M$7</f>
        <v>405.03957600759236</v>
      </c>
      <c r="P27" s="117">
        <f>'Cost วผก.'!N$7</f>
        <v>403.40768357882649</v>
      </c>
      <c r="Q27" s="117" t="e">
        <f>'Cost วผก.'!#REF!</f>
        <v>#REF!</v>
      </c>
      <c r="R27" s="117" t="e">
        <f>'Cost วผก.'!#REF!</f>
        <v>#REF!</v>
      </c>
      <c r="S27" s="117" t="e">
        <f>'Cost วผก.'!#REF!</f>
        <v>#REF!</v>
      </c>
      <c r="T27" s="117" t="e">
        <f>'Cost วผก.'!#REF!</f>
        <v>#REF!</v>
      </c>
      <c r="U27" s="117" t="e">
        <f>'Cost วผก.'!#REF!</f>
        <v>#REF!</v>
      </c>
      <c r="V27" s="117" t="e">
        <f>'Cost วผก.'!#REF!</f>
        <v>#REF!</v>
      </c>
      <c r="W27" s="117">
        <f>'Cost วผก.'!O$7</f>
        <v>379.31145341135726</v>
      </c>
      <c r="X27" s="117">
        <f>'Cost วผก.'!P$7</f>
        <v>0</v>
      </c>
    </row>
    <row r="28" spans="1:24">
      <c r="A28" s="74" t="s">
        <v>7</v>
      </c>
      <c r="B28" s="6" t="s">
        <v>95</v>
      </c>
      <c r="C28" s="6" t="s">
        <v>36</v>
      </c>
      <c r="D28" s="6" t="s">
        <v>95</v>
      </c>
      <c r="E28" s="117">
        <f>'Cost วผก.'!C$7</f>
        <v>366.41213487489989</v>
      </c>
      <c r="F28" s="117">
        <f>'Cost วผก.'!D$7</f>
        <v>370.26924681547712</v>
      </c>
      <c r="G28" s="117">
        <f>'Cost วผก.'!E$7</f>
        <v>377.35267388589784</v>
      </c>
      <c r="H28" s="117">
        <f>'Cost วผก.'!F$7</f>
        <v>379.84273307463349</v>
      </c>
      <c r="I28" s="117">
        <f>'Cost วผก.'!G$7</f>
        <v>371.43970247635917</v>
      </c>
      <c r="J28" s="117">
        <f>'Cost วผก.'!H$7</f>
        <v>367.58672997036774</v>
      </c>
      <c r="K28" s="117">
        <f>'Cost วผก.'!I$7</f>
        <v>366.331833245062</v>
      </c>
      <c r="L28" s="117">
        <f>'Cost วผก.'!J$7</f>
        <v>379.79624268176946</v>
      </c>
      <c r="M28" s="117">
        <f>'Cost วผก.'!K$7</f>
        <v>363.59216520262254</v>
      </c>
      <c r="N28" s="117">
        <f>'Cost วผก.'!L$7</f>
        <v>400.666719122779</v>
      </c>
      <c r="O28" s="117">
        <f>'Cost วผก.'!M$7</f>
        <v>405.03957600759236</v>
      </c>
      <c r="P28" s="117">
        <f>'Cost วผก.'!N$7</f>
        <v>403.40768357882649</v>
      </c>
      <c r="Q28" s="117" t="e">
        <f>'Cost วผก.'!#REF!</f>
        <v>#REF!</v>
      </c>
      <c r="R28" s="117" t="e">
        <f>'Cost วผก.'!#REF!</f>
        <v>#REF!</v>
      </c>
      <c r="S28" s="117" t="e">
        <f>'Cost วผก.'!#REF!</f>
        <v>#REF!</v>
      </c>
      <c r="T28" s="117" t="e">
        <f>'Cost วผก.'!#REF!</f>
        <v>#REF!</v>
      </c>
      <c r="U28" s="117" t="e">
        <f>'Cost วผก.'!#REF!</f>
        <v>#REF!</v>
      </c>
      <c r="V28" s="117" t="e">
        <f>'Cost วผก.'!#REF!</f>
        <v>#REF!</v>
      </c>
      <c r="W28" s="117">
        <f>'Cost วผก.'!O$7</f>
        <v>379.31145341135726</v>
      </c>
      <c r="X28" s="117">
        <f>'Cost วผก.'!P$7</f>
        <v>0</v>
      </c>
    </row>
    <row r="29" spans="1:24">
      <c r="A29" s="74" t="s">
        <v>7</v>
      </c>
      <c r="B29" s="6" t="s">
        <v>95</v>
      </c>
      <c r="C29" s="6" t="s">
        <v>37</v>
      </c>
      <c r="D29" s="6" t="s">
        <v>95</v>
      </c>
      <c r="E29" s="117">
        <f>'Cost วผก.'!C$7</f>
        <v>366.41213487489989</v>
      </c>
      <c r="F29" s="117">
        <f>'Cost วผก.'!D$7</f>
        <v>370.26924681547712</v>
      </c>
      <c r="G29" s="117">
        <f>'Cost วผก.'!E$7</f>
        <v>377.35267388589784</v>
      </c>
      <c r="H29" s="117">
        <f>'Cost วผก.'!F$7</f>
        <v>379.84273307463349</v>
      </c>
      <c r="I29" s="117">
        <f>'Cost วผก.'!G$7</f>
        <v>371.43970247635917</v>
      </c>
      <c r="J29" s="117">
        <f>'Cost วผก.'!H$7</f>
        <v>367.58672997036774</v>
      </c>
      <c r="K29" s="117">
        <f>'Cost วผก.'!I$7</f>
        <v>366.331833245062</v>
      </c>
      <c r="L29" s="117">
        <f>'Cost วผก.'!J$7</f>
        <v>379.79624268176946</v>
      </c>
      <c r="M29" s="117">
        <f>'Cost วผก.'!K$7</f>
        <v>363.59216520262254</v>
      </c>
      <c r="N29" s="117">
        <f>'Cost วผก.'!L$7</f>
        <v>400.666719122779</v>
      </c>
      <c r="O29" s="117">
        <f>'Cost วผก.'!M$7</f>
        <v>405.03957600759236</v>
      </c>
      <c r="P29" s="117">
        <f>'Cost วผก.'!N$7</f>
        <v>403.40768357882649</v>
      </c>
      <c r="Q29" s="117" t="e">
        <f>'Cost วผก.'!#REF!</f>
        <v>#REF!</v>
      </c>
      <c r="R29" s="117" t="e">
        <f>'Cost วผก.'!#REF!</f>
        <v>#REF!</v>
      </c>
      <c r="S29" s="117" t="e">
        <f>'Cost วผก.'!#REF!</f>
        <v>#REF!</v>
      </c>
      <c r="T29" s="117" t="e">
        <f>'Cost วผก.'!#REF!</f>
        <v>#REF!</v>
      </c>
      <c r="U29" s="117" t="e">
        <f>'Cost วผก.'!#REF!</f>
        <v>#REF!</v>
      </c>
      <c r="V29" s="117" t="e">
        <f>'Cost วผก.'!#REF!</f>
        <v>#REF!</v>
      </c>
      <c r="W29" s="117">
        <f>'Cost วผก.'!O$7</f>
        <v>379.31145341135726</v>
      </c>
      <c r="X29" s="117">
        <f>'Cost วผก.'!P$7</f>
        <v>0</v>
      </c>
    </row>
    <row r="30" spans="1:24">
      <c r="A30" s="74" t="s">
        <v>7</v>
      </c>
      <c r="B30" s="6" t="s">
        <v>95</v>
      </c>
      <c r="C30" s="6" t="s">
        <v>38</v>
      </c>
      <c r="D30" s="6" t="s">
        <v>95</v>
      </c>
      <c r="E30" s="117">
        <f>'Cost วผก.'!C$7</f>
        <v>366.41213487489989</v>
      </c>
      <c r="F30" s="117">
        <f>'Cost วผก.'!D$7</f>
        <v>370.26924681547712</v>
      </c>
      <c r="G30" s="117">
        <f>'Cost วผก.'!E$7</f>
        <v>377.35267388589784</v>
      </c>
      <c r="H30" s="117">
        <f>'Cost วผก.'!F$7</f>
        <v>379.84273307463349</v>
      </c>
      <c r="I30" s="117">
        <f>'Cost วผก.'!G$7</f>
        <v>371.43970247635917</v>
      </c>
      <c r="J30" s="117">
        <f>'Cost วผก.'!H$7</f>
        <v>367.58672997036774</v>
      </c>
      <c r="K30" s="117">
        <f>'Cost วผก.'!I$7</f>
        <v>366.331833245062</v>
      </c>
      <c r="L30" s="117">
        <f>'Cost วผก.'!J$7</f>
        <v>379.79624268176946</v>
      </c>
      <c r="M30" s="117">
        <f>'Cost วผก.'!K$7</f>
        <v>363.59216520262254</v>
      </c>
      <c r="N30" s="117">
        <f>'Cost วผก.'!L$7</f>
        <v>400.666719122779</v>
      </c>
      <c r="O30" s="117">
        <f>'Cost วผก.'!M$7</f>
        <v>405.03957600759236</v>
      </c>
      <c r="P30" s="117">
        <f>'Cost วผก.'!N$7</f>
        <v>403.40768357882649</v>
      </c>
      <c r="Q30" s="117" t="e">
        <f>'Cost วผก.'!#REF!</f>
        <v>#REF!</v>
      </c>
      <c r="R30" s="117" t="e">
        <f>'Cost วผก.'!#REF!</f>
        <v>#REF!</v>
      </c>
      <c r="S30" s="117" t="e">
        <f>'Cost วผก.'!#REF!</f>
        <v>#REF!</v>
      </c>
      <c r="T30" s="117" t="e">
        <f>'Cost วผก.'!#REF!</f>
        <v>#REF!</v>
      </c>
      <c r="U30" s="117" t="e">
        <f>'Cost วผก.'!#REF!</f>
        <v>#REF!</v>
      </c>
      <c r="V30" s="117" t="e">
        <f>'Cost วผก.'!#REF!</f>
        <v>#REF!</v>
      </c>
      <c r="W30" s="117">
        <f>'Cost วผก.'!O$7</f>
        <v>379.31145341135726</v>
      </c>
      <c r="X30" s="117">
        <f>'Cost วผก.'!P$7</f>
        <v>0</v>
      </c>
    </row>
    <row r="31" spans="1:24" s="73" customFormat="1" ht="23.5">
      <c r="A31" s="71" t="s">
        <v>4</v>
      </c>
      <c r="B31" s="72"/>
      <c r="D31" s="72"/>
    </row>
    <row r="32" spans="1:24">
      <c r="A32" s="487" t="s">
        <v>1</v>
      </c>
      <c r="B32" s="487" t="s">
        <v>98</v>
      </c>
      <c r="C32" s="487" t="s">
        <v>99</v>
      </c>
      <c r="D32" s="487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90"/>
      <c r="B33" s="488"/>
      <c r="C33" s="488"/>
      <c r="D33" s="488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89" t="s">
        <v>7</v>
      </c>
      <c r="B34" s="90" t="s">
        <v>95</v>
      </c>
      <c r="C34" s="91" t="s">
        <v>62</v>
      </c>
      <c r="D34" s="101" t="s">
        <v>95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</row>
    <row r="35" spans="1:24">
      <c r="A35" s="93" t="s">
        <v>7</v>
      </c>
      <c r="B35" s="76" t="s">
        <v>95</v>
      </c>
      <c r="C35" s="77" t="s">
        <v>92</v>
      </c>
      <c r="D35" s="94" t="s">
        <v>95</v>
      </c>
      <c r="E35" s="117">
        <f>'Cost วผก.'!C16</f>
        <v>359.48625292461963</v>
      </c>
      <c r="F35" s="117">
        <f>'Cost วผก.'!D16</f>
        <v>363.26364556340144</v>
      </c>
      <c r="G35" s="117">
        <f>'Cost วผก.'!E16</f>
        <v>370.20135724952706</v>
      </c>
      <c r="H35" s="117">
        <f>'Cost วผก.'!F16</f>
        <v>372.63928408564414</v>
      </c>
      <c r="I35" s="117">
        <f>'Cost วผก.'!G16</f>
        <v>364.40774390774283</v>
      </c>
      <c r="J35" s="117">
        <f>'Cost วผก.'!H16</f>
        <v>360.63340349371038</v>
      </c>
      <c r="K35" s="117">
        <f>'Cost วผก.'!I16</f>
        <v>359.40724992638098</v>
      </c>
      <c r="L35" s="117">
        <f>'Cost วผก.'!J16</f>
        <v>372.59687549703312</v>
      </c>
      <c r="M35" s="117">
        <f>'Cost วผก.'!K16</f>
        <v>356.72349347664436</v>
      </c>
      <c r="N35" s="117">
        <f>'Cost วผก.'!L16</f>
        <v>393.04476066860445</v>
      </c>
      <c r="O35" s="117">
        <f>'Cost วผก.'!M16</f>
        <v>397.32837557617665</v>
      </c>
      <c r="P35" s="117">
        <f>'Cost วผก.'!N16</f>
        <v>395.72978707452853</v>
      </c>
      <c r="Q35" s="117" t="e">
        <f>'Cost วผก.'!#REF!</f>
        <v>#REF!</v>
      </c>
      <c r="R35" s="117" t="e">
        <f>'Cost วผก.'!#REF!</f>
        <v>#REF!</v>
      </c>
      <c r="S35" s="117" t="e">
        <f>'Cost วผก.'!#REF!</f>
        <v>#REF!</v>
      </c>
      <c r="T35" s="117" t="e">
        <f>'Cost วผก.'!#REF!</f>
        <v>#REF!</v>
      </c>
      <c r="U35" s="117" t="e">
        <f>'Cost วผก.'!#REF!</f>
        <v>#REF!</v>
      </c>
      <c r="V35" s="117" t="e">
        <f>'Cost วผก.'!#REF!</f>
        <v>#REF!</v>
      </c>
      <c r="W35" s="117">
        <f>'Cost วผก.'!O16</f>
        <v>372.12185245366777</v>
      </c>
      <c r="X35" s="117">
        <f>'Cost วผก.'!P16</f>
        <v>0</v>
      </c>
    </row>
    <row r="36" spans="1:24">
      <c r="A36" s="93" t="s">
        <v>7</v>
      </c>
      <c r="B36" s="123" t="s">
        <v>124</v>
      </c>
      <c r="C36" s="77" t="s">
        <v>93</v>
      </c>
      <c r="D36" s="94" t="s">
        <v>95</v>
      </c>
      <c r="E36" s="117">
        <f>E9+E18+3.6</f>
        <v>793.39871819094674</v>
      </c>
      <c r="F36" s="117">
        <f t="shared" ref="F36:P36" si="0">F9+F18+3.6</f>
        <v>833.88772004796908</v>
      </c>
      <c r="G36" s="117">
        <f t="shared" si="0"/>
        <v>969.45926005063404</v>
      </c>
      <c r="H36" s="117">
        <f t="shared" si="0"/>
        <v>809.06657005463137</v>
      </c>
      <c r="I36" s="117">
        <f t="shared" si="0"/>
        <v>780.60234005596385</v>
      </c>
      <c r="J36" s="117">
        <f t="shared" si="0"/>
        <v>752.13811005729633</v>
      </c>
      <c r="K36" s="117">
        <f t="shared" si="0"/>
        <v>720.60234005596385</v>
      </c>
      <c r="L36" s="252">
        <v>383.62726357947167</v>
      </c>
      <c r="M36" s="252">
        <v>414.96876387249415</v>
      </c>
      <c r="N36" s="117">
        <f t="shared" si="0"/>
        <v>719.24542006129377</v>
      </c>
      <c r="O36" s="117">
        <f t="shared" si="0"/>
        <v>739.81696006395873</v>
      </c>
      <c r="P36" s="117">
        <f t="shared" si="0"/>
        <v>745.96004006928865</v>
      </c>
      <c r="Q36" s="117" t="e">
        <f t="shared" ref="Q36:X36" si="1">Q9+Q18+3.6</f>
        <v>#REF!</v>
      </c>
      <c r="R36" s="117" t="e">
        <f t="shared" si="1"/>
        <v>#REF!</v>
      </c>
      <c r="S36" s="117" t="e">
        <f t="shared" si="1"/>
        <v>#REF!</v>
      </c>
      <c r="T36" s="117" t="e">
        <f t="shared" si="1"/>
        <v>#REF!</v>
      </c>
      <c r="U36" s="117" t="e">
        <f t="shared" si="1"/>
        <v>#REF!</v>
      </c>
      <c r="V36" s="117" t="e">
        <f t="shared" si="1"/>
        <v>#REF!</v>
      </c>
      <c r="W36" s="117" t="e">
        <f t="shared" si="1"/>
        <v>#REF!</v>
      </c>
      <c r="X36" s="117" t="e">
        <f t="shared" si="1"/>
        <v>#REF!</v>
      </c>
    </row>
    <row r="37" spans="1:24">
      <c r="A37" s="93" t="s">
        <v>7</v>
      </c>
      <c r="B37" s="78" t="s">
        <v>95</v>
      </c>
      <c r="C37" s="79" t="s">
        <v>63</v>
      </c>
      <c r="D37" s="102" t="s">
        <v>95</v>
      </c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</row>
    <row r="38" spans="1:24">
      <c r="A38" s="93" t="s">
        <v>7</v>
      </c>
      <c r="B38" s="78" t="s">
        <v>95</v>
      </c>
      <c r="C38" s="80" t="s">
        <v>84</v>
      </c>
      <c r="D38" s="102" t="s">
        <v>95</v>
      </c>
      <c r="E38" s="117">
        <f>'Cost วผก.'!C16</f>
        <v>359.48625292461963</v>
      </c>
      <c r="F38" s="117">
        <f>'Cost วผก.'!D16</f>
        <v>363.26364556340144</v>
      </c>
      <c r="G38" s="117">
        <f>'Cost วผก.'!E16</f>
        <v>370.20135724952706</v>
      </c>
      <c r="H38" s="117">
        <f>'Cost วผก.'!F16</f>
        <v>372.63928408564414</v>
      </c>
      <c r="I38" s="117">
        <f>'Cost วผก.'!G16</f>
        <v>364.40774390774283</v>
      </c>
      <c r="J38" s="117">
        <f>'Cost วผก.'!H16</f>
        <v>360.63340349371038</v>
      </c>
      <c r="K38" s="117">
        <f>'Cost วผก.'!I16</f>
        <v>359.40724992638098</v>
      </c>
      <c r="L38" s="117">
        <f>'Cost วผก.'!J16</f>
        <v>372.59687549703312</v>
      </c>
      <c r="M38" s="117">
        <f>'Cost วผก.'!K16</f>
        <v>356.72349347664436</v>
      </c>
      <c r="N38" s="117">
        <f>'Cost วผก.'!L16</f>
        <v>393.04476066860445</v>
      </c>
      <c r="O38" s="117">
        <f>'Cost วผก.'!M16</f>
        <v>397.32837557617665</v>
      </c>
      <c r="P38" s="117">
        <f>'Cost วผก.'!N16</f>
        <v>395.72978707452853</v>
      </c>
      <c r="Q38" s="117" t="e">
        <f>'Cost วผก.'!#REF!</f>
        <v>#REF!</v>
      </c>
      <c r="R38" s="117" t="e">
        <f>'Cost วผก.'!#REF!</f>
        <v>#REF!</v>
      </c>
      <c r="S38" s="117" t="e">
        <f>'Cost วผก.'!#REF!</f>
        <v>#REF!</v>
      </c>
      <c r="T38" s="117" t="e">
        <f>'Cost วผก.'!#REF!</f>
        <v>#REF!</v>
      </c>
      <c r="U38" s="117" t="e">
        <f>'Cost วผก.'!#REF!</f>
        <v>#REF!</v>
      </c>
      <c r="V38" s="117" t="e">
        <f>'Cost วผก.'!#REF!</f>
        <v>#REF!</v>
      </c>
      <c r="W38" s="117">
        <f>'Cost วผก.'!O16</f>
        <v>372.12185245366777</v>
      </c>
      <c r="X38" s="117">
        <f>'Cost วผก.'!P16</f>
        <v>0</v>
      </c>
    </row>
    <row r="39" spans="1:24">
      <c r="A39" s="93" t="s">
        <v>7</v>
      </c>
      <c r="B39" s="122" t="s">
        <v>124</v>
      </c>
      <c r="C39" s="80" t="s">
        <v>83</v>
      </c>
      <c r="D39" s="102" t="s">
        <v>95</v>
      </c>
      <c r="E39" s="117">
        <f>E9+E18+3.6</f>
        <v>793.39871819094674</v>
      </c>
      <c r="F39" s="117">
        <f t="shared" ref="F39:P39" si="2">F9+F18+3.6</f>
        <v>833.88772004796908</v>
      </c>
      <c r="G39" s="117">
        <f t="shared" si="2"/>
        <v>969.45926005063404</v>
      </c>
      <c r="H39" s="117">
        <f t="shared" si="2"/>
        <v>809.06657005463137</v>
      </c>
      <c r="I39" s="117">
        <f t="shared" si="2"/>
        <v>780.60234005596385</v>
      </c>
      <c r="J39" s="117">
        <f t="shared" si="2"/>
        <v>752.13811005729633</v>
      </c>
      <c r="K39" s="117">
        <f t="shared" si="2"/>
        <v>720.60234005596385</v>
      </c>
      <c r="L39" s="252">
        <v>383.62726357947167</v>
      </c>
      <c r="M39" s="252">
        <v>414.96876387249415</v>
      </c>
      <c r="N39" s="117">
        <f t="shared" si="2"/>
        <v>719.24542006129377</v>
      </c>
      <c r="O39" s="117">
        <f t="shared" si="2"/>
        <v>739.81696006395873</v>
      </c>
      <c r="P39" s="117">
        <f t="shared" si="2"/>
        <v>745.96004006928865</v>
      </c>
      <c r="Q39" s="117" t="e">
        <f t="shared" ref="Q39:X39" si="3">Q9+Q18+3.6</f>
        <v>#REF!</v>
      </c>
      <c r="R39" s="117" t="e">
        <f t="shared" si="3"/>
        <v>#REF!</v>
      </c>
      <c r="S39" s="117" t="e">
        <f t="shared" si="3"/>
        <v>#REF!</v>
      </c>
      <c r="T39" s="117" t="e">
        <f t="shared" si="3"/>
        <v>#REF!</v>
      </c>
      <c r="U39" s="117" t="e">
        <f t="shared" si="3"/>
        <v>#REF!</v>
      </c>
      <c r="V39" s="117" t="e">
        <f t="shared" si="3"/>
        <v>#REF!</v>
      </c>
      <c r="W39" s="117" t="e">
        <f t="shared" si="3"/>
        <v>#REF!</v>
      </c>
      <c r="X39" s="117" t="e">
        <f t="shared" si="3"/>
        <v>#REF!</v>
      </c>
    </row>
    <row r="40" spans="1:24">
      <c r="A40" s="93" t="s">
        <v>7</v>
      </c>
      <c r="B40" s="67" t="s">
        <v>95</v>
      </c>
      <c r="C40" s="81" t="s">
        <v>64</v>
      </c>
      <c r="D40" s="103" t="s">
        <v>95</v>
      </c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</row>
    <row r="41" spans="1:24">
      <c r="A41" s="93" t="s">
        <v>7</v>
      </c>
      <c r="B41" s="67" t="s">
        <v>95</v>
      </c>
      <c r="C41" s="82" t="s">
        <v>85</v>
      </c>
      <c r="D41" s="103" t="s">
        <v>95</v>
      </c>
      <c r="E41" s="117">
        <f>'Cost วผก.'!C16</f>
        <v>359.48625292461963</v>
      </c>
      <c r="F41" s="117">
        <f>'Cost วผก.'!D16</f>
        <v>363.26364556340144</v>
      </c>
      <c r="G41" s="117">
        <f>'Cost วผก.'!E16</f>
        <v>370.20135724952706</v>
      </c>
      <c r="H41" s="117">
        <f>'Cost วผก.'!F16</f>
        <v>372.63928408564414</v>
      </c>
      <c r="I41" s="117">
        <f>'Cost วผก.'!G16</f>
        <v>364.40774390774283</v>
      </c>
      <c r="J41" s="117">
        <f>'Cost วผก.'!H16</f>
        <v>360.63340349371038</v>
      </c>
      <c r="K41" s="117">
        <f>'Cost วผก.'!I16</f>
        <v>359.40724992638098</v>
      </c>
      <c r="L41" s="117">
        <f>'Cost วผก.'!J16</f>
        <v>372.59687549703312</v>
      </c>
      <c r="M41" s="117">
        <f>'Cost วผก.'!K16</f>
        <v>356.72349347664436</v>
      </c>
      <c r="N41" s="117">
        <f>'Cost วผก.'!L16</f>
        <v>393.04476066860445</v>
      </c>
      <c r="O41" s="117">
        <f>'Cost วผก.'!M16</f>
        <v>397.32837557617665</v>
      </c>
      <c r="P41" s="117">
        <f>'Cost วผก.'!N16</f>
        <v>395.72978707452853</v>
      </c>
      <c r="Q41" s="117" t="e">
        <f>'Cost วผก.'!#REF!</f>
        <v>#REF!</v>
      </c>
      <c r="R41" s="117" t="e">
        <f>'Cost วผก.'!#REF!</f>
        <v>#REF!</v>
      </c>
      <c r="S41" s="117" t="e">
        <f>'Cost วผก.'!#REF!</f>
        <v>#REF!</v>
      </c>
      <c r="T41" s="117" t="e">
        <f>'Cost วผก.'!#REF!</f>
        <v>#REF!</v>
      </c>
      <c r="U41" s="117" t="e">
        <f>'Cost วผก.'!#REF!</f>
        <v>#REF!</v>
      </c>
      <c r="V41" s="117" t="e">
        <f>'Cost วผก.'!#REF!</f>
        <v>#REF!</v>
      </c>
      <c r="W41" s="117">
        <f>'Cost วผก.'!O16</f>
        <v>372.12185245366777</v>
      </c>
      <c r="X41" s="117">
        <f>'Cost วผก.'!P16</f>
        <v>0</v>
      </c>
    </row>
    <row r="42" spans="1:24" ht="15" thickBot="1">
      <c r="A42" s="96" t="s">
        <v>7</v>
      </c>
      <c r="B42" s="121" t="s">
        <v>124</v>
      </c>
      <c r="C42" s="104" t="s">
        <v>86</v>
      </c>
      <c r="D42" s="105" t="s">
        <v>95</v>
      </c>
      <c r="E42" s="117">
        <f>E9+E18+3.6</f>
        <v>793.39871819094674</v>
      </c>
      <c r="F42" s="117">
        <f t="shared" ref="F42:P42" si="4">F9+F18+3.6</f>
        <v>833.88772004796908</v>
      </c>
      <c r="G42" s="117">
        <f t="shared" si="4"/>
        <v>969.45926005063404</v>
      </c>
      <c r="H42" s="117">
        <f t="shared" si="4"/>
        <v>809.06657005463137</v>
      </c>
      <c r="I42" s="117">
        <f t="shared" si="4"/>
        <v>780.60234005596385</v>
      </c>
      <c r="J42" s="117">
        <f t="shared" si="4"/>
        <v>752.13811005729633</v>
      </c>
      <c r="K42" s="117">
        <f t="shared" si="4"/>
        <v>720.60234005596385</v>
      </c>
      <c r="L42" s="117">
        <f t="shared" si="4"/>
        <v>702.13811005729633</v>
      </c>
      <c r="M42" s="117">
        <f t="shared" si="4"/>
        <v>710.20965005996129</v>
      </c>
      <c r="N42" s="117">
        <f t="shared" si="4"/>
        <v>719.24542006129377</v>
      </c>
      <c r="O42" s="117">
        <f t="shared" si="4"/>
        <v>739.81696006395873</v>
      </c>
      <c r="P42" s="117">
        <f t="shared" si="4"/>
        <v>745.96004006928865</v>
      </c>
      <c r="Q42" s="117" t="e">
        <f t="shared" ref="Q42:X42" si="5">Q9+Q18+3.6</f>
        <v>#REF!</v>
      </c>
      <c r="R42" s="117" t="e">
        <f t="shared" si="5"/>
        <v>#REF!</v>
      </c>
      <c r="S42" s="117" t="e">
        <f t="shared" si="5"/>
        <v>#REF!</v>
      </c>
      <c r="T42" s="117" t="e">
        <f t="shared" si="5"/>
        <v>#REF!</v>
      </c>
      <c r="U42" s="117" t="e">
        <f t="shared" si="5"/>
        <v>#REF!</v>
      </c>
      <c r="V42" s="117" t="e">
        <f t="shared" si="5"/>
        <v>#REF!</v>
      </c>
      <c r="W42" s="117" t="e">
        <f t="shared" si="5"/>
        <v>#REF!</v>
      </c>
      <c r="X42" s="117" t="e">
        <f t="shared" si="5"/>
        <v>#REF!</v>
      </c>
    </row>
    <row r="43" spans="1:24">
      <c r="A43" s="87" t="s">
        <v>7</v>
      </c>
      <c r="B43" s="100" t="s">
        <v>95</v>
      </c>
      <c r="C43" s="100" t="s">
        <v>101</v>
      </c>
      <c r="D43" s="100" t="s">
        <v>95</v>
      </c>
      <c r="E43" s="117">
        <f>'Cost วผก.'!C16</f>
        <v>359.48625292461963</v>
      </c>
      <c r="F43" s="117">
        <f>'Cost วผก.'!D16</f>
        <v>363.26364556340144</v>
      </c>
      <c r="G43" s="117">
        <f>'Cost วผก.'!E16</f>
        <v>370.20135724952706</v>
      </c>
      <c r="H43" s="117">
        <f>'Cost วผก.'!F16</f>
        <v>372.63928408564414</v>
      </c>
      <c r="I43" s="117">
        <f>'Cost วผก.'!G16</f>
        <v>364.40774390774283</v>
      </c>
      <c r="J43" s="117">
        <f>'Cost วผก.'!H16</f>
        <v>360.63340349371038</v>
      </c>
      <c r="K43" s="117">
        <f>'Cost วผก.'!I16</f>
        <v>359.40724992638098</v>
      </c>
      <c r="L43" s="117">
        <f>'Cost วผก.'!J16</f>
        <v>372.59687549703312</v>
      </c>
      <c r="M43" s="117">
        <f>'Cost วผก.'!K16</f>
        <v>356.72349347664436</v>
      </c>
      <c r="N43" s="117">
        <f>'Cost วผก.'!L16</f>
        <v>393.04476066860445</v>
      </c>
      <c r="O43" s="117">
        <f>'Cost วผก.'!M16</f>
        <v>397.32837557617665</v>
      </c>
      <c r="P43" s="117">
        <f>'Cost วผก.'!N16</f>
        <v>395.72978707452853</v>
      </c>
      <c r="Q43" s="117" t="e">
        <f>'Cost วผก.'!#REF!</f>
        <v>#REF!</v>
      </c>
      <c r="R43" s="117" t="e">
        <f>'Cost วผก.'!#REF!</f>
        <v>#REF!</v>
      </c>
      <c r="S43" s="117" t="e">
        <f>'Cost วผก.'!#REF!</f>
        <v>#REF!</v>
      </c>
      <c r="T43" s="117" t="e">
        <f>'Cost วผก.'!#REF!</f>
        <v>#REF!</v>
      </c>
      <c r="U43" s="117" t="e">
        <f>'Cost วผก.'!#REF!</f>
        <v>#REF!</v>
      </c>
      <c r="V43" s="117" t="e">
        <f>'Cost วผก.'!#REF!</f>
        <v>#REF!</v>
      </c>
      <c r="W43" s="117">
        <f>'Cost วผก.'!O16</f>
        <v>372.12185245366777</v>
      </c>
      <c r="X43" s="117">
        <f>'Cost วผก.'!P16</f>
        <v>0</v>
      </c>
    </row>
    <row r="44" spans="1:24" s="73" customFormat="1" ht="23.5">
      <c r="A44" s="71" t="s">
        <v>5</v>
      </c>
      <c r="B44" s="72"/>
      <c r="D44" s="72"/>
    </row>
    <row r="45" spans="1:24">
      <c r="A45" s="485" t="s">
        <v>1</v>
      </c>
      <c r="B45" s="487" t="s">
        <v>98</v>
      </c>
      <c r="C45" s="487" t="s">
        <v>99</v>
      </c>
      <c r="D45" s="487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86"/>
      <c r="B46" s="488"/>
      <c r="C46" s="488"/>
      <c r="D46" s="488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89" t="s">
        <v>7</v>
      </c>
      <c r="B47" s="90" t="s">
        <v>95</v>
      </c>
      <c r="C47" s="91" t="s">
        <v>65</v>
      </c>
      <c r="D47" s="92" t="s">
        <v>95</v>
      </c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</row>
    <row r="48" spans="1:24">
      <c r="A48" s="93" t="s">
        <v>7</v>
      </c>
      <c r="B48" s="76" t="s">
        <v>95</v>
      </c>
      <c r="C48" s="77" t="s">
        <v>81</v>
      </c>
      <c r="D48" s="94" t="s">
        <v>95</v>
      </c>
      <c r="E48" s="117">
        <f>'Cost วผก.'!C25</f>
        <v>352.56037097433926</v>
      </c>
      <c r="F48" s="117">
        <f>'Cost วผก.'!D25</f>
        <v>356.2580443113257</v>
      </c>
      <c r="G48" s="117">
        <f>'Cost วผก.'!E25</f>
        <v>363.05004061315623</v>
      </c>
      <c r="H48" s="117">
        <f>'Cost วผก.'!F25</f>
        <v>365.43583509665473</v>
      </c>
      <c r="I48" s="117">
        <f>'Cost วผก.'!G25</f>
        <v>357.37578533912637</v>
      </c>
      <c r="J48" s="117">
        <f>'Cost วผก.'!H25</f>
        <v>353.68007701705295</v>
      </c>
      <c r="K48" s="117">
        <f>'Cost วผก.'!I25</f>
        <v>352.48266660769991</v>
      </c>
      <c r="L48" s="117">
        <f>'Cost วผก.'!J25</f>
        <v>365.39750831229691</v>
      </c>
      <c r="M48" s="117">
        <f>'Cost วผก.'!K25</f>
        <v>349.85482175066613</v>
      </c>
      <c r="N48" s="117">
        <f>'Cost วผก.'!L25</f>
        <v>385.42280221442979</v>
      </c>
      <c r="O48" s="117">
        <f>'Cost วผก.'!M25</f>
        <v>389.61717514476095</v>
      </c>
      <c r="P48" s="117">
        <f>'Cost วผก.'!N25</f>
        <v>388.05189057023051</v>
      </c>
      <c r="Q48" s="117" t="e">
        <f>'Cost วผก.'!#REF!</f>
        <v>#REF!</v>
      </c>
      <c r="R48" s="117" t="e">
        <f>'Cost วผก.'!#REF!</f>
        <v>#REF!</v>
      </c>
      <c r="S48" s="117" t="e">
        <f>'Cost วผก.'!#REF!</f>
        <v>#REF!</v>
      </c>
      <c r="T48" s="117" t="e">
        <f>'Cost วผก.'!#REF!</f>
        <v>#REF!</v>
      </c>
      <c r="U48" s="117" t="e">
        <f>'Cost วผก.'!#REF!</f>
        <v>#REF!</v>
      </c>
      <c r="V48" s="117" t="e">
        <f>'Cost วผก.'!#REF!</f>
        <v>#REF!</v>
      </c>
      <c r="W48" s="117">
        <f>'Cost วผก.'!O25</f>
        <v>364.93225149597828</v>
      </c>
      <c r="X48" s="117">
        <f>'Cost วผก.'!P25</f>
        <v>0</v>
      </c>
    </row>
    <row r="49" spans="1:24">
      <c r="A49" s="93" t="s">
        <v>7</v>
      </c>
      <c r="B49" s="123" t="s">
        <v>124</v>
      </c>
      <c r="C49" s="77" t="s">
        <v>82</v>
      </c>
      <c r="D49" s="94" t="s">
        <v>95</v>
      </c>
      <c r="E49" s="117">
        <f>E9+E18+3.6</f>
        <v>793.39871819094674</v>
      </c>
      <c r="F49" s="117">
        <f t="shared" ref="F49:P49" si="6">F9+F18+3.6</f>
        <v>833.88772004796908</v>
      </c>
      <c r="G49" s="117">
        <f t="shared" si="6"/>
        <v>969.45926005063404</v>
      </c>
      <c r="H49" s="117">
        <f t="shared" si="6"/>
        <v>809.06657005463137</v>
      </c>
      <c r="I49" s="117">
        <f t="shared" si="6"/>
        <v>780.60234005596385</v>
      </c>
      <c r="J49" s="117">
        <f t="shared" si="6"/>
        <v>752.13811005729633</v>
      </c>
      <c r="K49" s="117">
        <f t="shared" si="6"/>
        <v>720.60234005596385</v>
      </c>
      <c r="L49" s="252">
        <v>383.62726357947167</v>
      </c>
      <c r="M49" s="252">
        <v>414.96876387249415</v>
      </c>
      <c r="N49" s="117">
        <f t="shared" si="6"/>
        <v>719.24542006129377</v>
      </c>
      <c r="O49" s="117">
        <f t="shared" si="6"/>
        <v>739.81696006395873</v>
      </c>
      <c r="P49" s="117">
        <f t="shared" si="6"/>
        <v>745.96004006928865</v>
      </c>
      <c r="Q49" s="117" t="e">
        <f t="shared" ref="Q49:X49" si="7">Q9+Q18+3.6</f>
        <v>#REF!</v>
      </c>
      <c r="R49" s="117" t="e">
        <f t="shared" si="7"/>
        <v>#REF!</v>
      </c>
      <c r="S49" s="117" t="e">
        <f t="shared" si="7"/>
        <v>#REF!</v>
      </c>
      <c r="T49" s="117" t="e">
        <f t="shared" si="7"/>
        <v>#REF!</v>
      </c>
      <c r="U49" s="117" t="e">
        <f t="shared" si="7"/>
        <v>#REF!</v>
      </c>
      <c r="V49" s="117" t="e">
        <f t="shared" si="7"/>
        <v>#REF!</v>
      </c>
      <c r="W49" s="117" t="e">
        <f t="shared" si="7"/>
        <v>#REF!</v>
      </c>
      <c r="X49" s="117" t="e">
        <f t="shared" si="7"/>
        <v>#REF!</v>
      </c>
    </row>
    <row r="50" spans="1:24">
      <c r="A50" s="93" t="s">
        <v>7</v>
      </c>
      <c r="B50" s="84" t="s">
        <v>95</v>
      </c>
      <c r="C50" s="63" t="s">
        <v>102</v>
      </c>
      <c r="D50" s="95" t="s">
        <v>95</v>
      </c>
      <c r="E50" s="117">
        <f>'Cost วผก.'!C25</f>
        <v>352.56037097433926</v>
      </c>
      <c r="F50" s="117">
        <f>'Cost วผก.'!D25</f>
        <v>356.2580443113257</v>
      </c>
      <c r="G50" s="117">
        <f>'Cost วผก.'!E25</f>
        <v>363.05004061315623</v>
      </c>
      <c r="H50" s="117">
        <f>'Cost วผก.'!F25</f>
        <v>365.43583509665473</v>
      </c>
      <c r="I50" s="117">
        <f>'Cost วผก.'!G25</f>
        <v>357.37578533912637</v>
      </c>
      <c r="J50" s="117">
        <f>'Cost วผก.'!H25</f>
        <v>353.68007701705295</v>
      </c>
      <c r="K50" s="117">
        <f>'Cost วผก.'!I25</f>
        <v>352.48266660769991</v>
      </c>
      <c r="L50" s="117">
        <f>'Cost วผก.'!J25</f>
        <v>365.39750831229691</v>
      </c>
      <c r="M50" s="117">
        <f>'Cost วผก.'!K25</f>
        <v>349.85482175066613</v>
      </c>
      <c r="N50" s="117">
        <f>'Cost วผก.'!L25</f>
        <v>385.42280221442979</v>
      </c>
      <c r="O50" s="117">
        <f>'Cost วผก.'!M25</f>
        <v>389.61717514476095</v>
      </c>
      <c r="P50" s="117">
        <f>'Cost วผก.'!N25</f>
        <v>388.05189057023051</v>
      </c>
      <c r="Q50" s="117" t="e">
        <f>'Cost วผก.'!#REF!</f>
        <v>#REF!</v>
      </c>
      <c r="R50" s="117" t="e">
        <f>'Cost วผก.'!#REF!</f>
        <v>#REF!</v>
      </c>
      <c r="S50" s="117" t="e">
        <f>'Cost วผก.'!#REF!</f>
        <v>#REF!</v>
      </c>
      <c r="T50" s="117" t="e">
        <f>'Cost วผก.'!#REF!</f>
        <v>#REF!</v>
      </c>
      <c r="U50" s="117" t="e">
        <f>'Cost วผก.'!#REF!</f>
        <v>#REF!</v>
      </c>
      <c r="V50" s="117" t="e">
        <f>'Cost วผก.'!#REF!</f>
        <v>#REF!</v>
      </c>
      <c r="W50" s="117">
        <f>'Cost วผก.'!O25</f>
        <v>364.93225149597828</v>
      </c>
      <c r="X50" s="117">
        <f>'Cost วผก.'!P25</f>
        <v>0</v>
      </c>
    </row>
    <row r="51" spans="1:24">
      <c r="A51" s="93" t="s">
        <v>7</v>
      </c>
      <c r="B51" s="84" t="s">
        <v>95</v>
      </c>
      <c r="C51" s="64" t="s">
        <v>103</v>
      </c>
      <c r="D51" s="95" t="s">
        <v>95</v>
      </c>
      <c r="E51" s="117">
        <f>'Cost วผก.'!C25</f>
        <v>352.56037097433926</v>
      </c>
      <c r="F51" s="117">
        <f>'Cost วผก.'!D25</f>
        <v>356.2580443113257</v>
      </c>
      <c r="G51" s="117">
        <f>'Cost วผก.'!E25</f>
        <v>363.05004061315623</v>
      </c>
      <c r="H51" s="117">
        <f>'Cost วผก.'!F25</f>
        <v>365.43583509665473</v>
      </c>
      <c r="I51" s="117">
        <f>'Cost วผก.'!G25</f>
        <v>357.37578533912637</v>
      </c>
      <c r="J51" s="117">
        <f>'Cost วผก.'!H25</f>
        <v>353.68007701705295</v>
      </c>
      <c r="K51" s="117">
        <f>'Cost วผก.'!I25</f>
        <v>352.48266660769991</v>
      </c>
      <c r="L51" s="117">
        <f>'Cost วผก.'!J25</f>
        <v>365.39750831229691</v>
      </c>
      <c r="M51" s="117">
        <f>'Cost วผก.'!K25</f>
        <v>349.85482175066613</v>
      </c>
      <c r="N51" s="117">
        <f>'Cost วผก.'!L25</f>
        <v>385.42280221442979</v>
      </c>
      <c r="O51" s="117">
        <f>'Cost วผก.'!M25</f>
        <v>389.61717514476095</v>
      </c>
      <c r="P51" s="117">
        <f>'Cost วผก.'!N25</f>
        <v>388.05189057023051</v>
      </c>
      <c r="Q51" s="117" t="e">
        <f>'Cost วผก.'!#REF!</f>
        <v>#REF!</v>
      </c>
      <c r="R51" s="117" t="e">
        <f>'Cost วผก.'!#REF!</f>
        <v>#REF!</v>
      </c>
      <c r="S51" s="117" t="e">
        <f>'Cost วผก.'!#REF!</f>
        <v>#REF!</v>
      </c>
      <c r="T51" s="117" t="e">
        <f>'Cost วผก.'!#REF!</f>
        <v>#REF!</v>
      </c>
      <c r="U51" s="117" t="e">
        <f>'Cost วผก.'!#REF!</f>
        <v>#REF!</v>
      </c>
      <c r="V51" s="117" t="e">
        <f>'Cost วผก.'!#REF!</f>
        <v>#REF!</v>
      </c>
      <c r="W51" s="117">
        <f>'Cost วผก.'!O25</f>
        <v>364.93225149597828</v>
      </c>
      <c r="X51" s="117">
        <f>'Cost วผก.'!P25</f>
        <v>0</v>
      </c>
    </row>
    <row r="52" spans="1:24" ht="15" thickBot="1">
      <c r="A52" s="96" t="s">
        <v>7</v>
      </c>
      <c r="B52" s="97" t="s">
        <v>95</v>
      </c>
      <c r="C52" s="98" t="s">
        <v>104</v>
      </c>
      <c r="D52" s="99" t="s">
        <v>95</v>
      </c>
      <c r="E52" s="117">
        <f>'Cost วผก.'!C25</f>
        <v>352.56037097433926</v>
      </c>
      <c r="F52" s="117">
        <f>'Cost วผก.'!D25</f>
        <v>356.2580443113257</v>
      </c>
      <c r="G52" s="117">
        <f>'Cost วผก.'!E25</f>
        <v>363.05004061315623</v>
      </c>
      <c r="H52" s="117">
        <f>'Cost วผก.'!F25</f>
        <v>365.43583509665473</v>
      </c>
      <c r="I52" s="117">
        <f>'Cost วผก.'!G25</f>
        <v>357.37578533912637</v>
      </c>
      <c r="J52" s="117">
        <f>'Cost วผก.'!H25</f>
        <v>353.68007701705295</v>
      </c>
      <c r="K52" s="117">
        <f>'Cost วผก.'!I25</f>
        <v>352.48266660769991</v>
      </c>
      <c r="L52" s="117">
        <f>'Cost วผก.'!J25</f>
        <v>365.39750831229691</v>
      </c>
      <c r="M52" s="117">
        <f>'Cost วผก.'!K25</f>
        <v>349.85482175066613</v>
      </c>
      <c r="N52" s="117">
        <f>'Cost วผก.'!L25</f>
        <v>385.42280221442979</v>
      </c>
      <c r="O52" s="117">
        <f>'Cost วผก.'!M25</f>
        <v>389.61717514476095</v>
      </c>
      <c r="P52" s="117">
        <f>'Cost วผก.'!N25</f>
        <v>388.05189057023051</v>
      </c>
      <c r="Q52" s="117" t="e">
        <f>'Cost วผก.'!#REF!</f>
        <v>#REF!</v>
      </c>
      <c r="R52" s="117" t="e">
        <f>'Cost วผก.'!#REF!</f>
        <v>#REF!</v>
      </c>
      <c r="S52" s="117" t="e">
        <f>'Cost วผก.'!#REF!</f>
        <v>#REF!</v>
      </c>
      <c r="T52" s="117" t="e">
        <f>'Cost วผก.'!#REF!</f>
        <v>#REF!</v>
      </c>
      <c r="U52" s="117" t="e">
        <f>'Cost วผก.'!#REF!</f>
        <v>#REF!</v>
      </c>
      <c r="V52" s="117" t="e">
        <f>'Cost วผก.'!#REF!</f>
        <v>#REF!</v>
      </c>
      <c r="W52" s="117">
        <f>'Cost วผก.'!O25</f>
        <v>364.93225149597828</v>
      </c>
      <c r="X52" s="117">
        <f>'Cost วผก.'!P25</f>
        <v>0</v>
      </c>
    </row>
    <row r="53" spans="1:24">
      <c r="A53" s="87" t="s">
        <v>7</v>
      </c>
      <c r="B53" s="88" t="s">
        <v>95</v>
      </c>
      <c r="C53" s="88" t="s">
        <v>105</v>
      </c>
      <c r="D53" s="88" t="s">
        <v>95</v>
      </c>
      <c r="E53" s="117">
        <f>'Cost วผก.'!C25</f>
        <v>352.56037097433926</v>
      </c>
      <c r="F53" s="117">
        <f>'Cost วผก.'!D25</f>
        <v>356.2580443113257</v>
      </c>
      <c r="G53" s="117">
        <f>'Cost วผก.'!E25</f>
        <v>363.05004061315623</v>
      </c>
      <c r="H53" s="117">
        <f>'Cost วผก.'!F25</f>
        <v>365.43583509665473</v>
      </c>
      <c r="I53" s="117">
        <f>'Cost วผก.'!G25</f>
        <v>357.37578533912637</v>
      </c>
      <c r="J53" s="117">
        <f>'Cost วผก.'!H25</f>
        <v>353.68007701705295</v>
      </c>
      <c r="K53" s="117">
        <f>'Cost วผก.'!I25</f>
        <v>352.48266660769991</v>
      </c>
      <c r="L53" s="117">
        <f>'Cost วผก.'!J25</f>
        <v>365.39750831229691</v>
      </c>
      <c r="M53" s="117">
        <f>'Cost วผก.'!K25</f>
        <v>349.85482175066613</v>
      </c>
      <c r="N53" s="117">
        <f>'Cost วผก.'!L25</f>
        <v>385.42280221442979</v>
      </c>
      <c r="O53" s="117">
        <f>'Cost วผก.'!M25</f>
        <v>389.61717514476095</v>
      </c>
      <c r="P53" s="117">
        <f>'Cost วผก.'!N25</f>
        <v>388.05189057023051</v>
      </c>
      <c r="Q53" s="117" t="e">
        <f>'Cost วผก.'!#REF!</f>
        <v>#REF!</v>
      </c>
      <c r="R53" s="117" t="e">
        <f>'Cost วผก.'!#REF!</f>
        <v>#REF!</v>
      </c>
      <c r="S53" s="117" t="e">
        <f>'Cost วผก.'!#REF!</f>
        <v>#REF!</v>
      </c>
      <c r="T53" s="117" t="e">
        <f>'Cost วผก.'!#REF!</f>
        <v>#REF!</v>
      </c>
      <c r="U53" s="117" t="e">
        <f>'Cost วผก.'!#REF!</f>
        <v>#REF!</v>
      </c>
      <c r="V53" s="117" t="e">
        <f>'Cost วผก.'!#REF!</f>
        <v>#REF!</v>
      </c>
      <c r="W53" s="117">
        <f>'Cost วผก.'!O25</f>
        <v>364.93225149597828</v>
      </c>
      <c r="X53" s="117">
        <f>'Cost วผก.'!P25</f>
        <v>0</v>
      </c>
    </row>
    <row r="54" spans="1:24">
      <c r="A54" s="248" t="s">
        <v>7</v>
      </c>
      <c r="B54" s="246" t="s">
        <v>42</v>
      </c>
      <c r="C54" s="247" t="s">
        <v>180</v>
      </c>
      <c r="D54" s="247" t="s">
        <v>107</v>
      </c>
      <c r="E54" s="117">
        <f>'Cost วผก.'!C43</f>
        <v>359.72519680822768</v>
      </c>
      <c r="F54" s="117">
        <f>'Cost วผก.'!D43</f>
        <v>363.40985296914954</v>
      </c>
      <c r="G54" s="117">
        <f>'Cost วผก.'!E43</f>
        <v>370.18684697532382</v>
      </c>
      <c r="H54" s="117">
        <f>'Cost วผก.'!F43</f>
        <v>372.55557286363626</v>
      </c>
      <c r="I54" s="117">
        <f>'Cost วผก.'!G43</f>
        <v>364.4955231061079</v>
      </c>
      <c r="J54" s="117">
        <f>'Cost วผก.'!H43</f>
        <v>360.79981478403448</v>
      </c>
      <c r="K54" s="117">
        <f>'Cost วผก.'!I43</f>
        <v>359.64307635831727</v>
      </c>
      <c r="L54" s="117">
        <f>'Cost วผก.'!J43</f>
        <v>372.55791806291427</v>
      </c>
      <c r="M54" s="117">
        <f>'Cost วผก.'!K43</f>
        <v>357.01523150128349</v>
      </c>
      <c r="N54" s="117">
        <f>'Cost วผก.'!L43</f>
        <v>392.62652962839024</v>
      </c>
      <c r="O54" s="117">
        <f>'Cost วผก.'!M43</f>
        <v>396.8209025587214</v>
      </c>
      <c r="P54" s="117">
        <f>'Cost วผก.'!N43</f>
        <v>395.25561798419096</v>
      </c>
      <c r="Q54" s="117" t="e">
        <f>'Cost วผก.'!#REF!</f>
        <v>#REF!</v>
      </c>
      <c r="R54" s="117" t="e">
        <f>'Cost วผก.'!#REF!</f>
        <v>#REF!</v>
      </c>
      <c r="S54" s="117" t="e">
        <f>'Cost วผก.'!#REF!</f>
        <v>#REF!</v>
      </c>
      <c r="T54" s="117" t="e">
        <f>'Cost วผก.'!#REF!</f>
        <v>#REF!</v>
      </c>
      <c r="U54" s="117" t="e">
        <f>'Cost วผก.'!#REF!</f>
        <v>#REF!</v>
      </c>
      <c r="V54" s="117" t="e">
        <f>'Cost วผก.'!#REF!</f>
        <v>#REF!</v>
      </c>
      <c r="W54" s="117">
        <f>'Cost วผก.'!O43</f>
        <v>372.0910069666914</v>
      </c>
      <c r="X54" s="117">
        <f>'Cost วผก.'!P43</f>
        <v>0</v>
      </c>
    </row>
    <row r="55" spans="1:24">
      <c r="A55" s="74" t="s">
        <v>7</v>
      </c>
      <c r="B55" s="86" t="s">
        <v>124</v>
      </c>
      <c r="C55" s="86" t="s">
        <v>106</v>
      </c>
      <c r="D55" s="86" t="s">
        <v>107</v>
      </c>
      <c r="E55" s="117">
        <f>E9+E18+3.6</f>
        <v>793.39871819094674</v>
      </c>
      <c r="F55" s="117">
        <f t="shared" ref="F55:P55" si="8">F9+F18+3.6</f>
        <v>833.88772004796908</v>
      </c>
      <c r="G55" s="117">
        <f t="shared" si="8"/>
        <v>969.45926005063404</v>
      </c>
      <c r="H55" s="117">
        <f t="shared" si="8"/>
        <v>809.06657005463137</v>
      </c>
      <c r="I55" s="117">
        <f t="shared" si="8"/>
        <v>780.60234005596385</v>
      </c>
      <c r="J55" s="117">
        <f t="shared" si="8"/>
        <v>752.13811005729633</v>
      </c>
      <c r="K55" s="117">
        <f t="shared" si="8"/>
        <v>720.60234005596385</v>
      </c>
      <c r="L55" s="252">
        <v>383.62726357947167</v>
      </c>
      <c r="M55" s="252">
        <v>414.96876387249415</v>
      </c>
      <c r="N55" s="117">
        <f t="shared" si="8"/>
        <v>719.24542006129377</v>
      </c>
      <c r="O55" s="117">
        <f t="shared" si="8"/>
        <v>739.81696006395873</v>
      </c>
      <c r="P55" s="117">
        <f t="shared" si="8"/>
        <v>745.96004006928865</v>
      </c>
      <c r="Q55" s="117" t="e">
        <f t="shared" ref="Q55:X55" si="9">Q9+Q18+3.6</f>
        <v>#REF!</v>
      </c>
      <c r="R55" s="117" t="e">
        <f t="shared" si="9"/>
        <v>#REF!</v>
      </c>
      <c r="S55" s="117" t="e">
        <f t="shared" si="9"/>
        <v>#REF!</v>
      </c>
      <c r="T55" s="117" t="e">
        <f t="shared" si="9"/>
        <v>#REF!</v>
      </c>
      <c r="U55" s="117" t="e">
        <f t="shared" si="9"/>
        <v>#REF!</v>
      </c>
      <c r="V55" s="117" t="e">
        <f t="shared" si="9"/>
        <v>#REF!</v>
      </c>
      <c r="W55" s="117" t="e">
        <f t="shared" si="9"/>
        <v>#REF!</v>
      </c>
      <c r="X55" s="117" t="e">
        <f t="shared" si="9"/>
        <v>#REF!</v>
      </c>
    </row>
    <row r="56" spans="1:24">
      <c r="A56" s="74" t="s">
        <v>7</v>
      </c>
      <c r="B56" s="85" t="s">
        <v>95</v>
      </c>
      <c r="C56" s="85" t="s">
        <v>106</v>
      </c>
      <c r="D56" s="85" t="s">
        <v>107</v>
      </c>
      <c r="E56" s="117">
        <f>'Cost วผก.'!C43</f>
        <v>359.72519680822768</v>
      </c>
      <c r="F56" s="117">
        <f>'Cost วผก.'!D43</f>
        <v>363.40985296914954</v>
      </c>
      <c r="G56" s="117">
        <f>'Cost วผก.'!E43</f>
        <v>370.18684697532382</v>
      </c>
      <c r="H56" s="117">
        <f>'Cost วผก.'!F43</f>
        <v>372.55557286363626</v>
      </c>
      <c r="I56" s="117">
        <f>'Cost วผก.'!G43</f>
        <v>364.4955231061079</v>
      </c>
      <c r="J56" s="117">
        <f>'Cost วผก.'!H43</f>
        <v>360.79981478403448</v>
      </c>
      <c r="K56" s="117">
        <f>'Cost วผก.'!I43</f>
        <v>359.64307635831727</v>
      </c>
      <c r="L56" s="117">
        <f>'Cost วผก.'!J43</f>
        <v>372.55791806291427</v>
      </c>
      <c r="M56" s="117">
        <f>'Cost วผก.'!K43</f>
        <v>357.01523150128349</v>
      </c>
      <c r="N56" s="117">
        <f>'Cost วผก.'!L43</f>
        <v>392.62652962839024</v>
      </c>
      <c r="O56" s="117">
        <f>'Cost วผก.'!M43</f>
        <v>396.8209025587214</v>
      </c>
      <c r="P56" s="117">
        <f>'Cost วผก.'!N43</f>
        <v>395.25561798419096</v>
      </c>
      <c r="Q56" s="117" t="e">
        <f>'Cost วผก.'!#REF!</f>
        <v>#REF!</v>
      </c>
      <c r="R56" s="117" t="e">
        <f>'Cost วผก.'!#REF!</f>
        <v>#REF!</v>
      </c>
      <c r="S56" s="117" t="e">
        <f>'Cost วผก.'!#REF!</f>
        <v>#REF!</v>
      </c>
      <c r="T56" s="117" t="e">
        <f>'Cost วผก.'!#REF!</f>
        <v>#REF!</v>
      </c>
      <c r="U56" s="117" t="e">
        <f>'Cost วผก.'!#REF!</f>
        <v>#REF!</v>
      </c>
      <c r="V56" s="117" t="e">
        <f>'Cost วผก.'!#REF!</f>
        <v>#REF!</v>
      </c>
      <c r="W56" s="117">
        <f>'Cost วผก.'!O43</f>
        <v>372.0910069666914</v>
      </c>
      <c r="X56" s="117">
        <f>'Cost วผก.'!P43</f>
        <v>0</v>
      </c>
    </row>
    <row r="57" spans="1:24">
      <c r="A57" s="74" t="s">
        <v>7</v>
      </c>
      <c r="B57" s="85" t="s">
        <v>95</v>
      </c>
      <c r="C57" s="85" t="s">
        <v>106</v>
      </c>
      <c r="D57" s="85" t="s">
        <v>108</v>
      </c>
      <c r="E57" s="117">
        <f>'Cost วผก.'!C43</f>
        <v>359.72519680822768</v>
      </c>
      <c r="F57" s="117">
        <f>'Cost วผก.'!D43</f>
        <v>363.40985296914954</v>
      </c>
      <c r="G57" s="117">
        <f>'Cost วผก.'!E43</f>
        <v>370.18684697532382</v>
      </c>
      <c r="H57" s="117">
        <f>'Cost วผก.'!F43</f>
        <v>372.55557286363626</v>
      </c>
      <c r="I57" s="117">
        <f>'Cost วผก.'!G43</f>
        <v>364.4955231061079</v>
      </c>
      <c r="J57" s="117">
        <f>'Cost วผก.'!H43</f>
        <v>360.79981478403448</v>
      </c>
      <c r="K57" s="117">
        <f>'Cost วผก.'!I43</f>
        <v>359.64307635831727</v>
      </c>
      <c r="L57" s="117">
        <f>'Cost วผก.'!J43</f>
        <v>372.55791806291427</v>
      </c>
      <c r="M57" s="117">
        <f>'Cost วผก.'!K43</f>
        <v>357.01523150128349</v>
      </c>
      <c r="N57" s="117">
        <f>'Cost วผก.'!L43</f>
        <v>392.62652962839024</v>
      </c>
      <c r="O57" s="117">
        <f>'Cost วผก.'!M43</f>
        <v>396.8209025587214</v>
      </c>
      <c r="P57" s="117">
        <f>'Cost วผก.'!N43</f>
        <v>395.25561798419096</v>
      </c>
      <c r="Q57" s="117" t="e">
        <f>'Cost วผก.'!#REF!</f>
        <v>#REF!</v>
      </c>
      <c r="R57" s="117" t="e">
        <f>'Cost วผก.'!#REF!</f>
        <v>#REF!</v>
      </c>
      <c r="S57" s="117" t="e">
        <f>'Cost วผก.'!#REF!</f>
        <v>#REF!</v>
      </c>
      <c r="T57" s="117" t="e">
        <f>'Cost วผก.'!#REF!</f>
        <v>#REF!</v>
      </c>
      <c r="U57" s="117" t="e">
        <f>'Cost วผก.'!#REF!</f>
        <v>#REF!</v>
      </c>
      <c r="V57" s="117" t="e">
        <f>'Cost วผก.'!#REF!</f>
        <v>#REF!</v>
      </c>
      <c r="W57" s="117">
        <f>'Cost วผก.'!O43</f>
        <v>372.0910069666914</v>
      </c>
      <c r="X57" s="117">
        <f>'Cost วผก.'!P43</f>
        <v>0</v>
      </c>
    </row>
    <row r="58" spans="1:24">
      <c r="A58" s="74" t="s">
        <v>7</v>
      </c>
      <c r="B58" s="85" t="s">
        <v>95</v>
      </c>
      <c r="C58" s="85" t="s">
        <v>106</v>
      </c>
      <c r="D58" s="85" t="s">
        <v>109</v>
      </c>
      <c r="E58" s="117">
        <f>'Cost วผก.'!C34</f>
        <v>352.56037097433926</v>
      </c>
      <c r="F58" s="117">
        <f>'Cost วผก.'!D34</f>
        <v>356.2580443113257</v>
      </c>
      <c r="G58" s="117">
        <f>'Cost วผก.'!E34</f>
        <v>363.05004061315623</v>
      </c>
      <c r="H58" s="117">
        <f>'Cost วผก.'!F34</f>
        <v>365.43583509665473</v>
      </c>
      <c r="I58" s="117">
        <f>'Cost วผก.'!G34</f>
        <v>357.37578533912637</v>
      </c>
      <c r="J58" s="117">
        <f>'Cost วผก.'!H34</f>
        <v>353.68007701705295</v>
      </c>
      <c r="K58" s="117">
        <f>'Cost วผก.'!I34</f>
        <v>352.48266660769991</v>
      </c>
      <c r="L58" s="117">
        <f>'Cost วผก.'!J34</f>
        <v>365.39750831229691</v>
      </c>
      <c r="M58" s="117">
        <f>'Cost วผก.'!K34</f>
        <v>349.85482175066613</v>
      </c>
      <c r="N58" s="117">
        <f>'Cost วผก.'!L34</f>
        <v>385.42280221442979</v>
      </c>
      <c r="O58" s="117">
        <f>'Cost วผก.'!M34</f>
        <v>389.61717514476095</v>
      </c>
      <c r="P58" s="117">
        <f>'Cost วผก.'!N34</f>
        <v>388.05189057023051</v>
      </c>
      <c r="Q58" s="117" t="e">
        <f>'Cost วผก.'!#REF!</f>
        <v>#REF!</v>
      </c>
      <c r="R58" s="117" t="e">
        <f>'Cost วผก.'!#REF!</f>
        <v>#REF!</v>
      </c>
      <c r="S58" s="117" t="e">
        <f>'Cost วผก.'!#REF!</f>
        <v>#REF!</v>
      </c>
      <c r="T58" s="117" t="e">
        <f>'Cost วผก.'!#REF!</f>
        <v>#REF!</v>
      </c>
      <c r="U58" s="117" t="e">
        <f>'Cost วผก.'!#REF!</f>
        <v>#REF!</v>
      </c>
      <c r="V58" s="117" t="e">
        <f>'Cost วผก.'!#REF!</f>
        <v>#REF!</v>
      </c>
      <c r="W58" s="117">
        <f>'Cost วผก.'!O34</f>
        <v>364.93225149597828</v>
      </c>
      <c r="X58" s="117">
        <f>'Cost วผก.'!P34</f>
        <v>0</v>
      </c>
    </row>
    <row r="59" spans="1:24">
      <c r="A59" s="74" t="s">
        <v>7</v>
      </c>
      <c r="B59" s="85" t="s">
        <v>95</v>
      </c>
      <c r="C59" s="85" t="s">
        <v>110</v>
      </c>
      <c r="D59" s="85" t="s">
        <v>107</v>
      </c>
      <c r="E59" s="117">
        <f>'Cost วผก.'!C43</f>
        <v>359.72519680822768</v>
      </c>
      <c r="F59" s="117">
        <f>'Cost วผก.'!D43</f>
        <v>363.40985296914954</v>
      </c>
      <c r="G59" s="117">
        <f>'Cost วผก.'!E43</f>
        <v>370.18684697532382</v>
      </c>
      <c r="H59" s="117">
        <f>'Cost วผก.'!F43</f>
        <v>372.55557286363626</v>
      </c>
      <c r="I59" s="117">
        <f>'Cost วผก.'!G43</f>
        <v>364.4955231061079</v>
      </c>
      <c r="J59" s="117">
        <f>'Cost วผก.'!H43</f>
        <v>360.79981478403448</v>
      </c>
      <c r="K59" s="117">
        <f>'Cost วผก.'!I43</f>
        <v>359.64307635831727</v>
      </c>
      <c r="L59" s="117">
        <f>'Cost วผก.'!J43</f>
        <v>372.55791806291427</v>
      </c>
      <c r="M59" s="117">
        <f>'Cost วผก.'!K43</f>
        <v>357.01523150128349</v>
      </c>
      <c r="N59" s="117">
        <f>'Cost วผก.'!L43</f>
        <v>392.62652962839024</v>
      </c>
      <c r="O59" s="117">
        <f>'Cost วผก.'!M43</f>
        <v>396.8209025587214</v>
      </c>
      <c r="P59" s="117">
        <f>'Cost วผก.'!N43</f>
        <v>395.25561798419096</v>
      </c>
      <c r="Q59" s="117" t="e">
        <f>'Cost วผก.'!#REF!</f>
        <v>#REF!</v>
      </c>
      <c r="R59" s="117" t="e">
        <f>'Cost วผก.'!#REF!</f>
        <v>#REF!</v>
      </c>
      <c r="S59" s="117" t="e">
        <f>'Cost วผก.'!#REF!</f>
        <v>#REF!</v>
      </c>
      <c r="T59" s="117" t="e">
        <f>'Cost วผก.'!#REF!</f>
        <v>#REF!</v>
      </c>
      <c r="U59" s="117" t="e">
        <f>'Cost วผก.'!#REF!</f>
        <v>#REF!</v>
      </c>
      <c r="V59" s="117" t="e">
        <f>'Cost วผก.'!#REF!</f>
        <v>#REF!</v>
      </c>
      <c r="W59" s="117">
        <f>'Cost วผก.'!O43</f>
        <v>372.0910069666914</v>
      </c>
      <c r="X59" s="117">
        <f>'Cost วผก.'!P43</f>
        <v>0</v>
      </c>
    </row>
    <row r="60" spans="1:24">
      <c r="A60" s="74" t="s">
        <v>7</v>
      </c>
      <c r="B60" s="85" t="s">
        <v>95</v>
      </c>
      <c r="C60" s="85" t="s">
        <v>111</v>
      </c>
      <c r="D60" s="85" t="s">
        <v>107</v>
      </c>
      <c r="E60" s="117">
        <f>'Cost วผก.'!C43</f>
        <v>359.72519680822768</v>
      </c>
      <c r="F60" s="117">
        <f>'Cost วผก.'!D43</f>
        <v>363.40985296914954</v>
      </c>
      <c r="G60" s="117">
        <f>'Cost วผก.'!E43</f>
        <v>370.18684697532382</v>
      </c>
      <c r="H60" s="117">
        <f>'Cost วผก.'!F43</f>
        <v>372.55557286363626</v>
      </c>
      <c r="I60" s="117">
        <f>'Cost วผก.'!G43</f>
        <v>364.4955231061079</v>
      </c>
      <c r="J60" s="117">
        <f>'Cost วผก.'!H43</f>
        <v>360.79981478403448</v>
      </c>
      <c r="K60" s="117">
        <f>'Cost วผก.'!I43</f>
        <v>359.64307635831727</v>
      </c>
      <c r="L60" s="117">
        <f>'Cost วผก.'!J43</f>
        <v>372.55791806291427</v>
      </c>
      <c r="M60" s="117">
        <f>'Cost วผก.'!K43</f>
        <v>357.01523150128349</v>
      </c>
      <c r="N60" s="117">
        <f>'Cost วผก.'!L43</f>
        <v>392.62652962839024</v>
      </c>
      <c r="O60" s="117">
        <f>'Cost วผก.'!M43</f>
        <v>396.8209025587214</v>
      </c>
      <c r="P60" s="117">
        <f>'Cost วผก.'!N43</f>
        <v>395.25561798419096</v>
      </c>
      <c r="Q60" s="117" t="e">
        <f>'Cost วผก.'!#REF!</f>
        <v>#REF!</v>
      </c>
      <c r="R60" s="117" t="e">
        <f>'Cost วผก.'!#REF!</f>
        <v>#REF!</v>
      </c>
      <c r="S60" s="117" t="e">
        <f>'Cost วผก.'!#REF!</f>
        <v>#REF!</v>
      </c>
      <c r="T60" s="117" t="e">
        <f>'Cost วผก.'!#REF!</f>
        <v>#REF!</v>
      </c>
      <c r="U60" s="117" t="e">
        <f>'Cost วผก.'!#REF!</f>
        <v>#REF!</v>
      </c>
      <c r="V60" s="117" t="e">
        <f>'Cost วผก.'!#REF!</f>
        <v>#REF!</v>
      </c>
      <c r="W60" s="117">
        <f>'Cost วผก.'!O43</f>
        <v>372.0910069666914</v>
      </c>
      <c r="X60" s="117">
        <f>'Cost วผก.'!P43</f>
        <v>0</v>
      </c>
    </row>
    <row r="61" spans="1:24">
      <c r="A61" s="74" t="s">
        <v>7</v>
      </c>
      <c r="B61" s="85" t="s">
        <v>95</v>
      </c>
      <c r="C61" s="85" t="s">
        <v>112</v>
      </c>
      <c r="D61" s="85" t="s">
        <v>107</v>
      </c>
      <c r="E61" s="117">
        <f>'Cost วผก.'!C43</f>
        <v>359.72519680822768</v>
      </c>
      <c r="F61" s="117">
        <f>'Cost วผก.'!D43</f>
        <v>363.40985296914954</v>
      </c>
      <c r="G61" s="117">
        <f>'Cost วผก.'!E43</f>
        <v>370.18684697532382</v>
      </c>
      <c r="H61" s="117">
        <f>'Cost วผก.'!F43</f>
        <v>372.55557286363626</v>
      </c>
      <c r="I61" s="117">
        <f>'Cost วผก.'!G43</f>
        <v>364.4955231061079</v>
      </c>
      <c r="J61" s="117">
        <f>'Cost วผก.'!H43</f>
        <v>360.79981478403448</v>
      </c>
      <c r="K61" s="117">
        <f>'Cost วผก.'!I43</f>
        <v>359.64307635831727</v>
      </c>
      <c r="L61" s="117">
        <f>'Cost วผก.'!J43</f>
        <v>372.55791806291427</v>
      </c>
      <c r="M61" s="117">
        <f>'Cost วผก.'!K43</f>
        <v>357.01523150128349</v>
      </c>
      <c r="N61" s="117">
        <f>'Cost วผก.'!L43</f>
        <v>392.62652962839024</v>
      </c>
      <c r="O61" s="117">
        <f>'Cost วผก.'!M43</f>
        <v>396.8209025587214</v>
      </c>
      <c r="P61" s="117">
        <f>'Cost วผก.'!N43</f>
        <v>395.25561798419096</v>
      </c>
      <c r="Q61" s="117" t="e">
        <f>'Cost วผก.'!#REF!</f>
        <v>#REF!</v>
      </c>
      <c r="R61" s="117" t="e">
        <f>'Cost วผก.'!#REF!</f>
        <v>#REF!</v>
      </c>
      <c r="S61" s="117" t="e">
        <f>'Cost วผก.'!#REF!</f>
        <v>#REF!</v>
      </c>
      <c r="T61" s="117" t="e">
        <f>'Cost วผก.'!#REF!</f>
        <v>#REF!</v>
      </c>
      <c r="U61" s="117" t="e">
        <f>'Cost วผก.'!#REF!</f>
        <v>#REF!</v>
      </c>
      <c r="V61" s="117" t="e">
        <f>'Cost วผก.'!#REF!</f>
        <v>#REF!</v>
      </c>
      <c r="W61" s="117">
        <f>'Cost วผก.'!O43</f>
        <v>372.0910069666914</v>
      </c>
      <c r="X61" s="117">
        <f>'Cost วผก.'!P43</f>
        <v>0</v>
      </c>
    </row>
    <row r="62" spans="1:24">
      <c r="A62" s="74" t="s">
        <v>7</v>
      </c>
      <c r="B62" s="85" t="s">
        <v>95</v>
      </c>
      <c r="C62" s="85" t="s">
        <v>112</v>
      </c>
      <c r="D62" s="85" t="s">
        <v>109</v>
      </c>
      <c r="E62" s="117">
        <f>'Cost วผก.'!C34</f>
        <v>352.56037097433926</v>
      </c>
      <c r="F62" s="117">
        <f>'Cost วผก.'!D34</f>
        <v>356.2580443113257</v>
      </c>
      <c r="G62" s="117">
        <f>'Cost วผก.'!E34</f>
        <v>363.05004061315623</v>
      </c>
      <c r="H62" s="117">
        <f>'Cost วผก.'!F34</f>
        <v>365.43583509665473</v>
      </c>
      <c r="I62" s="117">
        <f>'Cost วผก.'!G34</f>
        <v>357.37578533912637</v>
      </c>
      <c r="J62" s="117">
        <f>'Cost วผก.'!H34</f>
        <v>353.68007701705295</v>
      </c>
      <c r="K62" s="117">
        <f>'Cost วผก.'!I34</f>
        <v>352.48266660769991</v>
      </c>
      <c r="L62" s="117">
        <f>'Cost วผก.'!J34</f>
        <v>365.39750831229691</v>
      </c>
      <c r="M62" s="117">
        <f>'Cost วผก.'!K34</f>
        <v>349.85482175066613</v>
      </c>
      <c r="N62" s="117">
        <f>'Cost วผก.'!L34</f>
        <v>385.42280221442979</v>
      </c>
      <c r="O62" s="117">
        <f>'Cost วผก.'!M34</f>
        <v>389.61717514476095</v>
      </c>
      <c r="P62" s="117">
        <f>'Cost วผก.'!N34</f>
        <v>388.05189057023051</v>
      </c>
      <c r="Q62" s="117" t="e">
        <f>'Cost วผก.'!#REF!</f>
        <v>#REF!</v>
      </c>
      <c r="R62" s="117" t="e">
        <f>'Cost วผก.'!#REF!</f>
        <v>#REF!</v>
      </c>
      <c r="S62" s="117" t="e">
        <f>'Cost วผก.'!#REF!</f>
        <v>#REF!</v>
      </c>
      <c r="T62" s="117" t="e">
        <f>'Cost วผก.'!#REF!</f>
        <v>#REF!</v>
      </c>
      <c r="U62" s="117" t="e">
        <f>'Cost วผก.'!#REF!</f>
        <v>#REF!</v>
      </c>
      <c r="V62" s="117" t="e">
        <f>'Cost วผก.'!#REF!</f>
        <v>#REF!</v>
      </c>
      <c r="W62" s="117">
        <f>'Cost วผก.'!O34</f>
        <v>364.93225149597828</v>
      </c>
      <c r="X62" s="117">
        <f>'Cost วผก.'!P34</f>
        <v>0</v>
      </c>
    </row>
    <row r="63" spans="1:24">
      <c r="A63" s="74" t="s">
        <v>7</v>
      </c>
      <c r="B63" s="85" t="s">
        <v>95</v>
      </c>
      <c r="C63" s="85" t="s">
        <v>113</v>
      </c>
      <c r="D63" s="85" t="s">
        <v>107</v>
      </c>
      <c r="E63" s="117">
        <f>'Cost วผก.'!C43</f>
        <v>359.72519680822768</v>
      </c>
      <c r="F63" s="117">
        <f>'Cost วผก.'!D43</f>
        <v>363.40985296914954</v>
      </c>
      <c r="G63" s="117">
        <f>'Cost วผก.'!E43</f>
        <v>370.18684697532382</v>
      </c>
      <c r="H63" s="117">
        <f>'Cost วผก.'!F43</f>
        <v>372.55557286363626</v>
      </c>
      <c r="I63" s="117">
        <f>'Cost วผก.'!G43</f>
        <v>364.4955231061079</v>
      </c>
      <c r="J63" s="117">
        <f>'Cost วผก.'!H43</f>
        <v>360.79981478403448</v>
      </c>
      <c r="K63" s="117">
        <f>'Cost วผก.'!I43</f>
        <v>359.64307635831727</v>
      </c>
      <c r="L63" s="117">
        <f>'Cost วผก.'!J43</f>
        <v>372.55791806291427</v>
      </c>
      <c r="M63" s="117">
        <f>'Cost วผก.'!K43</f>
        <v>357.01523150128349</v>
      </c>
      <c r="N63" s="117">
        <f>'Cost วผก.'!L43</f>
        <v>392.62652962839024</v>
      </c>
      <c r="O63" s="117">
        <f>'Cost วผก.'!M43</f>
        <v>396.8209025587214</v>
      </c>
      <c r="P63" s="117">
        <f>'Cost วผก.'!N43</f>
        <v>395.25561798419096</v>
      </c>
      <c r="Q63" s="117" t="e">
        <f>'Cost วผก.'!#REF!</f>
        <v>#REF!</v>
      </c>
      <c r="R63" s="117" t="e">
        <f>'Cost วผก.'!#REF!</f>
        <v>#REF!</v>
      </c>
      <c r="S63" s="117" t="e">
        <f>'Cost วผก.'!#REF!</f>
        <v>#REF!</v>
      </c>
      <c r="T63" s="117" t="e">
        <f>'Cost วผก.'!#REF!</f>
        <v>#REF!</v>
      </c>
      <c r="U63" s="117" t="e">
        <f>'Cost วผก.'!#REF!</f>
        <v>#REF!</v>
      </c>
      <c r="V63" s="117" t="e">
        <f>'Cost วผก.'!#REF!</f>
        <v>#REF!</v>
      </c>
      <c r="W63" s="117">
        <f>'Cost วผก.'!O43</f>
        <v>372.0910069666914</v>
      </c>
      <c r="X63" s="117">
        <f>'Cost วผก.'!P43</f>
        <v>0</v>
      </c>
    </row>
    <row r="64" spans="1:24">
      <c r="A64" s="74" t="s">
        <v>7</v>
      </c>
      <c r="B64" s="85" t="s">
        <v>95</v>
      </c>
      <c r="C64" s="85" t="s">
        <v>113</v>
      </c>
      <c r="D64" s="85" t="s">
        <v>109</v>
      </c>
      <c r="E64" s="117">
        <f>'Cost วผก.'!C43</f>
        <v>359.72519680822768</v>
      </c>
      <c r="F64" s="117">
        <f>'Cost วผก.'!D43</f>
        <v>363.40985296914954</v>
      </c>
      <c r="G64" s="117">
        <f>'Cost วผก.'!E43</f>
        <v>370.18684697532382</v>
      </c>
      <c r="H64" s="117">
        <f>'Cost วผก.'!F43</f>
        <v>372.55557286363626</v>
      </c>
      <c r="I64" s="117">
        <f>'Cost วผก.'!G43</f>
        <v>364.4955231061079</v>
      </c>
      <c r="J64" s="117">
        <f>'Cost วผก.'!H43</f>
        <v>360.79981478403448</v>
      </c>
      <c r="K64" s="117">
        <f>'Cost วผก.'!I43</f>
        <v>359.64307635831727</v>
      </c>
      <c r="L64" s="117">
        <f>'Cost วผก.'!J43</f>
        <v>372.55791806291427</v>
      </c>
      <c r="M64" s="117">
        <f>'Cost วผก.'!K43</f>
        <v>357.01523150128349</v>
      </c>
      <c r="N64" s="117">
        <f>'Cost วผก.'!L43</f>
        <v>392.62652962839024</v>
      </c>
      <c r="O64" s="117">
        <f>'Cost วผก.'!M43</f>
        <v>396.8209025587214</v>
      </c>
      <c r="P64" s="117">
        <f>'Cost วผก.'!N43</f>
        <v>395.25561798419096</v>
      </c>
      <c r="Q64" s="117" t="e">
        <f>'Cost วผก.'!#REF!</f>
        <v>#REF!</v>
      </c>
      <c r="R64" s="117" t="e">
        <f>'Cost วผก.'!#REF!</f>
        <v>#REF!</v>
      </c>
      <c r="S64" s="117" t="e">
        <f>'Cost วผก.'!#REF!</f>
        <v>#REF!</v>
      </c>
      <c r="T64" s="117" t="e">
        <f>'Cost วผก.'!#REF!</f>
        <v>#REF!</v>
      </c>
      <c r="U64" s="117" t="e">
        <f>'Cost วผก.'!#REF!</f>
        <v>#REF!</v>
      </c>
      <c r="V64" s="117" t="e">
        <f>'Cost วผก.'!#REF!</f>
        <v>#REF!</v>
      </c>
      <c r="W64" s="117">
        <f>'Cost วผก.'!O43</f>
        <v>372.0910069666914</v>
      </c>
      <c r="X64" s="117">
        <f>'Cost วผก.'!P43</f>
        <v>0</v>
      </c>
    </row>
    <row r="65" spans="1:24">
      <c r="A65" s="74" t="s">
        <v>7</v>
      </c>
      <c r="B65" s="85" t="s">
        <v>95</v>
      </c>
      <c r="C65" s="85" t="s">
        <v>114</v>
      </c>
      <c r="D65" s="85" t="s">
        <v>107</v>
      </c>
      <c r="E65" s="117">
        <f>'Cost วผก.'!C43</f>
        <v>359.72519680822768</v>
      </c>
      <c r="F65" s="117">
        <f>'Cost วผก.'!D43</f>
        <v>363.40985296914954</v>
      </c>
      <c r="G65" s="117">
        <f>'Cost วผก.'!E43</f>
        <v>370.18684697532382</v>
      </c>
      <c r="H65" s="117">
        <f>'Cost วผก.'!F43</f>
        <v>372.55557286363626</v>
      </c>
      <c r="I65" s="117">
        <f>'Cost วผก.'!G43</f>
        <v>364.4955231061079</v>
      </c>
      <c r="J65" s="117">
        <f>'Cost วผก.'!H43</f>
        <v>360.79981478403448</v>
      </c>
      <c r="K65" s="117">
        <f>'Cost วผก.'!I43</f>
        <v>359.64307635831727</v>
      </c>
      <c r="L65" s="117">
        <f>'Cost วผก.'!J43</f>
        <v>372.55791806291427</v>
      </c>
      <c r="M65" s="117">
        <f>'Cost วผก.'!K43</f>
        <v>357.01523150128349</v>
      </c>
      <c r="N65" s="117">
        <f>'Cost วผก.'!L43</f>
        <v>392.62652962839024</v>
      </c>
      <c r="O65" s="117">
        <f>'Cost วผก.'!M43</f>
        <v>396.8209025587214</v>
      </c>
      <c r="P65" s="117">
        <f>'Cost วผก.'!N43</f>
        <v>395.25561798419096</v>
      </c>
      <c r="Q65" s="117" t="e">
        <f>'Cost วผก.'!#REF!</f>
        <v>#REF!</v>
      </c>
      <c r="R65" s="117" t="e">
        <f>'Cost วผก.'!#REF!</f>
        <v>#REF!</v>
      </c>
      <c r="S65" s="117" t="e">
        <f>'Cost วผก.'!#REF!</f>
        <v>#REF!</v>
      </c>
      <c r="T65" s="117" t="e">
        <f>'Cost วผก.'!#REF!</f>
        <v>#REF!</v>
      </c>
      <c r="U65" s="117" t="e">
        <f>'Cost วผก.'!#REF!</f>
        <v>#REF!</v>
      </c>
      <c r="V65" s="117" t="e">
        <f>'Cost วผก.'!#REF!</f>
        <v>#REF!</v>
      </c>
      <c r="W65" s="117">
        <f>'Cost วผก.'!O43</f>
        <v>372.0910069666914</v>
      </c>
      <c r="X65" s="117">
        <f>'Cost วผก.'!P43</f>
        <v>0</v>
      </c>
    </row>
    <row r="66" spans="1:24">
      <c r="A66" s="74" t="s">
        <v>7</v>
      </c>
      <c r="B66" s="85" t="s">
        <v>95</v>
      </c>
      <c r="C66" s="85" t="s">
        <v>114</v>
      </c>
      <c r="D66" s="85" t="s">
        <v>109</v>
      </c>
      <c r="E66" s="117">
        <f>'Cost วผก.'!C34</f>
        <v>352.56037097433926</v>
      </c>
      <c r="F66" s="117">
        <f>'Cost วผก.'!D34</f>
        <v>356.2580443113257</v>
      </c>
      <c r="G66" s="117">
        <f>'Cost วผก.'!E34</f>
        <v>363.05004061315623</v>
      </c>
      <c r="H66" s="117">
        <f>'Cost วผก.'!F34</f>
        <v>365.43583509665473</v>
      </c>
      <c r="I66" s="117">
        <f>'Cost วผก.'!G34</f>
        <v>357.37578533912637</v>
      </c>
      <c r="J66" s="117">
        <f>'Cost วผก.'!H34</f>
        <v>353.68007701705295</v>
      </c>
      <c r="K66" s="117">
        <f>'Cost วผก.'!I34</f>
        <v>352.48266660769991</v>
      </c>
      <c r="L66" s="117">
        <f>'Cost วผก.'!J34</f>
        <v>365.39750831229691</v>
      </c>
      <c r="M66" s="117">
        <f>'Cost วผก.'!K34</f>
        <v>349.85482175066613</v>
      </c>
      <c r="N66" s="117">
        <f>'Cost วผก.'!L34</f>
        <v>385.42280221442979</v>
      </c>
      <c r="O66" s="117">
        <f>'Cost วผก.'!M34</f>
        <v>389.61717514476095</v>
      </c>
      <c r="P66" s="117">
        <f>'Cost วผก.'!N34</f>
        <v>388.05189057023051</v>
      </c>
      <c r="Q66" s="117" t="e">
        <f>'Cost วผก.'!#REF!</f>
        <v>#REF!</v>
      </c>
      <c r="R66" s="117" t="e">
        <f>'Cost วผก.'!#REF!</f>
        <v>#REF!</v>
      </c>
      <c r="S66" s="117" t="e">
        <f>'Cost วผก.'!#REF!</f>
        <v>#REF!</v>
      </c>
      <c r="T66" s="117" t="e">
        <f>'Cost วผก.'!#REF!</f>
        <v>#REF!</v>
      </c>
      <c r="U66" s="117" t="e">
        <f>'Cost วผก.'!#REF!</f>
        <v>#REF!</v>
      </c>
      <c r="V66" s="117" t="e">
        <f>'Cost วผก.'!#REF!</f>
        <v>#REF!</v>
      </c>
      <c r="W66" s="117">
        <f>'Cost วผก.'!O34</f>
        <v>364.93225149597828</v>
      </c>
      <c r="X66" s="117">
        <f>'Cost วผก.'!P34</f>
        <v>0</v>
      </c>
    </row>
    <row r="67" spans="1:24">
      <c r="A67" s="74" t="s">
        <v>7</v>
      </c>
      <c r="B67" s="85" t="s">
        <v>95</v>
      </c>
      <c r="C67" s="85" t="s">
        <v>115</v>
      </c>
      <c r="D67" s="85" t="s">
        <v>107</v>
      </c>
      <c r="E67" s="117">
        <f>'Cost วผก.'!C43</f>
        <v>359.72519680822768</v>
      </c>
      <c r="F67" s="117">
        <f>'Cost วผก.'!D43</f>
        <v>363.40985296914954</v>
      </c>
      <c r="G67" s="117">
        <f>'Cost วผก.'!E43</f>
        <v>370.18684697532382</v>
      </c>
      <c r="H67" s="117">
        <f>'Cost วผก.'!F43</f>
        <v>372.55557286363626</v>
      </c>
      <c r="I67" s="117">
        <f>'Cost วผก.'!G43</f>
        <v>364.4955231061079</v>
      </c>
      <c r="J67" s="117">
        <f>'Cost วผก.'!H43</f>
        <v>360.79981478403448</v>
      </c>
      <c r="K67" s="117">
        <f>'Cost วผก.'!I43</f>
        <v>359.64307635831727</v>
      </c>
      <c r="L67" s="117">
        <f>'Cost วผก.'!J43</f>
        <v>372.55791806291427</v>
      </c>
      <c r="M67" s="117">
        <f>'Cost วผก.'!K43</f>
        <v>357.01523150128349</v>
      </c>
      <c r="N67" s="117">
        <f>'Cost วผก.'!L43</f>
        <v>392.62652962839024</v>
      </c>
      <c r="O67" s="117">
        <f>'Cost วผก.'!M43</f>
        <v>396.8209025587214</v>
      </c>
      <c r="P67" s="117">
        <f>'Cost วผก.'!N43</f>
        <v>395.25561798419096</v>
      </c>
      <c r="Q67" s="117" t="e">
        <f>'Cost วผก.'!#REF!</f>
        <v>#REF!</v>
      </c>
      <c r="R67" s="117" t="e">
        <f>'Cost วผก.'!#REF!</f>
        <v>#REF!</v>
      </c>
      <c r="S67" s="117" t="e">
        <f>'Cost วผก.'!#REF!</f>
        <v>#REF!</v>
      </c>
      <c r="T67" s="117" t="e">
        <f>'Cost วผก.'!#REF!</f>
        <v>#REF!</v>
      </c>
      <c r="U67" s="117" t="e">
        <f>'Cost วผก.'!#REF!</f>
        <v>#REF!</v>
      </c>
      <c r="V67" s="117" t="e">
        <f>'Cost วผก.'!#REF!</f>
        <v>#REF!</v>
      </c>
      <c r="W67" s="117">
        <f>'Cost วผก.'!O43</f>
        <v>372.0910069666914</v>
      </c>
      <c r="X67" s="117">
        <f>'Cost วผก.'!P43</f>
        <v>0</v>
      </c>
    </row>
    <row r="68" spans="1:24">
      <c r="A68" s="74" t="s">
        <v>7</v>
      </c>
      <c r="B68" s="85" t="s">
        <v>95</v>
      </c>
      <c r="C68" s="85" t="s">
        <v>115</v>
      </c>
      <c r="D68" s="85" t="s">
        <v>109</v>
      </c>
      <c r="E68" s="117">
        <f>'Cost วผก.'!C34</f>
        <v>352.56037097433926</v>
      </c>
      <c r="F68" s="117">
        <f>'Cost วผก.'!D34</f>
        <v>356.2580443113257</v>
      </c>
      <c r="G68" s="117">
        <f>'Cost วผก.'!E34</f>
        <v>363.05004061315623</v>
      </c>
      <c r="H68" s="117">
        <f>'Cost วผก.'!F34</f>
        <v>365.43583509665473</v>
      </c>
      <c r="I68" s="117">
        <f>'Cost วผก.'!G34</f>
        <v>357.37578533912637</v>
      </c>
      <c r="J68" s="117">
        <f>'Cost วผก.'!H34</f>
        <v>353.68007701705295</v>
      </c>
      <c r="K68" s="117">
        <f>'Cost วผก.'!I34</f>
        <v>352.48266660769991</v>
      </c>
      <c r="L68" s="117">
        <f>'Cost วผก.'!J34</f>
        <v>365.39750831229691</v>
      </c>
      <c r="M68" s="117">
        <f>'Cost วผก.'!K34</f>
        <v>349.85482175066613</v>
      </c>
      <c r="N68" s="117">
        <f>'Cost วผก.'!L34</f>
        <v>385.42280221442979</v>
      </c>
      <c r="O68" s="117">
        <f>'Cost วผก.'!M34</f>
        <v>389.61717514476095</v>
      </c>
      <c r="P68" s="117">
        <f>'Cost วผก.'!N34</f>
        <v>388.05189057023051</v>
      </c>
      <c r="Q68" s="117" t="e">
        <f>'Cost วผก.'!#REF!</f>
        <v>#REF!</v>
      </c>
      <c r="R68" s="117" t="e">
        <f>'Cost วผก.'!#REF!</f>
        <v>#REF!</v>
      </c>
      <c r="S68" s="117" t="e">
        <f>'Cost วผก.'!#REF!</f>
        <v>#REF!</v>
      </c>
      <c r="T68" s="117" t="e">
        <f>'Cost วผก.'!#REF!</f>
        <v>#REF!</v>
      </c>
      <c r="U68" s="117" t="e">
        <f>'Cost วผก.'!#REF!</f>
        <v>#REF!</v>
      </c>
      <c r="V68" s="117" t="e">
        <f>'Cost วผก.'!#REF!</f>
        <v>#REF!</v>
      </c>
      <c r="W68" s="117">
        <f>'Cost วผก.'!O34</f>
        <v>364.93225149597828</v>
      </c>
      <c r="X68" s="117">
        <f>'Cost วผก.'!P34</f>
        <v>0</v>
      </c>
    </row>
    <row r="69" spans="1:24">
      <c r="A69" s="74" t="s">
        <v>7</v>
      </c>
      <c r="B69" s="85" t="s">
        <v>95</v>
      </c>
      <c r="C69" s="85" t="s">
        <v>116</v>
      </c>
      <c r="D69" s="85" t="s">
        <v>107</v>
      </c>
      <c r="E69" s="117">
        <f>'Cost วผก.'!C43</f>
        <v>359.72519680822768</v>
      </c>
      <c r="F69" s="117">
        <f>'Cost วผก.'!D43</f>
        <v>363.40985296914954</v>
      </c>
      <c r="G69" s="117">
        <f>'Cost วผก.'!E43</f>
        <v>370.18684697532382</v>
      </c>
      <c r="H69" s="117">
        <f>'Cost วผก.'!F43</f>
        <v>372.55557286363626</v>
      </c>
      <c r="I69" s="117">
        <f>'Cost วผก.'!G43</f>
        <v>364.4955231061079</v>
      </c>
      <c r="J69" s="117">
        <f>'Cost วผก.'!H43</f>
        <v>360.79981478403448</v>
      </c>
      <c r="K69" s="117">
        <f>'Cost วผก.'!I43</f>
        <v>359.64307635831727</v>
      </c>
      <c r="L69" s="117">
        <f>'Cost วผก.'!J43</f>
        <v>372.55791806291427</v>
      </c>
      <c r="M69" s="117">
        <f>'Cost วผก.'!K43</f>
        <v>357.01523150128349</v>
      </c>
      <c r="N69" s="117">
        <f>'Cost วผก.'!L43</f>
        <v>392.62652962839024</v>
      </c>
      <c r="O69" s="117">
        <f>'Cost วผก.'!M43</f>
        <v>396.8209025587214</v>
      </c>
      <c r="P69" s="117">
        <f>'Cost วผก.'!N43</f>
        <v>395.25561798419096</v>
      </c>
      <c r="Q69" s="117" t="e">
        <f>'Cost วผก.'!#REF!</f>
        <v>#REF!</v>
      </c>
      <c r="R69" s="117" t="e">
        <f>'Cost วผก.'!#REF!</f>
        <v>#REF!</v>
      </c>
      <c r="S69" s="117" t="e">
        <f>'Cost วผก.'!#REF!</f>
        <v>#REF!</v>
      </c>
      <c r="T69" s="117" t="e">
        <f>'Cost วผก.'!#REF!</f>
        <v>#REF!</v>
      </c>
      <c r="U69" s="117" t="e">
        <f>'Cost วผก.'!#REF!</f>
        <v>#REF!</v>
      </c>
      <c r="V69" s="117" t="e">
        <f>'Cost วผก.'!#REF!</f>
        <v>#REF!</v>
      </c>
      <c r="W69" s="117">
        <f>'Cost วผก.'!O43</f>
        <v>372.0910069666914</v>
      </c>
      <c r="X69" s="117">
        <f>'Cost วผก.'!P43</f>
        <v>0</v>
      </c>
    </row>
    <row r="70" spans="1:24">
      <c r="A70" s="74" t="s">
        <v>7</v>
      </c>
      <c r="B70" s="85" t="s">
        <v>95</v>
      </c>
      <c r="C70" s="85" t="s">
        <v>116</v>
      </c>
      <c r="D70" s="85" t="s">
        <v>109</v>
      </c>
      <c r="E70" s="117">
        <f>'Cost วผก.'!C34</f>
        <v>352.56037097433926</v>
      </c>
      <c r="F70" s="117">
        <f>'Cost วผก.'!D34</f>
        <v>356.2580443113257</v>
      </c>
      <c r="G70" s="117">
        <f>'Cost วผก.'!E34</f>
        <v>363.05004061315623</v>
      </c>
      <c r="H70" s="117">
        <f>'Cost วผก.'!F34</f>
        <v>365.43583509665473</v>
      </c>
      <c r="I70" s="117">
        <f>'Cost วผก.'!G34</f>
        <v>357.37578533912637</v>
      </c>
      <c r="J70" s="117">
        <f>'Cost วผก.'!H34</f>
        <v>353.68007701705295</v>
      </c>
      <c r="K70" s="117">
        <f>'Cost วผก.'!I34</f>
        <v>352.48266660769991</v>
      </c>
      <c r="L70" s="117">
        <f>'Cost วผก.'!J34</f>
        <v>365.39750831229691</v>
      </c>
      <c r="M70" s="117">
        <f>'Cost วผก.'!K34</f>
        <v>349.85482175066613</v>
      </c>
      <c r="N70" s="117">
        <f>'Cost วผก.'!L34</f>
        <v>385.42280221442979</v>
      </c>
      <c r="O70" s="117">
        <f>'Cost วผก.'!M34</f>
        <v>389.61717514476095</v>
      </c>
      <c r="P70" s="117">
        <f>'Cost วผก.'!N34</f>
        <v>388.05189057023051</v>
      </c>
      <c r="Q70" s="117" t="e">
        <f>'Cost วผก.'!#REF!</f>
        <v>#REF!</v>
      </c>
      <c r="R70" s="117" t="e">
        <f>'Cost วผก.'!#REF!</f>
        <v>#REF!</v>
      </c>
      <c r="S70" s="117" t="e">
        <f>'Cost วผก.'!#REF!</f>
        <v>#REF!</v>
      </c>
      <c r="T70" s="117" t="e">
        <f>'Cost วผก.'!#REF!</f>
        <v>#REF!</v>
      </c>
      <c r="U70" s="117" t="e">
        <f>'Cost วผก.'!#REF!</f>
        <v>#REF!</v>
      </c>
      <c r="V70" s="117" t="e">
        <f>'Cost วผก.'!#REF!</f>
        <v>#REF!</v>
      </c>
      <c r="W70" s="117">
        <f>'Cost วผก.'!O34</f>
        <v>364.93225149597828</v>
      </c>
      <c r="X70" s="117">
        <f>'Cost วผก.'!P34</f>
        <v>0</v>
      </c>
    </row>
    <row r="71" spans="1:24">
      <c r="A71" s="74" t="s">
        <v>7</v>
      </c>
      <c r="B71" s="85" t="s">
        <v>95</v>
      </c>
      <c r="C71" s="85" t="s">
        <v>117</v>
      </c>
      <c r="D71" s="85" t="s">
        <v>107</v>
      </c>
      <c r="E71" s="117">
        <f>'Cost วผก.'!C43</f>
        <v>359.72519680822768</v>
      </c>
      <c r="F71" s="117">
        <f>'Cost วผก.'!D43</f>
        <v>363.40985296914954</v>
      </c>
      <c r="G71" s="117">
        <f>'Cost วผก.'!E43</f>
        <v>370.18684697532382</v>
      </c>
      <c r="H71" s="117">
        <f>'Cost วผก.'!F43</f>
        <v>372.55557286363626</v>
      </c>
      <c r="I71" s="117">
        <f>'Cost วผก.'!G43</f>
        <v>364.4955231061079</v>
      </c>
      <c r="J71" s="117">
        <f>'Cost วผก.'!H43</f>
        <v>360.79981478403448</v>
      </c>
      <c r="K71" s="117">
        <f>'Cost วผก.'!I43</f>
        <v>359.64307635831727</v>
      </c>
      <c r="L71" s="117">
        <f>'Cost วผก.'!J43</f>
        <v>372.55791806291427</v>
      </c>
      <c r="M71" s="117">
        <f>'Cost วผก.'!K43</f>
        <v>357.01523150128349</v>
      </c>
      <c r="N71" s="117">
        <f>'Cost วผก.'!L43</f>
        <v>392.62652962839024</v>
      </c>
      <c r="O71" s="117">
        <f>'Cost วผก.'!M43</f>
        <v>396.8209025587214</v>
      </c>
      <c r="P71" s="117">
        <f>'Cost วผก.'!N43</f>
        <v>395.25561798419096</v>
      </c>
      <c r="Q71" s="117" t="e">
        <f>'Cost วผก.'!#REF!</f>
        <v>#REF!</v>
      </c>
      <c r="R71" s="117" t="e">
        <f>'Cost วผก.'!#REF!</f>
        <v>#REF!</v>
      </c>
      <c r="S71" s="117" t="e">
        <f>'Cost วผก.'!#REF!</f>
        <v>#REF!</v>
      </c>
      <c r="T71" s="117" t="e">
        <f>'Cost วผก.'!#REF!</f>
        <v>#REF!</v>
      </c>
      <c r="U71" s="117" t="e">
        <f>'Cost วผก.'!#REF!</f>
        <v>#REF!</v>
      </c>
      <c r="V71" s="117" t="e">
        <f>'Cost วผก.'!#REF!</f>
        <v>#REF!</v>
      </c>
      <c r="W71" s="117">
        <f>'Cost วผก.'!O43</f>
        <v>372.0910069666914</v>
      </c>
      <c r="X71" s="117">
        <f>'Cost วผก.'!P43</f>
        <v>0</v>
      </c>
    </row>
    <row r="72" spans="1:24">
      <c r="A72" s="74" t="s">
        <v>7</v>
      </c>
      <c r="B72" s="85" t="s">
        <v>95</v>
      </c>
      <c r="C72" s="85" t="s">
        <v>117</v>
      </c>
      <c r="D72" s="85" t="s">
        <v>109</v>
      </c>
      <c r="E72" s="117">
        <f>'Cost วผก.'!C34</f>
        <v>352.56037097433926</v>
      </c>
      <c r="F72" s="117">
        <f>'Cost วผก.'!D34</f>
        <v>356.2580443113257</v>
      </c>
      <c r="G72" s="117">
        <f>'Cost วผก.'!E34</f>
        <v>363.05004061315623</v>
      </c>
      <c r="H72" s="117">
        <f>'Cost วผก.'!F34</f>
        <v>365.43583509665473</v>
      </c>
      <c r="I72" s="117">
        <f>'Cost วผก.'!G34</f>
        <v>357.37578533912637</v>
      </c>
      <c r="J72" s="117">
        <f>'Cost วผก.'!H34</f>
        <v>353.68007701705295</v>
      </c>
      <c r="K72" s="117">
        <f>'Cost วผก.'!I34</f>
        <v>352.48266660769991</v>
      </c>
      <c r="L72" s="117">
        <f>'Cost วผก.'!J34</f>
        <v>365.39750831229691</v>
      </c>
      <c r="M72" s="117">
        <f>'Cost วผก.'!K34</f>
        <v>349.85482175066613</v>
      </c>
      <c r="N72" s="117">
        <f>'Cost วผก.'!L34</f>
        <v>385.42280221442979</v>
      </c>
      <c r="O72" s="117">
        <f>'Cost วผก.'!M34</f>
        <v>389.61717514476095</v>
      </c>
      <c r="P72" s="117">
        <f>'Cost วผก.'!N34</f>
        <v>388.05189057023051</v>
      </c>
      <c r="Q72" s="117" t="e">
        <f>'Cost วผก.'!#REF!</f>
        <v>#REF!</v>
      </c>
      <c r="R72" s="117" t="e">
        <f>'Cost วผก.'!#REF!</f>
        <v>#REF!</v>
      </c>
      <c r="S72" s="117" t="e">
        <f>'Cost วผก.'!#REF!</f>
        <v>#REF!</v>
      </c>
      <c r="T72" s="117" t="e">
        <f>'Cost วผก.'!#REF!</f>
        <v>#REF!</v>
      </c>
      <c r="U72" s="117" t="e">
        <f>'Cost วผก.'!#REF!</f>
        <v>#REF!</v>
      </c>
      <c r="V72" s="117" t="e">
        <f>'Cost วผก.'!#REF!</f>
        <v>#REF!</v>
      </c>
      <c r="W72" s="117">
        <f>'Cost วผก.'!O34</f>
        <v>364.93225149597828</v>
      </c>
      <c r="X72" s="117">
        <f>'Cost วผก.'!P34</f>
        <v>0</v>
      </c>
    </row>
    <row r="73" spans="1:24">
      <c r="A73" s="74" t="s">
        <v>7</v>
      </c>
      <c r="B73" s="85" t="s">
        <v>95</v>
      </c>
      <c r="C73" s="85" t="s">
        <v>118</v>
      </c>
      <c r="D73" s="85" t="s">
        <v>107</v>
      </c>
      <c r="E73" s="117">
        <f>'Cost วผก.'!C43</f>
        <v>359.72519680822768</v>
      </c>
      <c r="F73" s="117">
        <f>'Cost วผก.'!D43</f>
        <v>363.40985296914954</v>
      </c>
      <c r="G73" s="117">
        <f>'Cost วผก.'!E43</f>
        <v>370.18684697532382</v>
      </c>
      <c r="H73" s="117">
        <f>'Cost วผก.'!F43</f>
        <v>372.55557286363626</v>
      </c>
      <c r="I73" s="117">
        <f>'Cost วผก.'!G43</f>
        <v>364.4955231061079</v>
      </c>
      <c r="J73" s="117">
        <f>'Cost วผก.'!H43</f>
        <v>360.79981478403448</v>
      </c>
      <c r="K73" s="117">
        <f>'Cost วผก.'!I43</f>
        <v>359.64307635831727</v>
      </c>
      <c r="L73" s="117">
        <f>'Cost วผก.'!J43</f>
        <v>372.55791806291427</v>
      </c>
      <c r="M73" s="117">
        <f>'Cost วผก.'!K43</f>
        <v>357.01523150128349</v>
      </c>
      <c r="N73" s="117">
        <f>'Cost วผก.'!L43</f>
        <v>392.62652962839024</v>
      </c>
      <c r="O73" s="117">
        <f>'Cost วผก.'!M43</f>
        <v>396.8209025587214</v>
      </c>
      <c r="P73" s="117">
        <f>'Cost วผก.'!N43</f>
        <v>395.25561798419096</v>
      </c>
      <c r="Q73" s="117" t="e">
        <f>'Cost วผก.'!#REF!</f>
        <v>#REF!</v>
      </c>
      <c r="R73" s="117" t="e">
        <f>'Cost วผก.'!#REF!</f>
        <v>#REF!</v>
      </c>
      <c r="S73" s="117" t="e">
        <f>'Cost วผก.'!#REF!</f>
        <v>#REF!</v>
      </c>
      <c r="T73" s="117" t="e">
        <f>'Cost วผก.'!#REF!</f>
        <v>#REF!</v>
      </c>
      <c r="U73" s="117" t="e">
        <f>'Cost วผก.'!#REF!</f>
        <v>#REF!</v>
      </c>
      <c r="V73" s="117" t="e">
        <f>'Cost วผก.'!#REF!</f>
        <v>#REF!</v>
      </c>
      <c r="W73" s="117">
        <f>'Cost วผก.'!O43</f>
        <v>372.0910069666914</v>
      </c>
      <c r="X73" s="117">
        <f>'Cost วผก.'!P43</f>
        <v>0</v>
      </c>
    </row>
    <row r="74" spans="1:24">
      <c r="A74" s="74" t="s">
        <v>7</v>
      </c>
      <c r="B74" s="85" t="s">
        <v>95</v>
      </c>
      <c r="C74" s="85" t="s">
        <v>118</v>
      </c>
      <c r="D74" s="85" t="s">
        <v>108</v>
      </c>
      <c r="E74" s="117">
        <f>'Cost วผก.'!C43</f>
        <v>359.72519680822768</v>
      </c>
      <c r="F74" s="117">
        <f>'Cost วผก.'!D43</f>
        <v>363.40985296914954</v>
      </c>
      <c r="G74" s="117">
        <f>'Cost วผก.'!E43</f>
        <v>370.18684697532382</v>
      </c>
      <c r="H74" s="117">
        <f>'Cost วผก.'!F43</f>
        <v>372.55557286363626</v>
      </c>
      <c r="I74" s="117">
        <f>'Cost วผก.'!G43</f>
        <v>364.4955231061079</v>
      </c>
      <c r="J74" s="117">
        <f>'Cost วผก.'!H43</f>
        <v>360.79981478403448</v>
      </c>
      <c r="K74" s="117">
        <f>'Cost วผก.'!I43</f>
        <v>359.64307635831727</v>
      </c>
      <c r="L74" s="117">
        <f>'Cost วผก.'!J43</f>
        <v>372.55791806291427</v>
      </c>
      <c r="M74" s="117">
        <f>'Cost วผก.'!K43</f>
        <v>357.01523150128349</v>
      </c>
      <c r="N74" s="117">
        <f>'Cost วผก.'!L43</f>
        <v>392.62652962839024</v>
      </c>
      <c r="O74" s="117">
        <f>'Cost วผก.'!M43</f>
        <v>396.8209025587214</v>
      </c>
      <c r="P74" s="117">
        <f>'Cost วผก.'!N43</f>
        <v>395.25561798419096</v>
      </c>
      <c r="Q74" s="117" t="e">
        <f>'Cost วผก.'!#REF!</f>
        <v>#REF!</v>
      </c>
      <c r="R74" s="117" t="e">
        <f>'Cost วผก.'!#REF!</f>
        <v>#REF!</v>
      </c>
      <c r="S74" s="117" t="e">
        <f>'Cost วผก.'!#REF!</f>
        <v>#REF!</v>
      </c>
      <c r="T74" s="117" t="e">
        <f>'Cost วผก.'!#REF!</f>
        <v>#REF!</v>
      </c>
      <c r="U74" s="117" t="e">
        <f>'Cost วผก.'!#REF!</f>
        <v>#REF!</v>
      </c>
      <c r="V74" s="117" t="e">
        <f>'Cost วผก.'!#REF!</f>
        <v>#REF!</v>
      </c>
      <c r="W74" s="117">
        <f>'Cost วผก.'!O43</f>
        <v>372.0910069666914</v>
      </c>
      <c r="X74" s="117">
        <f>'Cost วผก.'!P43</f>
        <v>0</v>
      </c>
    </row>
    <row r="75" spans="1:24">
      <c r="A75" s="74" t="s">
        <v>7</v>
      </c>
      <c r="B75" s="85" t="s">
        <v>95</v>
      </c>
      <c r="C75" s="85" t="s">
        <v>118</v>
      </c>
      <c r="D75" s="85" t="s">
        <v>109</v>
      </c>
      <c r="E75" s="117">
        <f>'Cost วผก.'!C34</f>
        <v>352.56037097433926</v>
      </c>
      <c r="F75" s="117">
        <f>'Cost วผก.'!D34</f>
        <v>356.2580443113257</v>
      </c>
      <c r="G75" s="117">
        <f>'Cost วผก.'!E34</f>
        <v>363.05004061315623</v>
      </c>
      <c r="H75" s="117">
        <f>'Cost วผก.'!F34</f>
        <v>365.43583509665473</v>
      </c>
      <c r="I75" s="117">
        <f>'Cost วผก.'!G34</f>
        <v>357.37578533912637</v>
      </c>
      <c r="J75" s="117">
        <f>'Cost วผก.'!H34</f>
        <v>353.68007701705295</v>
      </c>
      <c r="K75" s="117">
        <f>'Cost วผก.'!I34</f>
        <v>352.48266660769991</v>
      </c>
      <c r="L75" s="117">
        <f>'Cost วผก.'!J34</f>
        <v>365.39750831229691</v>
      </c>
      <c r="M75" s="117">
        <f>'Cost วผก.'!K34</f>
        <v>349.85482175066613</v>
      </c>
      <c r="N75" s="117">
        <f>'Cost วผก.'!L34</f>
        <v>385.42280221442979</v>
      </c>
      <c r="O75" s="117">
        <f>'Cost วผก.'!M34</f>
        <v>389.61717514476095</v>
      </c>
      <c r="P75" s="117">
        <f>'Cost วผก.'!N34</f>
        <v>388.05189057023051</v>
      </c>
      <c r="Q75" s="117" t="e">
        <f>'Cost วผก.'!#REF!</f>
        <v>#REF!</v>
      </c>
      <c r="R75" s="117" t="e">
        <f>'Cost วผก.'!#REF!</f>
        <v>#REF!</v>
      </c>
      <c r="S75" s="117" t="e">
        <f>'Cost วผก.'!#REF!</f>
        <v>#REF!</v>
      </c>
      <c r="T75" s="117" t="e">
        <f>'Cost วผก.'!#REF!</f>
        <v>#REF!</v>
      </c>
      <c r="U75" s="117" t="e">
        <f>'Cost วผก.'!#REF!</f>
        <v>#REF!</v>
      </c>
      <c r="V75" s="117" t="e">
        <f>'Cost วผก.'!#REF!</f>
        <v>#REF!</v>
      </c>
      <c r="W75" s="117">
        <f>'Cost วผก.'!O34</f>
        <v>364.93225149597828</v>
      </c>
      <c r="X75" s="117">
        <f>'Cost วผก.'!P34</f>
        <v>0</v>
      </c>
    </row>
    <row r="76" spans="1:24">
      <c r="A76" s="74" t="s">
        <v>7</v>
      </c>
      <c r="B76" s="85" t="s">
        <v>95</v>
      </c>
      <c r="C76" s="85" t="s">
        <v>119</v>
      </c>
      <c r="D76" s="85" t="s">
        <v>109</v>
      </c>
      <c r="E76" s="117">
        <f>'Cost วผก.'!C34</f>
        <v>352.56037097433926</v>
      </c>
      <c r="F76" s="117">
        <f>'Cost วผก.'!D34</f>
        <v>356.2580443113257</v>
      </c>
      <c r="G76" s="117">
        <f>'Cost วผก.'!E34</f>
        <v>363.05004061315623</v>
      </c>
      <c r="H76" s="117">
        <f>'Cost วผก.'!F34</f>
        <v>365.43583509665473</v>
      </c>
      <c r="I76" s="117">
        <f>'Cost วผก.'!G34</f>
        <v>357.37578533912637</v>
      </c>
      <c r="J76" s="117">
        <f>'Cost วผก.'!H34</f>
        <v>353.68007701705295</v>
      </c>
      <c r="K76" s="117">
        <f>'Cost วผก.'!I34</f>
        <v>352.48266660769991</v>
      </c>
      <c r="L76" s="117">
        <f>'Cost วผก.'!J34</f>
        <v>365.39750831229691</v>
      </c>
      <c r="M76" s="117">
        <f>'Cost วผก.'!K34</f>
        <v>349.85482175066613</v>
      </c>
      <c r="N76" s="117">
        <f>'Cost วผก.'!L34</f>
        <v>385.42280221442979</v>
      </c>
      <c r="O76" s="117">
        <f>'Cost วผก.'!M34</f>
        <v>389.61717514476095</v>
      </c>
      <c r="P76" s="117">
        <f>'Cost วผก.'!N34</f>
        <v>388.05189057023051</v>
      </c>
      <c r="Q76" s="117" t="e">
        <f>'Cost วผก.'!#REF!</f>
        <v>#REF!</v>
      </c>
      <c r="R76" s="117" t="e">
        <f>'Cost วผก.'!#REF!</f>
        <v>#REF!</v>
      </c>
      <c r="S76" s="117" t="e">
        <f>'Cost วผก.'!#REF!</f>
        <v>#REF!</v>
      </c>
      <c r="T76" s="117" t="e">
        <f>'Cost วผก.'!#REF!</f>
        <v>#REF!</v>
      </c>
      <c r="U76" s="117" t="e">
        <f>'Cost วผก.'!#REF!</f>
        <v>#REF!</v>
      </c>
      <c r="V76" s="117" t="e">
        <f>'Cost วผก.'!#REF!</f>
        <v>#REF!</v>
      </c>
      <c r="W76" s="117">
        <f>'Cost วผก.'!O34</f>
        <v>364.93225149597828</v>
      </c>
      <c r="X76" s="117">
        <f>'Cost วผก.'!P34</f>
        <v>0</v>
      </c>
    </row>
    <row r="77" spans="1:24">
      <c r="A77" s="74" t="s">
        <v>7</v>
      </c>
      <c r="B77" s="85" t="s">
        <v>95</v>
      </c>
      <c r="C77" s="85" t="s">
        <v>120</v>
      </c>
      <c r="D77" s="85" t="s">
        <v>109</v>
      </c>
      <c r="E77" s="117">
        <f>'Cost วผก.'!C34</f>
        <v>352.56037097433926</v>
      </c>
      <c r="F77" s="117">
        <f>'Cost วผก.'!D34</f>
        <v>356.2580443113257</v>
      </c>
      <c r="G77" s="117">
        <f>'Cost วผก.'!E34</f>
        <v>363.05004061315623</v>
      </c>
      <c r="H77" s="117">
        <f>'Cost วผก.'!F34</f>
        <v>365.43583509665473</v>
      </c>
      <c r="I77" s="117">
        <f>'Cost วผก.'!G34</f>
        <v>357.37578533912637</v>
      </c>
      <c r="J77" s="117">
        <f>'Cost วผก.'!H34</f>
        <v>353.68007701705295</v>
      </c>
      <c r="K77" s="117">
        <f>'Cost วผก.'!I34</f>
        <v>352.48266660769991</v>
      </c>
      <c r="L77" s="117">
        <f>'Cost วผก.'!J34</f>
        <v>365.39750831229691</v>
      </c>
      <c r="M77" s="117">
        <f>'Cost วผก.'!K34</f>
        <v>349.85482175066613</v>
      </c>
      <c r="N77" s="117">
        <f>'Cost วผก.'!L34</f>
        <v>385.42280221442979</v>
      </c>
      <c r="O77" s="117">
        <f>'Cost วผก.'!M34</f>
        <v>389.61717514476095</v>
      </c>
      <c r="P77" s="117">
        <f>'Cost วผก.'!N34</f>
        <v>388.05189057023051</v>
      </c>
      <c r="Q77" s="117" t="e">
        <f>'Cost วผก.'!#REF!</f>
        <v>#REF!</v>
      </c>
      <c r="R77" s="117" t="e">
        <f>'Cost วผก.'!#REF!</f>
        <v>#REF!</v>
      </c>
      <c r="S77" s="117" t="e">
        <f>'Cost วผก.'!#REF!</f>
        <v>#REF!</v>
      </c>
      <c r="T77" s="117" t="e">
        <f>'Cost วผก.'!#REF!</f>
        <v>#REF!</v>
      </c>
      <c r="U77" s="117" t="e">
        <f>'Cost วผก.'!#REF!</f>
        <v>#REF!</v>
      </c>
      <c r="V77" s="117" t="e">
        <f>'Cost วผก.'!#REF!</f>
        <v>#REF!</v>
      </c>
      <c r="W77" s="117">
        <f>'Cost วผก.'!O34</f>
        <v>364.93225149597828</v>
      </c>
      <c r="X77" s="117">
        <f>'Cost วผก.'!P34</f>
        <v>0</v>
      </c>
    </row>
    <row r="78" spans="1:24">
      <c r="A78" s="74" t="s">
        <v>7</v>
      </c>
      <c r="B78" s="85" t="s">
        <v>116</v>
      </c>
      <c r="C78" s="85" t="s">
        <v>106</v>
      </c>
      <c r="D78" s="85" t="s">
        <v>116</v>
      </c>
      <c r="E78" s="117">
        <f>E8+E18-(700/E20)</f>
        <v>768.956345559022</v>
      </c>
      <c r="F78" s="117">
        <f t="shared" ref="F78:P78" si="10">F8+F18-(700/F20)</f>
        <v>809.29826934589198</v>
      </c>
      <c r="G78" s="117">
        <f t="shared" si="10"/>
        <v>944.76221363713194</v>
      </c>
      <c r="H78" s="117">
        <f t="shared" si="10"/>
        <v>784.35043129143378</v>
      </c>
      <c r="I78" s="117">
        <f t="shared" si="10"/>
        <v>755.88620129276626</v>
      </c>
      <c r="J78" s="117">
        <f t="shared" si="10"/>
        <v>727.42197129409874</v>
      </c>
      <c r="K78" s="117">
        <f t="shared" si="10"/>
        <v>695.860691007338</v>
      </c>
      <c r="L78" s="117">
        <f t="shared" si="10"/>
        <v>677.39646100867049</v>
      </c>
      <c r="M78" s="117">
        <f t="shared" si="10"/>
        <v>685.46800101133545</v>
      </c>
      <c r="N78" s="117">
        <f t="shared" si="10"/>
        <v>694.32345844082465</v>
      </c>
      <c r="O78" s="117">
        <f t="shared" si="10"/>
        <v>714.89499844348961</v>
      </c>
      <c r="P78" s="117">
        <f t="shared" si="10"/>
        <v>721.03807844881953</v>
      </c>
      <c r="Q78" s="117" t="e">
        <f t="shared" ref="Q78:X78" si="11">Q8+Q18-(700/Q20)</f>
        <v>#REF!</v>
      </c>
      <c r="R78" s="117" t="e">
        <f t="shared" si="11"/>
        <v>#REF!</v>
      </c>
      <c r="S78" s="117" t="e">
        <f t="shared" si="11"/>
        <v>#REF!</v>
      </c>
      <c r="T78" s="117" t="e">
        <f t="shared" si="11"/>
        <v>#REF!</v>
      </c>
      <c r="U78" s="117" t="e">
        <f t="shared" si="11"/>
        <v>#REF!</v>
      </c>
      <c r="V78" s="117" t="e">
        <f t="shared" si="11"/>
        <v>#REF!</v>
      </c>
      <c r="W78" s="117" t="e">
        <f t="shared" si="11"/>
        <v>#REF!</v>
      </c>
      <c r="X78" s="117" t="e">
        <f t="shared" si="11"/>
        <v>#REF!</v>
      </c>
    </row>
    <row r="79" spans="1:24">
      <c r="A79" s="74" t="s">
        <v>7</v>
      </c>
      <c r="B79" s="85" t="s">
        <v>116</v>
      </c>
      <c r="C79" s="85" t="s">
        <v>115</v>
      </c>
      <c r="D79" s="85" t="s">
        <v>116</v>
      </c>
      <c r="E79" s="117">
        <f>E8+E18-(700/E20)</f>
        <v>768.956345559022</v>
      </c>
      <c r="F79" s="117">
        <f t="shared" ref="F79:P79" si="12">F8+F18-(700/F20)</f>
        <v>809.29826934589198</v>
      </c>
      <c r="G79" s="117">
        <f t="shared" si="12"/>
        <v>944.76221363713194</v>
      </c>
      <c r="H79" s="117">
        <f t="shared" si="12"/>
        <v>784.35043129143378</v>
      </c>
      <c r="I79" s="117">
        <f t="shared" si="12"/>
        <v>755.88620129276626</v>
      </c>
      <c r="J79" s="117">
        <f t="shared" si="12"/>
        <v>727.42197129409874</v>
      </c>
      <c r="K79" s="117">
        <f t="shared" si="12"/>
        <v>695.860691007338</v>
      </c>
      <c r="L79" s="117">
        <f t="shared" si="12"/>
        <v>677.39646100867049</v>
      </c>
      <c r="M79" s="117">
        <f t="shared" si="12"/>
        <v>685.46800101133545</v>
      </c>
      <c r="N79" s="117">
        <f t="shared" si="12"/>
        <v>694.32345844082465</v>
      </c>
      <c r="O79" s="117">
        <f t="shared" si="12"/>
        <v>714.89499844348961</v>
      </c>
      <c r="P79" s="117">
        <f t="shared" si="12"/>
        <v>721.03807844881953</v>
      </c>
      <c r="Q79" s="117" t="e">
        <f t="shared" ref="Q79:X79" si="13">Q8+Q18-(700/Q20)</f>
        <v>#REF!</v>
      </c>
      <c r="R79" s="117" t="e">
        <f t="shared" si="13"/>
        <v>#REF!</v>
      </c>
      <c r="S79" s="117" t="e">
        <f t="shared" si="13"/>
        <v>#REF!</v>
      </c>
      <c r="T79" s="117" t="e">
        <f t="shared" si="13"/>
        <v>#REF!</v>
      </c>
      <c r="U79" s="117" t="e">
        <f t="shared" si="13"/>
        <v>#REF!</v>
      </c>
      <c r="V79" s="117" t="e">
        <f t="shared" si="13"/>
        <v>#REF!</v>
      </c>
      <c r="W79" s="117" t="e">
        <f t="shared" si="13"/>
        <v>#REF!</v>
      </c>
      <c r="X79" s="117" t="e">
        <f t="shared" si="13"/>
        <v>#REF!</v>
      </c>
    </row>
    <row r="80" spans="1:24">
      <c r="A80" s="74" t="s">
        <v>7</v>
      </c>
      <c r="B80" s="85" t="s">
        <v>2</v>
      </c>
      <c r="C80" s="85" t="s">
        <v>106</v>
      </c>
      <c r="D80" s="85" t="s">
        <v>107</v>
      </c>
      <c r="E80" s="117">
        <f>E8+E18-((485+495+720)/E20)</f>
        <v>739.1815275134154</v>
      </c>
      <c r="F80" s="117">
        <f t="shared" ref="F80:P80" si="14">F8+F18-((485+495+720)/F20)</f>
        <v>779.31333977149598</v>
      </c>
      <c r="G80" s="117">
        <f t="shared" si="14"/>
        <v>914.62357590355748</v>
      </c>
      <c r="H80" s="117">
        <f t="shared" si="14"/>
        <v>754.18451877258008</v>
      </c>
      <c r="I80" s="117">
        <f t="shared" si="14"/>
        <v>725.72028877391256</v>
      </c>
      <c r="J80" s="117">
        <f t="shared" si="14"/>
        <v>697.25605877524504</v>
      </c>
      <c r="K80" s="117">
        <f t="shared" si="14"/>
        <v>665.65833522358685</v>
      </c>
      <c r="L80" s="117">
        <f t="shared" si="14"/>
        <v>647.19410522491944</v>
      </c>
      <c r="M80" s="117">
        <f t="shared" si="14"/>
        <v>655.2656452275844</v>
      </c>
      <c r="N80" s="117">
        <f t="shared" si="14"/>
        <v>663.86351326872602</v>
      </c>
      <c r="O80" s="117">
        <f t="shared" si="14"/>
        <v>684.43505327139098</v>
      </c>
      <c r="P80" s="117">
        <f t="shared" si="14"/>
        <v>690.57813327672091</v>
      </c>
      <c r="Q80" s="117" t="e">
        <f t="shared" ref="Q80:X80" si="15">Q8+Q18-((485+495+720)/Q20)</f>
        <v>#REF!</v>
      </c>
      <c r="R80" s="117" t="e">
        <f t="shared" si="15"/>
        <v>#REF!</v>
      </c>
      <c r="S80" s="117" t="e">
        <f t="shared" si="15"/>
        <v>#REF!</v>
      </c>
      <c r="T80" s="117" t="e">
        <f t="shared" si="15"/>
        <v>#REF!</v>
      </c>
      <c r="U80" s="117" t="e">
        <f t="shared" si="15"/>
        <v>#REF!</v>
      </c>
      <c r="V80" s="117" t="e">
        <f t="shared" si="15"/>
        <v>#REF!</v>
      </c>
      <c r="W80" s="117" t="e">
        <f t="shared" si="15"/>
        <v>#REF!</v>
      </c>
      <c r="X80" s="117" t="e">
        <f t="shared" si="15"/>
        <v>#REF!</v>
      </c>
    </row>
    <row r="81" spans="1:24">
      <c r="A81" s="74" t="s">
        <v>7</v>
      </c>
      <c r="B81" s="85" t="s">
        <v>2</v>
      </c>
      <c r="C81" s="85" t="s">
        <v>106</v>
      </c>
      <c r="D81" s="85" t="s">
        <v>109</v>
      </c>
      <c r="E81" s="117">
        <f>E8+E18-((485+495+720)/E20)</f>
        <v>739.1815275134154</v>
      </c>
      <c r="F81" s="117">
        <f t="shared" ref="F81:P81" si="16">F8+F18-((485+495+720)/F20)</f>
        <v>779.31333977149598</v>
      </c>
      <c r="G81" s="117">
        <f t="shared" si="16"/>
        <v>914.62357590355748</v>
      </c>
      <c r="H81" s="117">
        <f t="shared" si="16"/>
        <v>754.18451877258008</v>
      </c>
      <c r="I81" s="117">
        <f t="shared" si="16"/>
        <v>725.72028877391256</v>
      </c>
      <c r="J81" s="117">
        <f t="shared" si="16"/>
        <v>697.25605877524504</v>
      </c>
      <c r="K81" s="117">
        <f t="shared" si="16"/>
        <v>665.65833522358685</v>
      </c>
      <c r="L81" s="117">
        <f t="shared" si="16"/>
        <v>647.19410522491944</v>
      </c>
      <c r="M81" s="117">
        <f t="shared" si="16"/>
        <v>655.2656452275844</v>
      </c>
      <c r="N81" s="117">
        <f t="shared" si="16"/>
        <v>663.86351326872602</v>
      </c>
      <c r="O81" s="117">
        <f t="shared" si="16"/>
        <v>684.43505327139098</v>
      </c>
      <c r="P81" s="117">
        <f t="shared" si="16"/>
        <v>690.57813327672091</v>
      </c>
      <c r="Q81" s="117" t="e">
        <f t="shared" ref="Q81:X81" si="17">Q8+Q18-((485+495+720)/Q20)</f>
        <v>#REF!</v>
      </c>
      <c r="R81" s="117" t="e">
        <f t="shared" si="17"/>
        <v>#REF!</v>
      </c>
      <c r="S81" s="117" t="e">
        <f t="shared" si="17"/>
        <v>#REF!</v>
      </c>
      <c r="T81" s="117" t="e">
        <f t="shared" si="17"/>
        <v>#REF!</v>
      </c>
      <c r="U81" s="117" t="e">
        <f t="shared" si="17"/>
        <v>#REF!</v>
      </c>
      <c r="V81" s="117" t="e">
        <f t="shared" si="17"/>
        <v>#REF!</v>
      </c>
      <c r="W81" s="117" t="e">
        <f t="shared" si="17"/>
        <v>#REF!</v>
      </c>
      <c r="X81" s="117" t="e">
        <f t="shared" si="17"/>
        <v>#REF!</v>
      </c>
    </row>
    <row r="82" spans="1:24">
      <c r="A82" s="74" t="s">
        <v>7</v>
      </c>
      <c r="B82" s="85" t="s">
        <v>2</v>
      </c>
      <c r="C82" s="85" t="s">
        <v>106</v>
      </c>
      <c r="D82" s="85" t="s">
        <v>121</v>
      </c>
      <c r="E82" s="117">
        <f>E8+E18-((485+495+720)/E20)</f>
        <v>739.1815275134154</v>
      </c>
      <c r="F82" s="117">
        <f t="shared" ref="F82:P82" si="18">F8+F18-((485+495+720)/F20)</f>
        <v>779.31333977149598</v>
      </c>
      <c r="G82" s="117">
        <f t="shared" si="18"/>
        <v>914.62357590355748</v>
      </c>
      <c r="H82" s="117">
        <f t="shared" si="18"/>
        <v>754.18451877258008</v>
      </c>
      <c r="I82" s="117">
        <f t="shared" si="18"/>
        <v>725.72028877391256</v>
      </c>
      <c r="J82" s="117">
        <f t="shared" si="18"/>
        <v>697.25605877524504</v>
      </c>
      <c r="K82" s="117">
        <f t="shared" si="18"/>
        <v>665.65833522358685</v>
      </c>
      <c r="L82" s="117">
        <f t="shared" si="18"/>
        <v>647.19410522491944</v>
      </c>
      <c r="M82" s="117">
        <f t="shared" si="18"/>
        <v>655.2656452275844</v>
      </c>
      <c r="N82" s="117">
        <f t="shared" si="18"/>
        <v>663.86351326872602</v>
      </c>
      <c r="O82" s="117">
        <f t="shared" si="18"/>
        <v>684.43505327139098</v>
      </c>
      <c r="P82" s="117">
        <f t="shared" si="18"/>
        <v>690.57813327672091</v>
      </c>
      <c r="Q82" s="117" t="e">
        <f t="shared" ref="Q82:X82" si="19">Q8+Q18-((485+495+720)/Q20)</f>
        <v>#REF!</v>
      </c>
      <c r="R82" s="117" t="e">
        <f t="shared" si="19"/>
        <v>#REF!</v>
      </c>
      <c r="S82" s="117" t="e">
        <f t="shared" si="19"/>
        <v>#REF!</v>
      </c>
      <c r="T82" s="117" t="e">
        <f t="shared" si="19"/>
        <v>#REF!</v>
      </c>
      <c r="U82" s="117" t="e">
        <f t="shared" si="19"/>
        <v>#REF!</v>
      </c>
      <c r="V82" s="117" t="e">
        <f t="shared" si="19"/>
        <v>#REF!</v>
      </c>
      <c r="W82" s="117" t="e">
        <f t="shared" si="19"/>
        <v>#REF!</v>
      </c>
      <c r="X82" s="117" t="e">
        <f t="shared" si="19"/>
        <v>#REF!</v>
      </c>
    </row>
    <row r="83" spans="1:24">
      <c r="A83" s="74" t="s">
        <v>7</v>
      </c>
      <c r="B83" s="85" t="s">
        <v>2</v>
      </c>
      <c r="C83" s="85" t="s">
        <v>112</v>
      </c>
      <c r="D83" s="85" t="s">
        <v>107</v>
      </c>
      <c r="E83" s="117">
        <f>E8+E18-((485+495+720)/E20)</f>
        <v>739.1815275134154</v>
      </c>
      <c r="F83" s="117">
        <f t="shared" ref="F83:P83" si="20">F8+F18-((485+495+720)/F20)</f>
        <v>779.31333977149598</v>
      </c>
      <c r="G83" s="117">
        <f t="shared" si="20"/>
        <v>914.62357590355748</v>
      </c>
      <c r="H83" s="117">
        <f t="shared" si="20"/>
        <v>754.18451877258008</v>
      </c>
      <c r="I83" s="117">
        <f t="shared" si="20"/>
        <v>725.72028877391256</v>
      </c>
      <c r="J83" s="117">
        <f t="shared" si="20"/>
        <v>697.25605877524504</v>
      </c>
      <c r="K83" s="117">
        <f t="shared" si="20"/>
        <v>665.65833522358685</v>
      </c>
      <c r="L83" s="117">
        <f t="shared" si="20"/>
        <v>647.19410522491944</v>
      </c>
      <c r="M83" s="117">
        <f t="shared" si="20"/>
        <v>655.2656452275844</v>
      </c>
      <c r="N83" s="117">
        <f t="shared" si="20"/>
        <v>663.86351326872602</v>
      </c>
      <c r="O83" s="117">
        <f t="shared" si="20"/>
        <v>684.43505327139098</v>
      </c>
      <c r="P83" s="117">
        <f t="shared" si="20"/>
        <v>690.57813327672091</v>
      </c>
      <c r="Q83" s="117" t="e">
        <f t="shared" ref="Q83:X83" si="21">Q8+Q18-((485+495+720)/Q20)</f>
        <v>#REF!</v>
      </c>
      <c r="R83" s="117" t="e">
        <f t="shared" si="21"/>
        <v>#REF!</v>
      </c>
      <c r="S83" s="117" t="e">
        <f t="shared" si="21"/>
        <v>#REF!</v>
      </c>
      <c r="T83" s="117" t="e">
        <f t="shared" si="21"/>
        <v>#REF!</v>
      </c>
      <c r="U83" s="117" t="e">
        <f t="shared" si="21"/>
        <v>#REF!</v>
      </c>
      <c r="V83" s="117" t="e">
        <f t="shared" si="21"/>
        <v>#REF!</v>
      </c>
      <c r="W83" s="117" t="e">
        <f t="shared" si="21"/>
        <v>#REF!</v>
      </c>
      <c r="X83" s="117" t="e">
        <f t="shared" si="21"/>
        <v>#REF!</v>
      </c>
    </row>
    <row r="84" spans="1:24">
      <c r="A84" s="74" t="s">
        <v>7</v>
      </c>
      <c r="B84" s="85" t="s">
        <v>2</v>
      </c>
      <c r="C84" s="85" t="s">
        <v>112</v>
      </c>
      <c r="D84" s="85" t="s">
        <v>109</v>
      </c>
      <c r="E84" s="117">
        <f>E8+E18-((485+495+720)/E20)</f>
        <v>739.1815275134154</v>
      </c>
      <c r="F84" s="117">
        <f t="shared" ref="F84:P84" si="22">F8+F18-((485+495+720)/F20)</f>
        <v>779.31333977149598</v>
      </c>
      <c r="G84" s="117">
        <f t="shared" si="22"/>
        <v>914.62357590355748</v>
      </c>
      <c r="H84" s="117">
        <f t="shared" si="22"/>
        <v>754.18451877258008</v>
      </c>
      <c r="I84" s="117">
        <f t="shared" si="22"/>
        <v>725.72028877391256</v>
      </c>
      <c r="J84" s="117">
        <f t="shared" si="22"/>
        <v>697.25605877524504</v>
      </c>
      <c r="K84" s="117">
        <f t="shared" si="22"/>
        <v>665.65833522358685</v>
      </c>
      <c r="L84" s="117">
        <f t="shared" si="22"/>
        <v>647.19410522491944</v>
      </c>
      <c r="M84" s="117">
        <f t="shared" si="22"/>
        <v>655.2656452275844</v>
      </c>
      <c r="N84" s="117">
        <f t="shared" si="22"/>
        <v>663.86351326872602</v>
      </c>
      <c r="O84" s="117">
        <f t="shared" si="22"/>
        <v>684.43505327139098</v>
      </c>
      <c r="P84" s="117">
        <f t="shared" si="22"/>
        <v>690.57813327672091</v>
      </c>
      <c r="Q84" s="117" t="e">
        <f t="shared" ref="Q84:X84" si="23">Q8+Q18-((485+495+720)/Q20)</f>
        <v>#REF!</v>
      </c>
      <c r="R84" s="117" t="e">
        <f t="shared" si="23"/>
        <v>#REF!</v>
      </c>
      <c r="S84" s="117" t="e">
        <f t="shared" si="23"/>
        <v>#REF!</v>
      </c>
      <c r="T84" s="117" t="e">
        <f t="shared" si="23"/>
        <v>#REF!</v>
      </c>
      <c r="U84" s="117" t="e">
        <f t="shared" si="23"/>
        <v>#REF!</v>
      </c>
      <c r="V84" s="117" t="e">
        <f t="shared" si="23"/>
        <v>#REF!</v>
      </c>
      <c r="W84" s="117" t="e">
        <f t="shared" si="23"/>
        <v>#REF!</v>
      </c>
      <c r="X84" s="117" t="e">
        <f t="shared" si="23"/>
        <v>#REF!</v>
      </c>
    </row>
    <row r="85" spans="1:24">
      <c r="A85" s="74" t="s">
        <v>7</v>
      </c>
      <c r="B85" s="85" t="s">
        <v>2</v>
      </c>
      <c r="C85" s="85" t="s">
        <v>113</v>
      </c>
      <c r="D85" s="85" t="s">
        <v>107</v>
      </c>
      <c r="E85" s="117">
        <f>E8+E18-((485+495+720)/E20)</f>
        <v>739.1815275134154</v>
      </c>
      <c r="F85" s="117">
        <f t="shared" ref="F85:P85" si="24">F8+F18-((485+495+720)/F20)</f>
        <v>779.31333977149598</v>
      </c>
      <c r="G85" s="117">
        <f t="shared" si="24"/>
        <v>914.62357590355748</v>
      </c>
      <c r="H85" s="117">
        <f t="shared" si="24"/>
        <v>754.18451877258008</v>
      </c>
      <c r="I85" s="117">
        <f t="shared" si="24"/>
        <v>725.72028877391256</v>
      </c>
      <c r="J85" s="117">
        <f t="shared" si="24"/>
        <v>697.25605877524504</v>
      </c>
      <c r="K85" s="117">
        <f t="shared" si="24"/>
        <v>665.65833522358685</v>
      </c>
      <c r="L85" s="117">
        <f t="shared" si="24"/>
        <v>647.19410522491944</v>
      </c>
      <c r="M85" s="117">
        <f t="shared" si="24"/>
        <v>655.2656452275844</v>
      </c>
      <c r="N85" s="117">
        <f t="shared" si="24"/>
        <v>663.86351326872602</v>
      </c>
      <c r="O85" s="117">
        <f t="shared" si="24"/>
        <v>684.43505327139098</v>
      </c>
      <c r="P85" s="117">
        <f t="shared" si="24"/>
        <v>690.57813327672091</v>
      </c>
      <c r="Q85" s="117" t="e">
        <f t="shared" ref="Q85:X85" si="25">Q8+Q18-((485+495+720)/Q20)</f>
        <v>#REF!</v>
      </c>
      <c r="R85" s="117" t="e">
        <f t="shared" si="25"/>
        <v>#REF!</v>
      </c>
      <c r="S85" s="117" t="e">
        <f t="shared" si="25"/>
        <v>#REF!</v>
      </c>
      <c r="T85" s="117" t="e">
        <f t="shared" si="25"/>
        <v>#REF!</v>
      </c>
      <c r="U85" s="117" t="e">
        <f t="shared" si="25"/>
        <v>#REF!</v>
      </c>
      <c r="V85" s="117" t="e">
        <f t="shared" si="25"/>
        <v>#REF!</v>
      </c>
      <c r="W85" s="117" t="e">
        <f t="shared" si="25"/>
        <v>#REF!</v>
      </c>
      <c r="X85" s="117" t="e">
        <f t="shared" si="25"/>
        <v>#REF!</v>
      </c>
    </row>
    <row r="86" spans="1:24">
      <c r="A86" s="74" t="s">
        <v>7</v>
      </c>
      <c r="B86" s="85" t="s">
        <v>2</v>
      </c>
      <c r="C86" s="85" t="s">
        <v>113</v>
      </c>
      <c r="D86" s="85" t="s">
        <v>109</v>
      </c>
      <c r="E86" s="117">
        <f>E8+E18-((485+495+720)/E20)</f>
        <v>739.1815275134154</v>
      </c>
      <c r="F86" s="117">
        <f t="shared" ref="F86:P86" si="26">F8+F18-((485+495+720)/F20)</f>
        <v>779.31333977149598</v>
      </c>
      <c r="G86" s="117">
        <f t="shared" si="26"/>
        <v>914.62357590355748</v>
      </c>
      <c r="H86" s="117">
        <f t="shared" si="26"/>
        <v>754.18451877258008</v>
      </c>
      <c r="I86" s="117">
        <f t="shared" si="26"/>
        <v>725.72028877391256</v>
      </c>
      <c r="J86" s="117">
        <f t="shared" si="26"/>
        <v>697.25605877524504</v>
      </c>
      <c r="K86" s="117">
        <f t="shared" si="26"/>
        <v>665.65833522358685</v>
      </c>
      <c r="L86" s="117">
        <f t="shared" si="26"/>
        <v>647.19410522491944</v>
      </c>
      <c r="M86" s="117">
        <f t="shared" si="26"/>
        <v>655.2656452275844</v>
      </c>
      <c r="N86" s="117">
        <f t="shared" si="26"/>
        <v>663.86351326872602</v>
      </c>
      <c r="O86" s="117">
        <f t="shared" si="26"/>
        <v>684.43505327139098</v>
      </c>
      <c r="P86" s="117">
        <f t="shared" si="26"/>
        <v>690.57813327672091</v>
      </c>
      <c r="Q86" s="117" t="e">
        <f t="shared" ref="Q86:X86" si="27">Q8+Q18-((485+495+720)/Q20)</f>
        <v>#REF!</v>
      </c>
      <c r="R86" s="117" t="e">
        <f t="shared" si="27"/>
        <v>#REF!</v>
      </c>
      <c r="S86" s="117" t="e">
        <f t="shared" si="27"/>
        <v>#REF!</v>
      </c>
      <c r="T86" s="117" t="e">
        <f t="shared" si="27"/>
        <v>#REF!</v>
      </c>
      <c r="U86" s="117" t="e">
        <f t="shared" si="27"/>
        <v>#REF!</v>
      </c>
      <c r="V86" s="117" t="e">
        <f t="shared" si="27"/>
        <v>#REF!</v>
      </c>
      <c r="W86" s="117" t="e">
        <f t="shared" si="27"/>
        <v>#REF!</v>
      </c>
      <c r="X86" s="117" t="e">
        <f t="shared" si="27"/>
        <v>#REF!</v>
      </c>
    </row>
    <row r="87" spans="1:24">
      <c r="A87" s="74" t="s">
        <v>7</v>
      </c>
      <c r="B87" s="85" t="s">
        <v>2</v>
      </c>
      <c r="C87" s="85" t="s">
        <v>114</v>
      </c>
      <c r="D87" s="85" t="s">
        <v>107</v>
      </c>
      <c r="E87" s="117">
        <f>E8+E18-((485+495+720)/E20)</f>
        <v>739.1815275134154</v>
      </c>
      <c r="F87" s="117">
        <f t="shared" ref="F87:P87" si="28">F8+F18-((485+495+720)/F20)</f>
        <v>779.31333977149598</v>
      </c>
      <c r="G87" s="117">
        <f t="shared" si="28"/>
        <v>914.62357590355748</v>
      </c>
      <c r="H87" s="117">
        <f t="shared" si="28"/>
        <v>754.18451877258008</v>
      </c>
      <c r="I87" s="117">
        <f t="shared" si="28"/>
        <v>725.72028877391256</v>
      </c>
      <c r="J87" s="117">
        <f t="shared" si="28"/>
        <v>697.25605877524504</v>
      </c>
      <c r="K87" s="117">
        <f t="shared" si="28"/>
        <v>665.65833522358685</v>
      </c>
      <c r="L87" s="117">
        <f t="shared" si="28"/>
        <v>647.19410522491944</v>
      </c>
      <c r="M87" s="117">
        <f t="shared" si="28"/>
        <v>655.2656452275844</v>
      </c>
      <c r="N87" s="117">
        <f t="shared" si="28"/>
        <v>663.86351326872602</v>
      </c>
      <c r="O87" s="117">
        <f t="shared" si="28"/>
        <v>684.43505327139098</v>
      </c>
      <c r="P87" s="117">
        <f t="shared" si="28"/>
        <v>690.57813327672091</v>
      </c>
      <c r="Q87" s="117" t="e">
        <f t="shared" ref="Q87:X87" si="29">Q8+Q18-((485+495+720)/Q20)</f>
        <v>#REF!</v>
      </c>
      <c r="R87" s="117" t="e">
        <f t="shared" si="29"/>
        <v>#REF!</v>
      </c>
      <c r="S87" s="117" t="e">
        <f t="shared" si="29"/>
        <v>#REF!</v>
      </c>
      <c r="T87" s="117" t="e">
        <f t="shared" si="29"/>
        <v>#REF!</v>
      </c>
      <c r="U87" s="117" t="e">
        <f t="shared" si="29"/>
        <v>#REF!</v>
      </c>
      <c r="V87" s="117" t="e">
        <f t="shared" si="29"/>
        <v>#REF!</v>
      </c>
      <c r="W87" s="117" t="e">
        <f t="shared" si="29"/>
        <v>#REF!</v>
      </c>
      <c r="X87" s="117" t="e">
        <f t="shared" si="29"/>
        <v>#REF!</v>
      </c>
    </row>
    <row r="88" spans="1:24">
      <c r="A88" s="74" t="s">
        <v>7</v>
      </c>
      <c r="B88" s="85" t="s">
        <v>2</v>
      </c>
      <c r="C88" s="85" t="s">
        <v>114</v>
      </c>
      <c r="D88" s="85" t="s">
        <v>109</v>
      </c>
      <c r="E88" s="117">
        <f>E8+E18-((485+495+720)/E20)</f>
        <v>739.1815275134154</v>
      </c>
      <c r="F88" s="117">
        <f t="shared" ref="F88:P88" si="30">F8+F18-((485+495+720)/F20)</f>
        <v>779.31333977149598</v>
      </c>
      <c r="G88" s="117">
        <f t="shared" si="30"/>
        <v>914.62357590355748</v>
      </c>
      <c r="H88" s="117">
        <f t="shared" si="30"/>
        <v>754.18451877258008</v>
      </c>
      <c r="I88" s="117">
        <f t="shared" si="30"/>
        <v>725.72028877391256</v>
      </c>
      <c r="J88" s="117">
        <f t="shared" si="30"/>
        <v>697.25605877524504</v>
      </c>
      <c r="K88" s="117">
        <f t="shared" si="30"/>
        <v>665.65833522358685</v>
      </c>
      <c r="L88" s="117">
        <f t="shared" si="30"/>
        <v>647.19410522491944</v>
      </c>
      <c r="M88" s="117">
        <f t="shared" si="30"/>
        <v>655.2656452275844</v>
      </c>
      <c r="N88" s="117">
        <f t="shared" si="30"/>
        <v>663.86351326872602</v>
      </c>
      <c r="O88" s="117">
        <f t="shared" si="30"/>
        <v>684.43505327139098</v>
      </c>
      <c r="P88" s="117">
        <f t="shared" si="30"/>
        <v>690.57813327672091</v>
      </c>
      <c r="Q88" s="117" t="e">
        <f t="shared" ref="Q88:X88" si="31">Q8+Q18-((485+495+720)/Q20)</f>
        <v>#REF!</v>
      </c>
      <c r="R88" s="117" t="e">
        <f t="shared" si="31"/>
        <v>#REF!</v>
      </c>
      <c r="S88" s="117" t="e">
        <f t="shared" si="31"/>
        <v>#REF!</v>
      </c>
      <c r="T88" s="117" t="e">
        <f t="shared" si="31"/>
        <v>#REF!</v>
      </c>
      <c r="U88" s="117" t="e">
        <f t="shared" si="31"/>
        <v>#REF!</v>
      </c>
      <c r="V88" s="117" t="e">
        <f t="shared" si="31"/>
        <v>#REF!</v>
      </c>
      <c r="W88" s="117" t="e">
        <f t="shared" si="31"/>
        <v>#REF!</v>
      </c>
      <c r="X88" s="117" t="e">
        <f t="shared" si="31"/>
        <v>#REF!</v>
      </c>
    </row>
    <row r="89" spans="1:24">
      <c r="A89" s="74" t="s">
        <v>7</v>
      </c>
      <c r="B89" s="85" t="s">
        <v>2</v>
      </c>
      <c r="C89" s="85" t="s">
        <v>115</v>
      </c>
      <c r="D89" s="85" t="s">
        <v>107</v>
      </c>
      <c r="E89" s="117">
        <f>E8+E18-((485+495+720)/E20)</f>
        <v>739.1815275134154</v>
      </c>
      <c r="F89" s="117">
        <f t="shared" ref="F89:P89" si="32">F8+F18-((485+495+720)/F20)</f>
        <v>779.31333977149598</v>
      </c>
      <c r="G89" s="117">
        <f t="shared" si="32"/>
        <v>914.62357590355748</v>
      </c>
      <c r="H89" s="117">
        <f t="shared" si="32"/>
        <v>754.18451877258008</v>
      </c>
      <c r="I89" s="117">
        <f t="shared" si="32"/>
        <v>725.72028877391256</v>
      </c>
      <c r="J89" s="117">
        <f t="shared" si="32"/>
        <v>697.25605877524504</v>
      </c>
      <c r="K89" s="117">
        <f t="shared" si="32"/>
        <v>665.65833522358685</v>
      </c>
      <c r="L89" s="117">
        <f t="shared" si="32"/>
        <v>647.19410522491944</v>
      </c>
      <c r="M89" s="117">
        <f t="shared" si="32"/>
        <v>655.2656452275844</v>
      </c>
      <c r="N89" s="117">
        <f t="shared" si="32"/>
        <v>663.86351326872602</v>
      </c>
      <c r="O89" s="117">
        <f t="shared" si="32"/>
        <v>684.43505327139098</v>
      </c>
      <c r="P89" s="117">
        <f t="shared" si="32"/>
        <v>690.57813327672091</v>
      </c>
      <c r="Q89" s="117" t="e">
        <f t="shared" ref="Q89:X89" si="33">Q8+Q18-((485+495+720)/Q20)</f>
        <v>#REF!</v>
      </c>
      <c r="R89" s="117" t="e">
        <f t="shared" si="33"/>
        <v>#REF!</v>
      </c>
      <c r="S89" s="117" t="e">
        <f t="shared" si="33"/>
        <v>#REF!</v>
      </c>
      <c r="T89" s="117" t="e">
        <f t="shared" si="33"/>
        <v>#REF!</v>
      </c>
      <c r="U89" s="117" t="e">
        <f t="shared" si="33"/>
        <v>#REF!</v>
      </c>
      <c r="V89" s="117" t="e">
        <f t="shared" si="33"/>
        <v>#REF!</v>
      </c>
      <c r="W89" s="117" t="e">
        <f t="shared" si="33"/>
        <v>#REF!</v>
      </c>
      <c r="X89" s="117" t="e">
        <f t="shared" si="33"/>
        <v>#REF!</v>
      </c>
    </row>
    <row r="90" spans="1:24">
      <c r="A90" s="74" t="s">
        <v>7</v>
      </c>
      <c r="B90" s="85" t="s">
        <v>2</v>
      </c>
      <c r="C90" s="85" t="s">
        <v>115</v>
      </c>
      <c r="D90" s="85" t="s">
        <v>109</v>
      </c>
      <c r="E90" s="117">
        <f>E8+E18-((485+495+720)/E20)</f>
        <v>739.1815275134154</v>
      </c>
      <c r="F90" s="117">
        <f t="shared" ref="F90:P90" si="34">F8+F18-((485+495+720)/F20)</f>
        <v>779.31333977149598</v>
      </c>
      <c r="G90" s="117">
        <f t="shared" si="34"/>
        <v>914.62357590355748</v>
      </c>
      <c r="H90" s="117">
        <f t="shared" si="34"/>
        <v>754.18451877258008</v>
      </c>
      <c r="I90" s="117">
        <f t="shared" si="34"/>
        <v>725.72028877391256</v>
      </c>
      <c r="J90" s="117">
        <f t="shared" si="34"/>
        <v>697.25605877524504</v>
      </c>
      <c r="K90" s="117">
        <f t="shared" si="34"/>
        <v>665.65833522358685</v>
      </c>
      <c r="L90" s="117">
        <f t="shared" si="34"/>
        <v>647.19410522491944</v>
      </c>
      <c r="M90" s="117">
        <f t="shared" si="34"/>
        <v>655.2656452275844</v>
      </c>
      <c r="N90" s="117">
        <f t="shared" si="34"/>
        <v>663.86351326872602</v>
      </c>
      <c r="O90" s="117">
        <f t="shared" si="34"/>
        <v>684.43505327139098</v>
      </c>
      <c r="P90" s="117">
        <f t="shared" si="34"/>
        <v>690.57813327672091</v>
      </c>
      <c r="Q90" s="117" t="e">
        <f t="shared" ref="Q90:X90" si="35">Q8+Q18-((485+495+720)/Q20)</f>
        <v>#REF!</v>
      </c>
      <c r="R90" s="117" t="e">
        <f t="shared" si="35"/>
        <v>#REF!</v>
      </c>
      <c r="S90" s="117" t="e">
        <f t="shared" si="35"/>
        <v>#REF!</v>
      </c>
      <c r="T90" s="117" t="e">
        <f t="shared" si="35"/>
        <v>#REF!</v>
      </c>
      <c r="U90" s="117" t="e">
        <f t="shared" si="35"/>
        <v>#REF!</v>
      </c>
      <c r="V90" s="117" t="e">
        <f t="shared" si="35"/>
        <v>#REF!</v>
      </c>
      <c r="W90" s="117" t="e">
        <f t="shared" si="35"/>
        <v>#REF!</v>
      </c>
      <c r="X90" s="117" t="e">
        <f t="shared" si="35"/>
        <v>#REF!</v>
      </c>
    </row>
    <row r="91" spans="1:24">
      <c r="A91" s="74" t="s">
        <v>7</v>
      </c>
      <c r="B91" s="85" t="s">
        <v>2</v>
      </c>
      <c r="C91" s="85" t="s">
        <v>116</v>
      </c>
      <c r="D91" s="85" t="s">
        <v>107</v>
      </c>
      <c r="E91" s="117">
        <f>E8+E18-((485+495+720)/E20)</f>
        <v>739.1815275134154</v>
      </c>
      <c r="F91" s="117">
        <f t="shared" ref="F91:P91" si="36">F8+F18-((485+495+720)/F20)</f>
        <v>779.31333977149598</v>
      </c>
      <c r="G91" s="117">
        <f t="shared" si="36"/>
        <v>914.62357590355748</v>
      </c>
      <c r="H91" s="117">
        <f t="shared" si="36"/>
        <v>754.18451877258008</v>
      </c>
      <c r="I91" s="117">
        <f t="shared" si="36"/>
        <v>725.72028877391256</v>
      </c>
      <c r="J91" s="117">
        <f t="shared" si="36"/>
        <v>697.25605877524504</v>
      </c>
      <c r="K91" s="117">
        <f t="shared" si="36"/>
        <v>665.65833522358685</v>
      </c>
      <c r="L91" s="117">
        <f t="shared" si="36"/>
        <v>647.19410522491944</v>
      </c>
      <c r="M91" s="117">
        <f t="shared" si="36"/>
        <v>655.2656452275844</v>
      </c>
      <c r="N91" s="117">
        <f t="shared" si="36"/>
        <v>663.86351326872602</v>
      </c>
      <c r="O91" s="117">
        <f t="shared" si="36"/>
        <v>684.43505327139098</v>
      </c>
      <c r="P91" s="117">
        <f t="shared" si="36"/>
        <v>690.57813327672091</v>
      </c>
      <c r="Q91" s="117" t="e">
        <f t="shared" ref="Q91:X91" si="37">Q8+Q18-((485+495+720)/Q20)</f>
        <v>#REF!</v>
      </c>
      <c r="R91" s="117" t="e">
        <f t="shared" si="37"/>
        <v>#REF!</v>
      </c>
      <c r="S91" s="117" t="e">
        <f t="shared" si="37"/>
        <v>#REF!</v>
      </c>
      <c r="T91" s="117" t="e">
        <f t="shared" si="37"/>
        <v>#REF!</v>
      </c>
      <c r="U91" s="117" t="e">
        <f t="shared" si="37"/>
        <v>#REF!</v>
      </c>
      <c r="V91" s="117" t="e">
        <f t="shared" si="37"/>
        <v>#REF!</v>
      </c>
      <c r="W91" s="117" t="e">
        <f t="shared" si="37"/>
        <v>#REF!</v>
      </c>
      <c r="X91" s="117" t="e">
        <f t="shared" si="37"/>
        <v>#REF!</v>
      </c>
    </row>
    <row r="92" spans="1:24">
      <c r="A92" s="74" t="s">
        <v>7</v>
      </c>
      <c r="B92" s="85" t="s">
        <v>2</v>
      </c>
      <c r="C92" s="85" t="s">
        <v>116</v>
      </c>
      <c r="D92" s="85" t="s">
        <v>109</v>
      </c>
      <c r="E92" s="117">
        <f>E8+E18-((485+495+720)/E20)</f>
        <v>739.1815275134154</v>
      </c>
      <c r="F92" s="117">
        <f t="shared" ref="F92:P92" si="38">F8+F18-((485+495+720)/F20)</f>
        <v>779.31333977149598</v>
      </c>
      <c r="G92" s="117">
        <f t="shared" si="38"/>
        <v>914.62357590355748</v>
      </c>
      <c r="H92" s="117">
        <f t="shared" si="38"/>
        <v>754.18451877258008</v>
      </c>
      <c r="I92" s="117">
        <f t="shared" si="38"/>
        <v>725.72028877391256</v>
      </c>
      <c r="J92" s="117">
        <f t="shared" si="38"/>
        <v>697.25605877524504</v>
      </c>
      <c r="K92" s="117">
        <f t="shared" si="38"/>
        <v>665.65833522358685</v>
      </c>
      <c r="L92" s="117">
        <f t="shared" si="38"/>
        <v>647.19410522491944</v>
      </c>
      <c r="M92" s="117">
        <f t="shared" si="38"/>
        <v>655.2656452275844</v>
      </c>
      <c r="N92" s="117">
        <f t="shared" si="38"/>
        <v>663.86351326872602</v>
      </c>
      <c r="O92" s="117">
        <f t="shared" si="38"/>
        <v>684.43505327139098</v>
      </c>
      <c r="P92" s="117">
        <f t="shared" si="38"/>
        <v>690.57813327672091</v>
      </c>
      <c r="Q92" s="117" t="e">
        <f t="shared" ref="Q92:X92" si="39">Q8+Q18-((485+495+720)/Q20)</f>
        <v>#REF!</v>
      </c>
      <c r="R92" s="117" t="e">
        <f t="shared" si="39"/>
        <v>#REF!</v>
      </c>
      <c r="S92" s="117" t="e">
        <f t="shared" si="39"/>
        <v>#REF!</v>
      </c>
      <c r="T92" s="117" t="e">
        <f t="shared" si="39"/>
        <v>#REF!</v>
      </c>
      <c r="U92" s="117" t="e">
        <f t="shared" si="39"/>
        <v>#REF!</v>
      </c>
      <c r="V92" s="117" t="e">
        <f t="shared" si="39"/>
        <v>#REF!</v>
      </c>
      <c r="W92" s="117" t="e">
        <f t="shared" si="39"/>
        <v>#REF!</v>
      </c>
      <c r="X92" s="117" t="e">
        <f t="shared" si="39"/>
        <v>#REF!</v>
      </c>
    </row>
    <row r="93" spans="1:24">
      <c r="A93" s="74" t="s">
        <v>7</v>
      </c>
      <c r="B93" s="85" t="s">
        <v>2</v>
      </c>
      <c r="C93" s="85" t="s">
        <v>117</v>
      </c>
      <c r="D93" s="85" t="s">
        <v>107</v>
      </c>
      <c r="E93" s="117">
        <f>E8+E18-((485+495+720)/E20)</f>
        <v>739.1815275134154</v>
      </c>
      <c r="F93" s="117">
        <f t="shared" ref="F93:P93" si="40">F8+F18-((485+495+720)/F20)</f>
        <v>779.31333977149598</v>
      </c>
      <c r="G93" s="117">
        <f t="shared" si="40"/>
        <v>914.62357590355748</v>
      </c>
      <c r="H93" s="117">
        <f t="shared" si="40"/>
        <v>754.18451877258008</v>
      </c>
      <c r="I93" s="117">
        <f t="shared" si="40"/>
        <v>725.72028877391256</v>
      </c>
      <c r="J93" s="117">
        <f t="shared" si="40"/>
        <v>697.25605877524504</v>
      </c>
      <c r="K93" s="117">
        <f t="shared" si="40"/>
        <v>665.65833522358685</v>
      </c>
      <c r="L93" s="117">
        <f t="shared" si="40"/>
        <v>647.19410522491944</v>
      </c>
      <c r="M93" s="117">
        <f t="shared" si="40"/>
        <v>655.2656452275844</v>
      </c>
      <c r="N93" s="117">
        <f t="shared" si="40"/>
        <v>663.86351326872602</v>
      </c>
      <c r="O93" s="117">
        <f t="shared" si="40"/>
        <v>684.43505327139098</v>
      </c>
      <c r="P93" s="117">
        <f t="shared" si="40"/>
        <v>690.57813327672091</v>
      </c>
      <c r="Q93" s="117" t="e">
        <f t="shared" ref="Q93:X93" si="41">Q8+Q18-((485+495+720)/Q20)</f>
        <v>#REF!</v>
      </c>
      <c r="R93" s="117" t="e">
        <f t="shared" si="41"/>
        <v>#REF!</v>
      </c>
      <c r="S93" s="117" t="e">
        <f t="shared" si="41"/>
        <v>#REF!</v>
      </c>
      <c r="T93" s="117" t="e">
        <f t="shared" si="41"/>
        <v>#REF!</v>
      </c>
      <c r="U93" s="117" t="e">
        <f t="shared" si="41"/>
        <v>#REF!</v>
      </c>
      <c r="V93" s="117" t="e">
        <f t="shared" si="41"/>
        <v>#REF!</v>
      </c>
      <c r="W93" s="117" t="e">
        <f t="shared" si="41"/>
        <v>#REF!</v>
      </c>
      <c r="X93" s="117" t="e">
        <f t="shared" si="41"/>
        <v>#REF!</v>
      </c>
    </row>
    <row r="94" spans="1:24">
      <c r="A94" s="74" t="s">
        <v>7</v>
      </c>
      <c r="B94" s="85" t="s">
        <v>2</v>
      </c>
      <c r="C94" s="85" t="s">
        <v>117</v>
      </c>
      <c r="D94" s="85" t="s">
        <v>109</v>
      </c>
      <c r="E94" s="117">
        <f>E8+E18-((485+495+720)/E20)</f>
        <v>739.1815275134154</v>
      </c>
      <c r="F94" s="117">
        <f t="shared" ref="F94:P94" si="42">F8+F18-((485+495+720)/F20)</f>
        <v>779.31333977149598</v>
      </c>
      <c r="G94" s="117">
        <f t="shared" si="42"/>
        <v>914.62357590355748</v>
      </c>
      <c r="H94" s="117">
        <f t="shared" si="42"/>
        <v>754.18451877258008</v>
      </c>
      <c r="I94" s="117">
        <f t="shared" si="42"/>
        <v>725.72028877391256</v>
      </c>
      <c r="J94" s="117">
        <f t="shared" si="42"/>
        <v>697.25605877524504</v>
      </c>
      <c r="K94" s="117">
        <f t="shared" si="42"/>
        <v>665.65833522358685</v>
      </c>
      <c r="L94" s="117">
        <f t="shared" si="42"/>
        <v>647.19410522491944</v>
      </c>
      <c r="M94" s="117">
        <f t="shared" si="42"/>
        <v>655.2656452275844</v>
      </c>
      <c r="N94" s="117">
        <f t="shared" si="42"/>
        <v>663.86351326872602</v>
      </c>
      <c r="O94" s="117">
        <f t="shared" si="42"/>
        <v>684.43505327139098</v>
      </c>
      <c r="P94" s="117">
        <f t="shared" si="42"/>
        <v>690.57813327672091</v>
      </c>
      <c r="Q94" s="117" t="e">
        <f t="shared" ref="Q94:X94" si="43">Q8+Q18-((485+495+720)/Q20)</f>
        <v>#REF!</v>
      </c>
      <c r="R94" s="117" t="e">
        <f t="shared" si="43"/>
        <v>#REF!</v>
      </c>
      <c r="S94" s="117" t="e">
        <f t="shared" si="43"/>
        <v>#REF!</v>
      </c>
      <c r="T94" s="117" t="e">
        <f t="shared" si="43"/>
        <v>#REF!</v>
      </c>
      <c r="U94" s="117" t="e">
        <f t="shared" si="43"/>
        <v>#REF!</v>
      </c>
      <c r="V94" s="117" t="e">
        <f t="shared" si="43"/>
        <v>#REF!</v>
      </c>
      <c r="W94" s="117" t="e">
        <f t="shared" si="43"/>
        <v>#REF!</v>
      </c>
      <c r="X94" s="117" t="e">
        <f t="shared" si="43"/>
        <v>#REF!</v>
      </c>
    </row>
    <row r="95" spans="1:24">
      <c r="A95" s="74" t="s">
        <v>7</v>
      </c>
      <c r="B95" s="85" t="s">
        <v>2</v>
      </c>
      <c r="C95" s="85" t="s">
        <v>118</v>
      </c>
      <c r="D95" s="85" t="s">
        <v>107</v>
      </c>
      <c r="E95" s="117">
        <f>E8+E18-((485+495+720)/E20)</f>
        <v>739.1815275134154</v>
      </c>
      <c r="F95" s="117">
        <f t="shared" ref="F95:P95" si="44">F8+F18-((485+495+720)/F20)</f>
        <v>779.31333977149598</v>
      </c>
      <c r="G95" s="117">
        <f t="shared" si="44"/>
        <v>914.62357590355748</v>
      </c>
      <c r="H95" s="117">
        <f t="shared" si="44"/>
        <v>754.18451877258008</v>
      </c>
      <c r="I95" s="117">
        <f t="shared" si="44"/>
        <v>725.72028877391256</v>
      </c>
      <c r="J95" s="117">
        <f t="shared" si="44"/>
        <v>697.25605877524504</v>
      </c>
      <c r="K95" s="117">
        <f t="shared" si="44"/>
        <v>665.65833522358685</v>
      </c>
      <c r="L95" s="117">
        <f t="shared" si="44"/>
        <v>647.19410522491944</v>
      </c>
      <c r="M95" s="117">
        <f t="shared" si="44"/>
        <v>655.2656452275844</v>
      </c>
      <c r="N95" s="117">
        <f t="shared" si="44"/>
        <v>663.86351326872602</v>
      </c>
      <c r="O95" s="117">
        <f t="shared" si="44"/>
        <v>684.43505327139098</v>
      </c>
      <c r="P95" s="117">
        <f t="shared" si="44"/>
        <v>690.57813327672091</v>
      </c>
      <c r="Q95" s="117" t="e">
        <f t="shared" ref="Q95:X95" si="45">Q8+Q18-((485+495+720)/Q20)</f>
        <v>#REF!</v>
      </c>
      <c r="R95" s="117" t="e">
        <f t="shared" si="45"/>
        <v>#REF!</v>
      </c>
      <c r="S95" s="117" t="e">
        <f t="shared" si="45"/>
        <v>#REF!</v>
      </c>
      <c r="T95" s="117" t="e">
        <f t="shared" si="45"/>
        <v>#REF!</v>
      </c>
      <c r="U95" s="117" t="e">
        <f t="shared" si="45"/>
        <v>#REF!</v>
      </c>
      <c r="V95" s="117" t="e">
        <f t="shared" si="45"/>
        <v>#REF!</v>
      </c>
      <c r="W95" s="117" t="e">
        <f t="shared" si="45"/>
        <v>#REF!</v>
      </c>
      <c r="X95" s="117" t="e">
        <f t="shared" si="45"/>
        <v>#REF!</v>
      </c>
    </row>
    <row r="96" spans="1:24">
      <c r="A96" s="74" t="s">
        <v>7</v>
      </c>
      <c r="B96" s="85" t="s">
        <v>2</v>
      </c>
      <c r="C96" s="85" t="s">
        <v>118</v>
      </c>
      <c r="D96" s="85" t="s">
        <v>109</v>
      </c>
      <c r="E96" s="117">
        <f>E8+E18-((485+495+720)/E20)</f>
        <v>739.1815275134154</v>
      </c>
      <c r="F96" s="117">
        <f t="shared" ref="F96:P96" si="46">F8+F18-((485+495+720)/F20)</f>
        <v>779.31333977149598</v>
      </c>
      <c r="G96" s="117">
        <f t="shared" si="46"/>
        <v>914.62357590355748</v>
      </c>
      <c r="H96" s="117">
        <f t="shared" si="46"/>
        <v>754.18451877258008</v>
      </c>
      <c r="I96" s="117">
        <f t="shared" si="46"/>
        <v>725.72028877391256</v>
      </c>
      <c r="J96" s="117">
        <f t="shared" si="46"/>
        <v>697.25605877524504</v>
      </c>
      <c r="K96" s="117">
        <f t="shared" si="46"/>
        <v>665.65833522358685</v>
      </c>
      <c r="L96" s="117">
        <f t="shared" si="46"/>
        <v>647.19410522491944</v>
      </c>
      <c r="M96" s="117">
        <f t="shared" si="46"/>
        <v>655.2656452275844</v>
      </c>
      <c r="N96" s="117">
        <f t="shared" si="46"/>
        <v>663.86351326872602</v>
      </c>
      <c r="O96" s="117">
        <f t="shared" si="46"/>
        <v>684.43505327139098</v>
      </c>
      <c r="P96" s="117">
        <f t="shared" si="46"/>
        <v>690.57813327672091</v>
      </c>
      <c r="Q96" s="117" t="e">
        <f t="shared" ref="Q96:X96" si="47">Q8+Q18-((485+495+720)/Q20)</f>
        <v>#REF!</v>
      </c>
      <c r="R96" s="117" t="e">
        <f t="shared" si="47"/>
        <v>#REF!</v>
      </c>
      <c r="S96" s="117" t="e">
        <f t="shared" si="47"/>
        <v>#REF!</v>
      </c>
      <c r="T96" s="117" t="e">
        <f t="shared" si="47"/>
        <v>#REF!</v>
      </c>
      <c r="U96" s="117" t="e">
        <f t="shared" si="47"/>
        <v>#REF!</v>
      </c>
      <c r="V96" s="117" t="e">
        <f t="shared" si="47"/>
        <v>#REF!</v>
      </c>
      <c r="W96" s="117" t="e">
        <f t="shared" si="47"/>
        <v>#REF!</v>
      </c>
      <c r="X96" s="117" t="e">
        <f t="shared" si="47"/>
        <v>#REF!</v>
      </c>
    </row>
    <row r="97" spans="1:24">
      <c r="A97" s="74" t="s">
        <v>7</v>
      </c>
      <c r="B97" s="85" t="s">
        <v>2</v>
      </c>
      <c r="C97" s="85" t="s">
        <v>120</v>
      </c>
      <c r="D97" s="85" t="s">
        <v>109</v>
      </c>
      <c r="E97" s="117">
        <f>E8+E18-((485+495+720)/E20)</f>
        <v>739.1815275134154</v>
      </c>
      <c r="F97" s="117">
        <f t="shared" ref="F97:P97" si="48">F8+F18-((485+495+720)/F20)</f>
        <v>779.31333977149598</v>
      </c>
      <c r="G97" s="117">
        <f t="shared" si="48"/>
        <v>914.62357590355748</v>
      </c>
      <c r="H97" s="117">
        <f t="shared" si="48"/>
        <v>754.18451877258008</v>
      </c>
      <c r="I97" s="117">
        <f t="shared" si="48"/>
        <v>725.72028877391256</v>
      </c>
      <c r="J97" s="117">
        <f t="shared" si="48"/>
        <v>697.25605877524504</v>
      </c>
      <c r="K97" s="117">
        <f t="shared" si="48"/>
        <v>665.65833522358685</v>
      </c>
      <c r="L97" s="117">
        <f t="shared" si="48"/>
        <v>647.19410522491944</v>
      </c>
      <c r="M97" s="117">
        <f t="shared" si="48"/>
        <v>655.2656452275844</v>
      </c>
      <c r="N97" s="117">
        <f t="shared" si="48"/>
        <v>663.86351326872602</v>
      </c>
      <c r="O97" s="117">
        <f t="shared" si="48"/>
        <v>684.43505327139098</v>
      </c>
      <c r="P97" s="117">
        <f t="shared" si="48"/>
        <v>690.57813327672091</v>
      </c>
      <c r="Q97" s="117" t="e">
        <f t="shared" ref="Q97:X97" si="49">Q8+Q18-((485+495+720)/Q20)</f>
        <v>#REF!</v>
      </c>
      <c r="R97" s="117" t="e">
        <f t="shared" si="49"/>
        <v>#REF!</v>
      </c>
      <c r="S97" s="117" t="e">
        <f t="shared" si="49"/>
        <v>#REF!</v>
      </c>
      <c r="T97" s="117" t="e">
        <f t="shared" si="49"/>
        <v>#REF!</v>
      </c>
      <c r="U97" s="117" t="e">
        <f t="shared" si="49"/>
        <v>#REF!</v>
      </c>
      <c r="V97" s="117" t="e">
        <f t="shared" si="49"/>
        <v>#REF!</v>
      </c>
      <c r="W97" s="117" t="e">
        <f t="shared" si="49"/>
        <v>#REF!</v>
      </c>
      <c r="X97" s="117" t="e">
        <f t="shared" si="49"/>
        <v>#REF!</v>
      </c>
    </row>
    <row r="98" spans="1:24">
      <c r="A98" s="74" t="s">
        <v>7</v>
      </c>
      <c r="B98" s="85" t="s">
        <v>87</v>
      </c>
      <c r="C98" s="85" t="s">
        <v>106</v>
      </c>
      <c r="D98" s="85" t="s">
        <v>89</v>
      </c>
      <c r="E98" s="117">
        <f>E8+E18-E18-(485/E20)</f>
        <v>710.55921324788073</v>
      </c>
      <c r="F98" s="117">
        <f t="shared" ref="F98:P98" si="50">F8+F18-F18-(485/F20)</f>
        <v>760.45730915641798</v>
      </c>
      <c r="G98" s="117">
        <f t="shared" si="50"/>
        <v>892.88276069921642</v>
      </c>
      <c r="H98" s="117">
        <f t="shared" si="50"/>
        <v>727.86953242835591</v>
      </c>
      <c r="I98" s="117">
        <f t="shared" si="50"/>
        <v>697.86953242835591</v>
      </c>
      <c r="J98" s="117">
        <f t="shared" si="50"/>
        <v>667.86953242835591</v>
      </c>
      <c r="K98" s="117">
        <f t="shared" si="50"/>
        <v>637.85185744488069</v>
      </c>
      <c r="L98" s="117">
        <f t="shared" si="50"/>
        <v>617.85185744488069</v>
      </c>
      <c r="M98" s="117">
        <f t="shared" si="50"/>
        <v>622.85185744488069</v>
      </c>
      <c r="N98" s="117">
        <f t="shared" si="50"/>
        <v>630.22692659153211</v>
      </c>
      <c r="O98" s="117">
        <f t="shared" si="50"/>
        <v>647.72692659153211</v>
      </c>
      <c r="P98" s="117">
        <f t="shared" si="50"/>
        <v>647.72692659153211</v>
      </c>
      <c r="Q98" s="117" t="e">
        <f t="shared" ref="Q98:X98" si="51">Q8+Q18-Q18-(485/Q20)</f>
        <v>#REF!</v>
      </c>
      <c r="R98" s="117" t="e">
        <f t="shared" si="51"/>
        <v>#REF!</v>
      </c>
      <c r="S98" s="117" t="e">
        <f t="shared" si="51"/>
        <v>#REF!</v>
      </c>
      <c r="T98" s="117" t="e">
        <f t="shared" si="51"/>
        <v>#REF!</v>
      </c>
      <c r="U98" s="117" t="e">
        <f t="shared" si="51"/>
        <v>#REF!</v>
      </c>
      <c r="V98" s="117" t="e">
        <f t="shared" si="51"/>
        <v>#REF!</v>
      </c>
      <c r="W98" s="117" t="e">
        <f t="shared" si="51"/>
        <v>#REF!</v>
      </c>
      <c r="X98" s="117" t="e">
        <f t="shared" si="51"/>
        <v>#REF!</v>
      </c>
    </row>
    <row r="99" spans="1:24">
      <c r="A99" s="74" t="s">
        <v>7</v>
      </c>
      <c r="B99" s="85" t="s">
        <v>87</v>
      </c>
      <c r="C99" s="85" t="s">
        <v>114</v>
      </c>
      <c r="D99" s="85" t="s">
        <v>89</v>
      </c>
      <c r="E99" s="117">
        <f>E8+E18-E18-(485/E20)</f>
        <v>710.55921324788073</v>
      </c>
      <c r="F99" s="117">
        <f t="shared" ref="F99:P99" si="52">F8+F18-F18-(485/F20)</f>
        <v>760.45730915641798</v>
      </c>
      <c r="G99" s="117">
        <f t="shared" si="52"/>
        <v>892.88276069921642</v>
      </c>
      <c r="H99" s="117">
        <f t="shared" si="52"/>
        <v>727.86953242835591</v>
      </c>
      <c r="I99" s="117">
        <f t="shared" si="52"/>
        <v>697.86953242835591</v>
      </c>
      <c r="J99" s="117">
        <f t="shared" si="52"/>
        <v>667.86953242835591</v>
      </c>
      <c r="K99" s="117">
        <f t="shared" si="52"/>
        <v>637.85185744488069</v>
      </c>
      <c r="L99" s="117">
        <f t="shared" si="52"/>
        <v>617.85185744488069</v>
      </c>
      <c r="M99" s="117">
        <f t="shared" si="52"/>
        <v>622.85185744488069</v>
      </c>
      <c r="N99" s="117">
        <f t="shared" si="52"/>
        <v>630.22692659153211</v>
      </c>
      <c r="O99" s="117">
        <f t="shared" si="52"/>
        <v>647.72692659153211</v>
      </c>
      <c r="P99" s="117">
        <f t="shared" si="52"/>
        <v>647.72692659153211</v>
      </c>
      <c r="Q99" s="117" t="e">
        <f t="shared" ref="Q99:X99" si="53">Q8+Q18-Q18-(485/Q20)</f>
        <v>#REF!</v>
      </c>
      <c r="R99" s="117" t="e">
        <f t="shared" si="53"/>
        <v>#REF!</v>
      </c>
      <c r="S99" s="117" t="e">
        <f t="shared" si="53"/>
        <v>#REF!</v>
      </c>
      <c r="T99" s="117" t="e">
        <f t="shared" si="53"/>
        <v>#REF!</v>
      </c>
      <c r="U99" s="117" t="e">
        <f t="shared" si="53"/>
        <v>#REF!</v>
      </c>
      <c r="V99" s="117" t="e">
        <f t="shared" si="53"/>
        <v>#REF!</v>
      </c>
      <c r="W99" s="117" t="e">
        <f t="shared" si="53"/>
        <v>#REF!</v>
      </c>
      <c r="X99" s="117" t="e">
        <f t="shared" si="53"/>
        <v>#REF!</v>
      </c>
    </row>
    <row r="100" spans="1:24">
      <c r="A100" s="74" t="s">
        <v>7</v>
      </c>
      <c r="B100" s="85" t="s">
        <v>87</v>
      </c>
      <c r="C100" s="85" t="s">
        <v>115</v>
      </c>
      <c r="D100" s="85" t="s">
        <v>89</v>
      </c>
      <c r="E100" s="117">
        <f>E8+E18-E18-(485/E20)</f>
        <v>710.55921324788073</v>
      </c>
      <c r="F100" s="117">
        <f t="shared" ref="F100:P100" si="54">F8+F18-F18-(485/F20)</f>
        <v>760.45730915641798</v>
      </c>
      <c r="G100" s="117">
        <f t="shared" si="54"/>
        <v>892.88276069921642</v>
      </c>
      <c r="H100" s="117">
        <f t="shared" si="54"/>
        <v>727.86953242835591</v>
      </c>
      <c r="I100" s="117">
        <f t="shared" si="54"/>
        <v>697.86953242835591</v>
      </c>
      <c r="J100" s="117">
        <f t="shared" si="54"/>
        <v>667.86953242835591</v>
      </c>
      <c r="K100" s="117">
        <f t="shared" si="54"/>
        <v>637.85185744488069</v>
      </c>
      <c r="L100" s="117">
        <f t="shared" si="54"/>
        <v>617.85185744488069</v>
      </c>
      <c r="M100" s="117">
        <f t="shared" si="54"/>
        <v>622.85185744488069</v>
      </c>
      <c r="N100" s="117">
        <f t="shared" si="54"/>
        <v>630.22692659153211</v>
      </c>
      <c r="O100" s="117">
        <f t="shared" si="54"/>
        <v>647.72692659153211</v>
      </c>
      <c r="P100" s="117">
        <f t="shared" si="54"/>
        <v>647.72692659153211</v>
      </c>
      <c r="Q100" s="117" t="e">
        <f t="shared" ref="Q100:X100" si="55">Q8+Q18-Q18-(485/Q20)</f>
        <v>#REF!</v>
      </c>
      <c r="R100" s="117" t="e">
        <f t="shared" si="55"/>
        <v>#REF!</v>
      </c>
      <c r="S100" s="117" t="e">
        <f t="shared" si="55"/>
        <v>#REF!</v>
      </c>
      <c r="T100" s="117" t="e">
        <f t="shared" si="55"/>
        <v>#REF!</v>
      </c>
      <c r="U100" s="117" t="e">
        <f t="shared" si="55"/>
        <v>#REF!</v>
      </c>
      <c r="V100" s="117" t="e">
        <f t="shared" si="55"/>
        <v>#REF!</v>
      </c>
      <c r="W100" s="117" t="e">
        <f t="shared" si="55"/>
        <v>#REF!</v>
      </c>
      <c r="X100" s="117" t="e">
        <f t="shared" si="55"/>
        <v>#REF!</v>
      </c>
    </row>
    <row r="101" spans="1:24">
      <c r="A101" s="74" t="s">
        <v>7</v>
      </c>
      <c r="B101" s="85" t="s">
        <v>122</v>
      </c>
      <c r="C101" s="85" t="s">
        <v>106</v>
      </c>
      <c r="D101" s="85" t="s">
        <v>123</v>
      </c>
      <c r="E101" s="117">
        <f>E8+E18</f>
        <v>789.79871819094672</v>
      </c>
      <c r="F101" s="117">
        <f t="shared" ref="F101:P101" si="56">F8+F18</f>
        <v>830.28772004796906</v>
      </c>
      <c r="G101" s="117">
        <f t="shared" si="56"/>
        <v>965.85926005063402</v>
      </c>
      <c r="H101" s="117">
        <f t="shared" si="56"/>
        <v>805.46657005463135</v>
      </c>
      <c r="I101" s="117">
        <f t="shared" si="56"/>
        <v>777.00234005596383</v>
      </c>
      <c r="J101" s="117">
        <f t="shared" si="56"/>
        <v>748.53811005729631</v>
      </c>
      <c r="K101" s="117">
        <f t="shared" si="56"/>
        <v>717.00234005596383</v>
      </c>
      <c r="L101" s="117">
        <f t="shared" si="56"/>
        <v>698.53811005729631</v>
      </c>
      <c r="M101" s="117">
        <f t="shared" si="56"/>
        <v>706.60965005996127</v>
      </c>
      <c r="N101" s="117">
        <f t="shared" si="56"/>
        <v>715.64542006129375</v>
      </c>
      <c r="O101" s="117">
        <f t="shared" si="56"/>
        <v>736.21696006395871</v>
      </c>
      <c r="P101" s="117">
        <f t="shared" si="56"/>
        <v>742.36004006928863</v>
      </c>
      <c r="Q101" s="117" t="e">
        <f t="shared" ref="Q101:X101" si="57">Q8+Q18</f>
        <v>#REF!</v>
      </c>
      <c r="R101" s="117" t="e">
        <f t="shared" si="57"/>
        <v>#REF!</v>
      </c>
      <c r="S101" s="117" t="e">
        <f t="shared" si="57"/>
        <v>#REF!</v>
      </c>
      <c r="T101" s="117" t="e">
        <f t="shared" si="57"/>
        <v>#REF!</v>
      </c>
      <c r="U101" s="117" t="e">
        <f t="shared" si="57"/>
        <v>#REF!</v>
      </c>
      <c r="V101" s="117" t="e">
        <f t="shared" si="57"/>
        <v>#REF!</v>
      </c>
      <c r="W101" s="117" t="e">
        <f t="shared" si="57"/>
        <v>#REF!</v>
      </c>
      <c r="X101" s="117" t="e">
        <f t="shared" si="57"/>
        <v>#REF!</v>
      </c>
    </row>
    <row r="102" spans="1:24">
      <c r="A102" s="74" t="s">
        <v>7</v>
      </c>
      <c r="B102" s="85" t="s">
        <v>96</v>
      </c>
      <c r="C102" s="85" t="s">
        <v>106</v>
      </c>
      <c r="D102" s="85" t="s">
        <v>96</v>
      </c>
      <c r="E102" s="117">
        <f>'Cost วผก.'!C43</f>
        <v>359.72519680822768</v>
      </c>
      <c r="F102" s="117">
        <f>'Cost วผก.'!D43</f>
        <v>363.40985296914954</v>
      </c>
      <c r="G102" s="117">
        <f>'Cost วผก.'!E43</f>
        <v>370.18684697532382</v>
      </c>
      <c r="H102" s="117">
        <f>'Cost วผก.'!F43</f>
        <v>372.55557286363626</v>
      </c>
      <c r="I102" s="117">
        <f>'Cost วผก.'!G43</f>
        <v>364.4955231061079</v>
      </c>
      <c r="J102" s="117">
        <f>'Cost วผก.'!H43</f>
        <v>360.79981478403448</v>
      </c>
      <c r="K102" s="117">
        <f>'Cost วผก.'!I43</f>
        <v>359.64307635831727</v>
      </c>
      <c r="L102" s="117">
        <f>'Cost วผก.'!J43</f>
        <v>372.55791806291427</v>
      </c>
      <c r="M102" s="117">
        <f>'Cost วผก.'!K43</f>
        <v>357.01523150128349</v>
      </c>
      <c r="N102" s="117">
        <f>'Cost วผก.'!L43</f>
        <v>392.62652962839024</v>
      </c>
      <c r="O102" s="117">
        <f>'Cost วผก.'!M43</f>
        <v>396.8209025587214</v>
      </c>
      <c r="P102" s="117">
        <f>'Cost วผก.'!N43</f>
        <v>395.25561798419096</v>
      </c>
      <c r="Q102" s="117" t="e">
        <f>'Cost วผก.'!#REF!</f>
        <v>#REF!</v>
      </c>
      <c r="R102" s="117" t="e">
        <f>'Cost วผก.'!#REF!</f>
        <v>#REF!</v>
      </c>
      <c r="S102" s="117" t="e">
        <f>'Cost วผก.'!#REF!</f>
        <v>#REF!</v>
      </c>
      <c r="T102" s="117" t="e">
        <f>'Cost วผก.'!#REF!</f>
        <v>#REF!</v>
      </c>
      <c r="U102" s="117" t="e">
        <f>'Cost วผก.'!#REF!</f>
        <v>#REF!</v>
      </c>
      <c r="V102" s="117" t="e">
        <f>'Cost วผก.'!#REF!</f>
        <v>#REF!</v>
      </c>
      <c r="W102" s="117">
        <f>'Cost วผก.'!O43</f>
        <v>372.0910069666914</v>
      </c>
      <c r="X102" s="117">
        <f>'Cost วผก.'!P43</f>
        <v>0</v>
      </c>
    </row>
    <row r="103" spans="1:24" s="73" customFormat="1" ht="23.5">
      <c r="A103" s="71" t="s">
        <v>6</v>
      </c>
      <c r="B103" s="72"/>
      <c r="D103" s="72"/>
    </row>
    <row r="104" spans="1:24">
      <c r="A104" s="485" t="s">
        <v>1</v>
      </c>
      <c r="B104" s="487" t="s">
        <v>98</v>
      </c>
      <c r="C104" s="487" t="s">
        <v>99</v>
      </c>
      <c r="D104" s="487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86"/>
      <c r="B105" s="488"/>
      <c r="C105" s="488"/>
      <c r="D105" s="488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89" t="s">
        <v>7</v>
      </c>
      <c r="B106" s="107" t="s">
        <v>95</v>
      </c>
      <c r="C106" s="107" t="s">
        <v>2</v>
      </c>
      <c r="D106" s="108" t="s">
        <v>95</v>
      </c>
      <c r="E106" s="120">
        <f>'Cost วผก.'!C59</f>
        <v>338.70860707377869</v>
      </c>
      <c r="F106" s="120">
        <f>'Cost วผก.'!D59</f>
        <v>342.24684180717435</v>
      </c>
      <c r="G106" s="120">
        <f>'Cost วผก.'!E59</f>
        <v>348.74740734041472</v>
      </c>
      <c r="H106" s="120">
        <f>'Cost วผก.'!F59</f>
        <v>351.02893711867608</v>
      </c>
      <c r="I106" s="120">
        <f>'Cost วผก.'!G59</f>
        <v>343.3118682018935</v>
      </c>
      <c r="J106" s="120">
        <f>'Cost วผก.'!H59</f>
        <v>339.77342406373816</v>
      </c>
      <c r="K106" s="120">
        <f>'Cost วผก.'!I59</f>
        <v>338.63349997033777</v>
      </c>
      <c r="L106" s="120">
        <f>'Cost วผก.'!J59</f>
        <v>350.99877394282424</v>
      </c>
      <c r="M106" s="120">
        <f>'Cost วผก.'!K59</f>
        <v>336.11747829870973</v>
      </c>
      <c r="N106" s="120">
        <f>'Cost วผก.'!L59</f>
        <v>370.17888530608064</v>
      </c>
      <c r="O106" s="120">
        <f>'Cost วผก.'!M59</f>
        <v>374.19477428192965</v>
      </c>
      <c r="P106" s="120">
        <f>'Cost วผก.'!N59</f>
        <v>372.69609756163447</v>
      </c>
      <c r="Q106" s="120" t="e">
        <f>'Cost วผก.'!#REF!</f>
        <v>#REF!</v>
      </c>
      <c r="R106" s="120" t="e">
        <f>'Cost วผก.'!#REF!</f>
        <v>#REF!</v>
      </c>
      <c r="S106" s="120" t="e">
        <f>'Cost วผก.'!#REF!</f>
        <v>#REF!</v>
      </c>
      <c r="T106" s="120" t="e">
        <f>'Cost วผก.'!#REF!</f>
        <v>#REF!</v>
      </c>
      <c r="U106" s="120" t="e">
        <f>'Cost วผก.'!#REF!</f>
        <v>#REF!</v>
      </c>
      <c r="V106" s="120" t="e">
        <f>'Cost วผก.'!#REF!</f>
        <v>#REF!</v>
      </c>
      <c r="W106" s="120">
        <f>'Cost วผก.'!O59</f>
        <v>350.55304958059929</v>
      </c>
      <c r="X106" s="120">
        <f>'Cost วผก.'!P59</f>
        <v>0</v>
      </c>
    </row>
    <row r="107" spans="1:24" ht="15" thickBot="1">
      <c r="A107" s="96" t="s">
        <v>7</v>
      </c>
      <c r="B107" s="109" t="s">
        <v>95</v>
      </c>
      <c r="C107" s="109" t="s">
        <v>3</v>
      </c>
      <c r="D107" s="110" t="s">
        <v>95</v>
      </c>
      <c r="E107" s="120">
        <f>'Cost วผก.'!C59</f>
        <v>338.70860707377869</v>
      </c>
      <c r="F107" s="120">
        <f>'Cost วผก.'!D59</f>
        <v>342.24684180717435</v>
      </c>
      <c r="G107" s="120">
        <f>'Cost วผก.'!E59</f>
        <v>348.74740734041472</v>
      </c>
      <c r="H107" s="120">
        <f>'Cost วผก.'!F59</f>
        <v>351.02893711867608</v>
      </c>
      <c r="I107" s="120">
        <f>'Cost วผก.'!G59</f>
        <v>343.3118682018935</v>
      </c>
      <c r="J107" s="120">
        <f>'Cost วผก.'!H59</f>
        <v>339.77342406373816</v>
      </c>
      <c r="K107" s="120">
        <f>'Cost วผก.'!I59</f>
        <v>338.63349997033777</v>
      </c>
      <c r="L107" s="120">
        <f>'Cost วผก.'!J59</f>
        <v>350.99877394282424</v>
      </c>
      <c r="M107" s="120">
        <f>'Cost วผก.'!K59</f>
        <v>336.11747829870973</v>
      </c>
      <c r="N107" s="120">
        <f>'Cost วผก.'!L59</f>
        <v>370.17888530608064</v>
      </c>
      <c r="O107" s="120">
        <f>'Cost วผก.'!M59</f>
        <v>374.19477428192965</v>
      </c>
      <c r="P107" s="120">
        <f>'Cost วผก.'!N59</f>
        <v>372.69609756163447</v>
      </c>
      <c r="Q107" s="120" t="e">
        <f>'Cost วผก.'!#REF!</f>
        <v>#REF!</v>
      </c>
      <c r="R107" s="120" t="e">
        <f>'Cost วผก.'!#REF!</f>
        <v>#REF!</v>
      </c>
      <c r="S107" s="120" t="e">
        <f>'Cost วผก.'!#REF!</f>
        <v>#REF!</v>
      </c>
      <c r="T107" s="120" t="e">
        <f>'Cost วผก.'!#REF!</f>
        <v>#REF!</v>
      </c>
      <c r="U107" s="120" t="e">
        <f>'Cost วผก.'!#REF!</f>
        <v>#REF!</v>
      </c>
      <c r="V107" s="120" t="e">
        <f>'Cost วผก.'!#REF!</f>
        <v>#REF!</v>
      </c>
      <c r="W107" s="120">
        <f>'Cost วผก.'!O59</f>
        <v>350.55304958059929</v>
      </c>
      <c r="X107" s="120">
        <f>'Cost วผก.'!P59</f>
        <v>0</v>
      </c>
    </row>
    <row r="108" spans="1:24">
      <c r="A108" s="87" t="s">
        <v>7</v>
      </c>
      <c r="B108" s="106" t="s">
        <v>95</v>
      </c>
      <c r="C108" s="106" t="s">
        <v>42</v>
      </c>
      <c r="D108" s="106" t="s">
        <v>126</v>
      </c>
      <c r="E108" s="117">
        <f>'Cost วผก.'!C59</f>
        <v>338.70860707377869</v>
      </c>
      <c r="F108" s="117">
        <f>'Cost วผก.'!D59</f>
        <v>342.24684180717435</v>
      </c>
      <c r="G108" s="117">
        <f>'Cost วผก.'!E59</f>
        <v>348.74740734041472</v>
      </c>
      <c r="H108" s="117">
        <f>'Cost วผก.'!F59</f>
        <v>351.02893711867608</v>
      </c>
      <c r="I108" s="117">
        <f>'Cost วผก.'!G59</f>
        <v>343.3118682018935</v>
      </c>
      <c r="J108" s="117">
        <f>'Cost วผก.'!H59</f>
        <v>339.77342406373816</v>
      </c>
      <c r="K108" s="117">
        <f>'Cost วผก.'!I59</f>
        <v>338.63349997033777</v>
      </c>
      <c r="L108" s="117">
        <f>'Cost วผก.'!J59</f>
        <v>350.99877394282424</v>
      </c>
      <c r="M108" s="117">
        <f>'Cost วผก.'!K59</f>
        <v>336.11747829870973</v>
      </c>
      <c r="N108" s="117">
        <f>'Cost วผก.'!L59</f>
        <v>370.17888530608064</v>
      </c>
      <c r="O108" s="117">
        <f>'Cost วผก.'!M59</f>
        <v>374.19477428192965</v>
      </c>
      <c r="P108" s="117">
        <f>'Cost วผก.'!N59</f>
        <v>372.69609756163447</v>
      </c>
      <c r="Q108" s="117" t="e">
        <f>'Cost วผก.'!#REF!</f>
        <v>#REF!</v>
      </c>
      <c r="R108" s="117" t="e">
        <f>'Cost วผก.'!#REF!</f>
        <v>#REF!</v>
      </c>
      <c r="S108" s="117" t="e">
        <f>'Cost วผก.'!#REF!</f>
        <v>#REF!</v>
      </c>
      <c r="T108" s="117" t="e">
        <f>'Cost วผก.'!#REF!</f>
        <v>#REF!</v>
      </c>
      <c r="U108" s="117" t="e">
        <f>'Cost วผก.'!#REF!</f>
        <v>#REF!</v>
      </c>
      <c r="V108" s="117" t="e">
        <f>'Cost วผก.'!#REF!</f>
        <v>#REF!</v>
      </c>
      <c r="W108" s="117">
        <f>'Cost วผก.'!O59</f>
        <v>350.55304958059929</v>
      </c>
      <c r="X108" s="117">
        <f>'Cost วผก.'!P59</f>
        <v>0</v>
      </c>
    </row>
    <row r="109" spans="1:24">
      <c r="A109" s="74" t="s">
        <v>7</v>
      </c>
      <c r="B109" s="83" t="s">
        <v>96</v>
      </c>
      <c r="C109" s="83" t="s">
        <v>42</v>
      </c>
      <c r="D109" s="83" t="s">
        <v>96</v>
      </c>
      <c r="E109" s="117">
        <f>'Cost วผก.'!C59</f>
        <v>338.70860707377869</v>
      </c>
      <c r="F109" s="117">
        <f>'Cost วผก.'!D59</f>
        <v>342.24684180717435</v>
      </c>
      <c r="G109" s="117">
        <f>'Cost วผก.'!E59</f>
        <v>348.74740734041472</v>
      </c>
      <c r="H109" s="117">
        <f>'Cost วผก.'!F59</f>
        <v>351.02893711867608</v>
      </c>
      <c r="I109" s="117">
        <f>'Cost วผก.'!G59</f>
        <v>343.3118682018935</v>
      </c>
      <c r="J109" s="117">
        <f>'Cost วผก.'!H59</f>
        <v>339.77342406373816</v>
      </c>
      <c r="K109" s="117">
        <f>'Cost วผก.'!I59</f>
        <v>338.63349997033777</v>
      </c>
      <c r="L109" s="117">
        <f>'Cost วผก.'!J59</f>
        <v>350.99877394282424</v>
      </c>
      <c r="M109" s="117">
        <f>'Cost วผก.'!K59</f>
        <v>336.11747829870973</v>
      </c>
      <c r="N109" s="117">
        <f>'Cost วผก.'!L59</f>
        <v>370.17888530608064</v>
      </c>
      <c r="O109" s="117">
        <f>'Cost วผก.'!M59</f>
        <v>374.19477428192965</v>
      </c>
      <c r="P109" s="117">
        <f>'Cost วผก.'!N59</f>
        <v>372.69609756163447</v>
      </c>
      <c r="Q109" s="117" t="e">
        <f>'Cost วผก.'!#REF!</f>
        <v>#REF!</v>
      </c>
      <c r="R109" s="117" t="e">
        <f>'Cost วผก.'!#REF!</f>
        <v>#REF!</v>
      </c>
      <c r="S109" s="117" t="e">
        <f>'Cost วผก.'!#REF!</f>
        <v>#REF!</v>
      </c>
      <c r="T109" s="117" t="e">
        <f>'Cost วผก.'!#REF!</f>
        <v>#REF!</v>
      </c>
      <c r="U109" s="117" t="e">
        <f>'Cost วผก.'!#REF!</f>
        <v>#REF!</v>
      </c>
      <c r="V109" s="117" t="e">
        <f>'Cost วผก.'!#REF!</f>
        <v>#REF!</v>
      </c>
      <c r="W109" s="117">
        <f>'Cost วผก.'!O59</f>
        <v>350.55304958059929</v>
      </c>
      <c r="X109" s="117">
        <f>'Cost วผก.'!P59</f>
        <v>0</v>
      </c>
    </row>
    <row r="110" spans="1:24">
      <c r="A110" s="74" t="s">
        <v>7</v>
      </c>
      <c r="B110" s="83" t="s">
        <v>96</v>
      </c>
      <c r="C110" s="83" t="s">
        <v>87</v>
      </c>
      <c r="D110" s="83" t="s">
        <v>96</v>
      </c>
      <c r="E110" s="117">
        <f>'Cost วผก.'!C59</f>
        <v>338.70860707377869</v>
      </c>
      <c r="F110" s="117">
        <f>'Cost วผก.'!D59</f>
        <v>342.24684180717435</v>
      </c>
      <c r="G110" s="117">
        <f>'Cost วผก.'!E59</f>
        <v>348.74740734041472</v>
      </c>
      <c r="H110" s="117">
        <f>'Cost วผก.'!F59</f>
        <v>351.02893711867608</v>
      </c>
      <c r="I110" s="117">
        <f>'Cost วผก.'!G59</f>
        <v>343.3118682018935</v>
      </c>
      <c r="J110" s="117">
        <f>'Cost วผก.'!H59</f>
        <v>339.77342406373816</v>
      </c>
      <c r="K110" s="117">
        <f>'Cost วผก.'!I59</f>
        <v>338.63349997033777</v>
      </c>
      <c r="L110" s="117">
        <f>'Cost วผก.'!J59</f>
        <v>350.99877394282424</v>
      </c>
      <c r="M110" s="117">
        <f>'Cost วผก.'!K59</f>
        <v>336.11747829870973</v>
      </c>
      <c r="N110" s="117">
        <f>'Cost วผก.'!L59</f>
        <v>370.17888530608064</v>
      </c>
      <c r="O110" s="117">
        <f>'Cost วผก.'!M59</f>
        <v>374.19477428192965</v>
      </c>
      <c r="P110" s="117">
        <f>'Cost วผก.'!N59</f>
        <v>372.69609756163447</v>
      </c>
      <c r="Q110" s="117" t="e">
        <f>'Cost วผก.'!#REF!</f>
        <v>#REF!</v>
      </c>
      <c r="R110" s="117" t="e">
        <f>'Cost วผก.'!#REF!</f>
        <v>#REF!</v>
      </c>
      <c r="S110" s="117" t="e">
        <f>'Cost วผก.'!#REF!</f>
        <v>#REF!</v>
      </c>
      <c r="T110" s="117" t="e">
        <f>'Cost วผก.'!#REF!</f>
        <v>#REF!</v>
      </c>
      <c r="U110" s="117" t="e">
        <f>'Cost วผก.'!#REF!</f>
        <v>#REF!</v>
      </c>
      <c r="V110" s="117" t="e">
        <f>'Cost วผก.'!#REF!</f>
        <v>#REF!</v>
      </c>
      <c r="W110" s="117">
        <f>'Cost วผก.'!O59</f>
        <v>350.55304958059929</v>
      </c>
      <c r="X110" s="117">
        <f>'Cost วผก.'!P59</f>
        <v>0</v>
      </c>
    </row>
    <row r="111" spans="1:24" s="73" customFormat="1" ht="23.5">
      <c r="A111" s="71" t="s">
        <v>94</v>
      </c>
      <c r="B111" s="72"/>
      <c r="D111" s="72"/>
    </row>
    <row r="112" spans="1:24">
      <c r="A112" s="485" t="s">
        <v>1</v>
      </c>
      <c r="B112" s="487" t="s">
        <v>94</v>
      </c>
      <c r="C112" s="487" t="s">
        <v>99</v>
      </c>
      <c r="D112" s="487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86"/>
      <c r="B113" s="488"/>
      <c r="C113" s="488"/>
      <c r="D113" s="488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111" t="s">
        <v>7</v>
      </c>
      <c r="B114" s="112" t="s">
        <v>95</v>
      </c>
      <c r="C114" s="112" t="s">
        <v>3</v>
      </c>
      <c r="D114" s="113" t="s">
        <v>95</v>
      </c>
      <c r="E114" s="120">
        <f>'Cost วผก.'!C59</f>
        <v>338.70860707377869</v>
      </c>
      <c r="F114" s="120">
        <f>'Cost วผก.'!D59</f>
        <v>342.24684180717435</v>
      </c>
      <c r="G114" s="120">
        <f>'Cost วผก.'!E59</f>
        <v>348.74740734041472</v>
      </c>
      <c r="H114" s="120">
        <f>'Cost วผก.'!F59</f>
        <v>351.02893711867608</v>
      </c>
      <c r="I114" s="120">
        <f>'Cost วผก.'!G59</f>
        <v>343.3118682018935</v>
      </c>
      <c r="J114" s="120">
        <f>'Cost วผก.'!H59</f>
        <v>339.77342406373816</v>
      </c>
      <c r="K114" s="120">
        <f>'Cost วผก.'!I59</f>
        <v>338.63349997033777</v>
      </c>
      <c r="L114" s="120">
        <f>'Cost วผก.'!J59</f>
        <v>350.99877394282424</v>
      </c>
      <c r="M114" s="120">
        <f>'Cost วผก.'!K59</f>
        <v>336.11747829870973</v>
      </c>
      <c r="N114" s="120">
        <f>'Cost วผก.'!L59</f>
        <v>370.17888530608064</v>
      </c>
      <c r="O114" s="120">
        <f>'Cost วผก.'!M59</f>
        <v>374.19477428192965</v>
      </c>
      <c r="P114" s="120">
        <f>'Cost วผก.'!N59</f>
        <v>372.69609756163447</v>
      </c>
      <c r="Q114" s="120" t="e">
        <f>'Cost วผก.'!#REF!</f>
        <v>#REF!</v>
      </c>
      <c r="R114" s="120" t="e">
        <f>'Cost วผก.'!#REF!</f>
        <v>#REF!</v>
      </c>
      <c r="S114" s="120" t="e">
        <f>'Cost วผก.'!#REF!</f>
        <v>#REF!</v>
      </c>
      <c r="T114" s="120" t="e">
        <f>'Cost วผก.'!#REF!</f>
        <v>#REF!</v>
      </c>
      <c r="U114" s="120" t="e">
        <f>'Cost วผก.'!#REF!</f>
        <v>#REF!</v>
      </c>
      <c r="V114" s="120" t="e">
        <f>'Cost วผก.'!#REF!</f>
        <v>#REF!</v>
      </c>
      <c r="W114" s="120">
        <f>'Cost วผก.'!O59</f>
        <v>350.55304958059929</v>
      </c>
      <c r="X114" s="120">
        <f>'Cost วผก.'!P59</f>
        <v>0</v>
      </c>
    </row>
    <row r="115" spans="1:24" s="73" customFormat="1" ht="23.5">
      <c r="A115" s="71" t="s">
        <v>155</v>
      </c>
      <c r="B115" s="72"/>
      <c r="D115" s="72"/>
    </row>
    <row r="116" spans="1:24">
      <c r="A116" s="485" t="s">
        <v>1</v>
      </c>
      <c r="B116" s="487" t="s">
        <v>155</v>
      </c>
      <c r="C116" s="487" t="s">
        <v>99</v>
      </c>
      <c r="D116" s="487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86"/>
      <c r="B117" s="488"/>
      <c r="C117" s="488"/>
      <c r="D117" s="488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111" t="s">
        <v>158</v>
      </c>
      <c r="B118" s="112" t="s">
        <v>95</v>
      </c>
      <c r="C118" s="112" t="s">
        <v>156</v>
      </c>
      <c r="D118" s="113" t="s">
        <v>95</v>
      </c>
      <c r="E118" s="120">
        <v>0</v>
      </c>
      <c r="F118" s="120">
        <v>0</v>
      </c>
      <c r="G118" s="120">
        <v>0</v>
      </c>
      <c r="H118" s="120">
        <v>0</v>
      </c>
      <c r="I118" s="120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0</v>
      </c>
      <c r="S118" s="120">
        <v>0</v>
      </c>
      <c r="T118" s="120">
        <v>0</v>
      </c>
      <c r="U118" s="120">
        <v>0</v>
      </c>
      <c r="V118" s="120">
        <v>0</v>
      </c>
      <c r="W118" s="120">
        <v>0</v>
      </c>
      <c r="X118" s="120">
        <v>0</v>
      </c>
    </row>
    <row r="119" spans="1:24" ht="15" thickBot="1">
      <c r="A119" s="111" t="s">
        <v>158</v>
      </c>
      <c r="B119" s="112" t="s">
        <v>95</v>
      </c>
      <c r="C119" s="112" t="s">
        <v>157</v>
      </c>
      <c r="D119" s="113" t="s">
        <v>95</v>
      </c>
      <c r="E119" s="120">
        <v>0</v>
      </c>
      <c r="F119" s="120">
        <v>0</v>
      </c>
      <c r="G119" s="120">
        <v>0</v>
      </c>
      <c r="H119" s="120">
        <v>0</v>
      </c>
      <c r="I119" s="120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>
        <v>0</v>
      </c>
      <c r="X119" s="120">
        <v>0</v>
      </c>
    </row>
  </sheetData>
  <mergeCells count="26">
    <mergeCell ref="D23:D24"/>
    <mergeCell ref="A2:A3"/>
    <mergeCell ref="B2:B3"/>
    <mergeCell ref="A23:A24"/>
    <mergeCell ref="B23:B24"/>
    <mergeCell ref="C23:C24"/>
    <mergeCell ref="A32:A33"/>
    <mergeCell ref="B32:B33"/>
    <mergeCell ref="C32:C33"/>
    <mergeCell ref="D32:D33"/>
    <mergeCell ref="A45:A46"/>
    <mergeCell ref="B45:B46"/>
    <mergeCell ref="C45:C46"/>
    <mergeCell ref="D45:D46"/>
    <mergeCell ref="A116:A117"/>
    <mergeCell ref="B116:B117"/>
    <mergeCell ref="C116:C117"/>
    <mergeCell ref="D116:D117"/>
    <mergeCell ref="A104:A105"/>
    <mergeCell ref="B104:B105"/>
    <mergeCell ref="C104:C105"/>
    <mergeCell ref="D104:D105"/>
    <mergeCell ref="A112:A113"/>
    <mergeCell ref="B112:B113"/>
    <mergeCell ref="C112:C113"/>
    <mergeCell ref="D112:D113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X139"/>
  <sheetViews>
    <sheetView topLeftCell="C27" zoomScale="85" zoomScaleNormal="85" workbookViewId="0">
      <selection activeCell="I57" sqref="I57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6.81640625" style="68" bestFit="1" customWidth="1"/>
    <col min="5" max="6" width="10.1796875" style="69" bestFit="1" customWidth="1"/>
    <col min="7" max="16" width="8.453125" style="69" bestFit="1" customWidth="1"/>
    <col min="17" max="16384" width="8.6328125" style="69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24" hidden="1"/>
    <row r="18" spans="1:24" hidden="1"/>
    <row r="19" spans="1:24" hidden="1"/>
    <row r="20" spans="1:24" hidden="1"/>
    <row r="21" spans="1:24" ht="23.5">
      <c r="A21" s="70" t="s">
        <v>97</v>
      </c>
    </row>
    <row r="22" spans="1:24" s="73" customFormat="1" ht="23.5">
      <c r="A22" s="71" t="s">
        <v>0</v>
      </c>
      <c r="B22" s="72"/>
      <c r="D22" s="72"/>
    </row>
    <row r="23" spans="1:24">
      <c r="A23" s="487" t="s">
        <v>1</v>
      </c>
      <c r="B23" s="487" t="s">
        <v>98</v>
      </c>
      <c r="C23" s="487" t="s">
        <v>99</v>
      </c>
      <c r="D23" s="487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87"/>
      <c r="B24" s="492"/>
      <c r="C24" s="492"/>
      <c r="D24" s="492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7</v>
      </c>
      <c r="B25" s="6" t="s">
        <v>95</v>
      </c>
      <c r="C25" s="6" t="s">
        <v>33</v>
      </c>
      <c r="D25" s="6" t="s">
        <v>95</v>
      </c>
      <c r="E25" s="75">
        <f>'Selling Price'!E25-'Cash Cost'!E25</f>
        <v>101.71866512510013</v>
      </c>
      <c r="F25" s="75">
        <f>'Selling Price'!F25-'Cash Cost'!F25</f>
        <v>121.07975318452287</v>
      </c>
      <c r="G25" s="75">
        <f>'Selling Price'!G25-'Cash Cost'!G25</f>
        <v>121.47812611410217</v>
      </c>
      <c r="H25" s="75">
        <f>'Selling Price'!H25-'Cash Cost'!H25</f>
        <v>116.9392669253665</v>
      </c>
      <c r="I25" s="75">
        <f>'Selling Price'!I25-'Cash Cost'!I25</f>
        <v>117.42849752364083</v>
      </c>
      <c r="J25" s="75">
        <f>'Selling Price'!J25-'Cash Cost'!J25</f>
        <v>114.41187002963227</v>
      </c>
      <c r="K25" s="75">
        <f>'Selling Price'!K25-'Cash Cost'!K25</f>
        <v>110.684466754938</v>
      </c>
      <c r="L25" s="75">
        <f>'Selling Price'!L25-'Cash Cost'!L25</f>
        <v>90.197557318230565</v>
      </c>
      <c r="M25" s="75">
        <f>'Selling Price'!M25-'Cash Cost'!M25</f>
        <v>103.86863479737747</v>
      </c>
      <c r="N25" s="75">
        <f>'Selling Price'!N25-'Cash Cost'!N25</f>
        <v>71.680580877221018</v>
      </c>
      <c r="O25" s="75">
        <f>'Selling Price'!O25-'Cash Cost'!O25</f>
        <v>76.564423992407626</v>
      </c>
      <c r="P25" s="75">
        <f>'Selling Price'!P25-'Cash Cost'!P25</f>
        <v>70.274316421173523</v>
      </c>
      <c r="Q25" s="75" t="e">
        <f>'Selling Price'!#REF!-'Cash Cost'!Q25</f>
        <v>#REF!</v>
      </c>
      <c r="R25" s="75" t="e">
        <f>'Selling Price'!#REF!-'Cash Cost'!R25</f>
        <v>#REF!</v>
      </c>
      <c r="S25" s="75" t="e">
        <f>'Selling Price'!#REF!-'Cash Cost'!S25</f>
        <v>#REF!</v>
      </c>
      <c r="T25" s="75" t="e">
        <f>'Selling Price'!#REF!-'Cash Cost'!T25</f>
        <v>#REF!</v>
      </c>
      <c r="U25" s="75" t="e">
        <f>'Selling Price'!#REF!-'Cash Cost'!U25</f>
        <v>#REF!</v>
      </c>
      <c r="V25" s="75" t="e">
        <f>'Selling Price'!#REF!-'Cash Cost'!V25</f>
        <v>#REF!</v>
      </c>
      <c r="W25" s="75" t="e">
        <f>'Selling Price'!#REF!-'Cash Cost'!W25</f>
        <v>#REF!</v>
      </c>
      <c r="X25" s="75" t="e">
        <f>'Selling Price'!#REF!-'Cash Cost'!X25</f>
        <v>#REF!</v>
      </c>
    </row>
    <row r="26" spans="1:24">
      <c r="A26" s="74" t="s">
        <v>7</v>
      </c>
      <c r="B26" s="6" t="s">
        <v>95</v>
      </c>
      <c r="C26" s="6" t="s">
        <v>34</v>
      </c>
      <c r="D26" s="6" t="s">
        <v>95</v>
      </c>
      <c r="E26" s="75">
        <f>'Selling Price'!E26-'Cash Cost'!E26</f>
        <v>124.93795280510017</v>
      </c>
      <c r="F26" s="75">
        <f>'Selling Price'!F26-'Cash Cost'!F26</f>
        <v>145.45066358452289</v>
      </c>
      <c r="G26" s="75">
        <f>'Selling Price'!G26-'Cash Cost'!G26</f>
        <v>146.22013379410225</v>
      </c>
      <c r="H26" s="75">
        <f>'Selling Price'!H26-'Cash Cost'!H26</f>
        <v>141.57965412536652</v>
      </c>
      <c r="I26" s="75">
        <f>'Selling Price'!I26-'Cash Cost'!I26</f>
        <v>141.67636024364089</v>
      </c>
      <c r="J26" s="75">
        <f>'Selling Price'!J26-'Cash Cost'!J26</f>
        <v>138.31900058963231</v>
      </c>
      <c r="K26" s="75">
        <f>'Selling Price'!K26-'Cash Cost'!K26</f>
        <v>134.34447523493805</v>
      </c>
      <c r="L26" s="75">
        <f>'Selling Price'!L26-'Cash Cost'!L26</f>
        <v>113.5092497982306</v>
      </c>
      <c r="M26" s="75">
        <f>'Selling Price'!M26-'Cash Cost'!M26</f>
        <v>127.05469047737751</v>
      </c>
      <c r="N26" s="75">
        <f>'Selling Price'!N26-'Cash Cost'!N26</f>
        <v>95.109006957221084</v>
      </c>
      <c r="O26" s="75">
        <f>'Selling Price'!O26-'Cash Cost'!O26</f>
        <v>100.45198239240767</v>
      </c>
      <c r="P26" s="75">
        <f>'Selling Price'!P26-'Cash Cost'!P26</f>
        <v>93.768943621173548</v>
      </c>
      <c r="Q26" s="75" t="e">
        <f>'Selling Price'!#REF!-'Cash Cost'!Q26</f>
        <v>#REF!</v>
      </c>
      <c r="R26" s="75" t="e">
        <f>'Selling Price'!#REF!-'Cash Cost'!R26</f>
        <v>#REF!</v>
      </c>
      <c r="S26" s="75" t="e">
        <f>'Selling Price'!#REF!-'Cash Cost'!S26</f>
        <v>#REF!</v>
      </c>
      <c r="T26" s="75" t="e">
        <f>'Selling Price'!#REF!-'Cash Cost'!T26</f>
        <v>#REF!</v>
      </c>
      <c r="U26" s="75" t="e">
        <f>'Selling Price'!#REF!-'Cash Cost'!U26</f>
        <v>#REF!</v>
      </c>
      <c r="V26" s="75" t="e">
        <f>'Selling Price'!#REF!-'Cash Cost'!V26</f>
        <v>#REF!</v>
      </c>
      <c r="W26" s="75" t="e">
        <f>'Selling Price'!#REF!-'Cash Cost'!W26</f>
        <v>#REF!</v>
      </c>
      <c r="X26" s="75" t="e">
        <f>'Selling Price'!#REF!-'Cash Cost'!X26</f>
        <v>#REF!</v>
      </c>
    </row>
    <row r="27" spans="1:24">
      <c r="A27" s="74" t="s">
        <v>7</v>
      </c>
      <c r="B27" s="6" t="s">
        <v>95</v>
      </c>
      <c r="C27" s="6" t="s">
        <v>35</v>
      </c>
      <c r="D27" s="6" t="s">
        <v>95</v>
      </c>
      <c r="E27" s="75">
        <f>'Selling Price'!E27-'Cash Cost'!E27</f>
        <v>110.18669632510012</v>
      </c>
      <c r="F27" s="75">
        <f>'Selling Price'!F27-'Cash Cost'!F27</f>
        <v>129.87283918452289</v>
      </c>
      <c r="G27" s="75">
        <f>'Selling Price'!G27-'Cash Cost'!G27</f>
        <v>130.37595731410215</v>
      </c>
      <c r="H27" s="75">
        <f>'Selling Price'!H27-'Cash Cost'!H27</f>
        <v>125.80841492536649</v>
      </c>
      <c r="I27" s="75">
        <f>'Selling Price'!I27-'Cash Cost'!I27</f>
        <v>126.18685232364084</v>
      </c>
      <c r="J27" s="75">
        <f>'Selling Price'!J27-'Cash Cost'!J27</f>
        <v>123.07405042963228</v>
      </c>
      <c r="K27" s="75">
        <f>'Selling Price'!K27-'Cash Cost'!K27</f>
        <v>119.27689495493797</v>
      </c>
      <c r="L27" s="75">
        <f>'Selling Price'!L27-'Cash Cost'!L27</f>
        <v>98.69167051823058</v>
      </c>
      <c r="M27" s="75">
        <f>'Selling Price'!M27-'Cash Cost'!M27</f>
        <v>112.32728599737749</v>
      </c>
      <c r="N27" s="75">
        <f>'Selling Price'!N27-'Cash Cost'!N27</f>
        <v>80.207643077221007</v>
      </c>
      <c r="O27" s="75">
        <f>'Selling Price'!O27-'Cash Cost'!O27</f>
        <v>85.221079992407624</v>
      </c>
      <c r="P27" s="75">
        <f>'Selling Price'!P27-'Cash Cost'!P27</f>
        <v>78.820064421173527</v>
      </c>
      <c r="Q27" s="75" t="e">
        <f>'Selling Price'!#REF!-'Cash Cost'!Q27</f>
        <v>#REF!</v>
      </c>
      <c r="R27" s="75" t="e">
        <f>'Selling Price'!#REF!-'Cash Cost'!R27</f>
        <v>#REF!</v>
      </c>
      <c r="S27" s="75" t="e">
        <f>'Selling Price'!#REF!-'Cash Cost'!S27</f>
        <v>#REF!</v>
      </c>
      <c r="T27" s="75" t="e">
        <f>'Selling Price'!#REF!-'Cash Cost'!T27</f>
        <v>#REF!</v>
      </c>
      <c r="U27" s="75" t="e">
        <f>'Selling Price'!#REF!-'Cash Cost'!U27</f>
        <v>#REF!</v>
      </c>
      <c r="V27" s="75" t="e">
        <f>'Selling Price'!#REF!-'Cash Cost'!V27</f>
        <v>#REF!</v>
      </c>
      <c r="W27" s="75" t="e">
        <f>'Selling Price'!#REF!-'Cash Cost'!W27</f>
        <v>#REF!</v>
      </c>
      <c r="X27" s="75" t="e">
        <f>'Selling Price'!#REF!-'Cash Cost'!X27</f>
        <v>#REF!</v>
      </c>
    </row>
    <row r="28" spans="1:24">
      <c r="A28" s="74" t="s">
        <v>7</v>
      </c>
      <c r="B28" s="6" t="s">
        <v>95</v>
      </c>
      <c r="C28" s="6" t="s">
        <v>36</v>
      </c>
      <c r="D28" s="6" t="s">
        <v>95</v>
      </c>
      <c r="E28" s="75">
        <f>'Selling Price'!E28-'Cash Cost'!E28</f>
        <v>136.27249632510012</v>
      </c>
      <c r="F28" s="75">
        <f>'Selling Price'!F28-'Cash Cost'!F28</f>
        <v>155.95863918452289</v>
      </c>
      <c r="G28" s="75">
        <f>'Selling Price'!G28-'Cash Cost'!G28</f>
        <v>156.4617573141021</v>
      </c>
      <c r="H28" s="75">
        <f>'Selling Price'!H28-'Cash Cost'!H28</f>
        <v>151.8942149253665</v>
      </c>
      <c r="I28" s="75">
        <f>'Selling Price'!I28-'Cash Cost'!I28</f>
        <v>152.27265232364078</v>
      </c>
      <c r="J28" s="75">
        <f>'Selling Price'!J28-'Cash Cost'!J28</f>
        <v>149.15985042963234</v>
      </c>
      <c r="K28" s="75">
        <f>'Selling Price'!K28-'Cash Cost'!K28</f>
        <v>145.36269495493798</v>
      </c>
      <c r="L28" s="75">
        <f>'Selling Price'!L28-'Cash Cost'!L28</f>
        <v>124.77747051823059</v>
      </c>
      <c r="M28" s="75">
        <f>'Selling Price'!M28-'Cash Cost'!M28</f>
        <v>138.41308599737749</v>
      </c>
      <c r="N28" s="75">
        <f>'Selling Price'!N28-'Cash Cost'!N28</f>
        <v>106.29344307722101</v>
      </c>
      <c r="O28" s="75">
        <f>'Selling Price'!O28-'Cash Cost'!O28</f>
        <v>111.30687999240763</v>
      </c>
      <c r="P28" s="75">
        <f>'Selling Price'!P28-'Cash Cost'!P28</f>
        <v>104.90586442117353</v>
      </c>
      <c r="Q28" s="75" t="e">
        <f>'Selling Price'!#REF!-'Cash Cost'!Q28</f>
        <v>#REF!</v>
      </c>
      <c r="R28" s="75" t="e">
        <f>'Selling Price'!#REF!-'Cash Cost'!R28</f>
        <v>#REF!</v>
      </c>
      <c r="S28" s="75" t="e">
        <f>'Selling Price'!#REF!-'Cash Cost'!S28</f>
        <v>#REF!</v>
      </c>
      <c r="T28" s="75" t="e">
        <f>'Selling Price'!#REF!-'Cash Cost'!T28</f>
        <v>#REF!</v>
      </c>
      <c r="U28" s="75" t="e">
        <f>'Selling Price'!#REF!-'Cash Cost'!U28</f>
        <v>#REF!</v>
      </c>
      <c r="V28" s="75" t="e">
        <f>'Selling Price'!#REF!-'Cash Cost'!V28</f>
        <v>#REF!</v>
      </c>
      <c r="W28" s="75" t="e">
        <f>'Selling Price'!#REF!-'Cash Cost'!W28</f>
        <v>#REF!</v>
      </c>
      <c r="X28" s="75" t="e">
        <f>'Selling Price'!#REF!-'Cash Cost'!X28</f>
        <v>#REF!</v>
      </c>
    </row>
    <row r="29" spans="1:24">
      <c r="A29" s="74" t="s">
        <v>7</v>
      </c>
      <c r="B29" s="6" t="s">
        <v>95</v>
      </c>
      <c r="C29" s="6" t="s">
        <v>37</v>
      </c>
      <c r="D29" s="6" t="s">
        <v>95</v>
      </c>
      <c r="E29" s="75">
        <f>'Selling Price'!E29-'Cash Cost'!E29</f>
        <v>124.93795280510017</v>
      </c>
      <c r="F29" s="75">
        <f>'Selling Price'!F29-'Cash Cost'!F29</f>
        <v>145.45066358452289</v>
      </c>
      <c r="G29" s="75">
        <f>'Selling Price'!G29-'Cash Cost'!G29</f>
        <v>146.22013379410225</v>
      </c>
      <c r="H29" s="75">
        <f>'Selling Price'!H29-'Cash Cost'!H29</f>
        <v>141.57965412536652</v>
      </c>
      <c r="I29" s="75">
        <f>'Selling Price'!I29-'Cash Cost'!I29</f>
        <v>141.67636024364089</v>
      </c>
      <c r="J29" s="75">
        <f>'Selling Price'!J29-'Cash Cost'!J29</f>
        <v>138.31900058963231</v>
      </c>
      <c r="K29" s="75">
        <f>'Selling Price'!K29-'Cash Cost'!K29</f>
        <v>134.34447523493805</v>
      </c>
      <c r="L29" s="75">
        <f>'Selling Price'!L29-'Cash Cost'!L29</f>
        <v>113.5092497982306</v>
      </c>
      <c r="M29" s="75">
        <f>'Selling Price'!M29-'Cash Cost'!M29</f>
        <v>127.05469047737751</v>
      </c>
      <c r="N29" s="75">
        <f>'Selling Price'!N29-'Cash Cost'!N29</f>
        <v>95.109006957221084</v>
      </c>
      <c r="O29" s="75">
        <f>'Selling Price'!O29-'Cash Cost'!O29</f>
        <v>100.45198239240767</v>
      </c>
      <c r="P29" s="75">
        <f>'Selling Price'!P29-'Cash Cost'!P29</f>
        <v>93.768943621173548</v>
      </c>
      <c r="Q29" s="75" t="e">
        <f>'Selling Price'!#REF!-'Cash Cost'!Q29</f>
        <v>#REF!</v>
      </c>
      <c r="R29" s="75" t="e">
        <f>'Selling Price'!#REF!-'Cash Cost'!R29</f>
        <v>#REF!</v>
      </c>
      <c r="S29" s="75" t="e">
        <f>'Selling Price'!#REF!-'Cash Cost'!S29</f>
        <v>#REF!</v>
      </c>
      <c r="T29" s="75" t="e">
        <f>'Selling Price'!#REF!-'Cash Cost'!T29</f>
        <v>#REF!</v>
      </c>
      <c r="U29" s="75" t="e">
        <f>'Selling Price'!#REF!-'Cash Cost'!U29</f>
        <v>#REF!</v>
      </c>
      <c r="V29" s="75" t="e">
        <f>'Selling Price'!#REF!-'Cash Cost'!V29</f>
        <v>#REF!</v>
      </c>
      <c r="W29" s="75" t="e">
        <f>'Selling Price'!#REF!-'Cash Cost'!W29</f>
        <v>#REF!</v>
      </c>
      <c r="X29" s="75" t="e">
        <f>'Selling Price'!#REF!-'Cash Cost'!X29</f>
        <v>#REF!</v>
      </c>
    </row>
    <row r="30" spans="1:24">
      <c r="A30" s="74" t="s">
        <v>7</v>
      </c>
      <c r="B30" s="6" t="s">
        <v>95</v>
      </c>
      <c r="C30" s="6" t="s">
        <v>38</v>
      </c>
      <c r="D30" s="6" t="s">
        <v>95</v>
      </c>
      <c r="E30" s="75">
        <f>'Selling Price'!E30-'Cash Cost'!E30</f>
        <v>208.27249632510012</v>
      </c>
      <c r="F30" s="75">
        <f>'Selling Price'!F30-'Cash Cost'!F30</f>
        <v>227.95863918452289</v>
      </c>
      <c r="G30" s="75">
        <f>'Selling Price'!G30-'Cash Cost'!G30</f>
        <v>228.4617573141021</v>
      </c>
      <c r="H30" s="75">
        <f>'Selling Price'!H30-'Cash Cost'!H30</f>
        <v>223.8942149253665</v>
      </c>
      <c r="I30" s="75">
        <f>'Selling Price'!I30-'Cash Cost'!I30</f>
        <v>224.27265232364078</v>
      </c>
      <c r="J30" s="75">
        <f>'Selling Price'!J30-'Cash Cost'!J30</f>
        <v>221.15985042963234</v>
      </c>
      <c r="K30" s="75">
        <f>'Selling Price'!K30-'Cash Cost'!K30</f>
        <v>217.36269495493792</v>
      </c>
      <c r="L30" s="75">
        <f>'Selling Price'!L30-'Cash Cost'!L30</f>
        <v>196.77747051823059</v>
      </c>
      <c r="M30" s="75">
        <f>'Selling Price'!M30-'Cash Cost'!M30</f>
        <v>210.41308599737744</v>
      </c>
      <c r="N30" s="75">
        <f>'Selling Price'!N30-'Cash Cost'!N30</f>
        <v>178.29344307722101</v>
      </c>
      <c r="O30" s="75">
        <f>'Selling Price'!O30-'Cash Cost'!O30</f>
        <v>183.30687999240763</v>
      </c>
      <c r="P30" s="75">
        <f>'Selling Price'!P30-'Cash Cost'!P30</f>
        <v>176.90586442117359</v>
      </c>
      <c r="Q30" s="75" t="e">
        <f>'Selling Price'!#REF!-'Cash Cost'!Q30</f>
        <v>#REF!</v>
      </c>
      <c r="R30" s="75" t="e">
        <f>'Selling Price'!#REF!-'Cash Cost'!R30</f>
        <v>#REF!</v>
      </c>
      <c r="S30" s="75" t="e">
        <f>'Selling Price'!#REF!-'Cash Cost'!S30</f>
        <v>#REF!</v>
      </c>
      <c r="T30" s="75" t="e">
        <f>'Selling Price'!#REF!-'Cash Cost'!T30</f>
        <v>#REF!</v>
      </c>
      <c r="U30" s="75" t="e">
        <f>'Selling Price'!#REF!-'Cash Cost'!U30</f>
        <v>#REF!</v>
      </c>
      <c r="V30" s="75" t="e">
        <f>'Selling Price'!#REF!-'Cash Cost'!V30</f>
        <v>#REF!</v>
      </c>
      <c r="W30" s="75" t="e">
        <f>'Selling Price'!#REF!-'Cash Cost'!W30</f>
        <v>#REF!</v>
      </c>
      <c r="X30" s="75" t="e">
        <f>'Selling Price'!#REF!-'Cash Cost'!X30</f>
        <v>#REF!</v>
      </c>
    </row>
    <row r="31" spans="1:24" s="73" customFormat="1" ht="23.5">
      <c r="A31" s="71" t="s">
        <v>4</v>
      </c>
      <c r="B31" s="72"/>
      <c r="D31" s="72"/>
    </row>
    <row r="32" spans="1:24">
      <c r="A32" s="487" t="s">
        <v>1</v>
      </c>
      <c r="B32" s="487" t="s">
        <v>98</v>
      </c>
      <c r="C32" s="487" t="s">
        <v>99</v>
      </c>
      <c r="D32" s="487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90"/>
      <c r="B33" s="488"/>
      <c r="C33" s="488"/>
      <c r="D33" s="488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89" t="s">
        <v>7</v>
      </c>
      <c r="B34" s="90" t="s">
        <v>95</v>
      </c>
      <c r="C34" s="91" t="s">
        <v>62</v>
      </c>
      <c r="D34" s="101" t="s">
        <v>95</v>
      </c>
      <c r="E34" s="75">
        <f>'Selling Price'!E35-'Cash Cost'!E34</f>
        <v>0</v>
      </c>
      <c r="F34" s="75">
        <f>'Selling Price'!F35-'Cash Cost'!F34</f>
        <v>0</v>
      </c>
      <c r="G34" s="75">
        <f>'Selling Price'!G35-'Cash Cost'!G34</f>
        <v>0</v>
      </c>
      <c r="H34" s="75">
        <f>'Selling Price'!H35-'Cash Cost'!H34</f>
        <v>0</v>
      </c>
      <c r="I34" s="75">
        <f>'Selling Price'!I35-'Cash Cost'!I34</f>
        <v>0</v>
      </c>
      <c r="J34" s="75">
        <f>'Selling Price'!J35-'Cash Cost'!J34</f>
        <v>0</v>
      </c>
      <c r="K34" s="75">
        <f>'Selling Price'!K35-'Cash Cost'!K34</f>
        <v>0</v>
      </c>
      <c r="L34" s="75">
        <f>'Selling Price'!L35-'Cash Cost'!L34</f>
        <v>0</v>
      </c>
      <c r="M34" s="75">
        <f>'Selling Price'!M35-'Cash Cost'!M34</f>
        <v>0</v>
      </c>
      <c r="N34" s="75">
        <f>'Selling Price'!N35-'Cash Cost'!N34</f>
        <v>0</v>
      </c>
      <c r="O34" s="75">
        <f>'Selling Price'!O35-'Cash Cost'!O34</f>
        <v>0</v>
      </c>
      <c r="P34" s="75">
        <f>'Selling Price'!P35-'Cash Cost'!P34</f>
        <v>0</v>
      </c>
      <c r="Q34" s="75" t="e">
        <f>'Selling Price'!#REF!-'Cash Cost'!Q34</f>
        <v>#REF!</v>
      </c>
      <c r="R34" s="75" t="e">
        <f>'Selling Price'!#REF!-'Cash Cost'!R34</f>
        <v>#REF!</v>
      </c>
      <c r="S34" s="75" t="e">
        <f>'Selling Price'!#REF!-'Cash Cost'!S34</f>
        <v>#REF!</v>
      </c>
      <c r="T34" s="75" t="e">
        <f>'Selling Price'!#REF!-'Cash Cost'!T34</f>
        <v>#REF!</v>
      </c>
      <c r="U34" s="75" t="e">
        <f>'Selling Price'!#REF!-'Cash Cost'!U34</f>
        <v>#REF!</v>
      </c>
      <c r="V34" s="75" t="e">
        <f>'Selling Price'!#REF!-'Cash Cost'!V34</f>
        <v>#REF!</v>
      </c>
      <c r="W34" s="75" t="e">
        <f>'Selling Price'!#REF!-'Cash Cost'!W34</f>
        <v>#REF!</v>
      </c>
      <c r="X34" s="75" t="e">
        <f>'Selling Price'!#REF!-'Cash Cost'!X34</f>
        <v>#REF!</v>
      </c>
    </row>
    <row r="35" spans="1:24">
      <c r="A35" s="93" t="s">
        <v>7</v>
      </c>
      <c r="B35" s="76" t="s">
        <v>95</v>
      </c>
      <c r="C35" s="77" t="s">
        <v>92</v>
      </c>
      <c r="D35" s="94" t="s">
        <v>95</v>
      </c>
      <c r="E35" s="75">
        <f>'Selling Price'!E36-'Cash Cost'!E35</f>
        <v>450.53522097675466</v>
      </c>
      <c r="F35" s="75">
        <f>'Selling Price'!F36-'Cash Cost'!F35</f>
        <v>488.53507262754528</v>
      </c>
      <c r="G35" s="75">
        <f>'Selling Price'!G36-'Cash Cost'!G35</f>
        <v>592.086362798442</v>
      </c>
      <c r="H35" s="75">
        <f>'Selling Price'!H36-'Cash Cost'!H35</f>
        <v>437.71997596498989</v>
      </c>
      <c r="I35" s="75">
        <f>'Selling Price'!I36-'Cash Cost'!I35</f>
        <v>420.55882614688852</v>
      </c>
      <c r="J35" s="75">
        <f>'Selling Price'!J36-'Cash Cost'!J35</f>
        <v>395.86893656225345</v>
      </c>
      <c r="K35" s="75">
        <f>'Selling Price'!K36-'Cash Cost'!K35</f>
        <v>368.63086013091532</v>
      </c>
      <c r="L35" s="75">
        <f>'Selling Price'!L36-'Cash Cost'!L35</f>
        <v>333.9054645589307</v>
      </c>
      <c r="M35" s="75">
        <f>'Selling Price'!M36-'Cash Cost'!M35</f>
        <v>356.31461658065194</v>
      </c>
      <c r="N35" s="75">
        <f>'Selling Price'!N36-'Cash Cost'!N35</f>
        <v>328.06488939135681</v>
      </c>
      <c r="O35" s="75">
        <f>'Selling Price'!O36-'Cash Cost'!O35</f>
        <v>340.31704448511709</v>
      </c>
      <c r="P35" s="75">
        <f>'Selling Price'!P36-'Cash Cost'!P35</f>
        <v>349.98717298943018</v>
      </c>
      <c r="Q35" s="75" t="e">
        <f>'Selling Price'!#REF!-'Cash Cost'!Q35</f>
        <v>#REF!</v>
      </c>
      <c r="R35" s="75" t="e">
        <f>'Selling Price'!#REF!-'Cash Cost'!R35</f>
        <v>#REF!</v>
      </c>
      <c r="S35" s="75" t="e">
        <f>'Selling Price'!#REF!-'Cash Cost'!S35</f>
        <v>#REF!</v>
      </c>
      <c r="T35" s="75" t="e">
        <f>'Selling Price'!#REF!-'Cash Cost'!T35</f>
        <v>#REF!</v>
      </c>
      <c r="U35" s="75" t="e">
        <f>'Selling Price'!#REF!-'Cash Cost'!U35</f>
        <v>#REF!</v>
      </c>
      <c r="V35" s="75" t="e">
        <f>'Selling Price'!#REF!-'Cash Cost'!V35</f>
        <v>#REF!</v>
      </c>
      <c r="W35" s="75" t="e">
        <f>'Selling Price'!#REF!-'Cash Cost'!W35</f>
        <v>#REF!</v>
      </c>
      <c r="X35" s="75" t="e">
        <f>'Selling Price'!#REF!-'Cash Cost'!X35</f>
        <v>#REF!</v>
      </c>
    </row>
    <row r="36" spans="1:24">
      <c r="A36" s="93" t="s">
        <v>7</v>
      </c>
      <c r="B36" s="123" t="s">
        <v>124</v>
      </c>
      <c r="C36" s="77" t="s">
        <v>93</v>
      </c>
      <c r="D36" s="94" t="s">
        <v>95</v>
      </c>
      <c r="E36" s="75">
        <f>'Selling Price'!E37-'Cash Cost'!E36</f>
        <v>16.622755710427555</v>
      </c>
      <c r="F36" s="75">
        <f>'Selling Price'!F37-'Cash Cost'!F36</f>
        <v>17.910998142977633</v>
      </c>
      <c r="G36" s="75">
        <f>'Selling Price'!G37-'Cash Cost'!G36</f>
        <v>-7.1715400026649831</v>
      </c>
      <c r="H36" s="75">
        <f>'Selling Price'!H37-'Cash Cost'!H36</f>
        <v>1.2926899960026503</v>
      </c>
      <c r="I36" s="75">
        <f>'Selling Price'!I37-'Cash Cost'!I36</f>
        <v>4.3642299986674971</v>
      </c>
      <c r="J36" s="75">
        <f>'Selling Price'!J37-'Cash Cost'!J36</f>
        <v>4.3642299986674971</v>
      </c>
      <c r="K36" s="75">
        <f>'Selling Price'!K37-'Cash Cost'!K36</f>
        <v>7.4357700013324575</v>
      </c>
      <c r="L36" s="75">
        <f>'Selling Price'!L37-'Cash Cost'!L36</f>
        <v>322.87507647649215</v>
      </c>
      <c r="M36" s="75">
        <f>'Selling Price'!M37-'Cash Cost'!M36</f>
        <v>298.06934618480216</v>
      </c>
      <c r="N36" s="75">
        <f>'Selling Price'!N37-'Cash Cost'!N36</f>
        <v>1.8642299986674971</v>
      </c>
      <c r="O36" s="75">
        <f>'Selling Price'!O37-'Cash Cost'!O36</f>
        <v>-2.1715400026649831</v>
      </c>
      <c r="P36" s="75">
        <f>'Selling Price'!P37-'Cash Cost'!P36</f>
        <v>-0.24308000532994356</v>
      </c>
      <c r="Q36" s="75" t="e">
        <f>'Selling Price'!#REF!-'Cash Cost'!Q36</f>
        <v>#REF!</v>
      </c>
      <c r="R36" s="75" t="e">
        <f>'Selling Price'!#REF!-'Cash Cost'!R36</f>
        <v>#REF!</v>
      </c>
      <c r="S36" s="75" t="e">
        <f>'Selling Price'!#REF!-'Cash Cost'!S36</f>
        <v>#REF!</v>
      </c>
      <c r="T36" s="75" t="e">
        <f>'Selling Price'!#REF!-'Cash Cost'!T36</f>
        <v>#REF!</v>
      </c>
      <c r="U36" s="75" t="e">
        <f>'Selling Price'!#REF!-'Cash Cost'!U36</f>
        <v>#REF!</v>
      </c>
      <c r="V36" s="75" t="e">
        <f>'Selling Price'!#REF!-'Cash Cost'!V36</f>
        <v>#REF!</v>
      </c>
      <c r="W36" s="75" t="e">
        <f>'Selling Price'!#REF!-'Cash Cost'!W36</f>
        <v>#REF!</v>
      </c>
      <c r="X36" s="75" t="e">
        <f>'Selling Price'!#REF!-'Cash Cost'!X36</f>
        <v>#REF!</v>
      </c>
    </row>
    <row r="37" spans="1:24">
      <c r="A37" s="93" t="s">
        <v>7</v>
      </c>
      <c r="B37" s="78" t="s">
        <v>95</v>
      </c>
      <c r="C37" s="79" t="s">
        <v>63</v>
      </c>
      <c r="D37" s="102" t="s">
        <v>95</v>
      </c>
      <c r="E37" s="75">
        <f>'Selling Price'!E38-'Cash Cost'!E37</f>
        <v>0</v>
      </c>
      <c r="F37" s="75">
        <f>'Selling Price'!F38-'Cash Cost'!F37</f>
        <v>0</v>
      </c>
      <c r="G37" s="75">
        <f>'Selling Price'!G38-'Cash Cost'!G37</f>
        <v>0</v>
      </c>
      <c r="H37" s="75">
        <f>'Selling Price'!H38-'Cash Cost'!H37</f>
        <v>0</v>
      </c>
      <c r="I37" s="75">
        <f>'Selling Price'!I38-'Cash Cost'!I37</f>
        <v>0</v>
      </c>
      <c r="J37" s="75">
        <f>'Selling Price'!J38-'Cash Cost'!J37</f>
        <v>0</v>
      </c>
      <c r="K37" s="75">
        <f>'Selling Price'!K38-'Cash Cost'!K37</f>
        <v>0</v>
      </c>
      <c r="L37" s="75">
        <f>'Selling Price'!L38-'Cash Cost'!L37</f>
        <v>0</v>
      </c>
      <c r="M37" s="75">
        <f>'Selling Price'!M38-'Cash Cost'!M37</f>
        <v>0</v>
      </c>
      <c r="N37" s="75">
        <f>'Selling Price'!N38-'Cash Cost'!N37</f>
        <v>0</v>
      </c>
      <c r="O37" s="75">
        <f>'Selling Price'!O38-'Cash Cost'!O37</f>
        <v>0</v>
      </c>
      <c r="P37" s="75">
        <f>'Selling Price'!P38-'Cash Cost'!P37</f>
        <v>0</v>
      </c>
      <c r="Q37" s="75" t="e">
        <f>'Selling Price'!#REF!-'Cash Cost'!Q37</f>
        <v>#REF!</v>
      </c>
      <c r="R37" s="75" t="e">
        <f>'Selling Price'!#REF!-'Cash Cost'!R37</f>
        <v>#REF!</v>
      </c>
      <c r="S37" s="75" t="e">
        <f>'Selling Price'!#REF!-'Cash Cost'!S37</f>
        <v>#REF!</v>
      </c>
      <c r="T37" s="75" t="e">
        <f>'Selling Price'!#REF!-'Cash Cost'!T37</f>
        <v>#REF!</v>
      </c>
      <c r="U37" s="75" t="e">
        <f>'Selling Price'!#REF!-'Cash Cost'!U37</f>
        <v>#REF!</v>
      </c>
      <c r="V37" s="75" t="e">
        <f>'Selling Price'!#REF!-'Cash Cost'!V37</f>
        <v>#REF!</v>
      </c>
      <c r="W37" s="75" t="e">
        <f>'Selling Price'!#REF!-'Cash Cost'!W37</f>
        <v>#REF!</v>
      </c>
      <c r="X37" s="75" t="e">
        <f>'Selling Price'!#REF!-'Cash Cost'!X37</f>
        <v>#REF!</v>
      </c>
    </row>
    <row r="38" spans="1:24">
      <c r="A38" s="93" t="s">
        <v>7</v>
      </c>
      <c r="B38" s="78" t="s">
        <v>95</v>
      </c>
      <c r="C38" s="80" t="s">
        <v>84</v>
      </c>
      <c r="D38" s="102" t="s">
        <v>95</v>
      </c>
      <c r="E38" s="75">
        <f>'Selling Price'!E39-'Cash Cost'!E38</f>
        <v>463.28894707538041</v>
      </c>
      <c r="F38" s="75">
        <f>'Selling Price'!F39-'Cash Cost'!F38</f>
        <v>501.28875443659859</v>
      </c>
      <c r="G38" s="75">
        <f>'Selling Price'!G39-'Cash Cost'!G38</f>
        <v>604.84004275047289</v>
      </c>
      <c r="H38" s="75">
        <f>'Selling Price'!H39-'Cash Cost'!H38</f>
        <v>450.47371591435592</v>
      </c>
      <c r="I38" s="75">
        <f>'Selling Price'!I39-'Cash Cost'!I38</f>
        <v>433.31255609225713</v>
      </c>
      <c r="J38" s="75">
        <f>'Selling Price'!J39-'Cash Cost'!J38</f>
        <v>408.6225965062896</v>
      </c>
      <c r="K38" s="75">
        <f>'Selling Price'!K39-'Cash Cost'!K38</f>
        <v>381.38455007361898</v>
      </c>
      <c r="L38" s="75">
        <f>'Selling Price'!L39-'Cash Cost'!L38</f>
        <v>346.65912450296685</v>
      </c>
      <c r="M38" s="75">
        <f>'Selling Price'!M39-'Cash Cost'!M38</f>
        <v>369.0683065233556</v>
      </c>
      <c r="N38" s="75">
        <f>'Selling Price'!N39-'Cash Cost'!N38</f>
        <v>340.8186393313955</v>
      </c>
      <c r="O38" s="75">
        <f>'Selling Price'!O39-'Cash Cost'!O38</f>
        <v>353.07072442382332</v>
      </c>
      <c r="P38" s="75">
        <f>'Selling Price'!P39-'Cash Cost'!P38</f>
        <v>362.74091292547143</v>
      </c>
      <c r="Q38" s="75" t="e">
        <f>'Selling Price'!#REF!-'Cash Cost'!Q38</f>
        <v>#REF!</v>
      </c>
      <c r="R38" s="75" t="e">
        <f>'Selling Price'!#REF!-'Cash Cost'!R38</f>
        <v>#REF!</v>
      </c>
      <c r="S38" s="75" t="e">
        <f>'Selling Price'!#REF!-'Cash Cost'!S38</f>
        <v>#REF!</v>
      </c>
      <c r="T38" s="75" t="e">
        <f>'Selling Price'!#REF!-'Cash Cost'!T38</f>
        <v>#REF!</v>
      </c>
      <c r="U38" s="75" t="e">
        <f>'Selling Price'!#REF!-'Cash Cost'!U38</f>
        <v>#REF!</v>
      </c>
      <c r="V38" s="75" t="e">
        <f>'Selling Price'!#REF!-'Cash Cost'!V38</f>
        <v>#REF!</v>
      </c>
      <c r="W38" s="75" t="e">
        <f>'Selling Price'!#REF!-'Cash Cost'!W38</f>
        <v>#REF!</v>
      </c>
      <c r="X38" s="75" t="e">
        <f>'Selling Price'!#REF!-'Cash Cost'!X38</f>
        <v>#REF!</v>
      </c>
    </row>
    <row r="39" spans="1:24">
      <c r="A39" s="93" t="s">
        <v>7</v>
      </c>
      <c r="B39" s="122" t="s">
        <v>124</v>
      </c>
      <c r="C39" s="80" t="s">
        <v>83</v>
      </c>
      <c r="D39" s="102" t="s">
        <v>95</v>
      </c>
      <c r="E39" s="75" t="e">
        <f>'Selling Price'!#REF!-'Cash Cost'!E39</f>
        <v>#REF!</v>
      </c>
      <c r="F39" s="75" t="e">
        <f>'Selling Price'!#REF!-'Cash Cost'!F39</f>
        <v>#REF!</v>
      </c>
      <c r="G39" s="75" t="e">
        <f>'Selling Price'!#REF!-'Cash Cost'!G39</f>
        <v>#REF!</v>
      </c>
      <c r="H39" s="75" t="e">
        <f>'Selling Price'!#REF!-'Cash Cost'!H39</f>
        <v>#REF!</v>
      </c>
      <c r="I39" s="75" t="e">
        <f>'Selling Price'!#REF!-'Cash Cost'!I39</f>
        <v>#REF!</v>
      </c>
      <c r="J39" s="75" t="e">
        <f>'Selling Price'!#REF!-'Cash Cost'!J39</f>
        <v>#REF!</v>
      </c>
      <c r="K39" s="75" t="e">
        <f>'Selling Price'!#REF!-'Cash Cost'!K39</f>
        <v>#REF!</v>
      </c>
      <c r="L39" s="75" t="e">
        <f>'Selling Price'!#REF!-'Cash Cost'!L39</f>
        <v>#REF!</v>
      </c>
      <c r="M39" s="75" t="e">
        <f>'Selling Price'!#REF!-'Cash Cost'!M39</f>
        <v>#REF!</v>
      </c>
      <c r="N39" s="75" t="e">
        <f>'Selling Price'!#REF!-'Cash Cost'!N39</f>
        <v>#REF!</v>
      </c>
      <c r="O39" s="75" t="e">
        <f>'Selling Price'!#REF!-'Cash Cost'!O39</f>
        <v>#REF!</v>
      </c>
      <c r="P39" s="75" t="e">
        <f>'Selling Price'!#REF!-'Cash Cost'!P39</f>
        <v>#REF!</v>
      </c>
      <c r="Q39" s="75" t="e">
        <f>'Selling Price'!#REF!-'Cash Cost'!Q39</f>
        <v>#REF!</v>
      </c>
      <c r="R39" s="75" t="e">
        <f>'Selling Price'!#REF!-'Cash Cost'!R39</f>
        <v>#REF!</v>
      </c>
      <c r="S39" s="75" t="e">
        <f>'Selling Price'!#REF!-'Cash Cost'!S39</f>
        <v>#REF!</v>
      </c>
      <c r="T39" s="75" t="e">
        <f>'Selling Price'!#REF!-'Cash Cost'!T39</f>
        <v>#REF!</v>
      </c>
      <c r="U39" s="75" t="e">
        <f>'Selling Price'!#REF!-'Cash Cost'!U39</f>
        <v>#REF!</v>
      </c>
      <c r="V39" s="75" t="e">
        <f>'Selling Price'!#REF!-'Cash Cost'!V39</f>
        <v>#REF!</v>
      </c>
      <c r="W39" s="75" t="e">
        <f>'Selling Price'!#REF!-'Cash Cost'!W39</f>
        <v>#REF!</v>
      </c>
      <c r="X39" s="75" t="e">
        <f>'Selling Price'!#REF!-'Cash Cost'!X39</f>
        <v>#REF!</v>
      </c>
    </row>
    <row r="40" spans="1:24">
      <c r="A40" s="93" t="s">
        <v>7</v>
      </c>
      <c r="B40" s="67" t="s">
        <v>95</v>
      </c>
      <c r="C40" s="81" t="s">
        <v>64</v>
      </c>
      <c r="D40" s="103" t="s">
        <v>95</v>
      </c>
      <c r="E40" s="75">
        <f>'Selling Price'!E40-'Cash Cost'!E40</f>
        <v>0</v>
      </c>
      <c r="F40" s="75">
        <f>'Selling Price'!F40-'Cash Cost'!F40</f>
        <v>0</v>
      </c>
      <c r="G40" s="75">
        <f>'Selling Price'!G40-'Cash Cost'!G40</f>
        <v>0</v>
      </c>
      <c r="H40" s="75">
        <f>'Selling Price'!H40-'Cash Cost'!H40</f>
        <v>0</v>
      </c>
      <c r="I40" s="75">
        <f>'Selling Price'!I40-'Cash Cost'!I40</f>
        <v>0</v>
      </c>
      <c r="J40" s="75">
        <f>'Selling Price'!J40-'Cash Cost'!J40</f>
        <v>0</v>
      </c>
      <c r="K40" s="75">
        <f>'Selling Price'!K40-'Cash Cost'!K40</f>
        <v>0</v>
      </c>
      <c r="L40" s="75">
        <f>'Selling Price'!L40-'Cash Cost'!L40</f>
        <v>0</v>
      </c>
      <c r="M40" s="75">
        <f>'Selling Price'!M40-'Cash Cost'!M40</f>
        <v>0</v>
      </c>
      <c r="N40" s="75">
        <f>'Selling Price'!N40-'Cash Cost'!N40</f>
        <v>0</v>
      </c>
      <c r="O40" s="75">
        <f>'Selling Price'!O40-'Cash Cost'!O40</f>
        <v>0</v>
      </c>
      <c r="P40" s="75">
        <f>'Selling Price'!P40-'Cash Cost'!P40</f>
        <v>0</v>
      </c>
      <c r="Q40" s="75" t="e">
        <f>'Selling Price'!#REF!-'Cash Cost'!Q40</f>
        <v>#REF!</v>
      </c>
      <c r="R40" s="75" t="e">
        <f>'Selling Price'!#REF!-'Cash Cost'!R40</f>
        <v>#REF!</v>
      </c>
      <c r="S40" s="75" t="e">
        <f>'Selling Price'!#REF!-'Cash Cost'!S40</f>
        <v>#REF!</v>
      </c>
      <c r="T40" s="75" t="e">
        <f>'Selling Price'!#REF!-'Cash Cost'!T40</f>
        <v>#REF!</v>
      </c>
      <c r="U40" s="75" t="e">
        <f>'Selling Price'!#REF!-'Cash Cost'!U40</f>
        <v>#REF!</v>
      </c>
      <c r="V40" s="75" t="e">
        <f>'Selling Price'!#REF!-'Cash Cost'!V40</f>
        <v>#REF!</v>
      </c>
      <c r="W40" s="75" t="e">
        <f>'Selling Price'!#REF!-'Cash Cost'!W40</f>
        <v>#REF!</v>
      </c>
      <c r="X40" s="75" t="e">
        <f>'Selling Price'!#REF!-'Cash Cost'!X40</f>
        <v>#REF!</v>
      </c>
    </row>
    <row r="41" spans="1:24">
      <c r="A41" s="93" t="s">
        <v>7</v>
      </c>
      <c r="B41" s="67" t="s">
        <v>95</v>
      </c>
      <c r="C41" s="82" t="s">
        <v>85</v>
      </c>
      <c r="D41" s="103" t="s">
        <v>95</v>
      </c>
      <c r="E41" s="75">
        <f>'Selling Price'!E41-'Cash Cost'!E41</f>
        <v>82.738747075380331</v>
      </c>
      <c r="F41" s="75">
        <f>'Selling Price'!F41-'Cash Cost'!F41</f>
        <v>91.321854436598585</v>
      </c>
      <c r="G41" s="75">
        <f>'Selling Price'!G41-'Cash Cost'!G41</f>
        <v>107.42364275047294</v>
      </c>
      <c r="H41" s="75">
        <f>'Selling Price'!H41-'Cash Cost'!H41</f>
        <v>111.77071591435583</v>
      </c>
      <c r="I41" s="75">
        <f>'Selling Price'!I41-'Cash Cost'!I41</f>
        <v>117.05225609225715</v>
      </c>
      <c r="J41" s="75">
        <f>'Selling Price'!J41-'Cash Cost'!J41</f>
        <v>116.99159650628962</v>
      </c>
      <c r="K41" s="75">
        <f>'Selling Price'!K41-'Cash Cost'!K41</f>
        <v>109.36775007361899</v>
      </c>
      <c r="L41" s="75">
        <f>'Selling Price'!L41-'Cash Cost'!L41</f>
        <v>84.378124502966841</v>
      </c>
      <c r="M41" s="75">
        <f>'Selling Price'!M41-'Cash Cost'!M41</f>
        <v>95.236506523355615</v>
      </c>
      <c r="N41" s="75">
        <f>'Selling Price'!N41-'Cash Cost'!N41</f>
        <v>61.865239331395514</v>
      </c>
      <c r="O41" s="75">
        <f>'Selling Price'!O41-'Cash Cost'!O41</f>
        <v>63.481624423823348</v>
      </c>
      <c r="P41" s="75">
        <f>'Selling Price'!P41-'Cash Cost'!P41</f>
        <v>67.145212925471469</v>
      </c>
      <c r="Q41" s="75" t="e">
        <f>'Selling Price'!#REF!-'Cash Cost'!Q41</f>
        <v>#REF!</v>
      </c>
      <c r="R41" s="75" t="e">
        <f>'Selling Price'!#REF!-'Cash Cost'!R41</f>
        <v>#REF!</v>
      </c>
      <c r="S41" s="75" t="e">
        <f>'Selling Price'!#REF!-'Cash Cost'!S41</f>
        <v>#REF!</v>
      </c>
      <c r="T41" s="75" t="e">
        <f>'Selling Price'!#REF!-'Cash Cost'!T41</f>
        <v>#REF!</v>
      </c>
      <c r="U41" s="75" t="e">
        <f>'Selling Price'!#REF!-'Cash Cost'!U41</f>
        <v>#REF!</v>
      </c>
      <c r="V41" s="75" t="e">
        <f>'Selling Price'!#REF!-'Cash Cost'!V41</f>
        <v>#REF!</v>
      </c>
      <c r="W41" s="75" t="e">
        <f>'Selling Price'!#REF!-'Cash Cost'!W41</f>
        <v>#REF!</v>
      </c>
      <c r="X41" s="75" t="e">
        <f>'Selling Price'!#REF!-'Cash Cost'!X41</f>
        <v>#REF!</v>
      </c>
    </row>
    <row r="42" spans="1:24" ht="15" thickBot="1">
      <c r="A42" s="96" t="s">
        <v>7</v>
      </c>
      <c r="B42" s="121" t="s">
        <v>124</v>
      </c>
      <c r="C42" s="104" t="s">
        <v>86</v>
      </c>
      <c r="D42" s="105" t="s">
        <v>95</v>
      </c>
      <c r="E42" s="75" t="e">
        <f>'Selling Price'!#REF!-'Cash Cost'!E42</f>
        <v>#REF!</v>
      </c>
      <c r="F42" s="75" t="e">
        <f>'Selling Price'!#REF!-'Cash Cost'!F42</f>
        <v>#REF!</v>
      </c>
      <c r="G42" s="75" t="e">
        <f>'Selling Price'!#REF!-'Cash Cost'!G42</f>
        <v>#REF!</v>
      </c>
      <c r="H42" s="75" t="e">
        <f>'Selling Price'!#REF!-'Cash Cost'!H42</f>
        <v>#REF!</v>
      </c>
      <c r="I42" s="75" t="e">
        <f>'Selling Price'!#REF!-'Cash Cost'!I42</f>
        <v>#REF!</v>
      </c>
      <c r="J42" s="75" t="e">
        <f>'Selling Price'!#REF!-'Cash Cost'!J42</f>
        <v>#REF!</v>
      </c>
      <c r="K42" s="75" t="e">
        <f>'Selling Price'!#REF!-'Cash Cost'!K42</f>
        <v>#REF!</v>
      </c>
      <c r="L42" s="75" t="e">
        <f>'Selling Price'!#REF!-'Cash Cost'!L42</f>
        <v>#REF!</v>
      </c>
      <c r="M42" s="75" t="e">
        <f>'Selling Price'!#REF!-'Cash Cost'!M42</f>
        <v>#REF!</v>
      </c>
      <c r="N42" s="75" t="e">
        <f>'Selling Price'!#REF!-'Cash Cost'!N42</f>
        <v>#REF!</v>
      </c>
      <c r="O42" s="75" t="e">
        <f>'Selling Price'!#REF!-'Cash Cost'!O42</f>
        <v>#REF!</v>
      </c>
      <c r="P42" s="75" t="e">
        <f>'Selling Price'!#REF!-'Cash Cost'!P42</f>
        <v>#REF!</v>
      </c>
      <c r="Q42" s="75" t="e">
        <f>'Selling Price'!#REF!-'Cash Cost'!Q42</f>
        <v>#REF!</v>
      </c>
      <c r="R42" s="75" t="e">
        <f>'Selling Price'!#REF!-'Cash Cost'!R42</f>
        <v>#REF!</v>
      </c>
      <c r="S42" s="75" t="e">
        <f>'Selling Price'!#REF!-'Cash Cost'!S42</f>
        <v>#REF!</v>
      </c>
      <c r="T42" s="75" t="e">
        <f>'Selling Price'!#REF!-'Cash Cost'!T42</f>
        <v>#REF!</v>
      </c>
      <c r="U42" s="75" t="e">
        <f>'Selling Price'!#REF!-'Cash Cost'!U42</f>
        <v>#REF!</v>
      </c>
      <c r="V42" s="75" t="e">
        <f>'Selling Price'!#REF!-'Cash Cost'!V42</f>
        <v>#REF!</v>
      </c>
      <c r="W42" s="75" t="e">
        <f>'Selling Price'!#REF!-'Cash Cost'!W42</f>
        <v>#REF!</v>
      </c>
      <c r="X42" s="75" t="e">
        <f>'Selling Price'!#REF!-'Cash Cost'!X42</f>
        <v>#REF!</v>
      </c>
    </row>
    <row r="43" spans="1:24">
      <c r="A43" s="87" t="s">
        <v>7</v>
      </c>
      <c r="B43" s="100" t="s">
        <v>95</v>
      </c>
      <c r="C43" s="100" t="s">
        <v>101</v>
      </c>
      <c r="D43" s="100" t="s">
        <v>95</v>
      </c>
      <c r="E43" s="75">
        <f>'Selling Price'!E54-'Cash Cost'!E43</f>
        <v>134.92162324087451</v>
      </c>
      <c r="F43" s="75">
        <f>'Selling Price'!F54-'Cash Cost'!F43</f>
        <v>140.71705373712996</v>
      </c>
      <c r="G43" s="75">
        <f>'Selling Price'!G54-'Cash Cost'!G43</f>
        <v>136.3628380488455</v>
      </c>
      <c r="H43" s="75">
        <f>'Selling Price'!H54-'Cash Cost'!H43</f>
        <v>134.38334034874509</v>
      </c>
      <c r="I43" s="75">
        <f>'Selling Price'!I54-'Cash Cost'!I43</f>
        <v>131.8912668232071</v>
      </c>
      <c r="J43" s="75">
        <f>'Selling Price'!J54-'Cash Cost'!J43</f>
        <v>135.66560723723956</v>
      </c>
      <c r="K43" s="75">
        <f>'Selling Price'!K54-'Cash Cost'!K43</f>
        <v>137.49133677645767</v>
      </c>
      <c r="L43" s="75">
        <f>'Selling Price'!L54-'Cash Cost'!L43</f>
        <v>136.95002565799052</v>
      </c>
      <c r="M43" s="75">
        <f>'Selling Price'!M54-'Cash Cost'!M43</f>
        <v>152.82340767837928</v>
      </c>
      <c r="N43" s="75">
        <f>'Selling Price'!N54-'Cash Cost'!N43</f>
        <v>120.84795627452172</v>
      </c>
      <c r="O43" s="75">
        <f>'Selling Price'!O54-'Cash Cost'!O43</f>
        <v>131.63758266369928</v>
      </c>
      <c r="P43" s="75">
        <f>'Selling Price'!P54-'Cash Cost'!P43</f>
        <v>133.2361711653474</v>
      </c>
      <c r="Q43" s="75" t="e">
        <f>'Selling Price'!#REF!-'Cash Cost'!Q43</f>
        <v>#REF!</v>
      </c>
      <c r="R43" s="75" t="e">
        <f>'Selling Price'!#REF!-'Cash Cost'!R43</f>
        <v>#REF!</v>
      </c>
      <c r="S43" s="75" t="e">
        <f>'Selling Price'!#REF!-'Cash Cost'!S43</f>
        <v>#REF!</v>
      </c>
      <c r="T43" s="75" t="e">
        <f>'Selling Price'!#REF!-'Cash Cost'!T43</f>
        <v>#REF!</v>
      </c>
      <c r="U43" s="75" t="e">
        <f>'Selling Price'!#REF!-'Cash Cost'!U43</f>
        <v>#REF!</v>
      </c>
      <c r="V43" s="75" t="e">
        <f>'Selling Price'!#REF!-'Cash Cost'!V43</f>
        <v>#REF!</v>
      </c>
      <c r="W43" s="75" t="e">
        <f>'Selling Price'!#REF!-'Cash Cost'!W43</f>
        <v>#REF!</v>
      </c>
      <c r="X43" s="75" t="e">
        <f>'Selling Price'!#REF!-'Cash Cost'!X43</f>
        <v>#REF!</v>
      </c>
    </row>
    <row r="44" spans="1:24" s="73" customFormat="1" ht="23.5">
      <c r="A44" s="71" t="s">
        <v>5</v>
      </c>
      <c r="B44" s="72"/>
      <c r="D44" s="72"/>
    </row>
    <row r="45" spans="1:24">
      <c r="A45" s="485" t="s">
        <v>1</v>
      </c>
      <c r="B45" s="487" t="s">
        <v>98</v>
      </c>
      <c r="C45" s="487" t="s">
        <v>99</v>
      </c>
      <c r="D45" s="487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86"/>
      <c r="B46" s="488"/>
      <c r="C46" s="488"/>
      <c r="D46" s="488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89" t="s">
        <v>7</v>
      </c>
      <c r="B47" s="90" t="s">
        <v>95</v>
      </c>
      <c r="C47" s="91" t="s">
        <v>65</v>
      </c>
      <c r="D47" s="92" t="s">
        <v>95</v>
      </c>
      <c r="E47" s="75">
        <f>'Selling Price'!E58-'Cash Cost'!E47</f>
        <v>0</v>
      </c>
      <c r="F47" s="75">
        <f>'Selling Price'!F58-'Cash Cost'!F47</f>
        <v>0</v>
      </c>
      <c r="G47" s="75">
        <f>'Selling Price'!G58-'Cash Cost'!G47</f>
        <v>0</v>
      </c>
      <c r="H47" s="75">
        <f>'Selling Price'!H58-'Cash Cost'!H47</f>
        <v>0</v>
      </c>
      <c r="I47" s="75">
        <f>'Selling Price'!I58-'Cash Cost'!I47</f>
        <v>0</v>
      </c>
      <c r="J47" s="75">
        <f>'Selling Price'!J58-'Cash Cost'!J47</f>
        <v>0</v>
      </c>
      <c r="K47" s="75">
        <f>'Selling Price'!K58-'Cash Cost'!K47</f>
        <v>0</v>
      </c>
      <c r="L47" s="75">
        <f>'Selling Price'!L58-'Cash Cost'!L47</f>
        <v>0</v>
      </c>
      <c r="M47" s="75">
        <f>'Selling Price'!M58-'Cash Cost'!M47</f>
        <v>0</v>
      </c>
      <c r="N47" s="75">
        <f>'Selling Price'!N58-'Cash Cost'!N47</f>
        <v>0</v>
      </c>
      <c r="O47" s="75">
        <f>'Selling Price'!O58-'Cash Cost'!O47</f>
        <v>0</v>
      </c>
      <c r="P47" s="75">
        <f>'Selling Price'!P58-'Cash Cost'!P47</f>
        <v>0</v>
      </c>
      <c r="Q47" s="75" t="e">
        <f>'Selling Price'!#REF!-'Cash Cost'!Q47</f>
        <v>#REF!</v>
      </c>
      <c r="R47" s="75" t="e">
        <f>'Selling Price'!#REF!-'Cash Cost'!R47</f>
        <v>#REF!</v>
      </c>
      <c r="S47" s="75" t="e">
        <f>'Selling Price'!#REF!-'Cash Cost'!S47</f>
        <v>#REF!</v>
      </c>
      <c r="T47" s="75" t="e">
        <f>'Selling Price'!#REF!-'Cash Cost'!T47</f>
        <v>#REF!</v>
      </c>
      <c r="U47" s="75" t="e">
        <f>'Selling Price'!#REF!-'Cash Cost'!U47</f>
        <v>#REF!</v>
      </c>
      <c r="V47" s="75" t="e">
        <f>'Selling Price'!#REF!-'Cash Cost'!V47</f>
        <v>#REF!</v>
      </c>
      <c r="W47" s="75" t="e">
        <f>'Selling Price'!#REF!-'Cash Cost'!W47</f>
        <v>#REF!</v>
      </c>
      <c r="X47" s="75" t="e">
        <f>'Selling Price'!#REF!-'Cash Cost'!X47</f>
        <v>#REF!</v>
      </c>
    </row>
    <row r="48" spans="1:24">
      <c r="A48" s="93" t="s">
        <v>7</v>
      </c>
      <c r="B48" s="76" t="s">
        <v>95</v>
      </c>
      <c r="C48" s="77" t="s">
        <v>81</v>
      </c>
      <c r="D48" s="94" t="s">
        <v>95</v>
      </c>
      <c r="E48" s="75">
        <f>'Selling Price'!E59-'Cash Cost'!E48</f>
        <v>437.46110292703503</v>
      </c>
      <c r="F48" s="75">
        <f>'Selling Price'!F59-'Cash Cost'!F48</f>
        <v>490.54067387962101</v>
      </c>
      <c r="G48" s="75">
        <f>'Selling Price'!G59-'Cash Cost'!G48</f>
        <v>606.73767943481289</v>
      </c>
      <c r="H48" s="75">
        <f>'Selling Price'!H59-'Cash Cost'!H48</f>
        <v>442.42342495397929</v>
      </c>
      <c r="I48" s="75">
        <f>'Selling Price'!I59-'Cash Cost'!I48</f>
        <v>425.09078471550498</v>
      </c>
      <c r="J48" s="75">
        <f>'Selling Price'!J59-'Cash Cost'!J48</f>
        <v>400.32226303891088</v>
      </c>
      <c r="K48" s="75">
        <f>'Selling Price'!K59-'Cash Cost'!K48</f>
        <v>373.0554434495964</v>
      </c>
      <c r="L48" s="75">
        <f>'Selling Price'!L59-'Cash Cost'!L48</f>
        <v>338.60483174366692</v>
      </c>
      <c r="M48" s="75">
        <f>'Selling Price'!M59-'Cash Cost'!M48</f>
        <v>360.68328830663017</v>
      </c>
      <c r="N48" s="75">
        <f>'Selling Price'!N59-'Cash Cost'!N48</f>
        <v>335.68684784553147</v>
      </c>
      <c r="O48" s="75">
        <f>'Selling Price'!O59-'Cash Cost'!O48</f>
        <v>350.5282449165328</v>
      </c>
      <c r="P48" s="75">
        <f>'Selling Price'!P59-'Cash Cost'!P48</f>
        <v>355.1650694937282</v>
      </c>
      <c r="Q48" s="75" t="e">
        <f>'Selling Price'!#REF!-'Cash Cost'!Q48</f>
        <v>#REF!</v>
      </c>
      <c r="R48" s="75" t="e">
        <f>'Selling Price'!#REF!-'Cash Cost'!R48</f>
        <v>#REF!</v>
      </c>
      <c r="S48" s="75" t="e">
        <f>'Selling Price'!#REF!-'Cash Cost'!S48</f>
        <v>#REF!</v>
      </c>
      <c r="T48" s="75" t="e">
        <f>'Selling Price'!#REF!-'Cash Cost'!T48</f>
        <v>#REF!</v>
      </c>
      <c r="U48" s="75" t="e">
        <f>'Selling Price'!#REF!-'Cash Cost'!U48</f>
        <v>#REF!</v>
      </c>
      <c r="V48" s="75" t="e">
        <f>'Selling Price'!#REF!-'Cash Cost'!V48</f>
        <v>#REF!</v>
      </c>
      <c r="W48" s="75" t="e">
        <f>'Selling Price'!#REF!-'Cash Cost'!W48</f>
        <v>#REF!</v>
      </c>
      <c r="X48" s="75" t="e">
        <f>'Selling Price'!#REF!-'Cash Cost'!X48</f>
        <v>#REF!</v>
      </c>
    </row>
    <row r="49" spans="1:24">
      <c r="A49" s="93" t="s">
        <v>7</v>
      </c>
      <c r="B49" s="123" t="s">
        <v>124</v>
      </c>
      <c r="C49" s="77" t="s">
        <v>82</v>
      </c>
      <c r="D49" s="94" t="s">
        <v>95</v>
      </c>
      <c r="E49" s="75">
        <f>'Selling Price'!E60-'Cash Cost'!E49</f>
        <v>-3.3772442895724453</v>
      </c>
      <c r="F49" s="75">
        <f>'Selling Price'!F60-'Cash Cost'!F49</f>
        <v>12.910998142977633</v>
      </c>
      <c r="G49" s="75">
        <f>'Selling Price'!G60-'Cash Cost'!G49</f>
        <v>0.32845999733501685</v>
      </c>
      <c r="H49" s="75">
        <f>'Selling Price'!H60-'Cash Cost'!H49</f>
        <v>-1.2073100039973497</v>
      </c>
      <c r="I49" s="75">
        <f>'Selling Price'!I60-'Cash Cost'!I49</f>
        <v>1.8642299986674971</v>
      </c>
      <c r="J49" s="75">
        <f>'Selling Price'!J60-'Cash Cost'!J49</f>
        <v>1.8642299986674971</v>
      </c>
      <c r="K49" s="75">
        <f>'Selling Price'!K60-'Cash Cost'!K49</f>
        <v>4.9357700013324575</v>
      </c>
      <c r="L49" s="75">
        <f>'Selling Price'!L60-'Cash Cost'!L49</f>
        <v>320.37507647649215</v>
      </c>
      <c r="M49" s="75">
        <f>'Selling Price'!M60-'Cash Cost'!M49</f>
        <v>295.56934618480216</v>
      </c>
      <c r="N49" s="75">
        <f>'Selling Price'!N60-'Cash Cost'!N49</f>
        <v>1.8642299986674971</v>
      </c>
      <c r="O49" s="75">
        <f>'Selling Price'!O60-'Cash Cost'!O49</f>
        <v>0.32845999733501685</v>
      </c>
      <c r="P49" s="75">
        <f>'Selling Price'!P60-'Cash Cost'!P49</f>
        <v>-2.7430800053299436</v>
      </c>
      <c r="Q49" s="75" t="e">
        <f>'Selling Price'!#REF!-'Cash Cost'!Q49</f>
        <v>#REF!</v>
      </c>
      <c r="R49" s="75" t="e">
        <f>'Selling Price'!#REF!-'Cash Cost'!R49</f>
        <v>#REF!</v>
      </c>
      <c r="S49" s="75" t="e">
        <f>'Selling Price'!#REF!-'Cash Cost'!S49</f>
        <v>#REF!</v>
      </c>
      <c r="T49" s="75" t="e">
        <f>'Selling Price'!#REF!-'Cash Cost'!T49</f>
        <v>#REF!</v>
      </c>
      <c r="U49" s="75" t="e">
        <f>'Selling Price'!#REF!-'Cash Cost'!U49</f>
        <v>#REF!</v>
      </c>
      <c r="V49" s="75" t="e">
        <f>'Selling Price'!#REF!-'Cash Cost'!V49</f>
        <v>#REF!</v>
      </c>
      <c r="W49" s="75" t="e">
        <f>'Selling Price'!#REF!-'Cash Cost'!W49</f>
        <v>#REF!</v>
      </c>
      <c r="X49" s="75" t="e">
        <f>'Selling Price'!#REF!-'Cash Cost'!X49</f>
        <v>#REF!</v>
      </c>
    </row>
    <row r="50" spans="1:24">
      <c r="A50" s="93" t="s">
        <v>7</v>
      </c>
      <c r="B50" s="84" t="s">
        <v>95</v>
      </c>
      <c r="C50" s="63" t="s">
        <v>102</v>
      </c>
      <c r="D50" s="95" t="s">
        <v>95</v>
      </c>
      <c r="E50" s="75">
        <f>'Selling Price'!E61-'Cash Cost'!E50</f>
        <v>-352.56037097433926</v>
      </c>
      <c r="F50" s="75">
        <f>'Selling Price'!F61-'Cash Cost'!F50</f>
        <v>-356.2580443113257</v>
      </c>
      <c r="G50" s="75">
        <f>'Selling Price'!G61-'Cash Cost'!G50</f>
        <v>-363.05004061315623</v>
      </c>
      <c r="H50" s="75">
        <f>'Selling Price'!H61-'Cash Cost'!H50</f>
        <v>-365.43583509665473</v>
      </c>
      <c r="I50" s="75">
        <f>'Selling Price'!I61-'Cash Cost'!I50</f>
        <v>-357.37578533912637</v>
      </c>
      <c r="J50" s="75">
        <f>'Selling Price'!J61-'Cash Cost'!J50</f>
        <v>-353.68007701705295</v>
      </c>
      <c r="K50" s="75">
        <f>'Selling Price'!K61-'Cash Cost'!K50</f>
        <v>-352.48266660769991</v>
      </c>
      <c r="L50" s="75">
        <f>'Selling Price'!L61-'Cash Cost'!L50</f>
        <v>-365.39750831229691</v>
      </c>
      <c r="M50" s="75">
        <f>'Selling Price'!M61-'Cash Cost'!M50</f>
        <v>-349.85482175066613</v>
      </c>
      <c r="N50" s="75">
        <f>'Selling Price'!N61-'Cash Cost'!N50</f>
        <v>-385.42280221442979</v>
      </c>
      <c r="O50" s="75">
        <f>'Selling Price'!O61-'Cash Cost'!O50</f>
        <v>-389.61717514476095</v>
      </c>
      <c r="P50" s="75">
        <f>'Selling Price'!P61-'Cash Cost'!P50</f>
        <v>-388.05189057023051</v>
      </c>
      <c r="Q50" s="75" t="e">
        <f>'Selling Price'!#REF!-'Cash Cost'!Q50</f>
        <v>#REF!</v>
      </c>
      <c r="R50" s="75" t="e">
        <f>'Selling Price'!#REF!-'Cash Cost'!R50</f>
        <v>#REF!</v>
      </c>
      <c r="S50" s="75" t="e">
        <f>'Selling Price'!#REF!-'Cash Cost'!S50</f>
        <v>#REF!</v>
      </c>
      <c r="T50" s="75" t="e">
        <f>'Selling Price'!#REF!-'Cash Cost'!T50</f>
        <v>#REF!</v>
      </c>
      <c r="U50" s="75" t="e">
        <f>'Selling Price'!#REF!-'Cash Cost'!U50</f>
        <v>#REF!</v>
      </c>
      <c r="V50" s="75" t="e">
        <f>'Selling Price'!#REF!-'Cash Cost'!V50</f>
        <v>#REF!</v>
      </c>
      <c r="W50" s="75" t="e">
        <f>'Selling Price'!#REF!-'Cash Cost'!W50</f>
        <v>#REF!</v>
      </c>
      <c r="X50" s="75" t="e">
        <f>'Selling Price'!#REF!-'Cash Cost'!X50</f>
        <v>#REF!</v>
      </c>
    </row>
    <row r="51" spans="1:24">
      <c r="A51" s="93" t="s">
        <v>7</v>
      </c>
      <c r="B51" s="84" t="s">
        <v>95</v>
      </c>
      <c r="C51" s="64" t="s">
        <v>103</v>
      </c>
      <c r="D51" s="95" t="s">
        <v>95</v>
      </c>
      <c r="E51" s="75">
        <f>'Selling Price'!E62-'Cash Cost'!E51</f>
        <v>337.29962902566075</v>
      </c>
      <c r="F51" s="75">
        <f>'Selling Price'!F62-'Cash Cost'!F51</f>
        <v>421.90195568867426</v>
      </c>
      <c r="G51" s="75">
        <f>'Selling Price'!G62-'Cash Cost'!G51</f>
        <v>693.46995938684381</v>
      </c>
      <c r="H51" s="75">
        <f>'Selling Price'!H62-'Cash Cost'!H51</f>
        <v>670.11416490334523</v>
      </c>
      <c r="I51" s="75">
        <f>'Selling Price'!I62-'Cash Cost'!I51</f>
        <v>629.12421466087335</v>
      </c>
      <c r="J51" s="75">
        <f>'Selling Price'!J62-'Cash Cost'!J51</f>
        <v>584.21992298294708</v>
      </c>
      <c r="K51" s="75">
        <f>'Selling Price'!K62-'Cash Cost'!K51</f>
        <v>526.46733339230013</v>
      </c>
      <c r="L51" s="75">
        <f>'Selling Price'!L62-'Cash Cost'!L51</f>
        <v>506.62249168770308</v>
      </c>
      <c r="M51" s="75">
        <f>'Selling Price'!M62-'Cash Cost'!M51</f>
        <v>505.51517824933387</v>
      </c>
      <c r="N51" s="75">
        <f>'Selling Price'!N62-'Cash Cost'!N51</f>
        <v>447.89719778557026</v>
      </c>
      <c r="O51" s="75">
        <f>'Selling Price'!O62-'Cash Cost'!O51</f>
        <v>433.44282485523911</v>
      </c>
      <c r="P51" s="75">
        <f>'Selling Price'!P62-'Cash Cost'!P51</f>
        <v>424.56810942976949</v>
      </c>
      <c r="Q51" s="75" t="e">
        <f>'Selling Price'!#REF!-'Cash Cost'!Q51</f>
        <v>#REF!</v>
      </c>
      <c r="R51" s="75" t="e">
        <f>'Selling Price'!#REF!-'Cash Cost'!R51</f>
        <v>#REF!</v>
      </c>
      <c r="S51" s="75" t="e">
        <f>'Selling Price'!#REF!-'Cash Cost'!S51</f>
        <v>#REF!</v>
      </c>
      <c r="T51" s="75" t="e">
        <f>'Selling Price'!#REF!-'Cash Cost'!T51</f>
        <v>#REF!</v>
      </c>
      <c r="U51" s="75" t="e">
        <f>'Selling Price'!#REF!-'Cash Cost'!U51</f>
        <v>#REF!</v>
      </c>
      <c r="V51" s="75" t="e">
        <f>'Selling Price'!#REF!-'Cash Cost'!V51</f>
        <v>#REF!</v>
      </c>
      <c r="W51" s="75" t="e">
        <f>'Selling Price'!#REF!-'Cash Cost'!W51</f>
        <v>#REF!</v>
      </c>
      <c r="X51" s="75" t="e">
        <f>'Selling Price'!#REF!-'Cash Cost'!X51</f>
        <v>#REF!</v>
      </c>
    </row>
    <row r="52" spans="1:24" ht="15" thickBot="1">
      <c r="A52" s="96" t="s">
        <v>7</v>
      </c>
      <c r="B52" s="97" t="s">
        <v>95</v>
      </c>
      <c r="C52" s="98" t="s">
        <v>104</v>
      </c>
      <c r="D52" s="99" t="s">
        <v>95</v>
      </c>
      <c r="E52" s="75">
        <f>'Selling Price'!E64-'Cash Cost'!E52</f>
        <v>432.38422396066477</v>
      </c>
      <c r="F52" s="75">
        <f>'Selling Price'!F64-'Cash Cost'!F52</f>
        <v>484.87078603791321</v>
      </c>
      <c r="G52" s="75">
        <f>'Selling Price'!G64-'Cash Cost'!G52</f>
        <v>601.90000393061541</v>
      </c>
      <c r="H52" s="75">
        <f>'Selling Price'!H64-'Cash Cost'!H52</f>
        <v>437.3169896995488</v>
      </c>
      <c r="I52" s="75">
        <f>'Selling Price'!I64-'Cash Cost'!I52</f>
        <v>419.58120983572479</v>
      </c>
      <c r="J52" s="75">
        <f>'Selling Price'!J64-'Cash Cost'!J52</f>
        <v>394.67830828401412</v>
      </c>
      <c r="K52" s="75">
        <f>'Selling Price'!K64-'Cash Cost'!K52</f>
        <v>367.27710881958296</v>
      </c>
      <c r="L52" s="75">
        <f>'Selling Price'!L64-'Cash Cost'!L52</f>
        <v>332.96087698877017</v>
      </c>
      <c r="M52" s="75">
        <f>'Selling Price'!M64-'Cash Cost'!M52</f>
        <v>354.90495367661674</v>
      </c>
      <c r="N52" s="75">
        <f>'Selling Price'!N64-'Cash Cost'!N52</f>
        <v>329.63975346528491</v>
      </c>
      <c r="O52" s="75">
        <f>'Selling Price'!O64-'Cash Cost'!O52</f>
        <v>344.34677066116956</v>
      </c>
      <c r="P52" s="75">
        <f>'Selling Price'!P64-'Cash Cost'!P52</f>
        <v>348.71483548813183</v>
      </c>
      <c r="Q52" s="75" t="e">
        <f>'Selling Price'!#REF!-'Cash Cost'!Q52</f>
        <v>#REF!</v>
      </c>
      <c r="R52" s="75" t="e">
        <f>'Selling Price'!#REF!-'Cash Cost'!R52</f>
        <v>#REF!</v>
      </c>
      <c r="S52" s="75" t="e">
        <f>'Selling Price'!#REF!-'Cash Cost'!S52</f>
        <v>#REF!</v>
      </c>
      <c r="T52" s="75" t="e">
        <f>'Selling Price'!#REF!-'Cash Cost'!T52</f>
        <v>#REF!</v>
      </c>
      <c r="U52" s="75" t="e">
        <f>'Selling Price'!#REF!-'Cash Cost'!U52</f>
        <v>#REF!</v>
      </c>
      <c r="V52" s="75" t="e">
        <f>'Selling Price'!#REF!-'Cash Cost'!V52</f>
        <v>#REF!</v>
      </c>
      <c r="W52" s="75" t="e">
        <f>'Selling Price'!#REF!-'Cash Cost'!W52</f>
        <v>#REF!</v>
      </c>
      <c r="X52" s="75" t="e">
        <f>'Selling Price'!#REF!-'Cash Cost'!X52</f>
        <v>#REF!</v>
      </c>
    </row>
    <row r="53" spans="1:24">
      <c r="A53" s="87" t="s">
        <v>7</v>
      </c>
      <c r="B53" s="88" t="s">
        <v>95</v>
      </c>
      <c r="C53" s="88" t="s">
        <v>105</v>
      </c>
      <c r="D53" s="88" t="s">
        <v>95</v>
      </c>
      <c r="E53" s="75">
        <f>'Selling Price'!E69-'Cash Cost'!E53</f>
        <v>149.29120970255661</v>
      </c>
      <c r="F53" s="75">
        <f>'Selling Price'!F69-'Cash Cost'!F53</f>
        <v>155.21888738280467</v>
      </c>
      <c r="G53" s="75">
        <f>'Selling Price'!G69-'Cash Cost'!G53</f>
        <v>151.04881411860998</v>
      </c>
      <c r="H53" s="75">
        <f>'Selling Price'!H69-'Cash Cost'!H53</f>
        <v>149.12826746744793</v>
      </c>
      <c r="I53" s="75">
        <f>'Selling Price'!I69-'Cash Cost'!I53</f>
        <v>146.46470352153699</v>
      </c>
      <c r="J53" s="75">
        <f>'Selling Price'!J69-'Cash Cost'!J53</f>
        <v>150.1604118436104</v>
      </c>
      <c r="K53" s="75">
        <f>'Selling Price'!K69-'Cash Cost'!K53</f>
        <v>151.96650904107656</v>
      </c>
      <c r="L53" s="75">
        <f>'Selling Price'!L69-'Cash Cost'!L53</f>
        <v>151.6999817886645</v>
      </c>
      <c r="M53" s="75">
        <f>'Selling Price'!M69-'Cash Cost'!M53</f>
        <v>167.24266835029528</v>
      </c>
      <c r="N53" s="75">
        <f>'Selling Price'!N69-'Cash Cost'!N53</f>
        <v>136.08490102172107</v>
      </c>
      <c r="O53" s="75">
        <f>'Selling Price'!O69-'Cash Cost'!O53</f>
        <v>146.96376938813967</v>
      </c>
      <c r="P53" s="75">
        <f>'Selling Price'!P69-'Cash Cost'!P53</f>
        <v>148.5290539626701</v>
      </c>
      <c r="Q53" s="75" t="e">
        <f>'Selling Price'!#REF!-'Cash Cost'!Q53</f>
        <v>#REF!</v>
      </c>
      <c r="R53" s="75" t="e">
        <f>'Selling Price'!#REF!-'Cash Cost'!R53</f>
        <v>#REF!</v>
      </c>
      <c r="S53" s="75" t="e">
        <f>'Selling Price'!#REF!-'Cash Cost'!S53</f>
        <v>#REF!</v>
      </c>
      <c r="T53" s="75" t="e">
        <f>'Selling Price'!#REF!-'Cash Cost'!T53</f>
        <v>#REF!</v>
      </c>
      <c r="U53" s="75" t="e">
        <f>'Selling Price'!#REF!-'Cash Cost'!U53</f>
        <v>#REF!</v>
      </c>
      <c r="V53" s="75" t="e">
        <f>'Selling Price'!#REF!-'Cash Cost'!V53</f>
        <v>#REF!</v>
      </c>
      <c r="W53" s="75" t="e">
        <f>'Selling Price'!#REF!-'Cash Cost'!W53</f>
        <v>#REF!</v>
      </c>
      <c r="X53" s="75" t="e">
        <f>'Selling Price'!#REF!-'Cash Cost'!X53</f>
        <v>#REF!</v>
      </c>
    </row>
    <row r="54" spans="1:24">
      <c r="A54" s="74" t="s">
        <v>7</v>
      </c>
      <c r="B54" s="246" t="s">
        <v>42</v>
      </c>
      <c r="C54" s="247" t="s">
        <v>180</v>
      </c>
      <c r="D54" s="247" t="s">
        <v>107</v>
      </c>
      <c r="E54" s="75">
        <f>'Selling Price'!E70-'Cash Cost'!E54</f>
        <v>365.27480319177232</v>
      </c>
      <c r="F54" s="75">
        <f>'Selling Price'!F70-'Cash Cost'!F54</f>
        <v>411.59014703085046</v>
      </c>
      <c r="G54" s="75">
        <f>'Selling Price'!G70-'Cash Cost'!G54</f>
        <v>537.31315302467624</v>
      </c>
      <c r="H54" s="75">
        <f>'Selling Price'!H70-'Cash Cost'!H54</f>
        <v>369.94442713636374</v>
      </c>
      <c r="I54" s="75">
        <f>'Selling Price'!I70-'Cash Cost'!I54</f>
        <v>348.0044768938921</v>
      </c>
      <c r="J54" s="75">
        <f>'Selling Price'!J70-'Cash Cost'!J54</f>
        <v>321.70018521596552</v>
      </c>
      <c r="K54" s="75">
        <f>'Selling Price'!K70-'Cash Cost'!K54</f>
        <v>292.85692364168273</v>
      </c>
      <c r="L54" s="75">
        <f>'Selling Price'!L70-'Cash Cost'!L54</f>
        <v>259.94208193708573</v>
      </c>
      <c r="M54" s="75">
        <f>'Selling Price'!M70-'Cash Cost'!M54</f>
        <v>280.48476849871651</v>
      </c>
      <c r="N54" s="75">
        <f>'Selling Price'!N70-'Cash Cost'!N54</f>
        <v>252.37347037160976</v>
      </c>
      <c r="O54" s="75">
        <f>'Selling Price'!O70-'Cash Cost'!O54</f>
        <v>265.6790974412786</v>
      </c>
      <c r="P54" s="75">
        <f>'Selling Price'!P70-'Cash Cost'!P54</f>
        <v>267.24438201580904</v>
      </c>
      <c r="Q54" s="75" t="e">
        <f>'Selling Price'!#REF!-'Cash Cost'!Q54</f>
        <v>#REF!</v>
      </c>
      <c r="R54" s="75" t="e">
        <f>'Selling Price'!#REF!-'Cash Cost'!R54</f>
        <v>#REF!</v>
      </c>
      <c r="S54" s="75" t="e">
        <f>'Selling Price'!#REF!-'Cash Cost'!S54</f>
        <v>#REF!</v>
      </c>
      <c r="T54" s="75" t="e">
        <f>'Selling Price'!#REF!-'Cash Cost'!T54</f>
        <v>#REF!</v>
      </c>
      <c r="U54" s="75" t="e">
        <f>'Selling Price'!#REF!-'Cash Cost'!U54</f>
        <v>#REF!</v>
      </c>
      <c r="V54" s="75" t="e">
        <f>'Selling Price'!#REF!-'Cash Cost'!V54</f>
        <v>#REF!</v>
      </c>
      <c r="W54" s="75" t="e">
        <f>'Selling Price'!#REF!-'Cash Cost'!W54</f>
        <v>#REF!</v>
      </c>
      <c r="X54" s="75" t="e">
        <f>'Selling Price'!#REF!-'Cash Cost'!X54</f>
        <v>#REF!</v>
      </c>
    </row>
    <row r="55" spans="1:24">
      <c r="A55" s="74" t="s">
        <v>7</v>
      </c>
      <c r="B55" s="86" t="s">
        <v>124</v>
      </c>
      <c r="C55" s="86" t="s">
        <v>106</v>
      </c>
      <c r="D55" s="86" t="s">
        <v>107</v>
      </c>
      <c r="E55" s="75">
        <f>'Selling Price'!E71-'Cash Cost'!E55</f>
        <v>-19.082905383715456</v>
      </c>
      <c r="F55" s="75">
        <f>'Selling Price'!F71-'Cash Cost'!F55</f>
        <v>-19.192163378685905</v>
      </c>
      <c r="G55" s="75">
        <f>'Selling Price'!G71-'Cash Cost'!G55</f>
        <v>-19.272091621458685</v>
      </c>
      <c r="H55" s="75">
        <f>'Selling Price'!H71-'Cash Cost'!H55</f>
        <v>-19.286274509804002</v>
      </c>
      <c r="I55" s="75">
        <f>'Selling Price'!I71-'Cash Cost'!I55</f>
        <v>-19.286274509803889</v>
      </c>
      <c r="J55" s="75">
        <f>'Selling Price'!J71-'Cash Cost'!J55</f>
        <v>-19.286274509804002</v>
      </c>
      <c r="K55" s="75">
        <f>'Selling Price'!K71-'Cash Cost'!K55</f>
        <v>-19.305225007550575</v>
      </c>
      <c r="L55" s="75">
        <f>'Selling Price'!L71-'Cash Cost'!L55</f>
        <v>299.20562147027408</v>
      </c>
      <c r="M55" s="75">
        <f>'Selling Price'!M71-'Cash Cost'!M55</f>
        <v>275.93566117991656</v>
      </c>
      <c r="N55" s="75">
        <f>'Selling Price'!N71-'Cash Cost'!N55</f>
        <v>-19.439171489491287</v>
      </c>
      <c r="O55" s="75">
        <f>'Selling Price'!O71-'Cash Cost'!O55</f>
        <v>-19.439171489491287</v>
      </c>
      <c r="P55" s="75">
        <f>'Selling Price'!P71-'Cash Cost'!P55</f>
        <v>-19.439171489491287</v>
      </c>
      <c r="Q55" s="75" t="e">
        <f>'Selling Price'!#REF!-'Cash Cost'!Q55</f>
        <v>#REF!</v>
      </c>
      <c r="R55" s="75" t="e">
        <f>'Selling Price'!#REF!-'Cash Cost'!R55</f>
        <v>#REF!</v>
      </c>
      <c r="S55" s="75" t="e">
        <f>'Selling Price'!#REF!-'Cash Cost'!S55</f>
        <v>#REF!</v>
      </c>
      <c r="T55" s="75" t="e">
        <f>'Selling Price'!#REF!-'Cash Cost'!T55</f>
        <v>#REF!</v>
      </c>
      <c r="U55" s="75" t="e">
        <f>'Selling Price'!#REF!-'Cash Cost'!U55</f>
        <v>#REF!</v>
      </c>
      <c r="V55" s="75" t="e">
        <f>'Selling Price'!#REF!-'Cash Cost'!V55</f>
        <v>#REF!</v>
      </c>
      <c r="W55" s="75" t="e">
        <f>'Selling Price'!#REF!-'Cash Cost'!W55</f>
        <v>#REF!</v>
      </c>
      <c r="X55" s="75" t="e">
        <f>'Selling Price'!#REF!-'Cash Cost'!X55</f>
        <v>#REF!</v>
      </c>
    </row>
    <row r="56" spans="1:24">
      <c r="A56" s="74" t="s">
        <v>7</v>
      </c>
      <c r="B56" s="85" t="s">
        <v>95</v>
      </c>
      <c r="C56" s="85" t="s">
        <v>106</v>
      </c>
      <c r="D56" s="85" t="s">
        <v>107</v>
      </c>
      <c r="E56" s="75">
        <f>'Selling Price'!E75-'Cash Cost'!E56</f>
        <v>52.206433370935997</v>
      </c>
      <c r="F56" s="75">
        <f>'Selling Price'!F75-'Cash Cost'!F56</f>
        <v>57.51259141030522</v>
      </c>
      <c r="G56" s="75">
        <f>'Selling Price'!G75-'Cash Cost'!G56</f>
        <v>52.893321801047534</v>
      </c>
      <c r="H56" s="75">
        <f>'Selling Price'!H75-'Cash Cost'!H56</f>
        <v>50.90747389352822</v>
      </c>
      <c r="I56" s="75">
        <f>'Selling Price'!I75-'Cash Cost'!I56</f>
        <v>48.243909947617283</v>
      </c>
      <c r="J56" s="75">
        <f>'Selling Price'!J75-'Cash Cost'!J56</f>
        <v>51.939618269690698</v>
      </c>
      <c r="K56" s="75">
        <f>'Selling Price'!K75-'Cash Cost'!K56</f>
        <v>53.594984823530751</v>
      </c>
      <c r="L56" s="75">
        <f>'Selling Price'!L75-'Cash Cost'!L56</f>
        <v>53.32845757111869</v>
      </c>
      <c r="M56" s="75">
        <f>'Selling Price'!M75-'Cash Cost'!M56</f>
        <v>68.871144132749464</v>
      </c>
      <c r="N56" s="75">
        <f>'Selling Price'!N75-'Cash Cost'!N56</f>
        <v>36.892139188022554</v>
      </c>
      <c r="O56" s="75">
        <f>'Selling Price'!O75-'Cash Cost'!O56</f>
        <v>47.771007554441155</v>
      </c>
      <c r="P56" s="75">
        <f>'Selling Price'!P75-'Cash Cost'!P56</f>
        <v>49.336292128971593</v>
      </c>
      <c r="Q56" s="75" t="e">
        <f>'Selling Price'!#REF!-'Cash Cost'!Q56</f>
        <v>#REF!</v>
      </c>
      <c r="R56" s="75" t="e">
        <f>'Selling Price'!#REF!-'Cash Cost'!R56</f>
        <v>#REF!</v>
      </c>
      <c r="S56" s="75" t="e">
        <f>'Selling Price'!#REF!-'Cash Cost'!S56</f>
        <v>#REF!</v>
      </c>
      <c r="T56" s="75" t="e">
        <f>'Selling Price'!#REF!-'Cash Cost'!T56</f>
        <v>#REF!</v>
      </c>
      <c r="U56" s="75" t="e">
        <f>'Selling Price'!#REF!-'Cash Cost'!U56</f>
        <v>#REF!</v>
      </c>
      <c r="V56" s="75" t="e">
        <f>'Selling Price'!#REF!-'Cash Cost'!V56</f>
        <v>#REF!</v>
      </c>
      <c r="W56" s="75" t="e">
        <f>'Selling Price'!#REF!-'Cash Cost'!W56</f>
        <v>#REF!</v>
      </c>
      <c r="X56" s="75" t="e">
        <f>'Selling Price'!#REF!-'Cash Cost'!X56</f>
        <v>#REF!</v>
      </c>
    </row>
    <row r="57" spans="1:24">
      <c r="A57" s="74" t="s">
        <v>7</v>
      </c>
      <c r="B57" s="85" t="s">
        <v>95</v>
      </c>
      <c r="C57" s="85" t="s">
        <v>106</v>
      </c>
      <c r="D57" s="85" t="s">
        <v>108</v>
      </c>
      <c r="E57" s="75">
        <f>'Selling Price'!E76-'Cash Cost'!E57</f>
        <v>52.206433370935997</v>
      </c>
      <c r="F57" s="75">
        <f>'Selling Price'!F76-'Cash Cost'!F57</f>
        <v>57.51259141030522</v>
      </c>
      <c r="G57" s="75">
        <f>'Selling Price'!G76-'Cash Cost'!G57</f>
        <v>52.893321801047534</v>
      </c>
      <c r="H57" s="75">
        <f>'Selling Price'!H76-'Cash Cost'!H57</f>
        <v>50.90747389352822</v>
      </c>
      <c r="I57" s="75">
        <f>'Selling Price'!I76-'Cash Cost'!I57</f>
        <v>48.243909947617283</v>
      </c>
      <c r="J57" s="75">
        <f>'Selling Price'!J76-'Cash Cost'!J57</f>
        <v>51.939618269690698</v>
      </c>
      <c r="K57" s="75">
        <f>'Selling Price'!K76-'Cash Cost'!K57</f>
        <v>53.594984823530751</v>
      </c>
      <c r="L57" s="75">
        <f>'Selling Price'!L76-'Cash Cost'!L57</f>
        <v>53.32845757111869</v>
      </c>
      <c r="M57" s="75">
        <f>'Selling Price'!M76-'Cash Cost'!M57</f>
        <v>68.871144132749464</v>
      </c>
      <c r="N57" s="75">
        <f>'Selling Price'!N76-'Cash Cost'!N57</f>
        <v>36.892139188022554</v>
      </c>
      <c r="O57" s="75">
        <f>'Selling Price'!O76-'Cash Cost'!O57</f>
        <v>47.771007554441155</v>
      </c>
      <c r="P57" s="75">
        <f>'Selling Price'!P76-'Cash Cost'!P57</f>
        <v>49.336292128971593</v>
      </c>
      <c r="Q57" s="75" t="e">
        <f>'Selling Price'!#REF!-'Cash Cost'!Q57</f>
        <v>#REF!</v>
      </c>
      <c r="R57" s="75" t="e">
        <f>'Selling Price'!#REF!-'Cash Cost'!R57</f>
        <v>#REF!</v>
      </c>
      <c r="S57" s="75" t="e">
        <f>'Selling Price'!#REF!-'Cash Cost'!S57</f>
        <v>#REF!</v>
      </c>
      <c r="T57" s="75" t="e">
        <f>'Selling Price'!#REF!-'Cash Cost'!T57</f>
        <v>#REF!</v>
      </c>
      <c r="U57" s="75" t="e">
        <f>'Selling Price'!#REF!-'Cash Cost'!U57</f>
        <v>#REF!</v>
      </c>
      <c r="V57" s="75" t="e">
        <f>'Selling Price'!#REF!-'Cash Cost'!V57</f>
        <v>#REF!</v>
      </c>
      <c r="W57" s="75" t="e">
        <f>'Selling Price'!#REF!-'Cash Cost'!W57</f>
        <v>#REF!</v>
      </c>
      <c r="X57" s="75" t="e">
        <f>'Selling Price'!#REF!-'Cash Cost'!X57</f>
        <v>#REF!</v>
      </c>
    </row>
    <row r="58" spans="1:24">
      <c r="A58" s="74" t="s">
        <v>7</v>
      </c>
      <c r="B58" s="85" t="s">
        <v>95</v>
      </c>
      <c r="C58" s="85" t="s">
        <v>106</v>
      </c>
      <c r="D58" s="85" t="s">
        <v>109</v>
      </c>
      <c r="E58" s="75">
        <f>'Selling Price'!E77-'Cash Cost'!E58</f>
        <v>54.905036497983417</v>
      </c>
      <c r="F58" s="75">
        <f>'Selling Price'!F77-'Cash Cost'!F58</f>
        <v>60.166660631969648</v>
      </c>
      <c r="G58" s="75">
        <f>'Selling Price'!G77-'Cash Cost'!G58</f>
        <v>55.509332503178939</v>
      </c>
      <c r="H58" s="75">
        <f>'Selling Price'!H77-'Cash Cost'!H58</f>
        <v>53.502324782681683</v>
      </c>
      <c r="I58" s="75">
        <f>'Selling Price'!I77-'Cash Cost'!I58</f>
        <v>50.838760836770746</v>
      </c>
      <c r="J58" s="75">
        <f>'Selling Price'!J77-'Cash Cost'!J58</f>
        <v>54.534469158844161</v>
      </c>
      <c r="K58" s="75">
        <f>'Selling Price'!K77-'Cash Cost'!K58</f>
        <v>56.225041206585445</v>
      </c>
      <c r="L58" s="75">
        <f>'Selling Price'!L77-'Cash Cost'!L58</f>
        <v>55.958513954173384</v>
      </c>
      <c r="M58" s="75">
        <f>'Selling Price'!M77-'Cash Cost'!M58</f>
        <v>71.501200515804157</v>
      </c>
      <c r="N58" s="75">
        <f>'Selling Price'!N77-'Cash Cost'!N58</f>
        <v>39.526874826168182</v>
      </c>
      <c r="O58" s="75">
        <f>'Selling Price'!O77-'Cash Cost'!O58</f>
        <v>50.405743192586783</v>
      </c>
      <c r="P58" s="75">
        <f>'Selling Price'!P77-'Cash Cost'!P58</f>
        <v>51.971027767117221</v>
      </c>
      <c r="Q58" s="75" t="e">
        <f>'Selling Price'!#REF!-'Cash Cost'!Q58</f>
        <v>#REF!</v>
      </c>
      <c r="R58" s="75" t="e">
        <f>'Selling Price'!#REF!-'Cash Cost'!R58</f>
        <v>#REF!</v>
      </c>
      <c r="S58" s="75" t="e">
        <f>'Selling Price'!#REF!-'Cash Cost'!S58</f>
        <v>#REF!</v>
      </c>
      <c r="T58" s="75" t="e">
        <f>'Selling Price'!#REF!-'Cash Cost'!T58</f>
        <v>#REF!</v>
      </c>
      <c r="U58" s="75" t="e">
        <f>'Selling Price'!#REF!-'Cash Cost'!U58</f>
        <v>#REF!</v>
      </c>
      <c r="V58" s="75" t="e">
        <f>'Selling Price'!#REF!-'Cash Cost'!V58</f>
        <v>#REF!</v>
      </c>
      <c r="W58" s="75" t="e">
        <f>'Selling Price'!#REF!-'Cash Cost'!W58</f>
        <v>#REF!</v>
      </c>
      <c r="X58" s="75" t="e">
        <f>'Selling Price'!#REF!-'Cash Cost'!X58</f>
        <v>#REF!</v>
      </c>
    </row>
    <row r="59" spans="1:24">
      <c r="A59" s="74" t="s">
        <v>7</v>
      </c>
      <c r="B59" s="85" t="s">
        <v>95</v>
      </c>
      <c r="C59" s="85" t="s">
        <v>110</v>
      </c>
      <c r="D59" s="85" t="s">
        <v>107</v>
      </c>
      <c r="E59" s="75">
        <f>'Selling Price'!E79-'Cash Cost'!E59</f>
        <v>53.39742609276027</v>
      </c>
      <c r="F59" s="75">
        <f>'Selling Price'!F79-'Cash Cost'!F59</f>
        <v>58.711988593281092</v>
      </c>
      <c r="G59" s="75">
        <f>'Selling Price'!G79-'Cash Cost'!G59</f>
        <v>54.098867310390517</v>
      </c>
      <c r="H59" s="75">
        <f>'Selling Price'!H79-'Cash Cost'!H59</f>
        <v>52.114110394282363</v>
      </c>
      <c r="I59" s="75">
        <f>'Selling Price'!I79-'Cash Cost'!I59</f>
        <v>49.450546448371426</v>
      </c>
      <c r="J59" s="75">
        <f>'Selling Price'!J79-'Cash Cost'!J59</f>
        <v>53.146254770444841</v>
      </c>
      <c r="K59" s="75">
        <f>'Selling Price'!K79-'Cash Cost'!K59</f>
        <v>54.803079054880811</v>
      </c>
      <c r="L59" s="75">
        <f>'Selling Price'!L79-'Cash Cost'!L59</f>
        <v>54.53655180246875</v>
      </c>
      <c r="M59" s="75">
        <f>'Selling Price'!M79-'Cash Cost'!M59</f>
        <v>70.079238364099524</v>
      </c>
      <c r="N59" s="75">
        <f>'Selling Price'!N79-'Cash Cost'!N59</f>
        <v>38.110536994906511</v>
      </c>
      <c r="O59" s="75">
        <f>'Selling Price'!O79-'Cash Cost'!O59</f>
        <v>48.989405361325112</v>
      </c>
      <c r="P59" s="75">
        <f>'Selling Price'!P79-'Cash Cost'!P59</f>
        <v>50.554689935855549</v>
      </c>
      <c r="Q59" s="75" t="e">
        <f>'Selling Price'!#REF!-'Cash Cost'!Q59</f>
        <v>#REF!</v>
      </c>
      <c r="R59" s="75" t="e">
        <f>'Selling Price'!#REF!-'Cash Cost'!R59</f>
        <v>#REF!</v>
      </c>
      <c r="S59" s="75" t="e">
        <f>'Selling Price'!#REF!-'Cash Cost'!S59</f>
        <v>#REF!</v>
      </c>
      <c r="T59" s="75" t="e">
        <f>'Selling Price'!#REF!-'Cash Cost'!T59</f>
        <v>#REF!</v>
      </c>
      <c r="U59" s="75" t="e">
        <f>'Selling Price'!#REF!-'Cash Cost'!U59</f>
        <v>#REF!</v>
      </c>
      <c r="V59" s="75" t="e">
        <f>'Selling Price'!#REF!-'Cash Cost'!V59</f>
        <v>#REF!</v>
      </c>
      <c r="W59" s="75" t="e">
        <f>'Selling Price'!#REF!-'Cash Cost'!W59</f>
        <v>#REF!</v>
      </c>
      <c r="X59" s="75" t="e">
        <f>'Selling Price'!#REF!-'Cash Cost'!X59</f>
        <v>#REF!</v>
      </c>
    </row>
    <row r="60" spans="1:24">
      <c r="A60" s="74" t="s">
        <v>7</v>
      </c>
      <c r="B60" s="85" t="s">
        <v>95</v>
      </c>
      <c r="C60" s="85" t="s">
        <v>111</v>
      </c>
      <c r="D60" s="85" t="s">
        <v>107</v>
      </c>
      <c r="E60" s="75">
        <f>'Selling Price'!E80-'Cash Cost'!E60</f>
        <v>53.39742609276027</v>
      </c>
      <c r="F60" s="75">
        <f>'Selling Price'!F80-'Cash Cost'!F60</f>
        <v>58.711988593281092</v>
      </c>
      <c r="G60" s="75">
        <f>'Selling Price'!G80-'Cash Cost'!G60</f>
        <v>54.098867310390517</v>
      </c>
      <c r="H60" s="75">
        <f>'Selling Price'!H80-'Cash Cost'!H60</f>
        <v>52.114110394282363</v>
      </c>
      <c r="I60" s="75">
        <f>'Selling Price'!I80-'Cash Cost'!I60</f>
        <v>49.450546448371426</v>
      </c>
      <c r="J60" s="75">
        <f>'Selling Price'!J80-'Cash Cost'!J60</f>
        <v>53.146254770444841</v>
      </c>
      <c r="K60" s="75">
        <f>'Selling Price'!K80-'Cash Cost'!K60</f>
        <v>54.803079054880811</v>
      </c>
      <c r="L60" s="75">
        <f>'Selling Price'!L80-'Cash Cost'!L60</f>
        <v>54.53655180246875</v>
      </c>
      <c r="M60" s="75">
        <f>'Selling Price'!M80-'Cash Cost'!M60</f>
        <v>70.079238364099524</v>
      </c>
      <c r="N60" s="75">
        <f>'Selling Price'!N80-'Cash Cost'!N60</f>
        <v>38.110536994906511</v>
      </c>
      <c r="O60" s="75">
        <f>'Selling Price'!O80-'Cash Cost'!O60</f>
        <v>48.989405361325112</v>
      </c>
      <c r="P60" s="75">
        <f>'Selling Price'!P80-'Cash Cost'!P60</f>
        <v>50.554689935855549</v>
      </c>
      <c r="Q60" s="75" t="e">
        <f>'Selling Price'!#REF!-'Cash Cost'!Q60</f>
        <v>#REF!</v>
      </c>
      <c r="R60" s="75" t="e">
        <f>'Selling Price'!#REF!-'Cash Cost'!R60</f>
        <v>#REF!</v>
      </c>
      <c r="S60" s="75" t="e">
        <f>'Selling Price'!#REF!-'Cash Cost'!S60</f>
        <v>#REF!</v>
      </c>
      <c r="T60" s="75" t="e">
        <f>'Selling Price'!#REF!-'Cash Cost'!T60</f>
        <v>#REF!</v>
      </c>
      <c r="U60" s="75" t="e">
        <f>'Selling Price'!#REF!-'Cash Cost'!U60</f>
        <v>#REF!</v>
      </c>
      <c r="V60" s="75" t="e">
        <f>'Selling Price'!#REF!-'Cash Cost'!V60</f>
        <v>#REF!</v>
      </c>
      <c r="W60" s="75" t="e">
        <f>'Selling Price'!#REF!-'Cash Cost'!W60</f>
        <v>#REF!</v>
      </c>
      <c r="X60" s="75" t="e">
        <f>'Selling Price'!#REF!-'Cash Cost'!X60</f>
        <v>#REF!</v>
      </c>
    </row>
    <row r="61" spans="1:24">
      <c r="A61" s="74" t="s">
        <v>7</v>
      </c>
      <c r="B61" s="85" t="s">
        <v>95</v>
      </c>
      <c r="C61" s="85" t="s">
        <v>112</v>
      </c>
      <c r="D61" s="85" t="s">
        <v>107</v>
      </c>
      <c r="E61" s="75">
        <f>'Selling Price'!E81-'Cash Cost'!E61</f>
        <v>72.155561461492482</v>
      </c>
      <c r="F61" s="75">
        <f>'Selling Price'!F81-'Cash Cost'!F61</f>
        <v>77.602494225150508</v>
      </c>
      <c r="G61" s="75">
        <f>'Selling Price'!G81-'Cash Cost'!G61</f>
        <v>73.086209082542439</v>
      </c>
      <c r="H61" s="75">
        <f>'Selling Price'!H81-'Cash Cost'!H61</f>
        <v>71.118635281160209</v>
      </c>
      <c r="I61" s="75">
        <f>'Selling Price'!I81-'Cash Cost'!I61</f>
        <v>68.455071335249272</v>
      </c>
      <c r="J61" s="75">
        <f>'Selling Price'!J81-'Cash Cost'!J61</f>
        <v>72.150779657322687</v>
      </c>
      <c r="K61" s="75">
        <f>'Selling Price'!K81-'Cash Cost'!K61</f>
        <v>73.830563198644029</v>
      </c>
      <c r="L61" s="75">
        <f>'Selling Price'!L81-'Cash Cost'!L61</f>
        <v>73.564035946231968</v>
      </c>
      <c r="M61" s="75">
        <f>'Selling Price'!M81-'Cash Cost'!M61</f>
        <v>89.106722507862742</v>
      </c>
      <c r="N61" s="75">
        <f>'Selling Price'!N81-'Cash Cost'!N61</f>
        <v>57.300302453328698</v>
      </c>
      <c r="O61" s="75">
        <f>'Selling Price'!O81-'Cash Cost'!O61</f>
        <v>68.179170819747299</v>
      </c>
      <c r="P61" s="75">
        <f>'Selling Price'!P81-'Cash Cost'!P61</f>
        <v>69.744455394277736</v>
      </c>
      <c r="Q61" s="75" t="e">
        <f>'Selling Price'!#REF!-'Cash Cost'!Q61</f>
        <v>#REF!</v>
      </c>
      <c r="R61" s="75" t="e">
        <f>'Selling Price'!#REF!-'Cash Cost'!R61</f>
        <v>#REF!</v>
      </c>
      <c r="S61" s="75" t="e">
        <f>'Selling Price'!#REF!-'Cash Cost'!S61</f>
        <v>#REF!</v>
      </c>
      <c r="T61" s="75" t="e">
        <f>'Selling Price'!#REF!-'Cash Cost'!T61</f>
        <v>#REF!</v>
      </c>
      <c r="U61" s="75" t="e">
        <f>'Selling Price'!#REF!-'Cash Cost'!U61</f>
        <v>#REF!</v>
      </c>
      <c r="V61" s="75" t="e">
        <f>'Selling Price'!#REF!-'Cash Cost'!V61</f>
        <v>#REF!</v>
      </c>
      <c r="W61" s="75" t="e">
        <f>'Selling Price'!#REF!-'Cash Cost'!W61</f>
        <v>#REF!</v>
      </c>
      <c r="X61" s="75" t="e">
        <f>'Selling Price'!#REF!-'Cash Cost'!X61</f>
        <v>#REF!</v>
      </c>
    </row>
    <row r="62" spans="1:24">
      <c r="A62" s="74" t="s">
        <v>7</v>
      </c>
      <c r="B62" s="85" t="s">
        <v>95</v>
      </c>
      <c r="C62" s="85" t="s">
        <v>112</v>
      </c>
      <c r="D62" s="85" t="s">
        <v>109</v>
      </c>
      <c r="E62" s="75">
        <f>'Selling Price'!E82-'Cash Cost'!E62</f>
        <v>74.854164588539902</v>
      </c>
      <c r="F62" s="75">
        <f>'Selling Price'!F82-'Cash Cost'!F62</f>
        <v>80.256563446814937</v>
      </c>
      <c r="G62" s="75">
        <f>'Selling Price'!G82-'Cash Cost'!G62</f>
        <v>75.702219784673844</v>
      </c>
      <c r="H62" s="75">
        <f>'Selling Price'!H82-'Cash Cost'!H62</f>
        <v>73.713486170313672</v>
      </c>
      <c r="I62" s="75">
        <f>'Selling Price'!I82-'Cash Cost'!I62</f>
        <v>71.049922224402735</v>
      </c>
      <c r="J62" s="75">
        <f>'Selling Price'!J82-'Cash Cost'!J62</f>
        <v>74.74563054647615</v>
      </c>
      <c r="K62" s="75">
        <f>'Selling Price'!K82-'Cash Cost'!K62</f>
        <v>76.460619581698722</v>
      </c>
      <c r="L62" s="75">
        <f>'Selling Price'!L82-'Cash Cost'!L62</f>
        <v>76.194092329286661</v>
      </c>
      <c r="M62" s="75">
        <f>'Selling Price'!M82-'Cash Cost'!M62</f>
        <v>91.736778890917435</v>
      </c>
      <c r="N62" s="75">
        <f>'Selling Price'!N82-'Cash Cost'!N62</f>
        <v>59.935038091474325</v>
      </c>
      <c r="O62" s="75">
        <f>'Selling Price'!O82-'Cash Cost'!O62</f>
        <v>70.813906457892926</v>
      </c>
      <c r="P62" s="75">
        <f>'Selling Price'!P82-'Cash Cost'!P62</f>
        <v>72.379191032423364</v>
      </c>
      <c r="Q62" s="75" t="e">
        <f>'Selling Price'!#REF!-'Cash Cost'!Q62</f>
        <v>#REF!</v>
      </c>
      <c r="R62" s="75" t="e">
        <f>'Selling Price'!#REF!-'Cash Cost'!R62</f>
        <v>#REF!</v>
      </c>
      <c r="S62" s="75" t="e">
        <f>'Selling Price'!#REF!-'Cash Cost'!S62</f>
        <v>#REF!</v>
      </c>
      <c r="T62" s="75" t="e">
        <f>'Selling Price'!#REF!-'Cash Cost'!T62</f>
        <v>#REF!</v>
      </c>
      <c r="U62" s="75" t="e">
        <f>'Selling Price'!#REF!-'Cash Cost'!U62</f>
        <v>#REF!</v>
      </c>
      <c r="V62" s="75" t="e">
        <f>'Selling Price'!#REF!-'Cash Cost'!V62</f>
        <v>#REF!</v>
      </c>
      <c r="W62" s="75" t="e">
        <f>'Selling Price'!#REF!-'Cash Cost'!W62</f>
        <v>#REF!</v>
      </c>
      <c r="X62" s="75" t="e">
        <f>'Selling Price'!#REF!-'Cash Cost'!X62</f>
        <v>#REF!</v>
      </c>
    </row>
    <row r="63" spans="1:24">
      <c r="A63" s="74" t="s">
        <v>7</v>
      </c>
      <c r="B63" s="85" t="s">
        <v>95</v>
      </c>
      <c r="C63" s="85" t="s">
        <v>113</v>
      </c>
      <c r="D63" s="85" t="s">
        <v>107</v>
      </c>
      <c r="E63" s="75">
        <f>'Selling Price'!E83-'Cash Cost'!E63</f>
        <v>60.24563424324981</v>
      </c>
      <c r="F63" s="75">
        <f>'Selling Price'!F83-'Cash Cost'!F63</f>
        <v>65.608522395392129</v>
      </c>
      <c r="G63" s="75">
        <f>'Selling Price'!G83-'Cash Cost'!G63</f>
        <v>61.030753989112668</v>
      </c>
      <c r="H63" s="75">
        <f>'Selling Price'!H83-'Cash Cost'!H63</f>
        <v>59.052270273618717</v>
      </c>
      <c r="I63" s="75">
        <f>'Selling Price'!I83-'Cash Cost'!I63</f>
        <v>56.38870632770778</v>
      </c>
      <c r="J63" s="75">
        <f>'Selling Price'!J83-'Cash Cost'!J63</f>
        <v>60.084414649781195</v>
      </c>
      <c r="K63" s="75">
        <f>'Selling Price'!K83-'Cash Cost'!K63</f>
        <v>61.749620885143599</v>
      </c>
      <c r="L63" s="75">
        <f>'Selling Price'!L83-'Cash Cost'!L63</f>
        <v>61.483093632731538</v>
      </c>
      <c r="M63" s="75">
        <f>'Selling Price'!M83-'Cash Cost'!M63</f>
        <v>77.025780194362312</v>
      </c>
      <c r="N63" s="75">
        <f>'Selling Price'!N83-'Cash Cost'!N63</f>
        <v>45.116324384489246</v>
      </c>
      <c r="O63" s="75">
        <f>'Selling Price'!O83-'Cash Cost'!O63</f>
        <v>55.995192750907847</v>
      </c>
      <c r="P63" s="75">
        <f>'Selling Price'!P83-'Cash Cost'!P63</f>
        <v>57.560477325438285</v>
      </c>
      <c r="Q63" s="75" t="e">
        <f>'Selling Price'!#REF!-'Cash Cost'!Q63</f>
        <v>#REF!</v>
      </c>
      <c r="R63" s="75" t="e">
        <f>'Selling Price'!#REF!-'Cash Cost'!R63</f>
        <v>#REF!</v>
      </c>
      <c r="S63" s="75" t="e">
        <f>'Selling Price'!#REF!-'Cash Cost'!S63</f>
        <v>#REF!</v>
      </c>
      <c r="T63" s="75" t="e">
        <f>'Selling Price'!#REF!-'Cash Cost'!T63</f>
        <v>#REF!</v>
      </c>
      <c r="U63" s="75" t="e">
        <f>'Selling Price'!#REF!-'Cash Cost'!U63</f>
        <v>#REF!</v>
      </c>
      <c r="V63" s="75" t="e">
        <f>'Selling Price'!#REF!-'Cash Cost'!V63</f>
        <v>#REF!</v>
      </c>
      <c r="W63" s="75" t="e">
        <f>'Selling Price'!#REF!-'Cash Cost'!W63</f>
        <v>#REF!</v>
      </c>
      <c r="X63" s="75" t="e">
        <f>'Selling Price'!#REF!-'Cash Cost'!X63</f>
        <v>#REF!</v>
      </c>
    </row>
    <row r="64" spans="1:24">
      <c r="A64" s="74" t="s">
        <v>7</v>
      </c>
      <c r="B64" s="85" t="s">
        <v>95</v>
      </c>
      <c r="C64" s="85" t="s">
        <v>113</v>
      </c>
      <c r="D64" s="85" t="s">
        <v>109</v>
      </c>
      <c r="E64" s="75">
        <f>'Selling Price'!E84-'Cash Cost'!E64</f>
        <v>55.779411536408816</v>
      </c>
      <c r="F64" s="75">
        <f>'Selling Price'!F84-'Cash Cost'!F64</f>
        <v>61.110782959232722</v>
      </c>
      <c r="G64" s="75">
        <f>'Selling Price'!G84-'Cash Cost'!G64</f>
        <v>56.509958329076483</v>
      </c>
      <c r="H64" s="75">
        <f>'Selling Price'!H84-'Cash Cost'!H64</f>
        <v>54.52738339579065</v>
      </c>
      <c r="I64" s="75">
        <f>'Selling Price'!I84-'Cash Cost'!I64</f>
        <v>51.863819449879713</v>
      </c>
      <c r="J64" s="75">
        <f>'Selling Price'!J84-'Cash Cost'!J64</f>
        <v>55.559527771953128</v>
      </c>
      <c r="K64" s="75">
        <f>'Selling Price'!K84-'Cash Cost'!K64</f>
        <v>57.219267517580931</v>
      </c>
      <c r="L64" s="75">
        <f>'Selling Price'!L84-'Cash Cost'!L64</f>
        <v>56.95274026516887</v>
      </c>
      <c r="M64" s="75">
        <f>'Selling Price'!M84-'Cash Cost'!M64</f>
        <v>72.495426826799644</v>
      </c>
      <c r="N64" s="75">
        <f>'Selling Price'!N84-'Cash Cost'!N64</f>
        <v>40.547332608674424</v>
      </c>
      <c r="O64" s="75">
        <f>'Selling Price'!O84-'Cash Cost'!O64</f>
        <v>51.426200975093025</v>
      </c>
      <c r="P64" s="75">
        <f>'Selling Price'!P84-'Cash Cost'!P64</f>
        <v>52.991485549623462</v>
      </c>
      <c r="Q64" s="75" t="e">
        <f>'Selling Price'!#REF!-'Cash Cost'!Q64</f>
        <v>#REF!</v>
      </c>
      <c r="R64" s="75" t="e">
        <f>'Selling Price'!#REF!-'Cash Cost'!R64</f>
        <v>#REF!</v>
      </c>
      <c r="S64" s="75" t="e">
        <f>'Selling Price'!#REF!-'Cash Cost'!S64</f>
        <v>#REF!</v>
      </c>
      <c r="T64" s="75" t="e">
        <f>'Selling Price'!#REF!-'Cash Cost'!T64</f>
        <v>#REF!</v>
      </c>
      <c r="U64" s="75" t="e">
        <f>'Selling Price'!#REF!-'Cash Cost'!U64</f>
        <v>#REF!</v>
      </c>
      <c r="V64" s="75" t="e">
        <f>'Selling Price'!#REF!-'Cash Cost'!V64</f>
        <v>#REF!</v>
      </c>
      <c r="W64" s="75" t="e">
        <f>'Selling Price'!#REF!-'Cash Cost'!W64</f>
        <v>#REF!</v>
      </c>
      <c r="X64" s="75" t="e">
        <f>'Selling Price'!#REF!-'Cash Cost'!X64</f>
        <v>#REF!</v>
      </c>
    </row>
    <row r="65" spans="1:24">
      <c r="A65" s="74" t="s">
        <v>7</v>
      </c>
      <c r="B65" s="85" t="s">
        <v>95</v>
      </c>
      <c r="C65" s="85" t="s">
        <v>114</v>
      </c>
      <c r="D65" s="85" t="s">
        <v>107</v>
      </c>
      <c r="E65" s="75">
        <f>'Selling Price'!E85-'Cash Cost'!E65</f>
        <v>61.138878784617987</v>
      </c>
      <c r="F65" s="75">
        <f>'Selling Price'!F85-'Cash Cost'!F65</f>
        <v>66.508070282624033</v>
      </c>
      <c r="G65" s="75">
        <f>'Selling Price'!G85-'Cash Cost'!G65</f>
        <v>61.934913121119905</v>
      </c>
      <c r="H65" s="75">
        <f>'Selling Price'!H85-'Cash Cost'!H65</f>
        <v>59.957247649184353</v>
      </c>
      <c r="I65" s="75">
        <f>'Selling Price'!I85-'Cash Cost'!I65</f>
        <v>57.293683703273416</v>
      </c>
      <c r="J65" s="75">
        <f>'Selling Price'!J85-'Cash Cost'!J65</f>
        <v>60.989392025346831</v>
      </c>
      <c r="K65" s="75">
        <f>'Selling Price'!K85-'Cash Cost'!K65</f>
        <v>62.655691558656088</v>
      </c>
      <c r="L65" s="75">
        <f>'Selling Price'!L85-'Cash Cost'!L65</f>
        <v>62.389164306244027</v>
      </c>
      <c r="M65" s="75">
        <f>'Selling Price'!M85-'Cash Cost'!M65</f>
        <v>77.9318508678748</v>
      </c>
      <c r="N65" s="75">
        <f>'Selling Price'!N85-'Cash Cost'!N65</f>
        <v>46.030122739652199</v>
      </c>
      <c r="O65" s="75">
        <f>'Selling Price'!O85-'Cash Cost'!O65</f>
        <v>56.9089911060708</v>
      </c>
      <c r="P65" s="75">
        <f>'Selling Price'!P85-'Cash Cost'!P65</f>
        <v>58.474275680601238</v>
      </c>
      <c r="Q65" s="75" t="e">
        <f>'Selling Price'!#REF!-'Cash Cost'!Q65</f>
        <v>#REF!</v>
      </c>
      <c r="R65" s="75" t="e">
        <f>'Selling Price'!#REF!-'Cash Cost'!R65</f>
        <v>#REF!</v>
      </c>
      <c r="S65" s="75" t="e">
        <f>'Selling Price'!#REF!-'Cash Cost'!S65</f>
        <v>#REF!</v>
      </c>
      <c r="T65" s="75" t="e">
        <f>'Selling Price'!#REF!-'Cash Cost'!T65</f>
        <v>#REF!</v>
      </c>
      <c r="U65" s="75" t="e">
        <f>'Selling Price'!#REF!-'Cash Cost'!U65</f>
        <v>#REF!</v>
      </c>
      <c r="V65" s="75" t="e">
        <f>'Selling Price'!#REF!-'Cash Cost'!V65</f>
        <v>#REF!</v>
      </c>
      <c r="W65" s="75" t="e">
        <f>'Selling Price'!#REF!-'Cash Cost'!W65</f>
        <v>#REF!</v>
      </c>
      <c r="X65" s="75" t="e">
        <f>'Selling Price'!#REF!-'Cash Cost'!X65</f>
        <v>#REF!</v>
      </c>
    </row>
    <row r="66" spans="1:24">
      <c r="A66" s="74" t="s">
        <v>7</v>
      </c>
      <c r="B66" s="85" t="s">
        <v>95</v>
      </c>
      <c r="C66" s="85" t="s">
        <v>114</v>
      </c>
      <c r="D66" s="85" t="s">
        <v>109</v>
      </c>
      <c r="E66" s="75">
        <f>'Selling Price'!E86-'Cash Cost'!E66</f>
        <v>63.837481911665407</v>
      </c>
      <c r="F66" s="75">
        <f>'Selling Price'!F86-'Cash Cost'!F66</f>
        <v>69.162139504288461</v>
      </c>
      <c r="G66" s="75">
        <f>'Selling Price'!G86-'Cash Cost'!G66</f>
        <v>64.55092382325131</v>
      </c>
      <c r="H66" s="75">
        <f>'Selling Price'!H86-'Cash Cost'!H66</f>
        <v>62.552098538337816</v>
      </c>
      <c r="I66" s="75">
        <f>'Selling Price'!I86-'Cash Cost'!I66</f>
        <v>59.888534592426879</v>
      </c>
      <c r="J66" s="75">
        <f>'Selling Price'!J86-'Cash Cost'!J66</f>
        <v>63.584242914500294</v>
      </c>
      <c r="K66" s="75">
        <f>'Selling Price'!K86-'Cash Cost'!K66</f>
        <v>65.285747941710781</v>
      </c>
      <c r="L66" s="75">
        <f>'Selling Price'!L86-'Cash Cost'!L66</f>
        <v>65.01922068929872</v>
      </c>
      <c r="M66" s="75">
        <f>'Selling Price'!M86-'Cash Cost'!M66</f>
        <v>80.561907250929494</v>
      </c>
      <c r="N66" s="75">
        <f>'Selling Price'!N86-'Cash Cost'!N66</f>
        <v>48.664858377797827</v>
      </c>
      <c r="O66" s="75">
        <f>'Selling Price'!O86-'Cash Cost'!O66</f>
        <v>59.543726744216428</v>
      </c>
      <c r="P66" s="75">
        <f>'Selling Price'!P86-'Cash Cost'!P66</f>
        <v>61.109011318746866</v>
      </c>
      <c r="Q66" s="75" t="e">
        <f>'Selling Price'!#REF!-'Cash Cost'!Q66</f>
        <v>#REF!</v>
      </c>
      <c r="R66" s="75" t="e">
        <f>'Selling Price'!#REF!-'Cash Cost'!R66</f>
        <v>#REF!</v>
      </c>
      <c r="S66" s="75" t="e">
        <f>'Selling Price'!#REF!-'Cash Cost'!S66</f>
        <v>#REF!</v>
      </c>
      <c r="T66" s="75" t="e">
        <f>'Selling Price'!#REF!-'Cash Cost'!T66</f>
        <v>#REF!</v>
      </c>
      <c r="U66" s="75" t="e">
        <f>'Selling Price'!#REF!-'Cash Cost'!U66</f>
        <v>#REF!</v>
      </c>
      <c r="V66" s="75" t="e">
        <f>'Selling Price'!#REF!-'Cash Cost'!V66</f>
        <v>#REF!</v>
      </c>
      <c r="W66" s="75" t="e">
        <f>'Selling Price'!#REF!-'Cash Cost'!W66</f>
        <v>#REF!</v>
      </c>
      <c r="X66" s="75" t="e">
        <f>'Selling Price'!#REF!-'Cash Cost'!X66</f>
        <v>#REF!</v>
      </c>
    </row>
    <row r="67" spans="1:24">
      <c r="A67" s="74" t="s">
        <v>7</v>
      </c>
      <c r="B67" s="85" t="s">
        <v>95</v>
      </c>
      <c r="C67" s="85" t="s">
        <v>115</v>
      </c>
      <c r="D67" s="85" t="s">
        <v>107</v>
      </c>
      <c r="E67" s="75">
        <f>'Selling Price'!E88-'Cash Cost'!E67</f>
        <v>54.588418814584543</v>
      </c>
      <c r="F67" s="75">
        <f>'Selling Price'!F88-'Cash Cost'!F67</f>
        <v>59.911385776256907</v>
      </c>
      <c r="G67" s="75">
        <f>'Selling Price'!G88-'Cash Cost'!G67</f>
        <v>55.3044128197335</v>
      </c>
      <c r="H67" s="75">
        <f>'Selling Price'!H88-'Cash Cost'!H67</f>
        <v>53.320746895036507</v>
      </c>
      <c r="I67" s="75">
        <f>'Selling Price'!I88-'Cash Cost'!I67</f>
        <v>50.65718294912557</v>
      </c>
      <c r="J67" s="75">
        <f>'Selling Price'!J88-'Cash Cost'!J67</f>
        <v>54.352891271198985</v>
      </c>
      <c r="K67" s="75">
        <f>'Selling Price'!K88-'Cash Cost'!K67</f>
        <v>56.011173286230871</v>
      </c>
      <c r="L67" s="75">
        <f>'Selling Price'!L88-'Cash Cost'!L67</f>
        <v>55.74464603381881</v>
      </c>
      <c r="M67" s="75">
        <f>'Selling Price'!M88-'Cash Cost'!M67</f>
        <v>71.287332595449584</v>
      </c>
      <c r="N67" s="75">
        <f>'Selling Price'!N88-'Cash Cost'!N67</f>
        <v>39.328934801790467</v>
      </c>
      <c r="O67" s="75">
        <f>'Selling Price'!O88-'Cash Cost'!O67</f>
        <v>50.207803168209068</v>
      </c>
      <c r="P67" s="75">
        <f>'Selling Price'!P88-'Cash Cost'!P67</f>
        <v>51.773087742739506</v>
      </c>
      <c r="Q67" s="75" t="e">
        <f>'Selling Price'!#REF!-'Cash Cost'!Q67</f>
        <v>#REF!</v>
      </c>
      <c r="R67" s="75" t="e">
        <f>'Selling Price'!#REF!-'Cash Cost'!R67</f>
        <v>#REF!</v>
      </c>
      <c r="S67" s="75" t="e">
        <f>'Selling Price'!#REF!-'Cash Cost'!S67</f>
        <v>#REF!</v>
      </c>
      <c r="T67" s="75" t="e">
        <f>'Selling Price'!#REF!-'Cash Cost'!T67</f>
        <v>#REF!</v>
      </c>
      <c r="U67" s="75" t="e">
        <f>'Selling Price'!#REF!-'Cash Cost'!U67</f>
        <v>#REF!</v>
      </c>
      <c r="V67" s="75" t="e">
        <f>'Selling Price'!#REF!-'Cash Cost'!V67</f>
        <v>#REF!</v>
      </c>
      <c r="W67" s="75" t="e">
        <f>'Selling Price'!#REF!-'Cash Cost'!W67</f>
        <v>#REF!</v>
      </c>
      <c r="X67" s="75" t="e">
        <f>'Selling Price'!#REF!-'Cash Cost'!X67</f>
        <v>#REF!</v>
      </c>
    </row>
    <row r="68" spans="1:24">
      <c r="A68" s="74" t="s">
        <v>7</v>
      </c>
      <c r="B68" s="85" t="s">
        <v>95</v>
      </c>
      <c r="C68" s="85" t="s">
        <v>115</v>
      </c>
      <c r="D68" s="85" t="s">
        <v>109</v>
      </c>
      <c r="E68" s="75">
        <f>'Selling Price'!E89-'Cash Cost'!E68</f>
        <v>57.287021941631963</v>
      </c>
      <c r="F68" s="75">
        <f>'Selling Price'!F89-'Cash Cost'!F68</f>
        <v>62.565454997921336</v>
      </c>
      <c r="G68" s="75">
        <f>'Selling Price'!G89-'Cash Cost'!G68</f>
        <v>57.920423521864905</v>
      </c>
      <c r="H68" s="75">
        <f>'Selling Price'!H89-'Cash Cost'!H68</f>
        <v>55.91559778418997</v>
      </c>
      <c r="I68" s="75">
        <f>'Selling Price'!I89-'Cash Cost'!I68</f>
        <v>53.252033838279033</v>
      </c>
      <c r="J68" s="75">
        <f>'Selling Price'!J89-'Cash Cost'!J68</f>
        <v>56.947742160352448</v>
      </c>
      <c r="K68" s="75">
        <f>'Selling Price'!K89-'Cash Cost'!K68</f>
        <v>58.641229669285565</v>
      </c>
      <c r="L68" s="75">
        <f>'Selling Price'!L89-'Cash Cost'!L68</f>
        <v>58.374702416873504</v>
      </c>
      <c r="M68" s="75">
        <f>'Selling Price'!M89-'Cash Cost'!M68</f>
        <v>73.917388978504277</v>
      </c>
      <c r="N68" s="75">
        <f>'Selling Price'!N89-'Cash Cost'!N68</f>
        <v>41.963670439936095</v>
      </c>
      <c r="O68" s="75">
        <f>'Selling Price'!O89-'Cash Cost'!O68</f>
        <v>52.842538806354696</v>
      </c>
      <c r="P68" s="75">
        <f>'Selling Price'!P89-'Cash Cost'!P68</f>
        <v>54.407823380885134</v>
      </c>
      <c r="Q68" s="75" t="e">
        <f>'Selling Price'!#REF!-'Cash Cost'!Q68</f>
        <v>#REF!</v>
      </c>
      <c r="R68" s="75" t="e">
        <f>'Selling Price'!#REF!-'Cash Cost'!R68</f>
        <v>#REF!</v>
      </c>
      <c r="S68" s="75" t="e">
        <f>'Selling Price'!#REF!-'Cash Cost'!S68</f>
        <v>#REF!</v>
      </c>
      <c r="T68" s="75" t="e">
        <f>'Selling Price'!#REF!-'Cash Cost'!T68</f>
        <v>#REF!</v>
      </c>
      <c r="U68" s="75" t="e">
        <f>'Selling Price'!#REF!-'Cash Cost'!U68</f>
        <v>#REF!</v>
      </c>
      <c r="V68" s="75" t="e">
        <f>'Selling Price'!#REF!-'Cash Cost'!V68</f>
        <v>#REF!</v>
      </c>
      <c r="W68" s="75" t="e">
        <f>'Selling Price'!#REF!-'Cash Cost'!W68</f>
        <v>#REF!</v>
      </c>
      <c r="X68" s="75" t="e">
        <f>'Selling Price'!#REF!-'Cash Cost'!X68</f>
        <v>#REF!</v>
      </c>
    </row>
    <row r="69" spans="1:24">
      <c r="A69" s="74" t="s">
        <v>7</v>
      </c>
      <c r="B69" s="85" t="s">
        <v>95</v>
      </c>
      <c r="C69" s="85" t="s">
        <v>116</v>
      </c>
      <c r="D69" s="85" t="s">
        <v>107</v>
      </c>
      <c r="E69" s="75">
        <f>'Selling Price'!E91-'Cash Cost'!E69</f>
        <v>60.24563424324981</v>
      </c>
      <c r="F69" s="75">
        <f>'Selling Price'!F91-'Cash Cost'!F69</f>
        <v>65.608522395392129</v>
      </c>
      <c r="G69" s="75">
        <f>'Selling Price'!G91-'Cash Cost'!G69</f>
        <v>61.030753989112668</v>
      </c>
      <c r="H69" s="75">
        <f>'Selling Price'!H91-'Cash Cost'!H69</f>
        <v>59.052270273618717</v>
      </c>
      <c r="I69" s="75">
        <f>'Selling Price'!I91-'Cash Cost'!I69</f>
        <v>56.38870632770778</v>
      </c>
      <c r="J69" s="75">
        <f>'Selling Price'!J91-'Cash Cost'!J69</f>
        <v>60.084414649781195</v>
      </c>
      <c r="K69" s="75">
        <f>'Selling Price'!K91-'Cash Cost'!K69</f>
        <v>61.749620885143599</v>
      </c>
      <c r="L69" s="75">
        <f>'Selling Price'!L91-'Cash Cost'!L69</f>
        <v>61.483093632731538</v>
      </c>
      <c r="M69" s="75">
        <f>'Selling Price'!M91-'Cash Cost'!M69</f>
        <v>77.025780194362312</v>
      </c>
      <c r="N69" s="75">
        <f>'Selling Price'!N91-'Cash Cost'!N69</f>
        <v>45.116324384489246</v>
      </c>
      <c r="O69" s="75">
        <f>'Selling Price'!O91-'Cash Cost'!O69</f>
        <v>55.995192750907847</v>
      </c>
      <c r="P69" s="75">
        <f>'Selling Price'!P91-'Cash Cost'!P69</f>
        <v>57.560477325438285</v>
      </c>
      <c r="Q69" s="75" t="e">
        <f>'Selling Price'!#REF!-'Cash Cost'!Q69</f>
        <v>#REF!</v>
      </c>
      <c r="R69" s="75" t="e">
        <f>'Selling Price'!#REF!-'Cash Cost'!R69</f>
        <v>#REF!</v>
      </c>
      <c r="S69" s="75" t="e">
        <f>'Selling Price'!#REF!-'Cash Cost'!S69</f>
        <v>#REF!</v>
      </c>
      <c r="T69" s="75" t="e">
        <f>'Selling Price'!#REF!-'Cash Cost'!T69</f>
        <v>#REF!</v>
      </c>
      <c r="U69" s="75" t="e">
        <f>'Selling Price'!#REF!-'Cash Cost'!U69</f>
        <v>#REF!</v>
      </c>
      <c r="V69" s="75" t="e">
        <f>'Selling Price'!#REF!-'Cash Cost'!V69</f>
        <v>#REF!</v>
      </c>
      <c r="W69" s="75" t="e">
        <f>'Selling Price'!#REF!-'Cash Cost'!W69</f>
        <v>#REF!</v>
      </c>
      <c r="X69" s="75" t="e">
        <f>'Selling Price'!#REF!-'Cash Cost'!X69</f>
        <v>#REF!</v>
      </c>
    </row>
    <row r="70" spans="1:24">
      <c r="A70" s="74" t="s">
        <v>7</v>
      </c>
      <c r="B70" s="85" t="s">
        <v>95</v>
      </c>
      <c r="C70" s="85" t="s">
        <v>116</v>
      </c>
      <c r="D70" s="85" t="s">
        <v>109</v>
      </c>
      <c r="E70" s="75">
        <f>'Selling Price'!E92-'Cash Cost'!E70</f>
        <v>62.94423737029723</v>
      </c>
      <c r="F70" s="75">
        <f>'Selling Price'!F92-'Cash Cost'!F70</f>
        <v>68.262591617056557</v>
      </c>
      <c r="G70" s="75">
        <f>'Selling Price'!G92-'Cash Cost'!G70</f>
        <v>63.646764691244073</v>
      </c>
      <c r="H70" s="75">
        <f>'Selling Price'!H92-'Cash Cost'!H70</f>
        <v>61.64712116277218</v>
      </c>
      <c r="I70" s="75">
        <f>'Selling Price'!I92-'Cash Cost'!I70</f>
        <v>58.983557216861243</v>
      </c>
      <c r="J70" s="75">
        <f>'Selling Price'!J92-'Cash Cost'!J70</f>
        <v>62.679265538934658</v>
      </c>
      <c r="K70" s="75">
        <f>'Selling Price'!K92-'Cash Cost'!K70</f>
        <v>64.379677268198293</v>
      </c>
      <c r="L70" s="75">
        <f>'Selling Price'!L92-'Cash Cost'!L70</f>
        <v>64.113150015786232</v>
      </c>
      <c r="M70" s="75">
        <f>'Selling Price'!M92-'Cash Cost'!M70</f>
        <v>79.655836577417006</v>
      </c>
      <c r="N70" s="75">
        <f>'Selling Price'!N92-'Cash Cost'!N70</f>
        <v>47.751060022634874</v>
      </c>
      <c r="O70" s="75">
        <f>'Selling Price'!O92-'Cash Cost'!O70</f>
        <v>58.629928389053475</v>
      </c>
      <c r="P70" s="75">
        <f>'Selling Price'!P92-'Cash Cost'!P70</f>
        <v>60.195212963583913</v>
      </c>
      <c r="Q70" s="75" t="e">
        <f>'Selling Price'!#REF!-'Cash Cost'!Q70</f>
        <v>#REF!</v>
      </c>
      <c r="R70" s="75" t="e">
        <f>'Selling Price'!#REF!-'Cash Cost'!R70</f>
        <v>#REF!</v>
      </c>
      <c r="S70" s="75" t="e">
        <f>'Selling Price'!#REF!-'Cash Cost'!S70</f>
        <v>#REF!</v>
      </c>
      <c r="T70" s="75" t="e">
        <f>'Selling Price'!#REF!-'Cash Cost'!T70</f>
        <v>#REF!</v>
      </c>
      <c r="U70" s="75" t="e">
        <f>'Selling Price'!#REF!-'Cash Cost'!U70</f>
        <v>#REF!</v>
      </c>
      <c r="V70" s="75" t="e">
        <f>'Selling Price'!#REF!-'Cash Cost'!V70</f>
        <v>#REF!</v>
      </c>
      <c r="W70" s="75" t="e">
        <f>'Selling Price'!#REF!-'Cash Cost'!W70</f>
        <v>#REF!</v>
      </c>
      <c r="X70" s="75" t="e">
        <f>'Selling Price'!#REF!-'Cash Cost'!X70</f>
        <v>#REF!</v>
      </c>
    </row>
    <row r="71" spans="1:24">
      <c r="A71" s="74" t="s">
        <v>7</v>
      </c>
      <c r="B71" s="85" t="s">
        <v>95</v>
      </c>
      <c r="C71" s="85" t="s">
        <v>117</v>
      </c>
      <c r="D71" s="85" t="s">
        <v>107</v>
      </c>
      <c r="E71" s="75">
        <f>'Selling Price'!E93-'Cash Cost'!E71</f>
        <v>60.24563424324981</v>
      </c>
      <c r="F71" s="75">
        <f>'Selling Price'!F93-'Cash Cost'!F71</f>
        <v>65.608522395392129</v>
      </c>
      <c r="G71" s="75">
        <f>'Selling Price'!G93-'Cash Cost'!G71</f>
        <v>61.030753989112668</v>
      </c>
      <c r="H71" s="75">
        <f>'Selling Price'!H93-'Cash Cost'!H71</f>
        <v>59.052270273618717</v>
      </c>
      <c r="I71" s="75">
        <f>'Selling Price'!I93-'Cash Cost'!I71</f>
        <v>56.38870632770778</v>
      </c>
      <c r="J71" s="75">
        <f>'Selling Price'!J93-'Cash Cost'!J71</f>
        <v>60.084414649781195</v>
      </c>
      <c r="K71" s="75">
        <f>'Selling Price'!K93-'Cash Cost'!K71</f>
        <v>61.749620885143599</v>
      </c>
      <c r="L71" s="75">
        <f>'Selling Price'!L93-'Cash Cost'!L71</f>
        <v>61.483093632731538</v>
      </c>
      <c r="M71" s="75">
        <f>'Selling Price'!M93-'Cash Cost'!M71</f>
        <v>77.025780194362312</v>
      </c>
      <c r="N71" s="75">
        <f>'Selling Price'!N93-'Cash Cost'!N71</f>
        <v>45.116324384489246</v>
      </c>
      <c r="O71" s="75">
        <f>'Selling Price'!O93-'Cash Cost'!O71</f>
        <v>55.995192750907847</v>
      </c>
      <c r="P71" s="75">
        <f>'Selling Price'!P93-'Cash Cost'!P71</f>
        <v>57.560477325438285</v>
      </c>
      <c r="Q71" s="75" t="e">
        <f>'Selling Price'!#REF!-'Cash Cost'!Q71</f>
        <v>#REF!</v>
      </c>
      <c r="R71" s="75" t="e">
        <f>'Selling Price'!#REF!-'Cash Cost'!R71</f>
        <v>#REF!</v>
      </c>
      <c r="S71" s="75" t="e">
        <f>'Selling Price'!#REF!-'Cash Cost'!S71</f>
        <v>#REF!</v>
      </c>
      <c r="T71" s="75" t="e">
        <f>'Selling Price'!#REF!-'Cash Cost'!T71</f>
        <v>#REF!</v>
      </c>
      <c r="U71" s="75" t="e">
        <f>'Selling Price'!#REF!-'Cash Cost'!U71</f>
        <v>#REF!</v>
      </c>
      <c r="V71" s="75" t="e">
        <f>'Selling Price'!#REF!-'Cash Cost'!V71</f>
        <v>#REF!</v>
      </c>
      <c r="W71" s="75" t="e">
        <f>'Selling Price'!#REF!-'Cash Cost'!W71</f>
        <v>#REF!</v>
      </c>
      <c r="X71" s="75" t="e">
        <f>'Selling Price'!#REF!-'Cash Cost'!X71</f>
        <v>#REF!</v>
      </c>
    </row>
    <row r="72" spans="1:24">
      <c r="A72" s="74" t="s">
        <v>7</v>
      </c>
      <c r="B72" s="85" t="s">
        <v>95</v>
      </c>
      <c r="C72" s="85" t="s">
        <v>117</v>
      </c>
      <c r="D72" s="85" t="s">
        <v>109</v>
      </c>
      <c r="E72" s="75">
        <f>'Selling Price'!E94-'Cash Cost'!E72</f>
        <v>62.94423737029723</v>
      </c>
      <c r="F72" s="75">
        <f>'Selling Price'!F94-'Cash Cost'!F72</f>
        <v>68.262591617056557</v>
      </c>
      <c r="G72" s="75">
        <f>'Selling Price'!G94-'Cash Cost'!G72</f>
        <v>63.646764691244073</v>
      </c>
      <c r="H72" s="75">
        <f>'Selling Price'!H94-'Cash Cost'!H72</f>
        <v>61.64712116277218</v>
      </c>
      <c r="I72" s="75">
        <f>'Selling Price'!I94-'Cash Cost'!I72</f>
        <v>58.983557216861243</v>
      </c>
      <c r="J72" s="75">
        <f>'Selling Price'!J94-'Cash Cost'!J72</f>
        <v>62.679265538934658</v>
      </c>
      <c r="K72" s="75">
        <f>'Selling Price'!K94-'Cash Cost'!K72</f>
        <v>64.379677268198293</v>
      </c>
      <c r="L72" s="75">
        <f>'Selling Price'!L94-'Cash Cost'!L72</f>
        <v>64.113150015786232</v>
      </c>
      <c r="M72" s="75">
        <f>'Selling Price'!M94-'Cash Cost'!M72</f>
        <v>79.655836577417006</v>
      </c>
      <c r="N72" s="75">
        <f>'Selling Price'!N94-'Cash Cost'!N72</f>
        <v>47.751060022634874</v>
      </c>
      <c r="O72" s="75">
        <f>'Selling Price'!O94-'Cash Cost'!O72</f>
        <v>58.629928389053475</v>
      </c>
      <c r="P72" s="75">
        <f>'Selling Price'!P94-'Cash Cost'!P72</f>
        <v>60.195212963583913</v>
      </c>
      <c r="Q72" s="75" t="e">
        <f>'Selling Price'!#REF!-'Cash Cost'!Q72</f>
        <v>#REF!</v>
      </c>
      <c r="R72" s="75" t="e">
        <f>'Selling Price'!#REF!-'Cash Cost'!R72</f>
        <v>#REF!</v>
      </c>
      <c r="S72" s="75" t="e">
        <f>'Selling Price'!#REF!-'Cash Cost'!S72</f>
        <v>#REF!</v>
      </c>
      <c r="T72" s="75" t="e">
        <f>'Selling Price'!#REF!-'Cash Cost'!T72</f>
        <v>#REF!</v>
      </c>
      <c r="U72" s="75" t="e">
        <f>'Selling Price'!#REF!-'Cash Cost'!U72</f>
        <v>#REF!</v>
      </c>
      <c r="V72" s="75" t="e">
        <f>'Selling Price'!#REF!-'Cash Cost'!V72</f>
        <v>#REF!</v>
      </c>
      <c r="W72" s="75" t="e">
        <f>'Selling Price'!#REF!-'Cash Cost'!W72</f>
        <v>#REF!</v>
      </c>
      <c r="X72" s="75" t="e">
        <f>'Selling Price'!#REF!-'Cash Cost'!X72</f>
        <v>#REF!</v>
      </c>
    </row>
    <row r="73" spans="1:24">
      <c r="A73" s="74" t="s">
        <v>7</v>
      </c>
      <c r="B73" s="85" t="s">
        <v>95</v>
      </c>
      <c r="C73" s="85" t="s">
        <v>118</v>
      </c>
      <c r="D73" s="85" t="s">
        <v>107</v>
      </c>
      <c r="E73" s="75">
        <f>'Selling Price'!E95-'Cash Cost'!E73</f>
        <v>72.155561461492482</v>
      </c>
      <c r="F73" s="75">
        <f>'Selling Price'!F95-'Cash Cost'!F73</f>
        <v>77.602494225150508</v>
      </c>
      <c r="G73" s="75">
        <f>'Selling Price'!G95-'Cash Cost'!G73</f>
        <v>73.086209082542439</v>
      </c>
      <c r="H73" s="75">
        <f>'Selling Price'!H95-'Cash Cost'!H73</f>
        <v>71.118635281160209</v>
      </c>
      <c r="I73" s="75">
        <f>'Selling Price'!I95-'Cash Cost'!I73</f>
        <v>68.455071335249272</v>
      </c>
      <c r="J73" s="75">
        <f>'Selling Price'!J95-'Cash Cost'!J73</f>
        <v>72.150779657322687</v>
      </c>
      <c r="K73" s="75">
        <f>'Selling Price'!K95-'Cash Cost'!K73</f>
        <v>73.830563198644029</v>
      </c>
      <c r="L73" s="75">
        <f>'Selling Price'!L95-'Cash Cost'!L73</f>
        <v>73.564035946231968</v>
      </c>
      <c r="M73" s="75">
        <f>'Selling Price'!M95-'Cash Cost'!M73</f>
        <v>89.106722507862742</v>
      </c>
      <c r="N73" s="75">
        <f>'Selling Price'!N95-'Cash Cost'!N73</f>
        <v>57.300302453328698</v>
      </c>
      <c r="O73" s="75">
        <f>'Selling Price'!O95-'Cash Cost'!O73</f>
        <v>68.179170819747299</v>
      </c>
      <c r="P73" s="75">
        <f>'Selling Price'!P95-'Cash Cost'!P73</f>
        <v>69.744455394277736</v>
      </c>
      <c r="Q73" s="75" t="e">
        <f>'Selling Price'!#REF!-'Cash Cost'!Q73</f>
        <v>#REF!</v>
      </c>
      <c r="R73" s="75" t="e">
        <f>'Selling Price'!#REF!-'Cash Cost'!R73</f>
        <v>#REF!</v>
      </c>
      <c r="S73" s="75" t="e">
        <f>'Selling Price'!#REF!-'Cash Cost'!S73</f>
        <v>#REF!</v>
      </c>
      <c r="T73" s="75" t="e">
        <f>'Selling Price'!#REF!-'Cash Cost'!T73</f>
        <v>#REF!</v>
      </c>
      <c r="U73" s="75" t="e">
        <f>'Selling Price'!#REF!-'Cash Cost'!U73</f>
        <v>#REF!</v>
      </c>
      <c r="V73" s="75" t="e">
        <f>'Selling Price'!#REF!-'Cash Cost'!V73</f>
        <v>#REF!</v>
      </c>
      <c r="W73" s="75" t="e">
        <f>'Selling Price'!#REF!-'Cash Cost'!W73</f>
        <v>#REF!</v>
      </c>
      <c r="X73" s="75" t="e">
        <f>'Selling Price'!#REF!-'Cash Cost'!X73</f>
        <v>#REF!</v>
      </c>
    </row>
    <row r="74" spans="1:24">
      <c r="A74" s="74" t="s">
        <v>7</v>
      </c>
      <c r="B74" s="85" t="s">
        <v>95</v>
      </c>
      <c r="C74" s="85" t="s">
        <v>118</v>
      </c>
      <c r="D74" s="85" t="s">
        <v>108</v>
      </c>
      <c r="E74" s="75">
        <f>'Selling Price'!E96-'Cash Cost'!E74</f>
        <v>72.155561461492482</v>
      </c>
      <c r="F74" s="75">
        <f>'Selling Price'!F96-'Cash Cost'!F74</f>
        <v>77.602494225150508</v>
      </c>
      <c r="G74" s="75">
        <f>'Selling Price'!G96-'Cash Cost'!G74</f>
        <v>73.086209082542439</v>
      </c>
      <c r="H74" s="75">
        <f>'Selling Price'!H96-'Cash Cost'!H74</f>
        <v>71.118635281160209</v>
      </c>
      <c r="I74" s="75">
        <f>'Selling Price'!I96-'Cash Cost'!I74</f>
        <v>68.455071335249272</v>
      </c>
      <c r="J74" s="75">
        <f>'Selling Price'!J96-'Cash Cost'!J74</f>
        <v>72.150779657322687</v>
      </c>
      <c r="K74" s="75">
        <f>'Selling Price'!K96-'Cash Cost'!K74</f>
        <v>73.830563198644029</v>
      </c>
      <c r="L74" s="75">
        <f>'Selling Price'!L96-'Cash Cost'!L74</f>
        <v>73.564035946231968</v>
      </c>
      <c r="M74" s="75">
        <f>'Selling Price'!M96-'Cash Cost'!M74</f>
        <v>89.106722507862742</v>
      </c>
      <c r="N74" s="75">
        <f>'Selling Price'!N96-'Cash Cost'!N74</f>
        <v>57.300302453328698</v>
      </c>
      <c r="O74" s="75">
        <f>'Selling Price'!O96-'Cash Cost'!O74</f>
        <v>68.179170819747299</v>
      </c>
      <c r="P74" s="75">
        <f>'Selling Price'!P96-'Cash Cost'!P74</f>
        <v>69.744455394277736</v>
      </c>
      <c r="Q74" s="75" t="e">
        <f>'Selling Price'!#REF!-'Cash Cost'!Q74</f>
        <v>#REF!</v>
      </c>
      <c r="R74" s="75" t="e">
        <f>'Selling Price'!#REF!-'Cash Cost'!R74</f>
        <v>#REF!</v>
      </c>
      <c r="S74" s="75" t="e">
        <f>'Selling Price'!#REF!-'Cash Cost'!S74</f>
        <v>#REF!</v>
      </c>
      <c r="T74" s="75" t="e">
        <f>'Selling Price'!#REF!-'Cash Cost'!T74</f>
        <v>#REF!</v>
      </c>
      <c r="U74" s="75" t="e">
        <f>'Selling Price'!#REF!-'Cash Cost'!U74</f>
        <v>#REF!</v>
      </c>
      <c r="V74" s="75" t="e">
        <f>'Selling Price'!#REF!-'Cash Cost'!V74</f>
        <v>#REF!</v>
      </c>
      <c r="W74" s="75" t="e">
        <f>'Selling Price'!#REF!-'Cash Cost'!W74</f>
        <v>#REF!</v>
      </c>
      <c r="X74" s="75" t="e">
        <f>'Selling Price'!#REF!-'Cash Cost'!X74</f>
        <v>#REF!</v>
      </c>
    </row>
    <row r="75" spans="1:24">
      <c r="A75" s="74" t="s">
        <v>7</v>
      </c>
      <c r="B75" s="85" t="s">
        <v>95</v>
      </c>
      <c r="C75" s="85" t="s">
        <v>118</v>
      </c>
      <c r="D75" s="85" t="s">
        <v>109</v>
      </c>
      <c r="E75" s="75">
        <f>'Selling Price'!E97-'Cash Cost'!E75</f>
        <v>74.854164588539902</v>
      </c>
      <c r="F75" s="75">
        <f>'Selling Price'!F97-'Cash Cost'!F75</f>
        <v>80.256563446814937</v>
      </c>
      <c r="G75" s="75">
        <f>'Selling Price'!G97-'Cash Cost'!G75</f>
        <v>75.702219784673844</v>
      </c>
      <c r="H75" s="75">
        <f>'Selling Price'!H97-'Cash Cost'!H75</f>
        <v>73.713486170313672</v>
      </c>
      <c r="I75" s="75">
        <f>'Selling Price'!I97-'Cash Cost'!I75</f>
        <v>71.049922224402735</v>
      </c>
      <c r="J75" s="75">
        <f>'Selling Price'!J97-'Cash Cost'!J75</f>
        <v>74.74563054647615</v>
      </c>
      <c r="K75" s="75">
        <f>'Selling Price'!K97-'Cash Cost'!K75</f>
        <v>76.460619581698722</v>
      </c>
      <c r="L75" s="75">
        <f>'Selling Price'!L97-'Cash Cost'!L75</f>
        <v>76.194092329286661</v>
      </c>
      <c r="M75" s="75">
        <f>'Selling Price'!M97-'Cash Cost'!M75</f>
        <v>91.736778890917435</v>
      </c>
      <c r="N75" s="75">
        <f>'Selling Price'!N97-'Cash Cost'!N75</f>
        <v>59.935038091474325</v>
      </c>
      <c r="O75" s="75">
        <f>'Selling Price'!O97-'Cash Cost'!O75</f>
        <v>70.813906457892926</v>
      </c>
      <c r="P75" s="75">
        <f>'Selling Price'!P97-'Cash Cost'!P75</f>
        <v>72.379191032423364</v>
      </c>
      <c r="Q75" s="75" t="e">
        <f>'Selling Price'!#REF!-'Cash Cost'!Q75</f>
        <v>#REF!</v>
      </c>
      <c r="R75" s="75" t="e">
        <f>'Selling Price'!#REF!-'Cash Cost'!R75</f>
        <v>#REF!</v>
      </c>
      <c r="S75" s="75" t="e">
        <f>'Selling Price'!#REF!-'Cash Cost'!S75</f>
        <v>#REF!</v>
      </c>
      <c r="T75" s="75" t="e">
        <f>'Selling Price'!#REF!-'Cash Cost'!T75</f>
        <v>#REF!</v>
      </c>
      <c r="U75" s="75" t="e">
        <f>'Selling Price'!#REF!-'Cash Cost'!U75</f>
        <v>#REF!</v>
      </c>
      <c r="V75" s="75" t="e">
        <f>'Selling Price'!#REF!-'Cash Cost'!V75</f>
        <v>#REF!</v>
      </c>
      <c r="W75" s="75" t="e">
        <f>'Selling Price'!#REF!-'Cash Cost'!W75</f>
        <v>#REF!</v>
      </c>
      <c r="X75" s="75" t="e">
        <f>'Selling Price'!#REF!-'Cash Cost'!X75</f>
        <v>#REF!</v>
      </c>
    </row>
    <row r="76" spans="1:24">
      <c r="A76" s="74" t="s">
        <v>7</v>
      </c>
      <c r="B76" s="85" t="s">
        <v>95</v>
      </c>
      <c r="C76" s="85" t="s">
        <v>119</v>
      </c>
      <c r="D76" s="85" t="s">
        <v>109</v>
      </c>
      <c r="E76" s="75">
        <f>'Selling Price'!E98-'Cash Cost'!E76</f>
        <v>74.854164588539902</v>
      </c>
      <c r="F76" s="75">
        <f>'Selling Price'!F98-'Cash Cost'!F76</f>
        <v>80.256563446814937</v>
      </c>
      <c r="G76" s="75">
        <f>'Selling Price'!G98-'Cash Cost'!G76</f>
        <v>75.702219784673844</v>
      </c>
      <c r="H76" s="75">
        <f>'Selling Price'!H98-'Cash Cost'!H76</f>
        <v>73.713486170313672</v>
      </c>
      <c r="I76" s="75">
        <f>'Selling Price'!I98-'Cash Cost'!I76</f>
        <v>71.049922224402735</v>
      </c>
      <c r="J76" s="75">
        <f>'Selling Price'!J98-'Cash Cost'!J76</f>
        <v>74.74563054647615</v>
      </c>
      <c r="K76" s="75">
        <f>'Selling Price'!K98-'Cash Cost'!K76</f>
        <v>76.460619581698722</v>
      </c>
      <c r="L76" s="75">
        <f>'Selling Price'!L98-'Cash Cost'!L76</f>
        <v>76.194092329286661</v>
      </c>
      <c r="M76" s="75">
        <f>'Selling Price'!M98-'Cash Cost'!M76</f>
        <v>91.736778890917435</v>
      </c>
      <c r="N76" s="75">
        <f>'Selling Price'!N98-'Cash Cost'!N76</f>
        <v>59.935038091474325</v>
      </c>
      <c r="O76" s="75">
        <f>'Selling Price'!O98-'Cash Cost'!O76</f>
        <v>70.813906457892926</v>
      </c>
      <c r="P76" s="75">
        <f>'Selling Price'!P98-'Cash Cost'!P76</f>
        <v>72.379191032423364</v>
      </c>
      <c r="Q76" s="75" t="e">
        <f>'Selling Price'!#REF!-'Cash Cost'!Q76</f>
        <v>#REF!</v>
      </c>
      <c r="R76" s="75" t="e">
        <f>'Selling Price'!#REF!-'Cash Cost'!R76</f>
        <v>#REF!</v>
      </c>
      <c r="S76" s="75" t="e">
        <f>'Selling Price'!#REF!-'Cash Cost'!S76</f>
        <v>#REF!</v>
      </c>
      <c r="T76" s="75" t="e">
        <f>'Selling Price'!#REF!-'Cash Cost'!T76</f>
        <v>#REF!</v>
      </c>
      <c r="U76" s="75" t="e">
        <f>'Selling Price'!#REF!-'Cash Cost'!U76</f>
        <v>#REF!</v>
      </c>
      <c r="V76" s="75" t="e">
        <f>'Selling Price'!#REF!-'Cash Cost'!V76</f>
        <v>#REF!</v>
      </c>
      <c r="W76" s="75" t="e">
        <f>'Selling Price'!#REF!-'Cash Cost'!W76</f>
        <v>#REF!</v>
      </c>
      <c r="X76" s="75" t="e">
        <f>'Selling Price'!#REF!-'Cash Cost'!X76</f>
        <v>#REF!</v>
      </c>
    </row>
    <row r="77" spans="1:24">
      <c r="A77" s="74" t="s">
        <v>7</v>
      </c>
      <c r="B77" s="85" t="s">
        <v>95</v>
      </c>
      <c r="C77" s="85" t="s">
        <v>120</v>
      </c>
      <c r="D77" s="85" t="s">
        <v>109</v>
      </c>
      <c r="E77" s="75">
        <f>'Selling Price'!E99-'Cash Cost'!E77</f>
        <v>74.854164588539902</v>
      </c>
      <c r="F77" s="75">
        <f>'Selling Price'!F99-'Cash Cost'!F77</f>
        <v>80.256563446814937</v>
      </c>
      <c r="G77" s="75">
        <f>'Selling Price'!G99-'Cash Cost'!G77</f>
        <v>75.702219784673844</v>
      </c>
      <c r="H77" s="75">
        <f>'Selling Price'!H99-'Cash Cost'!H77</f>
        <v>73.713486170313672</v>
      </c>
      <c r="I77" s="75">
        <f>'Selling Price'!I99-'Cash Cost'!I77</f>
        <v>71.049922224402735</v>
      </c>
      <c r="J77" s="75">
        <f>'Selling Price'!J99-'Cash Cost'!J77</f>
        <v>74.74563054647615</v>
      </c>
      <c r="K77" s="75">
        <f>'Selling Price'!K99-'Cash Cost'!K77</f>
        <v>76.460619581698722</v>
      </c>
      <c r="L77" s="75">
        <f>'Selling Price'!L99-'Cash Cost'!L77</f>
        <v>76.194092329286661</v>
      </c>
      <c r="M77" s="75">
        <f>'Selling Price'!M99-'Cash Cost'!M77</f>
        <v>91.736778890917435</v>
      </c>
      <c r="N77" s="75">
        <f>'Selling Price'!N99-'Cash Cost'!N77</f>
        <v>59.935038091474325</v>
      </c>
      <c r="O77" s="75">
        <f>'Selling Price'!O99-'Cash Cost'!O77</f>
        <v>70.813906457892926</v>
      </c>
      <c r="P77" s="75">
        <f>'Selling Price'!P99-'Cash Cost'!P77</f>
        <v>72.379191032423364</v>
      </c>
      <c r="Q77" s="75" t="e">
        <f>'Selling Price'!#REF!-'Cash Cost'!Q77</f>
        <v>#REF!</v>
      </c>
      <c r="R77" s="75" t="e">
        <f>'Selling Price'!#REF!-'Cash Cost'!R77</f>
        <v>#REF!</v>
      </c>
      <c r="S77" s="75" t="e">
        <f>'Selling Price'!#REF!-'Cash Cost'!S77</f>
        <v>#REF!</v>
      </c>
      <c r="T77" s="75" t="e">
        <f>'Selling Price'!#REF!-'Cash Cost'!T77</f>
        <v>#REF!</v>
      </c>
      <c r="U77" s="75" t="e">
        <f>'Selling Price'!#REF!-'Cash Cost'!U77</f>
        <v>#REF!</v>
      </c>
      <c r="V77" s="75" t="e">
        <f>'Selling Price'!#REF!-'Cash Cost'!V77</f>
        <v>#REF!</v>
      </c>
      <c r="W77" s="75" t="e">
        <f>'Selling Price'!#REF!-'Cash Cost'!W77</f>
        <v>#REF!</v>
      </c>
      <c r="X77" s="75" t="e">
        <f>'Selling Price'!#REF!-'Cash Cost'!X77</f>
        <v>#REF!</v>
      </c>
    </row>
    <row r="78" spans="1:24">
      <c r="A78" s="74" t="s">
        <v>7</v>
      </c>
      <c r="B78" s="85" t="s">
        <v>116</v>
      </c>
      <c r="C78" s="85" t="s">
        <v>106</v>
      </c>
      <c r="D78" s="85" t="s">
        <v>116</v>
      </c>
      <c r="E78" s="75">
        <f>'Selling Price'!E100-'Cash Cost'!E78</f>
        <v>0.8932445413682899</v>
      </c>
      <c r="F78" s="75">
        <f>'Selling Price'!F100-'Cash Cost'!F78</f>
        <v>0.8995478872318472</v>
      </c>
      <c r="G78" s="75">
        <f>'Selling Price'!G100-'Cash Cost'!G78</f>
        <v>0.90415913200729392</v>
      </c>
      <c r="H78" s="75">
        <f>'Selling Price'!H100-'Cash Cost'!H78</f>
        <v>0.90497737556552238</v>
      </c>
      <c r="I78" s="75">
        <f>'Selling Price'!I100-'Cash Cost'!I78</f>
        <v>0.90497737556563607</v>
      </c>
      <c r="J78" s="75">
        <f>'Selling Price'!J100-'Cash Cost'!J78</f>
        <v>0.90497737556552238</v>
      </c>
      <c r="K78" s="75">
        <f>'Selling Price'!K100-'Cash Cost'!K78</f>
        <v>0.906070673512545</v>
      </c>
      <c r="L78" s="75">
        <f>'Selling Price'!L100-'Cash Cost'!L78</f>
        <v>0.906070673512545</v>
      </c>
      <c r="M78" s="75">
        <f>'Selling Price'!M100-'Cash Cost'!M78</f>
        <v>0.906070673512545</v>
      </c>
      <c r="N78" s="75">
        <f>'Selling Price'!N100-'Cash Cost'!N78</f>
        <v>0.91379835516306684</v>
      </c>
      <c r="O78" s="75">
        <f>'Selling Price'!O100-'Cash Cost'!O78</f>
        <v>0.91379835516306684</v>
      </c>
      <c r="P78" s="75">
        <f>'Selling Price'!P100-'Cash Cost'!P78</f>
        <v>0.91379835516306684</v>
      </c>
      <c r="Q78" s="75" t="e">
        <f>'Selling Price'!#REF!-'Cash Cost'!Q78</f>
        <v>#REF!</v>
      </c>
      <c r="R78" s="75" t="e">
        <f>'Selling Price'!#REF!-'Cash Cost'!R78</f>
        <v>#REF!</v>
      </c>
      <c r="S78" s="75" t="e">
        <f>'Selling Price'!#REF!-'Cash Cost'!S78</f>
        <v>#REF!</v>
      </c>
      <c r="T78" s="75" t="e">
        <f>'Selling Price'!#REF!-'Cash Cost'!T78</f>
        <v>#REF!</v>
      </c>
      <c r="U78" s="75" t="e">
        <f>'Selling Price'!#REF!-'Cash Cost'!U78</f>
        <v>#REF!</v>
      </c>
      <c r="V78" s="75" t="e">
        <f>'Selling Price'!#REF!-'Cash Cost'!V78</f>
        <v>#REF!</v>
      </c>
      <c r="W78" s="75" t="e">
        <f>'Selling Price'!#REF!-'Cash Cost'!W78</f>
        <v>#REF!</v>
      </c>
      <c r="X78" s="75" t="e">
        <f>'Selling Price'!#REF!-'Cash Cost'!X78</f>
        <v>#REF!</v>
      </c>
    </row>
    <row r="79" spans="1:24">
      <c r="A79" s="74" t="s">
        <v>7</v>
      </c>
      <c r="B79" s="85" t="s">
        <v>116</v>
      </c>
      <c r="C79" s="85" t="s">
        <v>115</v>
      </c>
      <c r="D79" s="85" t="s">
        <v>116</v>
      </c>
      <c r="E79" s="75">
        <f>'Selling Price'!E101-'Cash Cost'!E79</f>
        <v>3.2752299850168356</v>
      </c>
      <c r="F79" s="75">
        <f>'Selling Price'!F101-'Cash Cost'!F79</f>
        <v>3.2983422531834776</v>
      </c>
      <c r="G79" s="75">
        <f>'Selling Price'!G101-'Cash Cost'!G79</f>
        <v>3.3152501506931458</v>
      </c>
      <c r="H79" s="75">
        <f>'Selling Price'!H101-'Cash Cost'!H79</f>
        <v>3.3182503770739231</v>
      </c>
      <c r="I79" s="75">
        <f>'Selling Price'!I101-'Cash Cost'!I79</f>
        <v>3.3182503770739231</v>
      </c>
      <c r="J79" s="75">
        <f>'Selling Price'!J101-'Cash Cost'!J79</f>
        <v>3.3182503770739231</v>
      </c>
      <c r="K79" s="75">
        <f>'Selling Price'!K101-'Cash Cost'!K79</f>
        <v>3.322259136212665</v>
      </c>
      <c r="L79" s="75">
        <f>'Selling Price'!L101-'Cash Cost'!L79</f>
        <v>3.322259136212665</v>
      </c>
      <c r="M79" s="75">
        <f>'Selling Price'!M101-'Cash Cost'!M79</f>
        <v>3.322259136212665</v>
      </c>
      <c r="N79" s="75">
        <f>'Selling Price'!N101-'Cash Cost'!N79</f>
        <v>3.3505939689308661</v>
      </c>
      <c r="O79" s="75">
        <f>'Selling Price'!O101-'Cash Cost'!O79</f>
        <v>3.3505939689308661</v>
      </c>
      <c r="P79" s="75">
        <f>'Selling Price'!P101-'Cash Cost'!P79</f>
        <v>3.3505939689308661</v>
      </c>
      <c r="Q79" s="75" t="e">
        <f>'Selling Price'!#REF!-'Cash Cost'!Q79</f>
        <v>#REF!</v>
      </c>
      <c r="R79" s="75" t="e">
        <f>'Selling Price'!#REF!-'Cash Cost'!R79</f>
        <v>#REF!</v>
      </c>
      <c r="S79" s="75" t="e">
        <f>'Selling Price'!#REF!-'Cash Cost'!S79</f>
        <v>#REF!</v>
      </c>
      <c r="T79" s="75" t="e">
        <f>'Selling Price'!#REF!-'Cash Cost'!T79</f>
        <v>#REF!</v>
      </c>
      <c r="U79" s="75" t="e">
        <f>'Selling Price'!#REF!-'Cash Cost'!U79</f>
        <v>#REF!</v>
      </c>
      <c r="V79" s="75" t="e">
        <f>'Selling Price'!#REF!-'Cash Cost'!V79</f>
        <v>#REF!</v>
      </c>
      <c r="W79" s="75" t="e">
        <f>'Selling Price'!#REF!-'Cash Cost'!W79</f>
        <v>#REF!</v>
      </c>
      <c r="X79" s="75" t="e">
        <f>'Selling Price'!#REF!-'Cash Cost'!X79</f>
        <v>#REF!</v>
      </c>
    </row>
    <row r="80" spans="1:24">
      <c r="A80" s="74" t="s">
        <v>7</v>
      </c>
      <c r="B80" s="85" t="s">
        <v>2</v>
      </c>
      <c r="C80" s="85" t="s">
        <v>106</v>
      </c>
      <c r="D80" s="85" t="s">
        <v>107</v>
      </c>
      <c r="E80" s="75">
        <f>'Selling Price'!E103-'Cash Cost'!E80</f>
        <v>35.134285293815879</v>
      </c>
      <c r="F80" s="75">
        <f>'Selling Price'!F103-'Cash Cost'!F80</f>
        <v>35.382216897787202</v>
      </c>
      <c r="G80" s="75">
        <f>'Selling Price'!G103-'Cash Cost'!G80</f>
        <v>35.563592525617878</v>
      </c>
      <c r="H80" s="75">
        <f>'Selling Price'!H103-'Cash Cost'!H80</f>
        <v>35.595776772247291</v>
      </c>
      <c r="I80" s="75">
        <f>'Selling Price'!I103-'Cash Cost'!I80</f>
        <v>35.595776772247405</v>
      </c>
      <c r="J80" s="75">
        <f>'Selling Price'!J103-'Cash Cost'!J80</f>
        <v>35.595776772247291</v>
      </c>
      <c r="K80" s="75">
        <f>'Selling Price'!K103-'Cash Cost'!K80</f>
        <v>35.638779824826429</v>
      </c>
      <c r="L80" s="75">
        <f>'Selling Price'!L103-'Cash Cost'!L80</f>
        <v>35.638779824826315</v>
      </c>
      <c r="M80" s="75">
        <f>'Selling Price'!M103-'Cash Cost'!M80</f>
        <v>35.638779824826315</v>
      </c>
      <c r="N80" s="75">
        <f>'Selling Price'!N103-'Cash Cost'!N80</f>
        <v>35.942735303076461</v>
      </c>
      <c r="O80" s="75">
        <f>'Selling Price'!O103-'Cash Cost'!O80</f>
        <v>35.942735303076461</v>
      </c>
      <c r="P80" s="75">
        <f>'Selling Price'!P103-'Cash Cost'!P80</f>
        <v>35.942735303076461</v>
      </c>
      <c r="Q80" s="75" t="e">
        <f>'Selling Price'!#REF!-'Cash Cost'!Q80</f>
        <v>#REF!</v>
      </c>
      <c r="R80" s="75" t="e">
        <f>'Selling Price'!#REF!-'Cash Cost'!R80</f>
        <v>#REF!</v>
      </c>
      <c r="S80" s="75" t="e">
        <f>'Selling Price'!#REF!-'Cash Cost'!S80</f>
        <v>#REF!</v>
      </c>
      <c r="T80" s="75" t="e">
        <f>'Selling Price'!#REF!-'Cash Cost'!T80</f>
        <v>#REF!</v>
      </c>
      <c r="U80" s="75" t="e">
        <f>'Selling Price'!#REF!-'Cash Cost'!U80</f>
        <v>#REF!</v>
      </c>
      <c r="V80" s="75" t="e">
        <f>'Selling Price'!#REF!-'Cash Cost'!V80</f>
        <v>#REF!</v>
      </c>
      <c r="W80" s="75" t="e">
        <f>'Selling Price'!#REF!-'Cash Cost'!W80</f>
        <v>#REF!</v>
      </c>
      <c r="X80" s="75" t="e">
        <f>'Selling Price'!#REF!-'Cash Cost'!X80</f>
        <v>#REF!</v>
      </c>
    </row>
    <row r="81" spans="1:24">
      <c r="A81" s="74" t="s">
        <v>7</v>
      </c>
      <c r="B81" s="85" t="s">
        <v>2</v>
      </c>
      <c r="C81" s="85" t="s">
        <v>106</v>
      </c>
      <c r="D81" s="85" t="s">
        <v>109</v>
      </c>
      <c r="E81" s="75">
        <f>'Selling Price'!E104-'Cash Cost'!E81</f>
        <v>30.668062586974884</v>
      </c>
      <c r="F81" s="75">
        <f>'Selling Price'!F104-'Cash Cost'!F81</f>
        <v>30.884477461627853</v>
      </c>
      <c r="G81" s="75">
        <f>'Selling Price'!G104-'Cash Cost'!G81</f>
        <v>31.042796865581749</v>
      </c>
      <c r="H81" s="75">
        <f>'Selling Price'!H104-'Cash Cost'!H81</f>
        <v>31.070889894419224</v>
      </c>
      <c r="I81" s="75">
        <f>'Selling Price'!I104-'Cash Cost'!I81</f>
        <v>31.070889894419338</v>
      </c>
      <c r="J81" s="75">
        <f>'Selling Price'!J104-'Cash Cost'!J81</f>
        <v>31.070889894419224</v>
      </c>
      <c r="K81" s="75">
        <f>'Selling Price'!K104-'Cash Cost'!K81</f>
        <v>31.108426457263704</v>
      </c>
      <c r="L81" s="75">
        <f>'Selling Price'!L104-'Cash Cost'!L81</f>
        <v>31.10842645726359</v>
      </c>
      <c r="M81" s="75">
        <f>'Selling Price'!M104-'Cash Cost'!M81</f>
        <v>31.10842645726359</v>
      </c>
      <c r="N81" s="75">
        <f>'Selling Price'!N104-'Cash Cost'!N81</f>
        <v>31.373743527261695</v>
      </c>
      <c r="O81" s="75">
        <f>'Selling Price'!O104-'Cash Cost'!O81</f>
        <v>31.373743527261695</v>
      </c>
      <c r="P81" s="75">
        <f>'Selling Price'!P104-'Cash Cost'!P81</f>
        <v>31.373743527261695</v>
      </c>
      <c r="Q81" s="75" t="e">
        <f>'Selling Price'!#REF!-'Cash Cost'!Q81</f>
        <v>#REF!</v>
      </c>
      <c r="R81" s="75" t="e">
        <f>'Selling Price'!#REF!-'Cash Cost'!R81</f>
        <v>#REF!</v>
      </c>
      <c r="S81" s="75" t="e">
        <f>'Selling Price'!#REF!-'Cash Cost'!S81</f>
        <v>#REF!</v>
      </c>
      <c r="T81" s="75" t="e">
        <f>'Selling Price'!#REF!-'Cash Cost'!T81</f>
        <v>#REF!</v>
      </c>
      <c r="U81" s="75" t="e">
        <f>'Selling Price'!#REF!-'Cash Cost'!U81</f>
        <v>#REF!</v>
      </c>
      <c r="V81" s="75" t="e">
        <f>'Selling Price'!#REF!-'Cash Cost'!V81</f>
        <v>#REF!</v>
      </c>
      <c r="W81" s="75" t="e">
        <f>'Selling Price'!#REF!-'Cash Cost'!W81</f>
        <v>#REF!</v>
      </c>
      <c r="X81" s="75" t="e">
        <f>'Selling Price'!#REF!-'Cash Cost'!X81</f>
        <v>#REF!</v>
      </c>
    </row>
    <row r="82" spans="1:24">
      <c r="A82" s="74" t="s">
        <v>7</v>
      </c>
      <c r="B82" s="85" t="s">
        <v>2</v>
      </c>
      <c r="C82" s="85" t="s">
        <v>106</v>
      </c>
      <c r="D82" s="85" t="s">
        <v>121</v>
      </c>
      <c r="E82" s="75">
        <f>'Selling Price'!E105-'Cash Cost'!E82</f>
        <v>38.111767098376504</v>
      </c>
      <c r="F82" s="75">
        <f>'Selling Price'!F105-'Cash Cost'!F82</f>
        <v>38.380709855226883</v>
      </c>
      <c r="G82" s="75">
        <f>'Selling Price'!G105-'Cash Cost'!G82</f>
        <v>38.577456298975335</v>
      </c>
      <c r="H82" s="75">
        <f>'Selling Price'!H105-'Cash Cost'!H82</f>
        <v>38.612368024132593</v>
      </c>
      <c r="I82" s="75">
        <f>'Selling Price'!I105-'Cash Cost'!I82</f>
        <v>38.612368024132707</v>
      </c>
      <c r="J82" s="75">
        <f>'Selling Price'!J105-'Cash Cost'!J82</f>
        <v>38.612368024132593</v>
      </c>
      <c r="K82" s="75">
        <f>'Selling Price'!K105-'Cash Cost'!K82</f>
        <v>38.659015403201465</v>
      </c>
      <c r="L82" s="75">
        <f>'Selling Price'!L105-'Cash Cost'!L82</f>
        <v>38.659015403201352</v>
      </c>
      <c r="M82" s="75">
        <f>'Selling Price'!M105-'Cash Cost'!M82</f>
        <v>38.659015403201352</v>
      </c>
      <c r="N82" s="75">
        <f>'Selling Price'!N105-'Cash Cost'!N82</f>
        <v>38.98872982028638</v>
      </c>
      <c r="O82" s="75">
        <f>'Selling Price'!O105-'Cash Cost'!O82</f>
        <v>38.98872982028638</v>
      </c>
      <c r="P82" s="75">
        <f>'Selling Price'!P105-'Cash Cost'!P82</f>
        <v>38.98872982028638</v>
      </c>
      <c r="Q82" s="75" t="e">
        <f>'Selling Price'!#REF!-'Cash Cost'!Q82</f>
        <v>#REF!</v>
      </c>
      <c r="R82" s="75" t="e">
        <f>'Selling Price'!#REF!-'Cash Cost'!R82</f>
        <v>#REF!</v>
      </c>
      <c r="S82" s="75" t="e">
        <f>'Selling Price'!#REF!-'Cash Cost'!S82</f>
        <v>#REF!</v>
      </c>
      <c r="T82" s="75" t="e">
        <f>'Selling Price'!#REF!-'Cash Cost'!T82</f>
        <v>#REF!</v>
      </c>
      <c r="U82" s="75" t="e">
        <f>'Selling Price'!#REF!-'Cash Cost'!U82</f>
        <v>#REF!</v>
      </c>
      <c r="V82" s="75" t="e">
        <f>'Selling Price'!#REF!-'Cash Cost'!V82</f>
        <v>#REF!</v>
      </c>
      <c r="W82" s="75" t="e">
        <f>'Selling Price'!#REF!-'Cash Cost'!W82</f>
        <v>#REF!</v>
      </c>
      <c r="X82" s="75" t="e">
        <f>'Selling Price'!#REF!-'Cash Cost'!X82</f>
        <v>#REF!</v>
      </c>
    </row>
    <row r="83" spans="1:24">
      <c r="A83" s="74" t="s">
        <v>7</v>
      </c>
      <c r="B83" s="85" t="s">
        <v>2</v>
      </c>
      <c r="C83" s="85" t="s">
        <v>112</v>
      </c>
      <c r="D83" s="85" t="s">
        <v>107</v>
      </c>
      <c r="E83" s="75">
        <f>'Selling Price'!E106-'Cash Cost'!E83</f>
        <v>55.083413384372307</v>
      </c>
      <c r="F83" s="75">
        <f>'Selling Price'!F106-'Cash Cost'!F83</f>
        <v>55.472119712632434</v>
      </c>
      <c r="G83" s="75">
        <f>'Selling Price'!G106-'Cash Cost'!G83</f>
        <v>55.756479807112669</v>
      </c>
      <c r="H83" s="75">
        <f>'Selling Price'!H106-'Cash Cost'!H83</f>
        <v>55.806938159879337</v>
      </c>
      <c r="I83" s="75">
        <f>'Selling Price'!I106-'Cash Cost'!I83</f>
        <v>55.806938159879337</v>
      </c>
      <c r="J83" s="75">
        <f>'Selling Price'!J106-'Cash Cost'!J83</f>
        <v>55.806938159879337</v>
      </c>
      <c r="K83" s="75">
        <f>'Selling Price'!K106-'Cash Cost'!K83</f>
        <v>55.874358199939707</v>
      </c>
      <c r="L83" s="75">
        <f>'Selling Price'!L106-'Cash Cost'!L83</f>
        <v>55.874358199939593</v>
      </c>
      <c r="M83" s="75">
        <f>'Selling Price'!M106-'Cash Cost'!M83</f>
        <v>55.874358199939593</v>
      </c>
      <c r="N83" s="75">
        <f>'Selling Price'!N106-'Cash Cost'!N83</f>
        <v>56.35089856838249</v>
      </c>
      <c r="O83" s="75">
        <f>'Selling Price'!O106-'Cash Cost'!O83</f>
        <v>56.35089856838249</v>
      </c>
      <c r="P83" s="75">
        <f>'Selling Price'!P106-'Cash Cost'!P83</f>
        <v>56.35089856838249</v>
      </c>
      <c r="Q83" s="75" t="e">
        <f>'Selling Price'!#REF!-'Cash Cost'!Q83</f>
        <v>#REF!</v>
      </c>
      <c r="R83" s="75" t="e">
        <f>'Selling Price'!#REF!-'Cash Cost'!R83</f>
        <v>#REF!</v>
      </c>
      <c r="S83" s="75" t="e">
        <f>'Selling Price'!#REF!-'Cash Cost'!S83</f>
        <v>#REF!</v>
      </c>
      <c r="T83" s="75" t="e">
        <f>'Selling Price'!#REF!-'Cash Cost'!T83</f>
        <v>#REF!</v>
      </c>
      <c r="U83" s="75" t="e">
        <f>'Selling Price'!#REF!-'Cash Cost'!U83</f>
        <v>#REF!</v>
      </c>
      <c r="V83" s="75" t="e">
        <f>'Selling Price'!#REF!-'Cash Cost'!V83</f>
        <v>#REF!</v>
      </c>
      <c r="W83" s="75" t="e">
        <f>'Selling Price'!#REF!-'Cash Cost'!W83</f>
        <v>#REF!</v>
      </c>
      <c r="X83" s="75" t="e">
        <f>'Selling Price'!#REF!-'Cash Cost'!X83</f>
        <v>#REF!</v>
      </c>
    </row>
    <row r="84" spans="1:24">
      <c r="A84" s="74" t="s">
        <v>7</v>
      </c>
      <c r="B84" s="85" t="s">
        <v>2</v>
      </c>
      <c r="C84" s="85" t="s">
        <v>112</v>
      </c>
      <c r="D84" s="85" t="s">
        <v>109</v>
      </c>
      <c r="E84" s="75">
        <f>'Selling Price'!E107-'Cash Cost'!E84</f>
        <v>50.617190677531312</v>
      </c>
      <c r="F84" s="75">
        <f>'Selling Price'!F107-'Cash Cost'!F84</f>
        <v>50.974380276473084</v>
      </c>
      <c r="G84" s="75">
        <f>'Selling Price'!G107-'Cash Cost'!G84</f>
        <v>51.23568414707654</v>
      </c>
      <c r="H84" s="75">
        <f>'Selling Price'!H107-'Cash Cost'!H84</f>
        <v>51.28205128205127</v>
      </c>
      <c r="I84" s="75">
        <f>'Selling Price'!I107-'Cash Cost'!I84</f>
        <v>51.28205128205127</v>
      </c>
      <c r="J84" s="75">
        <f>'Selling Price'!J107-'Cash Cost'!J84</f>
        <v>51.28205128205127</v>
      </c>
      <c r="K84" s="75">
        <f>'Selling Price'!K107-'Cash Cost'!K84</f>
        <v>51.344004832376982</v>
      </c>
      <c r="L84" s="75">
        <f>'Selling Price'!L107-'Cash Cost'!L84</f>
        <v>51.344004832376868</v>
      </c>
      <c r="M84" s="75">
        <f>'Selling Price'!M107-'Cash Cost'!M84</f>
        <v>51.344004832376868</v>
      </c>
      <c r="N84" s="75">
        <f>'Selling Price'!N107-'Cash Cost'!N84</f>
        <v>51.781906792567725</v>
      </c>
      <c r="O84" s="75">
        <f>'Selling Price'!O107-'Cash Cost'!O84</f>
        <v>51.781906792567725</v>
      </c>
      <c r="P84" s="75">
        <f>'Selling Price'!P107-'Cash Cost'!P84</f>
        <v>51.781906792567725</v>
      </c>
      <c r="Q84" s="75" t="e">
        <f>'Selling Price'!#REF!-'Cash Cost'!Q84</f>
        <v>#REF!</v>
      </c>
      <c r="R84" s="75" t="e">
        <f>'Selling Price'!#REF!-'Cash Cost'!R84</f>
        <v>#REF!</v>
      </c>
      <c r="S84" s="75" t="e">
        <f>'Selling Price'!#REF!-'Cash Cost'!S84</f>
        <v>#REF!</v>
      </c>
      <c r="T84" s="75" t="e">
        <f>'Selling Price'!#REF!-'Cash Cost'!T84</f>
        <v>#REF!</v>
      </c>
      <c r="U84" s="75" t="e">
        <f>'Selling Price'!#REF!-'Cash Cost'!U84</f>
        <v>#REF!</v>
      </c>
      <c r="V84" s="75" t="e">
        <f>'Selling Price'!#REF!-'Cash Cost'!V84</f>
        <v>#REF!</v>
      </c>
      <c r="W84" s="75" t="e">
        <f>'Selling Price'!#REF!-'Cash Cost'!W84</f>
        <v>#REF!</v>
      </c>
      <c r="X84" s="75" t="e">
        <f>'Selling Price'!#REF!-'Cash Cost'!X84</f>
        <v>#REF!</v>
      </c>
    </row>
    <row r="85" spans="1:24">
      <c r="A85" s="74" t="s">
        <v>7</v>
      </c>
      <c r="B85" s="85" t="s">
        <v>2</v>
      </c>
      <c r="C85" s="85" t="s">
        <v>113</v>
      </c>
      <c r="D85" s="85" t="s">
        <v>107</v>
      </c>
      <c r="E85" s="75" t="e">
        <f>'Selling Price'!#REF!-'Cash Cost'!E85</f>
        <v>#REF!</v>
      </c>
      <c r="F85" s="75" t="e">
        <f>'Selling Price'!#REF!-'Cash Cost'!F85</f>
        <v>#REF!</v>
      </c>
      <c r="G85" s="75" t="e">
        <f>'Selling Price'!#REF!-'Cash Cost'!G85</f>
        <v>#REF!</v>
      </c>
      <c r="H85" s="75" t="e">
        <f>'Selling Price'!#REF!-'Cash Cost'!H85</f>
        <v>#REF!</v>
      </c>
      <c r="I85" s="75" t="e">
        <f>'Selling Price'!#REF!-'Cash Cost'!I85</f>
        <v>#REF!</v>
      </c>
      <c r="J85" s="75" t="e">
        <f>'Selling Price'!#REF!-'Cash Cost'!J85</f>
        <v>#REF!</v>
      </c>
      <c r="K85" s="75" t="e">
        <f>'Selling Price'!#REF!-'Cash Cost'!K85</f>
        <v>#REF!</v>
      </c>
      <c r="L85" s="75" t="e">
        <f>'Selling Price'!#REF!-'Cash Cost'!L85</f>
        <v>#REF!</v>
      </c>
      <c r="M85" s="75" t="e">
        <f>'Selling Price'!#REF!-'Cash Cost'!M85</f>
        <v>#REF!</v>
      </c>
      <c r="N85" s="75" t="e">
        <f>'Selling Price'!#REF!-'Cash Cost'!N85</f>
        <v>#REF!</v>
      </c>
      <c r="O85" s="75" t="e">
        <f>'Selling Price'!#REF!-'Cash Cost'!O85</f>
        <v>#REF!</v>
      </c>
      <c r="P85" s="75" t="e">
        <f>'Selling Price'!#REF!-'Cash Cost'!P85</f>
        <v>#REF!</v>
      </c>
      <c r="Q85" s="75" t="e">
        <f>'Selling Price'!#REF!-'Cash Cost'!Q85</f>
        <v>#REF!</v>
      </c>
      <c r="R85" s="75" t="e">
        <f>'Selling Price'!#REF!-'Cash Cost'!R85</f>
        <v>#REF!</v>
      </c>
      <c r="S85" s="75" t="e">
        <f>'Selling Price'!#REF!-'Cash Cost'!S85</f>
        <v>#REF!</v>
      </c>
      <c r="T85" s="75" t="e">
        <f>'Selling Price'!#REF!-'Cash Cost'!T85</f>
        <v>#REF!</v>
      </c>
      <c r="U85" s="75" t="e">
        <f>'Selling Price'!#REF!-'Cash Cost'!U85</f>
        <v>#REF!</v>
      </c>
      <c r="V85" s="75" t="e">
        <f>'Selling Price'!#REF!-'Cash Cost'!V85</f>
        <v>#REF!</v>
      </c>
      <c r="W85" s="75" t="e">
        <f>'Selling Price'!#REF!-'Cash Cost'!W85</f>
        <v>#REF!</v>
      </c>
      <c r="X85" s="75" t="e">
        <f>'Selling Price'!#REF!-'Cash Cost'!X85</f>
        <v>#REF!</v>
      </c>
    </row>
    <row r="86" spans="1:24">
      <c r="A86" s="74" t="s">
        <v>7</v>
      </c>
      <c r="B86" s="85" t="s">
        <v>2</v>
      </c>
      <c r="C86" s="85" t="s">
        <v>113</v>
      </c>
      <c r="D86" s="85" t="s">
        <v>109</v>
      </c>
      <c r="E86" s="75" t="e">
        <f>'Selling Price'!#REF!-'Cash Cost'!E86</f>
        <v>#REF!</v>
      </c>
      <c r="F86" s="75" t="e">
        <f>'Selling Price'!#REF!-'Cash Cost'!F86</f>
        <v>#REF!</v>
      </c>
      <c r="G86" s="75" t="e">
        <f>'Selling Price'!#REF!-'Cash Cost'!G86</f>
        <v>#REF!</v>
      </c>
      <c r="H86" s="75" t="e">
        <f>'Selling Price'!#REF!-'Cash Cost'!H86</f>
        <v>#REF!</v>
      </c>
      <c r="I86" s="75" t="e">
        <f>'Selling Price'!#REF!-'Cash Cost'!I86</f>
        <v>#REF!</v>
      </c>
      <c r="J86" s="75" t="e">
        <f>'Selling Price'!#REF!-'Cash Cost'!J86</f>
        <v>#REF!</v>
      </c>
      <c r="K86" s="75" t="e">
        <f>'Selling Price'!#REF!-'Cash Cost'!K86</f>
        <v>#REF!</v>
      </c>
      <c r="L86" s="75" t="e">
        <f>'Selling Price'!#REF!-'Cash Cost'!L86</f>
        <v>#REF!</v>
      </c>
      <c r="M86" s="75" t="e">
        <f>'Selling Price'!#REF!-'Cash Cost'!M86</f>
        <v>#REF!</v>
      </c>
      <c r="N86" s="75" t="e">
        <f>'Selling Price'!#REF!-'Cash Cost'!N86</f>
        <v>#REF!</v>
      </c>
      <c r="O86" s="75" t="e">
        <f>'Selling Price'!#REF!-'Cash Cost'!O86</f>
        <v>#REF!</v>
      </c>
      <c r="P86" s="75" t="e">
        <f>'Selling Price'!#REF!-'Cash Cost'!P86</f>
        <v>#REF!</v>
      </c>
      <c r="Q86" s="75" t="e">
        <f>'Selling Price'!#REF!-'Cash Cost'!Q86</f>
        <v>#REF!</v>
      </c>
      <c r="R86" s="75" t="e">
        <f>'Selling Price'!#REF!-'Cash Cost'!R86</f>
        <v>#REF!</v>
      </c>
      <c r="S86" s="75" t="e">
        <f>'Selling Price'!#REF!-'Cash Cost'!S86</f>
        <v>#REF!</v>
      </c>
      <c r="T86" s="75" t="e">
        <f>'Selling Price'!#REF!-'Cash Cost'!T86</f>
        <v>#REF!</v>
      </c>
      <c r="U86" s="75" t="e">
        <f>'Selling Price'!#REF!-'Cash Cost'!U86</f>
        <v>#REF!</v>
      </c>
      <c r="V86" s="75" t="e">
        <f>'Selling Price'!#REF!-'Cash Cost'!V86</f>
        <v>#REF!</v>
      </c>
      <c r="W86" s="75" t="e">
        <f>'Selling Price'!#REF!-'Cash Cost'!W86</f>
        <v>#REF!</v>
      </c>
      <c r="X86" s="75" t="e">
        <f>'Selling Price'!#REF!-'Cash Cost'!X86</f>
        <v>#REF!</v>
      </c>
    </row>
    <row r="87" spans="1:24">
      <c r="A87" s="74" t="s">
        <v>7</v>
      </c>
      <c r="B87" s="85" t="s">
        <v>2</v>
      </c>
      <c r="C87" s="85" t="s">
        <v>114</v>
      </c>
      <c r="D87" s="85" t="s">
        <v>107</v>
      </c>
      <c r="E87" s="75">
        <f>'Selling Price'!E108-'Cash Cost'!E87</f>
        <v>44.066730707497868</v>
      </c>
      <c r="F87" s="75">
        <f>'Selling Price'!F108-'Cash Cost'!F87</f>
        <v>44.377695770105902</v>
      </c>
      <c r="G87" s="75">
        <f>'Selling Price'!G108-'Cash Cost'!G87</f>
        <v>44.605183845690135</v>
      </c>
      <c r="H87" s="75">
        <f>'Selling Price'!H108-'Cash Cost'!H87</f>
        <v>44.645550527903424</v>
      </c>
      <c r="I87" s="75">
        <f>'Selling Price'!I108-'Cash Cost'!I87</f>
        <v>44.645550527903424</v>
      </c>
      <c r="J87" s="75">
        <f>'Selling Price'!J108-'Cash Cost'!J87</f>
        <v>44.645550527903424</v>
      </c>
      <c r="K87" s="75">
        <f>'Selling Price'!K108-'Cash Cost'!K87</f>
        <v>44.699486559951765</v>
      </c>
      <c r="L87" s="75">
        <f>'Selling Price'!L108-'Cash Cost'!L87</f>
        <v>44.699486559951652</v>
      </c>
      <c r="M87" s="75">
        <f>'Selling Price'!M108-'Cash Cost'!M87</f>
        <v>44.699486559951652</v>
      </c>
      <c r="N87" s="75">
        <f>'Selling Price'!N108-'Cash Cost'!N87</f>
        <v>45.080718854705992</v>
      </c>
      <c r="O87" s="75">
        <f>'Selling Price'!O108-'Cash Cost'!O87</f>
        <v>45.080718854705992</v>
      </c>
      <c r="P87" s="75">
        <f>'Selling Price'!P108-'Cash Cost'!P87</f>
        <v>45.080718854705992</v>
      </c>
      <c r="Q87" s="75" t="e">
        <f>'Selling Price'!#REF!-'Cash Cost'!Q87</f>
        <v>#REF!</v>
      </c>
      <c r="R87" s="75" t="e">
        <f>'Selling Price'!#REF!-'Cash Cost'!R87</f>
        <v>#REF!</v>
      </c>
      <c r="S87" s="75" t="e">
        <f>'Selling Price'!#REF!-'Cash Cost'!S87</f>
        <v>#REF!</v>
      </c>
      <c r="T87" s="75" t="e">
        <f>'Selling Price'!#REF!-'Cash Cost'!T87</f>
        <v>#REF!</v>
      </c>
      <c r="U87" s="75" t="e">
        <f>'Selling Price'!#REF!-'Cash Cost'!U87</f>
        <v>#REF!</v>
      </c>
      <c r="V87" s="75" t="e">
        <f>'Selling Price'!#REF!-'Cash Cost'!V87</f>
        <v>#REF!</v>
      </c>
      <c r="W87" s="75" t="e">
        <f>'Selling Price'!#REF!-'Cash Cost'!W87</f>
        <v>#REF!</v>
      </c>
      <c r="X87" s="75" t="e">
        <f>'Selling Price'!#REF!-'Cash Cost'!X87</f>
        <v>#REF!</v>
      </c>
    </row>
    <row r="88" spans="1:24">
      <c r="A88" s="74" t="s">
        <v>7</v>
      </c>
      <c r="B88" s="85" t="s">
        <v>2</v>
      </c>
      <c r="C88" s="85" t="s">
        <v>114</v>
      </c>
      <c r="D88" s="85" t="s">
        <v>109</v>
      </c>
      <c r="E88" s="75">
        <f>'Selling Price'!E109-'Cash Cost'!E88</f>
        <v>39.600508000656873</v>
      </c>
      <c r="F88" s="75">
        <f>'Selling Price'!F109-'Cash Cost'!F88</f>
        <v>39.879956333946552</v>
      </c>
      <c r="G88" s="75">
        <f>'Selling Price'!G109-'Cash Cost'!G88</f>
        <v>40.084388185654007</v>
      </c>
      <c r="H88" s="75">
        <f>'Selling Price'!H109-'Cash Cost'!H88</f>
        <v>40.120663650075358</v>
      </c>
      <c r="I88" s="75">
        <f>'Selling Price'!I109-'Cash Cost'!I88</f>
        <v>40.120663650075358</v>
      </c>
      <c r="J88" s="75">
        <f>'Selling Price'!J109-'Cash Cost'!J88</f>
        <v>40.120663650075358</v>
      </c>
      <c r="K88" s="75">
        <f>'Selling Price'!K109-'Cash Cost'!K88</f>
        <v>40.16913319238904</v>
      </c>
      <c r="L88" s="75">
        <f>'Selling Price'!L109-'Cash Cost'!L88</f>
        <v>40.169133192388927</v>
      </c>
      <c r="M88" s="75">
        <f>'Selling Price'!M109-'Cash Cost'!M88</f>
        <v>40.169133192388927</v>
      </c>
      <c r="N88" s="75">
        <f>'Selling Price'!N109-'Cash Cost'!N88</f>
        <v>40.511727078891226</v>
      </c>
      <c r="O88" s="75">
        <f>'Selling Price'!O109-'Cash Cost'!O88</f>
        <v>40.511727078891226</v>
      </c>
      <c r="P88" s="75">
        <f>'Selling Price'!P109-'Cash Cost'!P88</f>
        <v>40.511727078891226</v>
      </c>
      <c r="Q88" s="75" t="e">
        <f>'Selling Price'!#REF!-'Cash Cost'!Q88</f>
        <v>#REF!</v>
      </c>
      <c r="R88" s="75" t="e">
        <f>'Selling Price'!#REF!-'Cash Cost'!R88</f>
        <v>#REF!</v>
      </c>
      <c r="S88" s="75" t="e">
        <f>'Selling Price'!#REF!-'Cash Cost'!S88</f>
        <v>#REF!</v>
      </c>
      <c r="T88" s="75" t="e">
        <f>'Selling Price'!#REF!-'Cash Cost'!T88</f>
        <v>#REF!</v>
      </c>
      <c r="U88" s="75" t="e">
        <f>'Selling Price'!#REF!-'Cash Cost'!U88</f>
        <v>#REF!</v>
      </c>
      <c r="V88" s="75" t="e">
        <f>'Selling Price'!#REF!-'Cash Cost'!V88</f>
        <v>#REF!</v>
      </c>
      <c r="W88" s="75" t="e">
        <f>'Selling Price'!#REF!-'Cash Cost'!W88</f>
        <v>#REF!</v>
      </c>
      <c r="X88" s="75" t="e">
        <f>'Selling Price'!#REF!-'Cash Cost'!X88</f>
        <v>#REF!</v>
      </c>
    </row>
    <row r="89" spans="1:24">
      <c r="A89" s="74" t="s">
        <v>7</v>
      </c>
      <c r="B89" s="85" t="s">
        <v>2</v>
      </c>
      <c r="C89" s="85" t="s">
        <v>115</v>
      </c>
      <c r="D89" s="85" t="s">
        <v>107</v>
      </c>
      <c r="E89" s="75">
        <f>'Selling Price'!E111-'Cash Cost'!E89</f>
        <v>37.516270737464424</v>
      </c>
      <c r="F89" s="75">
        <f>'Selling Price'!F111-'Cash Cost'!F89</f>
        <v>37.781011263738833</v>
      </c>
      <c r="G89" s="75">
        <f>'Selling Price'!G111-'Cash Cost'!G89</f>
        <v>37.97468354430373</v>
      </c>
      <c r="H89" s="75">
        <f>'Selling Price'!H111-'Cash Cost'!H89</f>
        <v>38.009049773755692</v>
      </c>
      <c r="I89" s="75">
        <f>'Selling Price'!I111-'Cash Cost'!I89</f>
        <v>38.009049773755692</v>
      </c>
      <c r="J89" s="75">
        <f>'Selling Price'!J111-'Cash Cost'!J89</f>
        <v>38.009049773755692</v>
      </c>
      <c r="K89" s="75">
        <f>'Selling Price'!K111-'Cash Cost'!K89</f>
        <v>38.054968287526549</v>
      </c>
      <c r="L89" s="75">
        <f>'Selling Price'!L111-'Cash Cost'!L89</f>
        <v>38.054968287526435</v>
      </c>
      <c r="M89" s="75">
        <f>'Selling Price'!M111-'Cash Cost'!M89</f>
        <v>38.054968287526435</v>
      </c>
      <c r="N89" s="75">
        <f>'Selling Price'!N111-'Cash Cost'!N89</f>
        <v>38.37953091684426</v>
      </c>
      <c r="O89" s="75">
        <f>'Selling Price'!O111-'Cash Cost'!O89</f>
        <v>38.37953091684426</v>
      </c>
      <c r="P89" s="75">
        <f>'Selling Price'!P111-'Cash Cost'!P89</f>
        <v>38.37953091684426</v>
      </c>
      <c r="Q89" s="75" t="e">
        <f>'Selling Price'!#REF!-'Cash Cost'!Q89</f>
        <v>#REF!</v>
      </c>
      <c r="R89" s="75" t="e">
        <f>'Selling Price'!#REF!-'Cash Cost'!R89</f>
        <v>#REF!</v>
      </c>
      <c r="S89" s="75" t="e">
        <f>'Selling Price'!#REF!-'Cash Cost'!S89</f>
        <v>#REF!</v>
      </c>
      <c r="T89" s="75" t="e">
        <f>'Selling Price'!#REF!-'Cash Cost'!T89</f>
        <v>#REF!</v>
      </c>
      <c r="U89" s="75" t="e">
        <f>'Selling Price'!#REF!-'Cash Cost'!U89</f>
        <v>#REF!</v>
      </c>
      <c r="V89" s="75" t="e">
        <f>'Selling Price'!#REF!-'Cash Cost'!V89</f>
        <v>#REF!</v>
      </c>
      <c r="W89" s="75" t="e">
        <f>'Selling Price'!#REF!-'Cash Cost'!W89</f>
        <v>#REF!</v>
      </c>
      <c r="X89" s="75" t="e">
        <f>'Selling Price'!#REF!-'Cash Cost'!X89</f>
        <v>#REF!</v>
      </c>
    </row>
    <row r="90" spans="1:24">
      <c r="A90" s="74" t="s">
        <v>7</v>
      </c>
      <c r="B90" s="85" t="s">
        <v>2</v>
      </c>
      <c r="C90" s="85" t="s">
        <v>115</v>
      </c>
      <c r="D90" s="85" t="s">
        <v>109</v>
      </c>
      <c r="E90" s="75">
        <f>'Selling Price'!E112-'Cash Cost'!E90</f>
        <v>33.050048030623429</v>
      </c>
      <c r="F90" s="75">
        <f>'Selling Price'!F112-'Cash Cost'!F90</f>
        <v>33.283271827579483</v>
      </c>
      <c r="G90" s="75">
        <f>'Selling Price'!G112-'Cash Cost'!G90</f>
        <v>33.453887884267601</v>
      </c>
      <c r="H90" s="75">
        <f>'Selling Price'!H112-'Cash Cost'!H90</f>
        <v>33.484162895927625</v>
      </c>
      <c r="I90" s="75">
        <f>'Selling Price'!I112-'Cash Cost'!I90</f>
        <v>33.484162895927625</v>
      </c>
      <c r="J90" s="75">
        <f>'Selling Price'!J112-'Cash Cost'!J90</f>
        <v>33.484162895927625</v>
      </c>
      <c r="K90" s="75">
        <f>'Selling Price'!K112-'Cash Cost'!K90</f>
        <v>33.524614919963824</v>
      </c>
      <c r="L90" s="75">
        <f>'Selling Price'!L112-'Cash Cost'!L90</f>
        <v>33.52461491996371</v>
      </c>
      <c r="M90" s="75">
        <f>'Selling Price'!M112-'Cash Cost'!M90</f>
        <v>33.52461491996371</v>
      </c>
      <c r="N90" s="75">
        <f>'Selling Price'!N112-'Cash Cost'!N90</f>
        <v>33.810539141029494</v>
      </c>
      <c r="O90" s="75">
        <f>'Selling Price'!O112-'Cash Cost'!O90</f>
        <v>33.810539141029494</v>
      </c>
      <c r="P90" s="75">
        <f>'Selling Price'!P112-'Cash Cost'!P90</f>
        <v>33.810539141029494</v>
      </c>
      <c r="Q90" s="75" t="e">
        <f>'Selling Price'!#REF!-'Cash Cost'!Q90</f>
        <v>#REF!</v>
      </c>
      <c r="R90" s="75" t="e">
        <f>'Selling Price'!#REF!-'Cash Cost'!R90</f>
        <v>#REF!</v>
      </c>
      <c r="S90" s="75" t="e">
        <f>'Selling Price'!#REF!-'Cash Cost'!S90</f>
        <v>#REF!</v>
      </c>
      <c r="T90" s="75" t="e">
        <f>'Selling Price'!#REF!-'Cash Cost'!T90</f>
        <v>#REF!</v>
      </c>
      <c r="U90" s="75" t="e">
        <f>'Selling Price'!#REF!-'Cash Cost'!U90</f>
        <v>#REF!</v>
      </c>
      <c r="V90" s="75" t="e">
        <f>'Selling Price'!#REF!-'Cash Cost'!V90</f>
        <v>#REF!</v>
      </c>
      <c r="W90" s="75" t="e">
        <f>'Selling Price'!#REF!-'Cash Cost'!W90</f>
        <v>#REF!</v>
      </c>
      <c r="X90" s="75" t="e">
        <f>'Selling Price'!#REF!-'Cash Cost'!X90</f>
        <v>#REF!</v>
      </c>
    </row>
    <row r="91" spans="1:24">
      <c r="A91" s="74" t="s">
        <v>7</v>
      </c>
      <c r="B91" s="85" t="s">
        <v>2</v>
      </c>
      <c r="C91" s="85" t="s">
        <v>116</v>
      </c>
      <c r="D91" s="85" t="s">
        <v>107</v>
      </c>
      <c r="E91" s="75">
        <f>'Selling Price'!E113-'Cash Cost'!E91</f>
        <v>43.173486166129692</v>
      </c>
      <c r="F91" s="75">
        <f>'Selling Price'!F113-'Cash Cost'!F91</f>
        <v>43.478147882874055</v>
      </c>
      <c r="G91" s="75">
        <f>'Selling Price'!G113-'Cash Cost'!G91</f>
        <v>43.701024713682841</v>
      </c>
      <c r="H91" s="75">
        <f>'Selling Price'!H113-'Cash Cost'!H91</f>
        <v>43.740573152337902</v>
      </c>
      <c r="I91" s="75">
        <f>'Selling Price'!I113-'Cash Cost'!I91</f>
        <v>43.740573152337902</v>
      </c>
      <c r="J91" s="75">
        <f>'Selling Price'!J113-'Cash Cost'!J91</f>
        <v>43.740573152337902</v>
      </c>
      <c r="K91" s="75">
        <f>'Selling Price'!K113-'Cash Cost'!K91</f>
        <v>43.79341588643922</v>
      </c>
      <c r="L91" s="75">
        <f>'Selling Price'!L113-'Cash Cost'!L91</f>
        <v>43.793415886439107</v>
      </c>
      <c r="M91" s="75">
        <f>'Selling Price'!M113-'Cash Cost'!M91</f>
        <v>43.793415886439107</v>
      </c>
      <c r="N91" s="75">
        <f>'Selling Price'!N113-'Cash Cost'!N91</f>
        <v>44.166920499543039</v>
      </c>
      <c r="O91" s="75">
        <f>'Selling Price'!O113-'Cash Cost'!O91</f>
        <v>44.166920499543039</v>
      </c>
      <c r="P91" s="75">
        <f>'Selling Price'!P113-'Cash Cost'!P91</f>
        <v>44.166920499543039</v>
      </c>
      <c r="Q91" s="75" t="e">
        <f>'Selling Price'!#REF!-'Cash Cost'!Q91</f>
        <v>#REF!</v>
      </c>
      <c r="R91" s="75" t="e">
        <f>'Selling Price'!#REF!-'Cash Cost'!R91</f>
        <v>#REF!</v>
      </c>
      <c r="S91" s="75" t="e">
        <f>'Selling Price'!#REF!-'Cash Cost'!S91</f>
        <v>#REF!</v>
      </c>
      <c r="T91" s="75" t="e">
        <f>'Selling Price'!#REF!-'Cash Cost'!T91</f>
        <v>#REF!</v>
      </c>
      <c r="U91" s="75" t="e">
        <f>'Selling Price'!#REF!-'Cash Cost'!U91</f>
        <v>#REF!</v>
      </c>
      <c r="V91" s="75" t="e">
        <f>'Selling Price'!#REF!-'Cash Cost'!V91</f>
        <v>#REF!</v>
      </c>
      <c r="W91" s="75" t="e">
        <f>'Selling Price'!#REF!-'Cash Cost'!W91</f>
        <v>#REF!</v>
      </c>
      <c r="X91" s="75" t="e">
        <f>'Selling Price'!#REF!-'Cash Cost'!X91</f>
        <v>#REF!</v>
      </c>
    </row>
    <row r="92" spans="1:24">
      <c r="A92" s="74" t="s">
        <v>7</v>
      </c>
      <c r="B92" s="85" t="s">
        <v>2</v>
      </c>
      <c r="C92" s="85" t="s">
        <v>116</v>
      </c>
      <c r="D92" s="85" t="s">
        <v>109</v>
      </c>
      <c r="E92" s="75">
        <f>'Selling Price'!E114-'Cash Cost'!E92</f>
        <v>38.707263459288697</v>
      </c>
      <c r="F92" s="75">
        <f>'Selling Price'!F114-'Cash Cost'!F92</f>
        <v>38.980408446714705</v>
      </c>
      <c r="G92" s="75">
        <f>'Selling Price'!G114-'Cash Cost'!G92</f>
        <v>39.180229053646713</v>
      </c>
      <c r="H92" s="75">
        <f>'Selling Price'!H114-'Cash Cost'!H92</f>
        <v>39.215686274509835</v>
      </c>
      <c r="I92" s="75">
        <f>'Selling Price'!I114-'Cash Cost'!I92</f>
        <v>39.215686274509835</v>
      </c>
      <c r="J92" s="75">
        <f>'Selling Price'!J114-'Cash Cost'!J92</f>
        <v>39.215686274509835</v>
      </c>
      <c r="K92" s="75">
        <f>'Selling Price'!K114-'Cash Cost'!K92</f>
        <v>39.263062518876495</v>
      </c>
      <c r="L92" s="75">
        <f>'Selling Price'!L114-'Cash Cost'!L92</f>
        <v>39.263062518876382</v>
      </c>
      <c r="M92" s="75">
        <f>'Selling Price'!M114-'Cash Cost'!M92</f>
        <v>39.263062518876382</v>
      </c>
      <c r="N92" s="75">
        <f>'Selling Price'!N114-'Cash Cost'!N92</f>
        <v>39.597928723728273</v>
      </c>
      <c r="O92" s="75">
        <f>'Selling Price'!O114-'Cash Cost'!O92</f>
        <v>39.597928723728273</v>
      </c>
      <c r="P92" s="75">
        <f>'Selling Price'!P114-'Cash Cost'!P92</f>
        <v>39.597928723728273</v>
      </c>
      <c r="Q92" s="75" t="e">
        <f>'Selling Price'!#REF!-'Cash Cost'!Q92</f>
        <v>#REF!</v>
      </c>
      <c r="R92" s="75" t="e">
        <f>'Selling Price'!#REF!-'Cash Cost'!R92</f>
        <v>#REF!</v>
      </c>
      <c r="S92" s="75" t="e">
        <f>'Selling Price'!#REF!-'Cash Cost'!S92</f>
        <v>#REF!</v>
      </c>
      <c r="T92" s="75" t="e">
        <f>'Selling Price'!#REF!-'Cash Cost'!T92</f>
        <v>#REF!</v>
      </c>
      <c r="U92" s="75" t="e">
        <f>'Selling Price'!#REF!-'Cash Cost'!U92</f>
        <v>#REF!</v>
      </c>
      <c r="V92" s="75" t="e">
        <f>'Selling Price'!#REF!-'Cash Cost'!V92</f>
        <v>#REF!</v>
      </c>
      <c r="W92" s="75" t="e">
        <f>'Selling Price'!#REF!-'Cash Cost'!W92</f>
        <v>#REF!</v>
      </c>
      <c r="X92" s="75" t="e">
        <f>'Selling Price'!#REF!-'Cash Cost'!X92</f>
        <v>#REF!</v>
      </c>
    </row>
    <row r="93" spans="1:24">
      <c r="A93" s="74" t="s">
        <v>7</v>
      </c>
      <c r="B93" s="85" t="s">
        <v>2</v>
      </c>
      <c r="C93" s="85" t="s">
        <v>117</v>
      </c>
      <c r="D93" s="85" t="s">
        <v>107</v>
      </c>
      <c r="E93" s="75">
        <f>'Selling Price'!E115-'Cash Cost'!E93</f>
        <v>43.173486166129692</v>
      </c>
      <c r="F93" s="75">
        <f>'Selling Price'!F115-'Cash Cost'!F93</f>
        <v>43.478147882874055</v>
      </c>
      <c r="G93" s="75">
        <f>'Selling Price'!G115-'Cash Cost'!G93</f>
        <v>43.701024713682841</v>
      </c>
      <c r="H93" s="75">
        <f>'Selling Price'!H115-'Cash Cost'!H93</f>
        <v>43.740573152337902</v>
      </c>
      <c r="I93" s="75">
        <f>'Selling Price'!I115-'Cash Cost'!I93</f>
        <v>43.740573152337902</v>
      </c>
      <c r="J93" s="75">
        <f>'Selling Price'!J115-'Cash Cost'!J93</f>
        <v>43.740573152337902</v>
      </c>
      <c r="K93" s="75">
        <f>'Selling Price'!K115-'Cash Cost'!K93</f>
        <v>43.79341588643922</v>
      </c>
      <c r="L93" s="75">
        <f>'Selling Price'!L115-'Cash Cost'!L93</f>
        <v>43.793415886439107</v>
      </c>
      <c r="M93" s="75">
        <f>'Selling Price'!M115-'Cash Cost'!M93</f>
        <v>43.793415886439107</v>
      </c>
      <c r="N93" s="75">
        <f>'Selling Price'!N115-'Cash Cost'!N93</f>
        <v>44.166920499543039</v>
      </c>
      <c r="O93" s="75">
        <f>'Selling Price'!O115-'Cash Cost'!O93</f>
        <v>44.166920499543039</v>
      </c>
      <c r="P93" s="75">
        <f>'Selling Price'!P115-'Cash Cost'!P93</f>
        <v>44.166920499543039</v>
      </c>
      <c r="Q93" s="75" t="e">
        <f>'Selling Price'!#REF!-'Cash Cost'!Q93</f>
        <v>#REF!</v>
      </c>
      <c r="R93" s="75" t="e">
        <f>'Selling Price'!#REF!-'Cash Cost'!R93</f>
        <v>#REF!</v>
      </c>
      <c r="S93" s="75" t="e">
        <f>'Selling Price'!#REF!-'Cash Cost'!S93</f>
        <v>#REF!</v>
      </c>
      <c r="T93" s="75" t="e">
        <f>'Selling Price'!#REF!-'Cash Cost'!T93</f>
        <v>#REF!</v>
      </c>
      <c r="U93" s="75" t="e">
        <f>'Selling Price'!#REF!-'Cash Cost'!U93</f>
        <v>#REF!</v>
      </c>
      <c r="V93" s="75" t="e">
        <f>'Selling Price'!#REF!-'Cash Cost'!V93</f>
        <v>#REF!</v>
      </c>
      <c r="W93" s="75" t="e">
        <f>'Selling Price'!#REF!-'Cash Cost'!W93</f>
        <v>#REF!</v>
      </c>
      <c r="X93" s="75" t="e">
        <f>'Selling Price'!#REF!-'Cash Cost'!X93</f>
        <v>#REF!</v>
      </c>
    </row>
    <row r="94" spans="1:24">
      <c r="A94" s="74" t="s">
        <v>7</v>
      </c>
      <c r="B94" s="85" t="s">
        <v>2</v>
      </c>
      <c r="C94" s="85" t="s">
        <v>117</v>
      </c>
      <c r="D94" s="85" t="s">
        <v>109</v>
      </c>
      <c r="E94" s="75">
        <f>'Selling Price'!E116-'Cash Cost'!E94</f>
        <v>38.707263459288697</v>
      </c>
      <c r="F94" s="75">
        <f>'Selling Price'!F116-'Cash Cost'!F94</f>
        <v>38.980408446714705</v>
      </c>
      <c r="G94" s="75">
        <f>'Selling Price'!G116-'Cash Cost'!G94</f>
        <v>39.180229053646713</v>
      </c>
      <c r="H94" s="75">
        <f>'Selling Price'!H116-'Cash Cost'!H94</f>
        <v>39.215686274509835</v>
      </c>
      <c r="I94" s="75">
        <f>'Selling Price'!I116-'Cash Cost'!I94</f>
        <v>39.215686274509835</v>
      </c>
      <c r="J94" s="75">
        <f>'Selling Price'!J116-'Cash Cost'!J94</f>
        <v>39.215686274509835</v>
      </c>
      <c r="K94" s="75">
        <f>'Selling Price'!K116-'Cash Cost'!K94</f>
        <v>39.263062518876495</v>
      </c>
      <c r="L94" s="75">
        <f>'Selling Price'!L116-'Cash Cost'!L94</f>
        <v>39.263062518876382</v>
      </c>
      <c r="M94" s="75">
        <f>'Selling Price'!M116-'Cash Cost'!M94</f>
        <v>39.263062518876382</v>
      </c>
      <c r="N94" s="75">
        <f>'Selling Price'!N116-'Cash Cost'!N94</f>
        <v>39.597928723728273</v>
      </c>
      <c r="O94" s="75">
        <f>'Selling Price'!O116-'Cash Cost'!O94</f>
        <v>39.597928723728273</v>
      </c>
      <c r="P94" s="75">
        <f>'Selling Price'!P116-'Cash Cost'!P94</f>
        <v>39.597928723728273</v>
      </c>
      <c r="Q94" s="75" t="e">
        <f>'Selling Price'!#REF!-'Cash Cost'!Q94</f>
        <v>#REF!</v>
      </c>
      <c r="R94" s="75" t="e">
        <f>'Selling Price'!#REF!-'Cash Cost'!R94</f>
        <v>#REF!</v>
      </c>
      <c r="S94" s="75" t="e">
        <f>'Selling Price'!#REF!-'Cash Cost'!S94</f>
        <v>#REF!</v>
      </c>
      <c r="T94" s="75" t="e">
        <f>'Selling Price'!#REF!-'Cash Cost'!T94</f>
        <v>#REF!</v>
      </c>
      <c r="U94" s="75" t="e">
        <f>'Selling Price'!#REF!-'Cash Cost'!U94</f>
        <v>#REF!</v>
      </c>
      <c r="V94" s="75" t="e">
        <f>'Selling Price'!#REF!-'Cash Cost'!V94</f>
        <v>#REF!</v>
      </c>
      <c r="W94" s="75" t="e">
        <f>'Selling Price'!#REF!-'Cash Cost'!W94</f>
        <v>#REF!</v>
      </c>
      <c r="X94" s="75" t="e">
        <f>'Selling Price'!#REF!-'Cash Cost'!X94</f>
        <v>#REF!</v>
      </c>
    </row>
    <row r="95" spans="1:24">
      <c r="A95" s="74" t="s">
        <v>7</v>
      </c>
      <c r="B95" s="85" t="s">
        <v>2</v>
      </c>
      <c r="C95" s="85" t="s">
        <v>118</v>
      </c>
      <c r="D95" s="85" t="s">
        <v>107</v>
      </c>
      <c r="E95" s="75">
        <f>'Selling Price'!E117-'Cash Cost'!E95</f>
        <v>55.083413384372307</v>
      </c>
      <c r="F95" s="75">
        <f>'Selling Price'!F117-'Cash Cost'!F95</f>
        <v>55.472119712632434</v>
      </c>
      <c r="G95" s="75">
        <f>'Selling Price'!G117-'Cash Cost'!G95</f>
        <v>55.756479807112669</v>
      </c>
      <c r="H95" s="75">
        <f>'Selling Price'!H117-'Cash Cost'!H95</f>
        <v>55.806938159879337</v>
      </c>
      <c r="I95" s="75">
        <f>'Selling Price'!I117-'Cash Cost'!I95</f>
        <v>55.806938159879337</v>
      </c>
      <c r="J95" s="75">
        <f>'Selling Price'!J117-'Cash Cost'!J95</f>
        <v>55.806938159879337</v>
      </c>
      <c r="K95" s="75">
        <f>'Selling Price'!K117-'Cash Cost'!K95</f>
        <v>55.874358199939707</v>
      </c>
      <c r="L95" s="75">
        <f>'Selling Price'!L117-'Cash Cost'!L95</f>
        <v>55.874358199939593</v>
      </c>
      <c r="M95" s="75">
        <f>'Selling Price'!M117-'Cash Cost'!M95</f>
        <v>55.874358199939593</v>
      </c>
      <c r="N95" s="75">
        <f>'Selling Price'!N117-'Cash Cost'!N95</f>
        <v>56.35089856838249</v>
      </c>
      <c r="O95" s="75">
        <f>'Selling Price'!O117-'Cash Cost'!O95</f>
        <v>56.35089856838249</v>
      </c>
      <c r="P95" s="75">
        <f>'Selling Price'!P117-'Cash Cost'!P95</f>
        <v>56.35089856838249</v>
      </c>
      <c r="Q95" s="75" t="e">
        <f>'Selling Price'!#REF!-'Cash Cost'!Q95</f>
        <v>#REF!</v>
      </c>
      <c r="R95" s="75" t="e">
        <f>'Selling Price'!#REF!-'Cash Cost'!R95</f>
        <v>#REF!</v>
      </c>
      <c r="S95" s="75" t="e">
        <f>'Selling Price'!#REF!-'Cash Cost'!S95</f>
        <v>#REF!</v>
      </c>
      <c r="T95" s="75" t="e">
        <f>'Selling Price'!#REF!-'Cash Cost'!T95</f>
        <v>#REF!</v>
      </c>
      <c r="U95" s="75" t="e">
        <f>'Selling Price'!#REF!-'Cash Cost'!U95</f>
        <v>#REF!</v>
      </c>
      <c r="V95" s="75" t="e">
        <f>'Selling Price'!#REF!-'Cash Cost'!V95</f>
        <v>#REF!</v>
      </c>
      <c r="W95" s="75" t="e">
        <f>'Selling Price'!#REF!-'Cash Cost'!W95</f>
        <v>#REF!</v>
      </c>
      <c r="X95" s="75" t="e">
        <f>'Selling Price'!#REF!-'Cash Cost'!X95</f>
        <v>#REF!</v>
      </c>
    </row>
    <row r="96" spans="1:24">
      <c r="A96" s="74" t="s">
        <v>7</v>
      </c>
      <c r="B96" s="85" t="s">
        <v>2</v>
      </c>
      <c r="C96" s="85" t="s">
        <v>118</v>
      </c>
      <c r="D96" s="85" t="s">
        <v>109</v>
      </c>
      <c r="E96" s="75">
        <f>'Selling Price'!E118-'Cash Cost'!E96</f>
        <v>50.617190677531312</v>
      </c>
      <c r="F96" s="75">
        <f>'Selling Price'!F118-'Cash Cost'!F96</f>
        <v>50.974380276473084</v>
      </c>
      <c r="G96" s="75">
        <f>'Selling Price'!G118-'Cash Cost'!G96</f>
        <v>51.23568414707654</v>
      </c>
      <c r="H96" s="75">
        <f>'Selling Price'!H118-'Cash Cost'!H96</f>
        <v>51.28205128205127</v>
      </c>
      <c r="I96" s="75">
        <f>'Selling Price'!I118-'Cash Cost'!I96</f>
        <v>51.28205128205127</v>
      </c>
      <c r="J96" s="75">
        <f>'Selling Price'!J118-'Cash Cost'!J96</f>
        <v>51.28205128205127</v>
      </c>
      <c r="K96" s="75">
        <f>'Selling Price'!K118-'Cash Cost'!K96</f>
        <v>51.344004832376982</v>
      </c>
      <c r="L96" s="75">
        <f>'Selling Price'!L118-'Cash Cost'!L96</f>
        <v>51.344004832376868</v>
      </c>
      <c r="M96" s="75">
        <f>'Selling Price'!M118-'Cash Cost'!M96</f>
        <v>51.344004832376868</v>
      </c>
      <c r="N96" s="75">
        <f>'Selling Price'!N118-'Cash Cost'!N96</f>
        <v>51.781906792567725</v>
      </c>
      <c r="O96" s="75">
        <f>'Selling Price'!O118-'Cash Cost'!O96</f>
        <v>51.781906792567725</v>
      </c>
      <c r="P96" s="75">
        <f>'Selling Price'!P118-'Cash Cost'!P96</f>
        <v>51.781906792567725</v>
      </c>
      <c r="Q96" s="75" t="e">
        <f>'Selling Price'!#REF!-'Cash Cost'!Q96</f>
        <v>#REF!</v>
      </c>
      <c r="R96" s="75" t="e">
        <f>'Selling Price'!#REF!-'Cash Cost'!R96</f>
        <v>#REF!</v>
      </c>
      <c r="S96" s="75" t="e">
        <f>'Selling Price'!#REF!-'Cash Cost'!S96</f>
        <v>#REF!</v>
      </c>
      <c r="T96" s="75" t="e">
        <f>'Selling Price'!#REF!-'Cash Cost'!T96</f>
        <v>#REF!</v>
      </c>
      <c r="U96" s="75" t="e">
        <f>'Selling Price'!#REF!-'Cash Cost'!U96</f>
        <v>#REF!</v>
      </c>
      <c r="V96" s="75" t="e">
        <f>'Selling Price'!#REF!-'Cash Cost'!V96</f>
        <v>#REF!</v>
      </c>
      <c r="W96" s="75" t="e">
        <f>'Selling Price'!#REF!-'Cash Cost'!W96</f>
        <v>#REF!</v>
      </c>
      <c r="X96" s="75" t="e">
        <f>'Selling Price'!#REF!-'Cash Cost'!X96</f>
        <v>#REF!</v>
      </c>
    </row>
    <row r="97" spans="1:24">
      <c r="A97" s="74" t="s">
        <v>7</v>
      </c>
      <c r="B97" s="85" t="s">
        <v>2</v>
      </c>
      <c r="C97" s="85" t="s">
        <v>120</v>
      </c>
      <c r="D97" s="85" t="s">
        <v>109</v>
      </c>
      <c r="E97" s="75">
        <f>'Selling Price'!E119-'Cash Cost'!E97</f>
        <v>50.617190677531312</v>
      </c>
      <c r="F97" s="75">
        <f>'Selling Price'!F119-'Cash Cost'!F97</f>
        <v>50.974380276473084</v>
      </c>
      <c r="G97" s="75">
        <f>'Selling Price'!G119-'Cash Cost'!G97</f>
        <v>51.23568414707654</v>
      </c>
      <c r="H97" s="75">
        <f>'Selling Price'!H119-'Cash Cost'!H97</f>
        <v>51.28205128205127</v>
      </c>
      <c r="I97" s="75">
        <f>'Selling Price'!I119-'Cash Cost'!I97</f>
        <v>51.28205128205127</v>
      </c>
      <c r="J97" s="75">
        <f>'Selling Price'!J119-'Cash Cost'!J97</f>
        <v>51.28205128205127</v>
      </c>
      <c r="K97" s="75">
        <f>'Selling Price'!K119-'Cash Cost'!K97</f>
        <v>51.344004832376982</v>
      </c>
      <c r="L97" s="75">
        <f>'Selling Price'!L119-'Cash Cost'!L97</f>
        <v>51.344004832376868</v>
      </c>
      <c r="M97" s="75">
        <f>'Selling Price'!M119-'Cash Cost'!M97</f>
        <v>51.344004832376868</v>
      </c>
      <c r="N97" s="75">
        <f>'Selling Price'!N119-'Cash Cost'!N97</f>
        <v>51.781906792567725</v>
      </c>
      <c r="O97" s="75">
        <f>'Selling Price'!O119-'Cash Cost'!O97</f>
        <v>51.781906792567725</v>
      </c>
      <c r="P97" s="75">
        <f>'Selling Price'!P119-'Cash Cost'!P97</f>
        <v>51.781906792567725</v>
      </c>
      <c r="Q97" s="75" t="e">
        <f>'Selling Price'!#REF!-'Cash Cost'!Q97</f>
        <v>#REF!</v>
      </c>
      <c r="R97" s="75" t="e">
        <f>'Selling Price'!#REF!-'Cash Cost'!R97</f>
        <v>#REF!</v>
      </c>
      <c r="S97" s="75" t="e">
        <f>'Selling Price'!#REF!-'Cash Cost'!S97</f>
        <v>#REF!</v>
      </c>
      <c r="T97" s="75" t="e">
        <f>'Selling Price'!#REF!-'Cash Cost'!T97</f>
        <v>#REF!</v>
      </c>
      <c r="U97" s="75" t="e">
        <f>'Selling Price'!#REF!-'Cash Cost'!U97</f>
        <v>#REF!</v>
      </c>
      <c r="V97" s="75" t="e">
        <f>'Selling Price'!#REF!-'Cash Cost'!V97</f>
        <v>#REF!</v>
      </c>
      <c r="W97" s="75" t="e">
        <f>'Selling Price'!#REF!-'Cash Cost'!W97</f>
        <v>#REF!</v>
      </c>
      <c r="X97" s="75" t="e">
        <f>'Selling Price'!#REF!-'Cash Cost'!X97</f>
        <v>#REF!</v>
      </c>
    </row>
    <row r="98" spans="1:24">
      <c r="A98" s="74" t="s">
        <v>7</v>
      </c>
      <c r="B98" s="85" t="s">
        <v>87</v>
      </c>
      <c r="C98" s="85" t="s">
        <v>106</v>
      </c>
      <c r="D98" s="85" t="s">
        <v>89</v>
      </c>
      <c r="E98" s="75">
        <f>'Selling Price'!E121-'Cash Cost'!E98</f>
        <v>45.891708731986569</v>
      </c>
      <c r="F98" s="75">
        <f>'Selling Price'!F121-'Cash Cost'!F98</f>
        <v>36.247289768227574</v>
      </c>
      <c r="G98" s="75">
        <f>'Selling Price'!G121-'Cash Cost'!G98</f>
        <v>39.221225089814197</v>
      </c>
      <c r="H98" s="75">
        <f>'Selling Price'!H121-'Cash Cost'!H98</f>
        <v>43.811215605159191</v>
      </c>
      <c r="I98" s="75">
        <f>'Selling Price'!I121-'Cash Cost'!I98</f>
        <v>45.346985606491785</v>
      </c>
      <c r="J98" s="75">
        <f>'Selling Price'!J121-'Cash Cost'!J98</f>
        <v>46.882755607824151</v>
      </c>
      <c r="K98" s="75">
        <f>'Selling Price'!K121-'Cash Cost'!K98</f>
        <v>45.323844133281909</v>
      </c>
      <c r="L98" s="75">
        <f>'Selling Price'!L121-'Cash Cost'!L98</f>
        <v>46.85961413461439</v>
      </c>
      <c r="M98" s="75">
        <f>'Selling Price'!M121-'Cash Cost'!M98</f>
        <v>49.93115413727935</v>
      </c>
      <c r="N98" s="75">
        <f>'Selling Price'!N121-'Cash Cost'!N98</f>
        <v>51.303354877011088</v>
      </c>
      <c r="O98" s="75">
        <f>'Selling Price'!O121-'Cash Cost'!O98</f>
        <v>54.374894879676049</v>
      </c>
      <c r="P98" s="75">
        <f>'Selling Price'!P121-'Cash Cost'!P98</f>
        <v>60.51797488500597</v>
      </c>
      <c r="Q98" s="75" t="e">
        <f>'Selling Price'!#REF!-'Cash Cost'!Q98</f>
        <v>#REF!</v>
      </c>
      <c r="R98" s="75" t="e">
        <f>'Selling Price'!#REF!-'Cash Cost'!R98</f>
        <v>#REF!</v>
      </c>
      <c r="S98" s="75" t="e">
        <f>'Selling Price'!#REF!-'Cash Cost'!S98</f>
        <v>#REF!</v>
      </c>
      <c r="T98" s="75" t="e">
        <f>'Selling Price'!#REF!-'Cash Cost'!T98</f>
        <v>#REF!</v>
      </c>
      <c r="U98" s="75" t="e">
        <f>'Selling Price'!#REF!-'Cash Cost'!U98</f>
        <v>#REF!</v>
      </c>
      <c r="V98" s="75" t="e">
        <f>'Selling Price'!#REF!-'Cash Cost'!V98</f>
        <v>#REF!</v>
      </c>
      <c r="W98" s="75" t="e">
        <f>'Selling Price'!#REF!-'Cash Cost'!W98</f>
        <v>#REF!</v>
      </c>
      <c r="X98" s="75" t="e">
        <f>'Selling Price'!#REF!-'Cash Cost'!X98</f>
        <v>#REF!</v>
      </c>
    </row>
    <row r="99" spans="1:24">
      <c r="A99" s="74" t="s">
        <v>7</v>
      </c>
      <c r="B99" s="85" t="s">
        <v>87</v>
      </c>
      <c r="C99" s="85" t="s">
        <v>114</v>
      </c>
      <c r="D99" s="85" t="s">
        <v>89</v>
      </c>
      <c r="E99" s="75">
        <f>'Selling Price'!E122-'Cash Cost'!E99</f>
        <v>68.222822266191542</v>
      </c>
      <c r="F99" s="75">
        <f>'Selling Price'!F122-'Cash Cost'!F99</f>
        <v>58.73598694902455</v>
      </c>
      <c r="G99" s="75">
        <f>'Selling Price'!G122-'Cash Cost'!G99</f>
        <v>61.825203389995067</v>
      </c>
      <c r="H99" s="75">
        <f>'Selling Price'!H122-'Cash Cost'!H99</f>
        <v>66.435649994299524</v>
      </c>
      <c r="I99" s="75">
        <f>'Selling Price'!I122-'Cash Cost'!I99</f>
        <v>67.971419995632004</v>
      </c>
      <c r="J99" s="75">
        <f>'Selling Price'!J122-'Cash Cost'!J99</f>
        <v>69.507189996964485</v>
      </c>
      <c r="K99" s="75">
        <f>'Selling Price'!K122-'Cash Cost'!K99</f>
        <v>67.975610971095193</v>
      </c>
      <c r="L99" s="75">
        <f>'Selling Price'!L122-'Cash Cost'!L99</f>
        <v>69.511380972427673</v>
      </c>
      <c r="M99" s="75">
        <f>'Selling Price'!M122-'Cash Cost'!M99</f>
        <v>72.582920975092634</v>
      </c>
      <c r="N99" s="75">
        <f>'Selling Price'!N122-'Cash Cost'!N99</f>
        <v>74.148313756085145</v>
      </c>
      <c r="O99" s="75">
        <f>'Selling Price'!O122-'Cash Cost'!O99</f>
        <v>77.219853758750105</v>
      </c>
      <c r="P99" s="75">
        <f>'Selling Price'!P122-'Cash Cost'!P99</f>
        <v>83.362933764080026</v>
      </c>
      <c r="Q99" s="75" t="e">
        <f>'Selling Price'!#REF!-'Cash Cost'!Q99</f>
        <v>#REF!</v>
      </c>
      <c r="R99" s="75" t="e">
        <f>'Selling Price'!#REF!-'Cash Cost'!R99</f>
        <v>#REF!</v>
      </c>
      <c r="S99" s="75" t="e">
        <f>'Selling Price'!#REF!-'Cash Cost'!S99</f>
        <v>#REF!</v>
      </c>
      <c r="T99" s="75" t="e">
        <f>'Selling Price'!#REF!-'Cash Cost'!T99</f>
        <v>#REF!</v>
      </c>
      <c r="U99" s="75" t="e">
        <f>'Selling Price'!#REF!-'Cash Cost'!U99</f>
        <v>#REF!</v>
      </c>
      <c r="V99" s="75" t="e">
        <f>'Selling Price'!#REF!-'Cash Cost'!V99</f>
        <v>#REF!</v>
      </c>
      <c r="W99" s="75" t="e">
        <f>'Selling Price'!#REF!-'Cash Cost'!W99</f>
        <v>#REF!</v>
      </c>
      <c r="X99" s="75" t="e">
        <f>'Selling Price'!#REF!-'Cash Cost'!X99</f>
        <v>#REF!</v>
      </c>
    </row>
    <row r="100" spans="1:24">
      <c r="A100" s="74" t="s">
        <v>7</v>
      </c>
      <c r="B100" s="85" t="s">
        <v>87</v>
      </c>
      <c r="C100" s="85" t="s">
        <v>115</v>
      </c>
      <c r="D100" s="85" t="s">
        <v>89</v>
      </c>
      <c r="E100" s="75">
        <f>'Selling Price'!E123-'Cash Cost'!E100</f>
        <v>61.672362296158099</v>
      </c>
      <c r="F100" s="75">
        <f>'Selling Price'!F123-'Cash Cost'!F100</f>
        <v>52.139302442657481</v>
      </c>
      <c r="G100" s="75">
        <f>'Selling Price'!G123-'Cash Cost'!G100</f>
        <v>55.194703088608662</v>
      </c>
      <c r="H100" s="75">
        <f>'Selling Price'!H123-'Cash Cost'!H100</f>
        <v>59.799149240151792</v>
      </c>
      <c r="I100" s="75">
        <f>'Selling Price'!I123-'Cash Cost'!I100</f>
        <v>61.334919241484272</v>
      </c>
      <c r="J100" s="75">
        <f>'Selling Price'!J123-'Cash Cost'!J100</f>
        <v>62.870689242816752</v>
      </c>
      <c r="K100" s="75">
        <f>'Selling Price'!K123-'Cash Cost'!K100</f>
        <v>61.331092698669977</v>
      </c>
      <c r="L100" s="75">
        <f>'Selling Price'!L123-'Cash Cost'!L100</f>
        <v>62.866862700002457</v>
      </c>
      <c r="M100" s="75">
        <f>'Selling Price'!M123-'Cash Cost'!M100</f>
        <v>65.938402702667418</v>
      </c>
      <c r="N100" s="75">
        <f>'Selling Price'!N123-'Cash Cost'!N100</f>
        <v>67.447125818223412</v>
      </c>
      <c r="O100" s="75">
        <f>'Selling Price'!O123-'Cash Cost'!O100</f>
        <v>70.518665820888373</v>
      </c>
      <c r="P100" s="75">
        <f>'Selling Price'!P123-'Cash Cost'!P100</f>
        <v>76.661745826218294</v>
      </c>
      <c r="Q100" s="75" t="e">
        <f>'Selling Price'!#REF!-'Cash Cost'!Q100</f>
        <v>#REF!</v>
      </c>
      <c r="R100" s="75" t="e">
        <f>'Selling Price'!#REF!-'Cash Cost'!R100</f>
        <v>#REF!</v>
      </c>
      <c r="S100" s="75" t="e">
        <f>'Selling Price'!#REF!-'Cash Cost'!S100</f>
        <v>#REF!</v>
      </c>
      <c r="T100" s="75" t="e">
        <f>'Selling Price'!#REF!-'Cash Cost'!T100</f>
        <v>#REF!</v>
      </c>
      <c r="U100" s="75" t="e">
        <f>'Selling Price'!#REF!-'Cash Cost'!U100</f>
        <v>#REF!</v>
      </c>
      <c r="V100" s="75" t="e">
        <f>'Selling Price'!#REF!-'Cash Cost'!V100</f>
        <v>#REF!</v>
      </c>
      <c r="W100" s="75" t="e">
        <f>'Selling Price'!#REF!-'Cash Cost'!W100</f>
        <v>#REF!</v>
      </c>
      <c r="X100" s="75" t="e">
        <f>'Selling Price'!#REF!-'Cash Cost'!X100</f>
        <v>#REF!</v>
      </c>
    </row>
    <row r="101" spans="1:24">
      <c r="A101" s="74" t="s">
        <v>7</v>
      </c>
      <c r="B101" s="85" t="s">
        <v>122</v>
      </c>
      <c r="C101" s="85" t="s">
        <v>106</v>
      </c>
      <c r="D101" s="85" t="s">
        <v>123</v>
      </c>
      <c r="E101" s="75">
        <f>'Selling Price'!E125-'Cash Cost'!E101</f>
        <v>2.9774818045606253</v>
      </c>
      <c r="F101" s="75">
        <f>'Selling Price'!F125-'Cash Cost'!F101</f>
        <v>2.9984929574395665</v>
      </c>
      <c r="G101" s="75">
        <f>'Selling Price'!G125-'Cash Cost'!G101</f>
        <v>3.0138637733574569</v>
      </c>
      <c r="H101" s="75">
        <f>'Selling Price'!H125-'Cash Cost'!H101</f>
        <v>3.0165912518854157</v>
      </c>
      <c r="I101" s="75">
        <f>'Selling Price'!I125-'Cash Cost'!I101</f>
        <v>3.0165912518854157</v>
      </c>
      <c r="J101" s="75">
        <f>'Selling Price'!J125-'Cash Cost'!J101</f>
        <v>3.0165912518854157</v>
      </c>
      <c r="K101" s="75">
        <f>'Selling Price'!K125-'Cash Cost'!K101</f>
        <v>3.02023557837515</v>
      </c>
      <c r="L101" s="75">
        <f>'Selling Price'!L125-'Cash Cost'!L101</f>
        <v>3.02023557837515</v>
      </c>
      <c r="M101" s="75">
        <f>'Selling Price'!M125-'Cash Cost'!M101</f>
        <v>3.02023557837515</v>
      </c>
      <c r="N101" s="75">
        <f>'Selling Price'!N125-'Cash Cost'!N101</f>
        <v>3.0459945172099196</v>
      </c>
      <c r="O101" s="75">
        <f>'Selling Price'!O125-'Cash Cost'!O101</f>
        <v>3.0459945172099196</v>
      </c>
      <c r="P101" s="75">
        <f>'Selling Price'!P125-'Cash Cost'!P101</f>
        <v>3.0459945172099196</v>
      </c>
      <c r="Q101" s="75" t="e">
        <f>'Selling Price'!#REF!-'Cash Cost'!Q101</f>
        <v>#REF!</v>
      </c>
      <c r="R101" s="75" t="e">
        <f>'Selling Price'!#REF!-'Cash Cost'!R101</f>
        <v>#REF!</v>
      </c>
      <c r="S101" s="75" t="e">
        <f>'Selling Price'!#REF!-'Cash Cost'!S101</f>
        <v>#REF!</v>
      </c>
      <c r="T101" s="75" t="e">
        <f>'Selling Price'!#REF!-'Cash Cost'!T101</f>
        <v>#REF!</v>
      </c>
      <c r="U101" s="75" t="e">
        <f>'Selling Price'!#REF!-'Cash Cost'!U101</f>
        <v>#REF!</v>
      </c>
      <c r="V101" s="75" t="e">
        <f>'Selling Price'!#REF!-'Cash Cost'!V101</f>
        <v>#REF!</v>
      </c>
      <c r="W101" s="75" t="e">
        <f>'Selling Price'!#REF!-'Cash Cost'!W101</f>
        <v>#REF!</v>
      </c>
      <c r="X101" s="75" t="e">
        <f>'Selling Price'!#REF!-'Cash Cost'!X101</f>
        <v>#REF!</v>
      </c>
    </row>
    <row r="102" spans="1:24">
      <c r="A102" s="74" t="s">
        <v>7</v>
      </c>
      <c r="B102" s="85" t="s">
        <v>96</v>
      </c>
      <c r="C102" s="85" t="s">
        <v>106</v>
      </c>
      <c r="D102" s="85" t="s">
        <v>96</v>
      </c>
      <c r="E102" s="75">
        <f>'Selling Price'!E126-'Cash Cost'!E102</f>
        <v>52.206433370935997</v>
      </c>
      <c r="F102" s="75">
        <f>'Selling Price'!F126-'Cash Cost'!F102</f>
        <v>57.51259141030522</v>
      </c>
      <c r="G102" s="75">
        <f>'Selling Price'!G126-'Cash Cost'!G102</f>
        <v>52.893321801047534</v>
      </c>
      <c r="H102" s="75">
        <f>'Selling Price'!H126-'Cash Cost'!H102</f>
        <v>50.90747389352822</v>
      </c>
      <c r="I102" s="75">
        <f>'Selling Price'!I126-'Cash Cost'!I102</f>
        <v>48.243909947617283</v>
      </c>
      <c r="J102" s="75">
        <f>'Selling Price'!J126-'Cash Cost'!J102</f>
        <v>51.939618269690698</v>
      </c>
      <c r="K102" s="75">
        <f>'Selling Price'!K126-'Cash Cost'!K102</f>
        <v>53.594984823530751</v>
      </c>
      <c r="L102" s="75">
        <f>'Selling Price'!L126-'Cash Cost'!L102</f>
        <v>53.32845757111869</v>
      </c>
      <c r="M102" s="75">
        <f>'Selling Price'!M126-'Cash Cost'!M102</f>
        <v>68.871144132749464</v>
      </c>
      <c r="N102" s="75">
        <f>'Selling Price'!N126-'Cash Cost'!N102</f>
        <v>36.892139188022554</v>
      </c>
      <c r="O102" s="75">
        <f>'Selling Price'!O126-'Cash Cost'!O102</f>
        <v>47.771007554441155</v>
      </c>
      <c r="P102" s="75">
        <f>'Selling Price'!P126-'Cash Cost'!P102</f>
        <v>49.336292128971593</v>
      </c>
      <c r="Q102" s="75" t="e">
        <f>'Selling Price'!#REF!-'Cash Cost'!Q102</f>
        <v>#REF!</v>
      </c>
      <c r="R102" s="75" t="e">
        <f>'Selling Price'!#REF!-'Cash Cost'!R102</f>
        <v>#REF!</v>
      </c>
      <c r="S102" s="75" t="e">
        <f>'Selling Price'!#REF!-'Cash Cost'!S102</f>
        <v>#REF!</v>
      </c>
      <c r="T102" s="75" t="e">
        <f>'Selling Price'!#REF!-'Cash Cost'!T102</f>
        <v>#REF!</v>
      </c>
      <c r="U102" s="75" t="e">
        <f>'Selling Price'!#REF!-'Cash Cost'!U102</f>
        <v>#REF!</v>
      </c>
      <c r="V102" s="75" t="e">
        <f>'Selling Price'!#REF!-'Cash Cost'!V102</f>
        <v>#REF!</v>
      </c>
      <c r="W102" s="75" t="e">
        <f>'Selling Price'!#REF!-'Cash Cost'!W102</f>
        <v>#REF!</v>
      </c>
      <c r="X102" s="75" t="e">
        <f>'Selling Price'!#REF!-'Cash Cost'!X102</f>
        <v>#REF!</v>
      </c>
    </row>
    <row r="103" spans="1:24" s="73" customFormat="1" ht="23.5">
      <c r="A103" s="71" t="s">
        <v>6</v>
      </c>
      <c r="B103" s="72"/>
      <c r="D103" s="72"/>
    </row>
    <row r="104" spans="1:24">
      <c r="A104" s="485" t="s">
        <v>1</v>
      </c>
      <c r="B104" s="487" t="s">
        <v>98</v>
      </c>
      <c r="C104" s="487" t="s">
        <v>99</v>
      </c>
      <c r="D104" s="487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86"/>
      <c r="B105" s="488"/>
      <c r="C105" s="488"/>
      <c r="D105" s="488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89" t="s">
        <v>7</v>
      </c>
      <c r="B106" s="107" t="s">
        <v>95</v>
      </c>
      <c r="C106" s="107" t="s">
        <v>2</v>
      </c>
      <c r="D106" s="108" t="s">
        <v>95</v>
      </c>
      <c r="E106" s="75">
        <f>'Selling Price'!E130-'Cash Cost'!E106</f>
        <v>418.65139292622132</v>
      </c>
      <c r="F106" s="75">
        <f>'Selling Price'!F130-'Cash Cost'!F106</f>
        <v>503.41315819282562</v>
      </c>
      <c r="G106" s="75">
        <f>'Selling Price'!G130-'Cash Cost'!G106</f>
        <v>775.27259265958526</v>
      </c>
      <c r="H106" s="75">
        <f>'Selling Price'!H130-'Cash Cost'!H106</f>
        <v>752.02106288132381</v>
      </c>
      <c r="I106" s="75">
        <f>'Selling Price'!I130-'Cash Cost'!I106</f>
        <v>710.68813179810627</v>
      </c>
      <c r="J106" s="75">
        <f>'Selling Price'!J130-'Cash Cost'!J106</f>
        <v>665.62657593626193</v>
      </c>
      <c r="K106" s="75">
        <f>'Selling Price'!K130-'Cash Cost'!K106</f>
        <v>607.81650002966228</v>
      </c>
      <c r="L106" s="75">
        <f>'Selling Price'!L130-'Cash Cost'!L106</f>
        <v>588.52122605717568</v>
      </c>
      <c r="M106" s="75">
        <f>'Selling Price'!M130-'Cash Cost'!M106</f>
        <v>586.75252170129033</v>
      </c>
      <c r="N106" s="75">
        <f>'Selling Price'!N130-'Cash Cost'!N106</f>
        <v>530.64111469391946</v>
      </c>
      <c r="O106" s="75">
        <f>'Selling Price'!O130-'Cash Cost'!O106</f>
        <v>516.36522571807041</v>
      </c>
      <c r="P106" s="75">
        <f>'Selling Price'!P130-'Cash Cost'!P106</f>
        <v>507.42390243836553</v>
      </c>
      <c r="Q106" s="75" t="e">
        <f>'Selling Price'!#REF!-'Cash Cost'!Q106</f>
        <v>#REF!</v>
      </c>
      <c r="R106" s="75" t="e">
        <f>'Selling Price'!#REF!-'Cash Cost'!R106</f>
        <v>#REF!</v>
      </c>
      <c r="S106" s="75" t="e">
        <f>'Selling Price'!#REF!-'Cash Cost'!S106</f>
        <v>#REF!</v>
      </c>
      <c r="T106" s="75" t="e">
        <f>'Selling Price'!#REF!-'Cash Cost'!T106</f>
        <v>#REF!</v>
      </c>
      <c r="U106" s="75" t="e">
        <f>'Selling Price'!#REF!-'Cash Cost'!U106</f>
        <v>#REF!</v>
      </c>
      <c r="V106" s="75" t="e">
        <f>'Selling Price'!#REF!-'Cash Cost'!V106</f>
        <v>#REF!</v>
      </c>
      <c r="W106" s="75" t="e">
        <f>'Selling Price'!#REF!-'Cash Cost'!W106</f>
        <v>#REF!</v>
      </c>
      <c r="X106" s="75" t="e">
        <f>'Selling Price'!#REF!-'Cash Cost'!X106</f>
        <v>#REF!</v>
      </c>
    </row>
    <row r="107" spans="1:24" ht="15" thickBot="1">
      <c r="A107" s="96" t="s">
        <v>7</v>
      </c>
      <c r="B107" s="109" t="s">
        <v>95</v>
      </c>
      <c r="C107" s="109" t="s">
        <v>3</v>
      </c>
      <c r="D107" s="110" t="s">
        <v>95</v>
      </c>
      <c r="E107" s="75">
        <f>'Selling Price'!E131-'Cash Cost'!E107</f>
        <v>419.15139292622132</v>
      </c>
      <c r="F107" s="75">
        <f>'Selling Price'!F131-'Cash Cost'!F107</f>
        <v>503.91315819282562</v>
      </c>
      <c r="G107" s="75">
        <f>'Selling Price'!G131-'Cash Cost'!G107</f>
        <v>775.77259265958526</v>
      </c>
      <c r="H107" s="75">
        <f>'Selling Price'!H131-'Cash Cost'!H107</f>
        <v>752.52106288132381</v>
      </c>
      <c r="I107" s="75">
        <f>'Selling Price'!I131-'Cash Cost'!I107</f>
        <v>711.18813179810627</v>
      </c>
      <c r="J107" s="75">
        <f>'Selling Price'!J131-'Cash Cost'!J107</f>
        <v>666.12657593626193</v>
      </c>
      <c r="K107" s="75">
        <f>'Selling Price'!K131-'Cash Cost'!K107</f>
        <v>608.31650002966228</v>
      </c>
      <c r="L107" s="75">
        <f>'Selling Price'!L131-'Cash Cost'!L107</f>
        <v>589.02122605717568</v>
      </c>
      <c r="M107" s="75">
        <f>'Selling Price'!M131-'Cash Cost'!M107</f>
        <v>587.25252170129033</v>
      </c>
      <c r="N107" s="75">
        <f>'Selling Price'!N131-'Cash Cost'!N107</f>
        <v>531.14111469391946</v>
      </c>
      <c r="O107" s="75">
        <f>'Selling Price'!O131-'Cash Cost'!O107</f>
        <v>516.86522571807041</v>
      </c>
      <c r="P107" s="75">
        <f>'Selling Price'!P131-'Cash Cost'!P107</f>
        <v>507.92390243836553</v>
      </c>
      <c r="Q107" s="75" t="e">
        <f>'Selling Price'!#REF!-'Cash Cost'!Q107</f>
        <v>#REF!</v>
      </c>
      <c r="R107" s="75" t="e">
        <f>'Selling Price'!#REF!-'Cash Cost'!R107</f>
        <v>#REF!</v>
      </c>
      <c r="S107" s="75" t="e">
        <f>'Selling Price'!#REF!-'Cash Cost'!S107</f>
        <v>#REF!</v>
      </c>
      <c r="T107" s="75" t="e">
        <f>'Selling Price'!#REF!-'Cash Cost'!T107</f>
        <v>#REF!</v>
      </c>
      <c r="U107" s="75" t="e">
        <f>'Selling Price'!#REF!-'Cash Cost'!U107</f>
        <v>#REF!</v>
      </c>
      <c r="V107" s="75" t="e">
        <f>'Selling Price'!#REF!-'Cash Cost'!V107</f>
        <v>#REF!</v>
      </c>
      <c r="W107" s="75" t="e">
        <f>'Selling Price'!#REF!-'Cash Cost'!W107</f>
        <v>#REF!</v>
      </c>
      <c r="X107" s="75" t="e">
        <f>'Selling Price'!#REF!-'Cash Cost'!X107</f>
        <v>#REF!</v>
      </c>
    </row>
    <row r="108" spans="1:24">
      <c r="A108" s="87" t="s">
        <v>7</v>
      </c>
      <c r="B108" s="106" t="s">
        <v>95</v>
      </c>
      <c r="C108" s="106" t="s">
        <v>42</v>
      </c>
      <c r="D108" s="106" t="s">
        <v>126</v>
      </c>
      <c r="E108" s="75">
        <f>'Selling Price'!E132-'Cash Cost'!E108</f>
        <v>341.11089567537852</v>
      </c>
      <c r="F108" s="75">
        <f>'Selling Price'!F132-'Cash Cost'!F108</f>
        <v>437.11266094198282</v>
      </c>
      <c r="G108" s="75">
        <f>'Selling Price'!G132-'Cash Cost'!G108</f>
        <v>695.48209540874257</v>
      </c>
      <c r="H108" s="75">
        <f>'Selling Price'!H132-'Cash Cost'!H108</f>
        <v>672.23056563048112</v>
      </c>
      <c r="I108" s="75">
        <f>'Selling Price'!I132-'Cash Cost'!I108</f>
        <v>630.89763454726358</v>
      </c>
      <c r="J108" s="75">
        <f>'Selling Price'!J132-'Cash Cost'!J108</f>
        <v>585.83607868541901</v>
      </c>
      <c r="K108" s="75">
        <f>'Selling Price'!K132-'Cash Cost'!K108</f>
        <v>528.02600277881936</v>
      </c>
      <c r="L108" s="75">
        <f>'Selling Price'!L132-'Cash Cost'!L108</f>
        <v>508.73072880633282</v>
      </c>
      <c r="M108" s="75">
        <f>'Selling Price'!M132-'Cash Cost'!M108</f>
        <v>506.96202445044747</v>
      </c>
      <c r="N108" s="75">
        <f>'Selling Price'!N132-'Cash Cost'!N108</f>
        <v>450.8506174430766</v>
      </c>
      <c r="O108" s="75">
        <f>'Selling Price'!O132-'Cash Cost'!O108</f>
        <v>436.5747284672276</v>
      </c>
      <c r="P108" s="75">
        <f>'Selling Price'!P132-'Cash Cost'!P108</f>
        <v>427.63340518752273</v>
      </c>
      <c r="Q108" s="75" t="e">
        <f>'Selling Price'!#REF!-'Cash Cost'!Q108</f>
        <v>#REF!</v>
      </c>
      <c r="R108" s="75" t="e">
        <f>'Selling Price'!#REF!-'Cash Cost'!R108</f>
        <v>#REF!</v>
      </c>
      <c r="S108" s="75" t="e">
        <f>'Selling Price'!#REF!-'Cash Cost'!S108</f>
        <v>#REF!</v>
      </c>
      <c r="T108" s="75" t="e">
        <f>'Selling Price'!#REF!-'Cash Cost'!T108</f>
        <v>#REF!</v>
      </c>
      <c r="U108" s="75" t="e">
        <f>'Selling Price'!#REF!-'Cash Cost'!U108</f>
        <v>#REF!</v>
      </c>
      <c r="V108" s="75" t="e">
        <f>'Selling Price'!#REF!-'Cash Cost'!V108</f>
        <v>#REF!</v>
      </c>
      <c r="W108" s="75" t="e">
        <f>'Selling Price'!#REF!-'Cash Cost'!W108</f>
        <v>#REF!</v>
      </c>
      <c r="X108" s="75" t="e">
        <f>'Selling Price'!#REF!-'Cash Cost'!X108</f>
        <v>#REF!</v>
      </c>
    </row>
    <row r="109" spans="1:24">
      <c r="A109" s="74" t="s">
        <v>7</v>
      </c>
      <c r="B109" s="83" t="s">
        <v>96</v>
      </c>
      <c r="C109" s="83" t="s">
        <v>42</v>
      </c>
      <c r="D109" s="83" t="s">
        <v>96</v>
      </c>
      <c r="E109" s="75">
        <f>'Selling Price'!E133-'Cash Cost'!E109</f>
        <v>341.11089567537852</v>
      </c>
      <c r="F109" s="75">
        <f>'Selling Price'!F133-'Cash Cost'!F109</f>
        <v>437.11266094198282</v>
      </c>
      <c r="G109" s="75">
        <f>'Selling Price'!G133-'Cash Cost'!G109</f>
        <v>695.48209540874257</v>
      </c>
      <c r="H109" s="75">
        <f>'Selling Price'!H133-'Cash Cost'!H109</f>
        <v>672.23056563048112</v>
      </c>
      <c r="I109" s="75">
        <f>'Selling Price'!I133-'Cash Cost'!I109</f>
        <v>630.89763454726358</v>
      </c>
      <c r="J109" s="75">
        <f>'Selling Price'!J133-'Cash Cost'!J109</f>
        <v>585.83607868541901</v>
      </c>
      <c r="K109" s="75">
        <f>'Selling Price'!K133-'Cash Cost'!K109</f>
        <v>528.02600277881936</v>
      </c>
      <c r="L109" s="75">
        <f>'Selling Price'!L133-'Cash Cost'!L109</f>
        <v>508.73072880633282</v>
      </c>
      <c r="M109" s="75">
        <f>'Selling Price'!M133-'Cash Cost'!M109</f>
        <v>506.96202445044747</v>
      </c>
      <c r="N109" s="75">
        <f>'Selling Price'!N133-'Cash Cost'!N109</f>
        <v>450.8506174430766</v>
      </c>
      <c r="O109" s="75">
        <f>'Selling Price'!O133-'Cash Cost'!O109</f>
        <v>436.5747284672276</v>
      </c>
      <c r="P109" s="75">
        <f>'Selling Price'!P133-'Cash Cost'!P109</f>
        <v>427.63340518752273</v>
      </c>
      <c r="Q109" s="75" t="e">
        <f>'Selling Price'!#REF!-'Cash Cost'!Q109</f>
        <v>#REF!</v>
      </c>
      <c r="R109" s="75" t="e">
        <f>'Selling Price'!#REF!-'Cash Cost'!R109</f>
        <v>#REF!</v>
      </c>
      <c r="S109" s="75" t="e">
        <f>'Selling Price'!#REF!-'Cash Cost'!S109</f>
        <v>#REF!</v>
      </c>
      <c r="T109" s="75" t="e">
        <f>'Selling Price'!#REF!-'Cash Cost'!T109</f>
        <v>#REF!</v>
      </c>
      <c r="U109" s="75" t="e">
        <f>'Selling Price'!#REF!-'Cash Cost'!U109</f>
        <v>#REF!</v>
      </c>
      <c r="V109" s="75" t="e">
        <f>'Selling Price'!#REF!-'Cash Cost'!V109</f>
        <v>#REF!</v>
      </c>
      <c r="W109" s="75" t="e">
        <f>'Selling Price'!#REF!-'Cash Cost'!W109</f>
        <v>#REF!</v>
      </c>
      <c r="X109" s="75" t="e">
        <f>'Selling Price'!#REF!-'Cash Cost'!X109</f>
        <v>#REF!</v>
      </c>
    </row>
    <row r="110" spans="1:24">
      <c r="A110" s="74" t="s">
        <v>7</v>
      </c>
      <c r="B110" s="83" t="s">
        <v>96</v>
      </c>
      <c r="C110" s="83" t="s">
        <v>87</v>
      </c>
      <c r="D110" s="83" t="s">
        <v>96</v>
      </c>
      <c r="E110" s="75">
        <f>'Selling Price'!E134-'Cash Cost'!E110</f>
        <v>398.65139292622132</v>
      </c>
      <c r="F110" s="75">
        <f>'Selling Price'!F134-'Cash Cost'!F110</f>
        <v>483.41315819282562</v>
      </c>
      <c r="G110" s="75">
        <f>'Selling Price'!G134-'Cash Cost'!G110</f>
        <v>755.27259265958526</v>
      </c>
      <c r="H110" s="75">
        <f>'Selling Price'!H134-'Cash Cost'!H110</f>
        <v>732.02106288132381</v>
      </c>
      <c r="I110" s="75">
        <f>'Selling Price'!I134-'Cash Cost'!I110</f>
        <v>690.68813179810627</v>
      </c>
      <c r="J110" s="75">
        <f>'Selling Price'!J134-'Cash Cost'!J110</f>
        <v>645.62657593626193</v>
      </c>
      <c r="K110" s="75">
        <f>'Selling Price'!K134-'Cash Cost'!K110</f>
        <v>587.81650002966228</v>
      </c>
      <c r="L110" s="75">
        <f>'Selling Price'!L134-'Cash Cost'!L110</f>
        <v>568.52122605717568</v>
      </c>
      <c r="M110" s="75">
        <f>'Selling Price'!M134-'Cash Cost'!M110</f>
        <v>566.75252170129033</v>
      </c>
      <c r="N110" s="75">
        <f>'Selling Price'!N134-'Cash Cost'!N110</f>
        <v>510.64111469391941</v>
      </c>
      <c r="O110" s="75">
        <f>'Selling Price'!O134-'Cash Cost'!O110</f>
        <v>496.36522571807041</v>
      </c>
      <c r="P110" s="75">
        <f>'Selling Price'!P134-'Cash Cost'!P110</f>
        <v>487.42390243836553</v>
      </c>
      <c r="Q110" s="75" t="e">
        <f>'Selling Price'!#REF!-'Cash Cost'!Q110</f>
        <v>#REF!</v>
      </c>
      <c r="R110" s="75" t="e">
        <f>'Selling Price'!#REF!-'Cash Cost'!R110</f>
        <v>#REF!</v>
      </c>
      <c r="S110" s="75" t="e">
        <f>'Selling Price'!#REF!-'Cash Cost'!S110</f>
        <v>#REF!</v>
      </c>
      <c r="T110" s="75" t="e">
        <f>'Selling Price'!#REF!-'Cash Cost'!T110</f>
        <v>#REF!</v>
      </c>
      <c r="U110" s="75" t="e">
        <f>'Selling Price'!#REF!-'Cash Cost'!U110</f>
        <v>#REF!</v>
      </c>
      <c r="V110" s="75" t="e">
        <f>'Selling Price'!#REF!-'Cash Cost'!V110</f>
        <v>#REF!</v>
      </c>
      <c r="W110" s="75" t="e">
        <f>'Selling Price'!#REF!-'Cash Cost'!W110</f>
        <v>#REF!</v>
      </c>
      <c r="X110" s="75" t="e">
        <f>'Selling Price'!#REF!-'Cash Cost'!X110</f>
        <v>#REF!</v>
      </c>
    </row>
    <row r="111" spans="1:24" s="73" customFormat="1" ht="23.5">
      <c r="A111" s="71" t="s">
        <v>94</v>
      </c>
      <c r="B111" s="72"/>
      <c r="D111" s="72"/>
    </row>
    <row r="112" spans="1:24">
      <c r="A112" s="485" t="s">
        <v>1</v>
      </c>
      <c r="B112" s="487" t="s">
        <v>94</v>
      </c>
      <c r="C112" s="487" t="s">
        <v>99</v>
      </c>
      <c r="D112" s="487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86"/>
      <c r="B113" s="488"/>
      <c r="C113" s="488"/>
      <c r="D113" s="488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111" t="s">
        <v>7</v>
      </c>
      <c r="B114" s="112" t="s">
        <v>95</v>
      </c>
      <c r="C114" s="112" t="s">
        <v>3</v>
      </c>
      <c r="D114" s="113" t="s">
        <v>95</v>
      </c>
      <c r="E114" s="75">
        <f>'Selling Price'!E139-'Cash Cost'!E114</f>
        <v>331.15139292622132</v>
      </c>
      <c r="F114" s="75">
        <f>'Selling Price'!F139-'Cash Cost'!F114</f>
        <v>415.91315819282562</v>
      </c>
      <c r="G114" s="75">
        <f>'Selling Price'!G139-'Cash Cost'!G114</f>
        <v>687.77259265958526</v>
      </c>
      <c r="H114" s="75">
        <f>'Selling Price'!H139-'Cash Cost'!H114</f>
        <v>664.52106288132381</v>
      </c>
      <c r="I114" s="75">
        <f>'Selling Price'!I139-'Cash Cost'!I114</f>
        <v>623.18813179810627</v>
      </c>
      <c r="J114" s="75">
        <f>'Selling Price'!J139-'Cash Cost'!J114</f>
        <v>578.12657593626193</v>
      </c>
      <c r="K114" s="75">
        <f>'Selling Price'!K139-'Cash Cost'!K114</f>
        <v>520.31650002966228</v>
      </c>
      <c r="L114" s="75">
        <f>'Selling Price'!L139-'Cash Cost'!L114</f>
        <v>501.02122605717574</v>
      </c>
      <c r="M114" s="75">
        <f>'Selling Price'!M139-'Cash Cost'!M114</f>
        <v>499.25252170129028</v>
      </c>
      <c r="N114" s="75">
        <f>'Selling Price'!N139-'Cash Cost'!N114</f>
        <v>443.14111469391941</v>
      </c>
      <c r="O114" s="75">
        <f>'Selling Price'!O139-'Cash Cost'!O114</f>
        <v>428.86522571807041</v>
      </c>
      <c r="P114" s="75">
        <f>'Selling Price'!P139-'Cash Cost'!P114</f>
        <v>419.92390243836553</v>
      </c>
      <c r="Q114" s="75" t="e">
        <f>'Selling Price'!#REF!-'Cash Cost'!Q114</f>
        <v>#REF!</v>
      </c>
      <c r="R114" s="75" t="e">
        <f>'Selling Price'!#REF!-'Cash Cost'!R114</f>
        <v>#REF!</v>
      </c>
      <c r="S114" s="75" t="e">
        <f>'Selling Price'!#REF!-'Cash Cost'!S114</f>
        <v>#REF!</v>
      </c>
      <c r="T114" s="75" t="e">
        <f>'Selling Price'!#REF!-'Cash Cost'!T114</f>
        <v>#REF!</v>
      </c>
      <c r="U114" s="75" t="e">
        <f>'Selling Price'!#REF!-'Cash Cost'!U114</f>
        <v>#REF!</v>
      </c>
      <c r="V114" s="75" t="e">
        <f>'Selling Price'!#REF!-'Cash Cost'!V114</f>
        <v>#REF!</v>
      </c>
      <c r="W114" s="75" t="e">
        <f>'Selling Price'!#REF!-'Cash Cost'!W114</f>
        <v>#REF!</v>
      </c>
      <c r="X114" s="75" t="e">
        <f>'Selling Price'!#REF!-'Cash Cost'!X114</f>
        <v>#REF!</v>
      </c>
    </row>
    <row r="115" spans="1:24" s="73" customFormat="1" ht="23.5">
      <c r="A115" s="71" t="s">
        <v>155</v>
      </c>
      <c r="B115" s="72"/>
      <c r="D115" s="72"/>
    </row>
    <row r="116" spans="1:24">
      <c r="A116" s="485" t="s">
        <v>1</v>
      </c>
      <c r="B116" s="487" t="s">
        <v>155</v>
      </c>
      <c r="C116" s="487" t="s">
        <v>99</v>
      </c>
      <c r="D116" s="487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86"/>
      <c r="B117" s="488"/>
      <c r="C117" s="488"/>
      <c r="D117" s="488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111" t="s">
        <v>158</v>
      </c>
      <c r="B118" s="112" t="s">
        <v>95</v>
      </c>
      <c r="C118" s="112" t="s">
        <v>156</v>
      </c>
      <c r="D118" s="113" t="s">
        <v>95</v>
      </c>
      <c r="E118" s="75">
        <f>'Selling Price'!E143-'Cash Cost'!E118</f>
        <v>583.21</v>
      </c>
      <c r="F118" s="75">
        <f>'Selling Price'!F143-'Cash Cost'!F118</f>
        <v>583.21</v>
      </c>
      <c r="G118" s="75">
        <f>'Selling Price'!G143-'Cash Cost'!G118</f>
        <v>583.21</v>
      </c>
      <c r="H118" s="75">
        <f>'Selling Price'!H143-'Cash Cost'!H118</f>
        <v>583.21</v>
      </c>
      <c r="I118" s="75">
        <f>'Selling Price'!I143-'Cash Cost'!I118</f>
        <v>583.21</v>
      </c>
      <c r="J118" s="75">
        <f>'Selling Price'!J143-'Cash Cost'!J118</f>
        <v>583.21</v>
      </c>
      <c r="K118" s="75">
        <f>'Selling Price'!K143-'Cash Cost'!K118</f>
        <v>583.21</v>
      </c>
      <c r="L118" s="75">
        <f>'Selling Price'!L143-'Cash Cost'!L118</f>
        <v>583.21</v>
      </c>
      <c r="M118" s="75">
        <f>'Selling Price'!M143-'Cash Cost'!M118</f>
        <v>583.21</v>
      </c>
      <c r="N118" s="75">
        <f>'Selling Price'!N143-'Cash Cost'!N118</f>
        <v>583.21</v>
      </c>
      <c r="O118" s="75">
        <f>'Selling Price'!O143-'Cash Cost'!O118</f>
        <v>583.21</v>
      </c>
      <c r="P118" s="75">
        <f>'Selling Price'!P143-'Cash Cost'!P118</f>
        <v>583.21</v>
      </c>
      <c r="Q118" s="75" t="e">
        <f>'Selling Price'!#REF!-'Cash Cost'!Q118</f>
        <v>#REF!</v>
      </c>
      <c r="R118" s="75" t="e">
        <f>'Selling Price'!#REF!-'Cash Cost'!R118</f>
        <v>#REF!</v>
      </c>
      <c r="S118" s="75" t="e">
        <f>'Selling Price'!#REF!-'Cash Cost'!S118</f>
        <v>#REF!</v>
      </c>
      <c r="T118" s="75" t="e">
        <f>'Selling Price'!#REF!-'Cash Cost'!T118</f>
        <v>#REF!</v>
      </c>
      <c r="U118" s="75" t="e">
        <f>'Selling Price'!#REF!-'Cash Cost'!U118</f>
        <v>#REF!</v>
      </c>
      <c r="V118" s="75" t="e">
        <f>'Selling Price'!#REF!-'Cash Cost'!V118</f>
        <v>#REF!</v>
      </c>
      <c r="W118" s="75" t="e">
        <f>'Selling Price'!#REF!-'Cash Cost'!W118</f>
        <v>#REF!</v>
      </c>
      <c r="X118" s="75" t="e">
        <f>'Selling Price'!#REF!-'Cash Cost'!X118</f>
        <v>#REF!</v>
      </c>
    </row>
    <row r="119" spans="1:24" ht="15" thickBot="1">
      <c r="A119" s="111" t="s">
        <v>158</v>
      </c>
      <c r="B119" s="112" t="s">
        <v>95</v>
      </c>
      <c r="C119" s="112" t="s">
        <v>157</v>
      </c>
      <c r="D119" s="113" t="s">
        <v>95</v>
      </c>
      <c r="E119" s="75">
        <f>'Selling Price'!E144-'Cash Cost'!E119</f>
        <v>583.21</v>
      </c>
      <c r="F119" s="75">
        <f>'Selling Price'!F144-'Cash Cost'!F119</f>
        <v>583.21</v>
      </c>
      <c r="G119" s="75">
        <f>'Selling Price'!G144-'Cash Cost'!G119</f>
        <v>583.21</v>
      </c>
      <c r="H119" s="75">
        <f>'Selling Price'!H144-'Cash Cost'!H119</f>
        <v>583.21</v>
      </c>
      <c r="I119" s="75">
        <f>'Selling Price'!I144-'Cash Cost'!I119</f>
        <v>583.21</v>
      </c>
      <c r="J119" s="75">
        <f>'Selling Price'!J144-'Cash Cost'!J119</f>
        <v>583.21</v>
      </c>
      <c r="K119" s="75">
        <f>'Selling Price'!K144-'Cash Cost'!K119</f>
        <v>583.21</v>
      </c>
      <c r="L119" s="75">
        <f>'Selling Price'!L144-'Cash Cost'!L119</f>
        <v>583.21</v>
      </c>
      <c r="M119" s="75">
        <f>'Selling Price'!M144-'Cash Cost'!M119</f>
        <v>583.21</v>
      </c>
      <c r="N119" s="75">
        <f>'Selling Price'!N144-'Cash Cost'!N119</f>
        <v>583.21</v>
      </c>
      <c r="O119" s="75">
        <f>'Selling Price'!O144-'Cash Cost'!O119</f>
        <v>583.21</v>
      </c>
      <c r="P119" s="75">
        <f>'Selling Price'!P144-'Cash Cost'!P119</f>
        <v>583.21</v>
      </c>
      <c r="Q119" s="75" t="e">
        <f>'Selling Price'!#REF!-'Cash Cost'!Q119</f>
        <v>#REF!</v>
      </c>
      <c r="R119" s="75" t="e">
        <f>'Selling Price'!#REF!-'Cash Cost'!R119</f>
        <v>#REF!</v>
      </c>
      <c r="S119" s="75" t="e">
        <f>'Selling Price'!#REF!-'Cash Cost'!S119</f>
        <v>#REF!</v>
      </c>
      <c r="T119" s="75" t="e">
        <f>'Selling Price'!#REF!-'Cash Cost'!T119</f>
        <v>#REF!</v>
      </c>
      <c r="U119" s="75" t="e">
        <f>'Selling Price'!#REF!-'Cash Cost'!U119</f>
        <v>#REF!</v>
      </c>
      <c r="V119" s="75" t="e">
        <f>'Selling Price'!#REF!-'Cash Cost'!V119</f>
        <v>#REF!</v>
      </c>
      <c r="W119" s="75" t="e">
        <f>'Selling Price'!#REF!-'Cash Cost'!W119</f>
        <v>#REF!</v>
      </c>
      <c r="X119" s="75" t="e">
        <f>'Selling Price'!#REF!-'Cash Cost'!X119</f>
        <v>#REF!</v>
      </c>
    </row>
    <row r="122" spans="1:24">
      <c r="E122" s="265">
        <v>2021</v>
      </c>
      <c r="F122" s="265">
        <v>2022</v>
      </c>
      <c r="G122" s="265">
        <v>2023</v>
      </c>
      <c r="H122" s="265">
        <v>2024</v>
      </c>
      <c r="I122" s="265">
        <v>2025</v>
      </c>
      <c r="J122" s="265">
        <v>2026</v>
      </c>
      <c r="K122" s="265">
        <v>2027</v>
      </c>
      <c r="L122" s="265">
        <v>2028</v>
      </c>
      <c r="M122" s="265">
        <v>2029</v>
      </c>
      <c r="N122" s="265">
        <v>2030</v>
      </c>
      <c r="O122" s="265">
        <v>2031</v>
      </c>
      <c r="P122" s="265">
        <v>2032</v>
      </c>
      <c r="Q122" s="265">
        <v>2033</v>
      </c>
      <c r="R122" s="265">
        <v>2034</v>
      </c>
      <c r="S122" s="265">
        <v>2035</v>
      </c>
      <c r="T122" s="265">
        <v>2036</v>
      </c>
      <c r="U122" s="265">
        <v>2037</v>
      </c>
      <c r="V122" s="265">
        <v>2038</v>
      </c>
      <c r="W122" s="265">
        <v>2039</v>
      </c>
      <c r="X122" s="265">
        <v>2040</v>
      </c>
    </row>
    <row r="123" spans="1:24">
      <c r="C123" s="260" t="s">
        <v>194</v>
      </c>
      <c r="E123" s="265">
        <v>2564</v>
      </c>
      <c r="F123" s="265">
        <v>2565</v>
      </c>
      <c r="G123" s="265">
        <v>2566</v>
      </c>
      <c r="H123" s="265">
        <v>2567</v>
      </c>
      <c r="I123" s="265">
        <v>2568</v>
      </c>
      <c r="J123" s="265">
        <v>2569</v>
      </c>
      <c r="K123" s="265">
        <v>2570</v>
      </c>
      <c r="L123" s="265">
        <v>2571</v>
      </c>
      <c r="M123" s="265">
        <v>2572</v>
      </c>
      <c r="N123" s="265">
        <v>2573</v>
      </c>
      <c r="O123" s="265">
        <v>2574</v>
      </c>
      <c r="P123" s="265">
        <v>2575</v>
      </c>
      <c r="Q123" s="265">
        <v>2576</v>
      </c>
      <c r="R123" s="265">
        <v>2577</v>
      </c>
      <c r="S123" s="265">
        <v>2578</v>
      </c>
      <c r="T123" s="265">
        <v>2579</v>
      </c>
      <c r="U123" s="265">
        <v>2580</v>
      </c>
      <c r="V123" s="265">
        <v>2581</v>
      </c>
      <c r="W123" s="265">
        <v>2582</v>
      </c>
      <c r="X123" s="265">
        <v>2583</v>
      </c>
    </row>
    <row r="124" spans="1:24">
      <c r="C124" s="261" t="s">
        <v>191</v>
      </c>
      <c r="D124" s="261" t="s">
        <v>27</v>
      </c>
      <c r="E124" s="253">
        <f t="shared" ref="E124:P124" si="0">E48</f>
        <v>437.46110292703503</v>
      </c>
      <c r="F124" s="253">
        <f t="shared" si="0"/>
        <v>490.54067387962101</v>
      </c>
      <c r="G124" s="253">
        <f t="shared" si="0"/>
        <v>606.73767943481289</v>
      </c>
      <c r="H124" s="253">
        <f t="shared" si="0"/>
        <v>442.42342495397929</v>
      </c>
      <c r="I124" s="253">
        <f t="shared" si="0"/>
        <v>425.09078471550498</v>
      </c>
      <c r="J124" s="253">
        <f t="shared" si="0"/>
        <v>400.32226303891088</v>
      </c>
      <c r="K124" s="253">
        <f t="shared" si="0"/>
        <v>373.0554434495964</v>
      </c>
      <c r="L124" s="253">
        <f t="shared" si="0"/>
        <v>338.60483174366692</v>
      </c>
      <c r="M124" s="253">
        <f t="shared" si="0"/>
        <v>360.68328830663017</v>
      </c>
      <c r="N124" s="253">
        <f t="shared" si="0"/>
        <v>335.68684784553147</v>
      </c>
      <c r="O124" s="253">
        <f t="shared" si="0"/>
        <v>350.5282449165328</v>
      </c>
      <c r="P124" s="254">
        <f t="shared" si="0"/>
        <v>355.1650694937282</v>
      </c>
      <c r="Q124" s="254" t="e">
        <f t="shared" ref="Q124:X124" si="1">Q48</f>
        <v>#REF!</v>
      </c>
      <c r="R124" s="254" t="e">
        <f t="shared" si="1"/>
        <v>#REF!</v>
      </c>
      <c r="S124" s="254" t="e">
        <f t="shared" si="1"/>
        <v>#REF!</v>
      </c>
      <c r="T124" s="254" t="e">
        <f t="shared" si="1"/>
        <v>#REF!</v>
      </c>
      <c r="U124" s="254" t="e">
        <f t="shared" si="1"/>
        <v>#REF!</v>
      </c>
      <c r="V124" s="254" t="e">
        <f t="shared" si="1"/>
        <v>#REF!</v>
      </c>
      <c r="W124" s="254" t="e">
        <f t="shared" si="1"/>
        <v>#REF!</v>
      </c>
      <c r="X124" s="254" t="e">
        <f t="shared" si="1"/>
        <v>#REF!</v>
      </c>
    </row>
    <row r="125" spans="1:24">
      <c r="C125" s="262" t="s">
        <v>192</v>
      </c>
      <c r="D125" s="262" t="s">
        <v>27</v>
      </c>
      <c r="E125" s="255">
        <f t="shared" ref="E125:P125" si="2">E56</f>
        <v>52.206433370935997</v>
      </c>
      <c r="F125" s="255">
        <f t="shared" si="2"/>
        <v>57.51259141030522</v>
      </c>
      <c r="G125" s="255">
        <f t="shared" si="2"/>
        <v>52.893321801047534</v>
      </c>
      <c r="H125" s="255">
        <f t="shared" si="2"/>
        <v>50.90747389352822</v>
      </c>
      <c r="I125" s="255">
        <f t="shared" si="2"/>
        <v>48.243909947617283</v>
      </c>
      <c r="J125" s="255">
        <f t="shared" si="2"/>
        <v>51.939618269690698</v>
      </c>
      <c r="K125" s="255">
        <f t="shared" si="2"/>
        <v>53.594984823530751</v>
      </c>
      <c r="L125" s="255">
        <f t="shared" si="2"/>
        <v>53.32845757111869</v>
      </c>
      <c r="M125" s="255">
        <f t="shared" si="2"/>
        <v>68.871144132749464</v>
      </c>
      <c r="N125" s="255">
        <f t="shared" si="2"/>
        <v>36.892139188022554</v>
      </c>
      <c r="O125" s="255">
        <f t="shared" si="2"/>
        <v>47.771007554441155</v>
      </c>
      <c r="P125" s="256">
        <f t="shared" si="2"/>
        <v>49.336292128971593</v>
      </c>
      <c r="Q125" s="256" t="e">
        <f t="shared" ref="Q125:X125" si="3">Q56</f>
        <v>#REF!</v>
      </c>
      <c r="R125" s="256" t="e">
        <f t="shared" si="3"/>
        <v>#REF!</v>
      </c>
      <c r="S125" s="256" t="e">
        <f t="shared" si="3"/>
        <v>#REF!</v>
      </c>
      <c r="T125" s="256" t="e">
        <f t="shared" si="3"/>
        <v>#REF!</v>
      </c>
      <c r="U125" s="256" t="e">
        <f t="shared" si="3"/>
        <v>#REF!</v>
      </c>
      <c r="V125" s="256" t="e">
        <f t="shared" si="3"/>
        <v>#REF!</v>
      </c>
      <c r="W125" s="256" t="e">
        <f t="shared" si="3"/>
        <v>#REF!</v>
      </c>
      <c r="X125" s="256" t="e">
        <f t="shared" si="3"/>
        <v>#REF!</v>
      </c>
    </row>
    <row r="126" spans="1:24">
      <c r="C126" s="68"/>
      <c r="D126" s="68" t="s">
        <v>27</v>
      </c>
      <c r="E126" s="214">
        <f>E124-E125</f>
        <v>385.25466955609903</v>
      </c>
      <c r="F126" s="214">
        <f t="shared" ref="F126:P126" si="4">F124-F125</f>
        <v>433.02808246931579</v>
      </c>
      <c r="G126" s="214">
        <f t="shared" si="4"/>
        <v>553.84435763376541</v>
      </c>
      <c r="H126" s="214">
        <f t="shared" si="4"/>
        <v>391.51595106045107</v>
      </c>
      <c r="I126" s="214">
        <f t="shared" si="4"/>
        <v>376.8468747678877</v>
      </c>
      <c r="J126" s="214">
        <f t="shared" si="4"/>
        <v>348.38264476922018</v>
      </c>
      <c r="K126" s="214">
        <f t="shared" si="4"/>
        <v>319.46045862606564</v>
      </c>
      <c r="L126" s="214">
        <f t="shared" si="4"/>
        <v>285.27637417254823</v>
      </c>
      <c r="M126" s="214">
        <f t="shared" si="4"/>
        <v>291.81214417388071</v>
      </c>
      <c r="N126" s="214">
        <f t="shared" si="4"/>
        <v>298.79470865750892</v>
      </c>
      <c r="O126" s="214">
        <f t="shared" si="4"/>
        <v>302.75723736209164</v>
      </c>
      <c r="P126" s="214">
        <f t="shared" si="4"/>
        <v>305.8287773647566</v>
      </c>
      <c r="Q126" s="214" t="e">
        <f t="shared" ref="Q126:X126" si="5">Q124-Q125</f>
        <v>#REF!</v>
      </c>
      <c r="R126" s="214" t="e">
        <f t="shared" si="5"/>
        <v>#REF!</v>
      </c>
      <c r="S126" s="214" t="e">
        <f t="shared" si="5"/>
        <v>#REF!</v>
      </c>
      <c r="T126" s="214" t="e">
        <f t="shared" si="5"/>
        <v>#REF!</v>
      </c>
      <c r="U126" s="214" t="e">
        <f t="shared" si="5"/>
        <v>#REF!</v>
      </c>
      <c r="V126" s="214" t="e">
        <f t="shared" si="5"/>
        <v>#REF!</v>
      </c>
      <c r="W126" s="214" t="e">
        <f t="shared" si="5"/>
        <v>#REF!</v>
      </c>
      <c r="X126" s="214" t="e">
        <f t="shared" si="5"/>
        <v>#REF!</v>
      </c>
    </row>
    <row r="127" spans="1:24">
      <c r="C127" s="263" t="s">
        <v>193</v>
      </c>
      <c r="D127" s="263" t="s">
        <v>27</v>
      </c>
      <c r="E127" s="257">
        <f t="shared" ref="E127:P127" si="6">E55</f>
        <v>-19.082905383715456</v>
      </c>
      <c r="F127" s="257">
        <f t="shared" si="6"/>
        <v>-19.192163378685905</v>
      </c>
      <c r="G127" s="257">
        <f t="shared" si="6"/>
        <v>-19.272091621458685</v>
      </c>
      <c r="H127" s="257">
        <f t="shared" si="6"/>
        <v>-19.286274509804002</v>
      </c>
      <c r="I127" s="257">
        <f t="shared" si="6"/>
        <v>-19.286274509803889</v>
      </c>
      <c r="J127" s="257">
        <f t="shared" si="6"/>
        <v>-19.286274509804002</v>
      </c>
      <c r="K127" s="257">
        <f t="shared" si="6"/>
        <v>-19.305225007550575</v>
      </c>
      <c r="L127" s="257">
        <f t="shared" si="6"/>
        <v>299.20562147027408</v>
      </c>
      <c r="M127" s="257">
        <f t="shared" si="6"/>
        <v>275.93566117991656</v>
      </c>
      <c r="N127" s="257">
        <f t="shared" si="6"/>
        <v>-19.439171489491287</v>
      </c>
      <c r="O127" s="257">
        <f t="shared" si="6"/>
        <v>-19.439171489491287</v>
      </c>
      <c r="P127" s="258">
        <f t="shared" si="6"/>
        <v>-19.439171489491287</v>
      </c>
      <c r="Q127" s="258" t="e">
        <f t="shared" ref="Q127:X127" si="7">Q55</f>
        <v>#REF!</v>
      </c>
      <c r="R127" s="258" t="e">
        <f t="shared" si="7"/>
        <v>#REF!</v>
      </c>
      <c r="S127" s="258" t="e">
        <f t="shared" si="7"/>
        <v>#REF!</v>
      </c>
      <c r="T127" s="258" t="e">
        <f t="shared" si="7"/>
        <v>#REF!</v>
      </c>
      <c r="U127" s="258" t="e">
        <f t="shared" si="7"/>
        <v>#REF!</v>
      </c>
      <c r="V127" s="258" t="e">
        <f t="shared" si="7"/>
        <v>#REF!</v>
      </c>
      <c r="W127" s="258" t="e">
        <f t="shared" si="7"/>
        <v>#REF!</v>
      </c>
      <c r="X127" s="258" t="e">
        <f t="shared" si="7"/>
        <v>#REF!</v>
      </c>
    </row>
    <row r="128" spans="1:24">
      <c r="C128" s="264" t="s">
        <v>195</v>
      </c>
      <c r="D128" s="264" t="s">
        <v>27</v>
      </c>
      <c r="E128" s="259">
        <f>E126+E127</f>
        <v>366.17176417238358</v>
      </c>
      <c r="F128" s="259">
        <f t="shared" ref="F128:P128" si="8">F126+F127</f>
        <v>413.83591909062989</v>
      </c>
      <c r="G128" s="259">
        <f t="shared" si="8"/>
        <v>534.57226601230673</v>
      </c>
      <c r="H128" s="259">
        <f t="shared" si="8"/>
        <v>372.22967655064707</v>
      </c>
      <c r="I128" s="259">
        <f t="shared" si="8"/>
        <v>357.56060025808381</v>
      </c>
      <c r="J128" s="259">
        <f t="shared" si="8"/>
        <v>329.09637025941618</v>
      </c>
      <c r="K128" s="259">
        <f t="shared" si="8"/>
        <v>300.15523361851507</v>
      </c>
      <c r="L128" s="259">
        <f t="shared" si="8"/>
        <v>584.48199564282231</v>
      </c>
      <c r="M128" s="259">
        <f t="shared" si="8"/>
        <v>567.74780535379728</v>
      </c>
      <c r="N128" s="259">
        <f t="shared" si="8"/>
        <v>279.35553716801763</v>
      </c>
      <c r="O128" s="259">
        <f t="shared" si="8"/>
        <v>283.31806587260036</v>
      </c>
      <c r="P128" s="259">
        <f t="shared" si="8"/>
        <v>286.38960587526532</v>
      </c>
      <c r="Q128" s="259" t="e">
        <f t="shared" ref="Q128:X128" si="9">Q126+Q127</f>
        <v>#REF!</v>
      </c>
      <c r="R128" s="259" t="e">
        <f t="shared" si="9"/>
        <v>#REF!</v>
      </c>
      <c r="S128" s="259" t="e">
        <f t="shared" si="9"/>
        <v>#REF!</v>
      </c>
      <c r="T128" s="259" t="e">
        <f t="shared" si="9"/>
        <v>#REF!</v>
      </c>
      <c r="U128" s="259" t="e">
        <f t="shared" si="9"/>
        <v>#REF!</v>
      </c>
      <c r="V128" s="259" t="e">
        <f t="shared" si="9"/>
        <v>#REF!</v>
      </c>
      <c r="W128" s="259" t="e">
        <f t="shared" si="9"/>
        <v>#REF!</v>
      </c>
      <c r="X128" s="259" t="e">
        <f t="shared" si="9"/>
        <v>#REF!</v>
      </c>
    </row>
    <row r="129" spans="4:4">
      <c r="D129" s="69"/>
    </row>
    <row r="130" spans="4:4">
      <c r="D130" s="69"/>
    </row>
    <row r="131" spans="4:4">
      <c r="D131" s="69"/>
    </row>
    <row r="132" spans="4:4">
      <c r="D132" s="69"/>
    </row>
    <row r="133" spans="4:4">
      <c r="D133" s="69"/>
    </row>
    <row r="134" spans="4:4">
      <c r="D134" s="69"/>
    </row>
    <row r="135" spans="4:4">
      <c r="D135" s="69"/>
    </row>
    <row r="136" spans="4:4">
      <c r="D136" s="69"/>
    </row>
    <row r="137" spans="4:4">
      <c r="D137" s="69"/>
    </row>
    <row r="138" spans="4:4">
      <c r="D138" s="69"/>
    </row>
    <row r="139" spans="4:4">
      <c r="D139" s="69"/>
    </row>
  </sheetData>
  <mergeCells count="24">
    <mergeCell ref="A23:A24"/>
    <mergeCell ref="B23:B24"/>
    <mergeCell ref="C23:C24"/>
    <mergeCell ref="D23:D24"/>
    <mergeCell ref="A32:A33"/>
    <mergeCell ref="B32:B33"/>
    <mergeCell ref="C32:C33"/>
    <mergeCell ref="D32:D33"/>
    <mergeCell ref="A45:A46"/>
    <mergeCell ref="B45:B46"/>
    <mergeCell ref="C45:C46"/>
    <mergeCell ref="D45:D46"/>
    <mergeCell ref="A116:A117"/>
    <mergeCell ref="B116:B117"/>
    <mergeCell ref="C116:C117"/>
    <mergeCell ref="D116:D117"/>
    <mergeCell ref="A104:A105"/>
    <mergeCell ref="B104:B105"/>
    <mergeCell ref="C104:C105"/>
    <mergeCell ref="D104:D105"/>
    <mergeCell ref="A112:A113"/>
    <mergeCell ref="B112:B113"/>
    <mergeCell ref="C112:C113"/>
    <mergeCell ref="D112:D113"/>
  </mergeCells>
  <conditionalFormatting sqref="E25:X30">
    <cfRule type="cellIs" dxfId="17" priority="10" operator="lessThan">
      <formula>0</formula>
    </cfRule>
    <cfRule type="cellIs" dxfId="16" priority="11" operator="greaterThan">
      <formula>0</formula>
    </cfRule>
    <cfRule type="cellIs" dxfId="15" priority="17" operator="greaterThan">
      <formula>0</formula>
    </cfRule>
  </conditionalFormatting>
  <conditionalFormatting sqref="E114:X114">
    <cfRule type="cellIs" dxfId="14" priority="13" operator="greaterThan">
      <formula>0</formula>
    </cfRule>
  </conditionalFormatting>
  <conditionalFormatting sqref="E106:X110">
    <cfRule type="cellIs" dxfId="13" priority="14" operator="greaterThan">
      <formula>0</formula>
    </cfRule>
  </conditionalFormatting>
  <conditionalFormatting sqref="E118:X119">
    <cfRule type="cellIs" dxfId="12" priority="12" operator="greaterThan">
      <formula>0</formula>
    </cfRule>
  </conditionalFormatting>
  <conditionalFormatting sqref="E34:X43">
    <cfRule type="cellIs" dxfId="11" priority="4" operator="lessThan">
      <formula>0</formula>
    </cfRule>
    <cfRule type="cellIs" dxfId="10" priority="5" operator="greaterThan">
      <formula>0</formula>
    </cfRule>
    <cfRule type="cellIs" dxfId="9" priority="6" operator="greaterThan">
      <formula>0</formula>
    </cfRule>
  </conditionalFormatting>
  <conditionalFormatting sqref="E47:X102">
    <cfRule type="cellIs" dxfId="8" priority="1" operator="lessThan">
      <formula>0</formula>
    </cfRule>
    <cfRule type="cellIs" dxfId="7" priority="2" operator="greater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X172"/>
  <sheetViews>
    <sheetView topLeftCell="A126" zoomScale="70" zoomScaleNormal="70" workbookViewId="0">
      <selection activeCell="I57" sqref="I57"/>
    </sheetView>
  </sheetViews>
  <sheetFormatPr defaultColWidth="8.6328125" defaultRowHeight="14.5"/>
  <cols>
    <col min="1" max="1" width="8.6328125" style="68"/>
    <col min="2" max="2" width="37.6328125" style="68" bestFit="1" customWidth="1"/>
    <col min="3" max="3" width="38.1796875" style="69" bestFit="1" customWidth="1"/>
    <col min="4" max="4" width="16.81640625" style="68" bestFit="1" customWidth="1"/>
    <col min="5" max="5" width="11.453125" style="69" bestFit="1" customWidth="1"/>
    <col min="6" max="6" width="10.1796875" style="69" bestFit="1" customWidth="1"/>
    <col min="7" max="7" width="8.453125" style="69" bestFit="1" customWidth="1"/>
    <col min="8" max="8" width="11" style="69" bestFit="1" customWidth="1"/>
    <col min="9" max="16" width="8.453125" style="69" bestFit="1" customWidth="1"/>
    <col min="17" max="16384" width="8.6328125" style="69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24" hidden="1"/>
    <row r="18" spans="1:24" hidden="1"/>
    <row r="19" spans="1:24" hidden="1"/>
    <row r="20" spans="1:24" hidden="1"/>
    <row r="21" spans="1:24" ht="23.5">
      <c r="A21" s="70" t="s">
        <v>41</v>
      </c>
    </row>
    <row r="22" spans="1:24" s="73" customFormat="1" ht="23.5">
      <c r="A22" s="71" t="s">
        <v>0</v>
      </c>
      <c r="B22" s="72"/>
      <c r="D22" s="72"/>
    </row>
    <row r="23" spans="1:24">
      <c r="A23" s="487" t="s">
        <v>1</v>
      </c>
      <c r="B23" s="487" t="s">
        <v>98</v>
      </c>
      <c r="C23" s="487" t="s">
        <v>99</v>
      </c>
      <c r="D23" s="487" t="s">
        <v>100</v>
      </c>
      <c r="E23" s="265">
        <v>2021</v>
      </c>
      <c r="F23" s="265">
        <v>2022</v>
      </c>
      <c r="G23" s="265">
        <v>2023</v>
      </c>
      <c r="H23" s="265">
        <v>2024</v>
      </c>
      <c r="I23" s="265">
        <v>2025</v>
      </c>
      <c r="J23" s="265">
        <v>2026</v>
      </c>
      <c r="K23" s="265">
        <v>2027</v>
      </c>
      <c r="L23" s="265">
        <v>2028</v>
      </c>
      <c r="M23" s="265">
        <v>2029</v>
      </c>
      <c r="N23" s="265">
        <v>2030</v>
      </c>
      <c r="O23" s="265">
        <v>2031</v>
      </c>
      <c r="P23" s="265">
        <v>2032</v>
      </c>
      <c r="Q23" s="265">
        <v>2033</v>
      </c>
      <c r="R23" s="265">
        <v>2034</v>
      </c>
      <c r="S23" s="265">
        <v>2035</v>
      </c>
      <c r="T23" s="265">
        <v>2036</v>
      </c>
      <c r="U23" s="265">
        <v>2037</v>
      </c>
      <c r="V23" s="265">
        <v>2038</v>
      </c>
      <c r="W23" s="265">
        <v>2039</v>
      </c>
      <c r="X23" s="265">
        <v>2040</v>
      </c>
    </row>
    <row r="24" spans="1:24">
      <c r="A24" s="487"/>
      <c r="B24" s="492"/>
      <c r="C24" s="492"/>
      <c r="D24" s="492"/>
      <c r="E24" s="265">
        <v>2564</v>
      </c>
      <c r="F24" s="265">
        <v>2565</v>
      </c>
      <c r="G24" s="265">
        <v>2566</v>
      </c>
      <c r="H24" s="265">
        <v>2567</v>
      </c>
      <c r="I24" s="265">
        <v>2568</v>
      </c>
      <c r="J24" s="265">
        <v>2569</v>
      </c>
      <c r="K24" s="265">
        <v>2570</v>
      </c>
      <c r="L24" s="265">
        <v>2571</v>
      </c>
      <c r="M24" s="265">
        <v>2572</v>
      </c>
      <c r="N24" s="265">
        <v>2573</v>
      </c>
      <c r="O24" s="265">
        <v>2574</v>
      </c>
      <c r="P24" s="265">
        <v>2575</v>
      </c>
      <c r="Q24" s="265">
        <v>2576</v>
      </c>
      <c r="R24" s="265">
        <v>2577</v>
      </c>
      <c r="S24" s="265">
        <v>2578</v>
      </c>
      <c r="T24" s="265">
        <v>2579</v>
      </c>
      <c r="U24" s="265">
        <v>2580</v>
      </c>
      <c r="V24" s="265">
        <v>2581</v>
      </c>
      <c r="W24" s="265">
        <v>2582</v>
      </c>
      <c r="X24" s="265">
        <v>2583</v>
      </c>
    </row>
    <row r="25" spans="1:24">
      <c r="A25" s="74" t="s">
        <v>91</v>
      </c>
      <c r="B25" s="6" t="s">
        <v>95</v>
      </c>
      <c r="C25" s="6" t="s">
        <v>33</v>
      </c>
      <c r="D25" s="6" t="s">
        <v>95</v>
      </c>
      <c r="E25" s="75">
        <f>'Margin per unit (cash)'!E25*'Volume (KT)'!E25*1000*'Selling Price'!E$20/10^6</f>
        <v>98.433788738431829</v>
      </c>
      <c r="F25" s="75">
        <f>'Margin per unit (cash)'!F25*'Volume (KT)'!F25*1000*'Selling Price'!F$20/10^6</f>
        <v>96.691673034866596</v>
      </c>
      <c r="G25" s="75">
        <f>'Margin per unit (cash)'!G25*'Volume (KT)'!G25*1000*'Selling Price'!G$20/10^6</f>
        <v>119.71013346663752</v>
      </c>
      <c r="H25" s="75">
        <f>'Margin per unit (cash)'!H25*'Volume (KT)'!H25*1000*'Selling Price'!H$20/10^6</f>
        <v>105.82945187112203</v>
      </c>
      <c r="I25" s="75">
        <f>'Margin per unit (cash)'!I25*'Volume (KT)'!I25*1000*'Selling Price'!I$20/10^6</f>
        <v>94.204663568390373</v>
      </c>
      <c r="J25" s="75">
        <f>'Margin per unit (cash)'!J25*'Volume (KT)'!J25*1000*'Selling Price'!J$20/10^6</f>
        <v>105.81782241235645</v>
      </c>
      <c r="K25" s="75">
        <f>'Margin per unit (cash)'!K25*'Volume (KT)'!K25*1000*'Selling Price'!K$20/10^6</f>
        <v>106.64459440284951</v>
      </c>
      <c r="L25" s="75">
        <f>'Margin per unit (cash)'!L25*'Volume (KT)'!L25*1000*'Selling Price'!L$20/10^6</f>
        <v>86.905436673672455</v>
      </c>
      <c r="M25" s="75">
        <f>'Margin per unit (cash)'!M25*'Volume (KT)'!M25*1000*'Selling Price'!M$20/10^6</f>
        <v>96.638442997766802</v>
      </c>
      <c r="N25" s="75">
        <f>'Margin per unit (cash)'!N25*'Volume (KT)'!N25*1000*'Selling Price'!N$20/10^6</f>
        <v>68.48025798279572</v>
      </c>
      <c r="O25" s="75">
        <f>'Margin per unit (cash)'!O25*'Volume (KT)'!O25*1000*'Selling Price'!O$20/10^6</f>
        <v>70.63244211474786</v>
      </c>
      <c r="P25" s="75">
        <f>'Margin per unit (cash)'!P25*'Volume (KT)'!P25*1000*'Selling Price'!P$20/10^6</f>
        <v>73.365964697806632</v>
      </c>
      <c r="Q25" s="75" t="e">
        <f>'Margin per unit (cash)'!Q25*'Volume (KT)'!#REF!*1000*'Selling Price'!#REF!/10^6</f>
        <v>#REF!</v>
      </c>
      <c r="R25" s="75" t="e">
        <f>'Margin per unit (cash)'!R25*'Volume (KT)'!#REF!*1000*'Selling Price'!#REF!/10^6</f>
        <v>#REF!</v>
      </c>
      <c r="S25" s="75" t="e">
        <f>'Margin per unit (cash)'!S25*'Volume (KT)'!#REF!*1000*'Selling Price'!#REF!/10^6</f>
        <v>#REF!</v>
      </c>
      <c r="T25" s="75" t="e">
        <f>'Margin per unit (cash)'!T25*'Volume (KT)'!#REF!*1000*'Selling Price'!#REF!/10^6</f>
        <v>#REF!</v>
      </c>
      <c r="U25" s="75" t="e">
        <f>'Margin per unit (cash)'!U25*'Volume (KT)'!#REF!*1000*'Selling Price'!#REF!/10^6</f>
        <v>#REF!</v>
      </c>
      <c r="V25" s="75" t="e">
        <f>'Margin per unit (cash)'!V25*'Volume (KT)'!#REF!*1000*'Selling Price'!#REF!/10^6</f>
        <v>#REF!</v>
      </c>
      <c r="W25" s="75" t="e">
        <f>'Margin per unit (cash)'!W25*'Volume (KT)'!#REF!*1000*'Selling Price'!#REF!/10^6</f>
        <v>#REF!</v>
      </c>
      <c r="X25" s="75" t="e">
        <f>'Margin per unit (cash)'!X25*'Volume (KT)'!#REF!*1000*'Selling Price'!#REF!/10^6</f>
        <v>#REF!</v>
      </c>
    </row>
    <row r="26" spans="1:24">
      <c r="A26" s="74" t="s">
        <v>91</v>
      </c>
      <c r="B26" s="6" t="s">
        <v>95</v>
      </c>
      <c r="C26" s="6" t="s">
        <v>34</v>
      </c>
      <c r="D26" s="6" t="s">
        <v>95</v>
      </c>
      <c r="E26" s="75">
        <f>'Margin per unit (cash)'!E26*'Volume (KT)'!E26*1000*'Selling Price'!E$20/10^6</f>
        <v>112.69833855273893</v>
      </c>
      <c r="F26" s="75">
        <f>'Margin per unit (cash)'!F26*'Volume (KT)'!F26*1000*'Selling Price'!F$20/10^6</f>
        <v>123.74737282420516</v>
      </c>
      <c r="G26" s="75">
        <f>'Margin per unit (cash)'!G26*'Volume (KT)'!G26*1000*'Selling Price'!G$20/10^6</f>
        <v>134.97803272034787</v>
      </c>
      <c r="H26" s="75">
        <f>'Margin per unit (cash)'!H26*'Volume (KT)'!H26*1000*'Selling Price'!H$20/10^6</f>
        <v>130.5792551233217</v>
      </c>
      <c r="I26" s="75">
        <f>'Margin per unit (cash)'!I26*'Volume (KT)'!I26*1000*'Selling Price'!I$20/10^6</f>
        <v>212.8482765377494</v>
      </c>
      <c r="J26" s="75">
        <f>'Margin per unit (cash)'!J26*'Volume (KT)'!J26*1000*'Selling Price'!J$20/10^6</f>
        <v>195.61935394481347</v>
      </c>
      <c r="K26" s="75">
        <f>'Margin per unit (cash)'!K26*'Volume (KT)'!K26*1000*'Selling Price'!K$20/10^6</f>
        <v>130.3412619949199</v>
      </c>
      <c r="L26" s="75">
        <f>'Margin per unit (cash)'!L26*'Volume (KT)'!L26*1000*'Selling Price'!L$20/10^6</f>
        <v>112.10962497918601</v>
      </c>
      <c r="M26" s="75">
        <f>'Margin per unit (cash)'!M26*'Volume (KT)'!M26*1000*'Selling Price'!M$20/10^6</f>
        <v>121.44004230934141</v>
      </c>
      <c r="N26" s="75">
        <f>'Margin per unit (cash)'!N26*'Volume (KT)'!N26*1000*'Selling Price'!N$20/10^6</f>
        <v>90.378570856072088</v>
      </c>
      <c r="O26" s="75">
        <f>'Margin per unit (cash)'!O26*'Volume (KT)'!O26*1000*'Selling Price'!O$20/10^6</f>
        <v>92.430547942149943</v>
      </c>
      <c r="P26" s="75">
        <f>'Margin per unit (cash)'!P26*'Volume (KT)'!P26*1000*'Selling Price'!P$20/10^6</f>
        <v>0</v>
      </c>
      <c r="Q26" s="75" t="e">
        <f>'Margin per unit (cash)'!Q26*'Volume (KT)'!#REF!*1000*'Selling Price'!#REF!/10^6</f>
        <v>#REF!</v>
      </c>
      <c r="R26" s="75" t="e">
        <f>'Margin per unit (cash)'!R26*'Volume (KT)'!#REF!*1000*'Selling Price'!#REF!/10^6</f>
        <v>#REF!</v>
      </c>
      <c r="S26" s="75" t="e">
        <f>'Margin per unit (cash)'!S26*'Volume (KT)'!#REF!*1000*'Selling Price'!#REF!/10^6</f>
        <v>#REF!</v>
      </c>
      <c r="T26" s="75" t="e">
        <f>'Margin per unit (cash)'!T26*'Volume (KT)'!#REF!*1000*'Selling Price'!#REF!/10^6</f>
        <v>#REF!</v>
      </c>
      <c r="U26" s="75" t="e">
        <f>'Margin per unit (cash)'!U26*'Volume (KT)'!#REF!*1000*'Selling Price'!#REF!/10^6</f>
        <v>#REF!</v>
      </c>
      <c r="V26" s="75" t="e">
        <f>'Margin per unit (cash)'!V26*'Volume (KT)'!#REF!*1000*'Selling Price'!#REF!/10^6</f>
        <v>#REF!</v>
      </c>
      <c r="W26" s="75" t="e">
        <f>'Margin per unit (cash)'!W26*'Volume (KT)'!#REF!*1000*'Selling Price'!#REF!/10^6</f>
        <v>#REF!</v>
      </c>
      <c r="X26" s="75" t="e">
        <f>'Margin per unit (cash)'!X26*'Volume (KT)'!#REF!*1000*'Selling Price'!#REF!/10^6</f>
        <v>#REF!</v>
      </c>
    </row>
    <row r="27" spans="1:24">
      <c r="A27" s="74" t="s">
        <v>91</v>
      </c>
      <c r="B27" s="6" t="s">
        <v>95</v>
      </c>
      <c r="C27" s="6" t="s">
        <v>35</v>
      </c>
      <c r="D27" s="6" t="s">
        <v>95</v>
      </c>
      <c r="E27" s="75">
        <f>'Margin per unit (cash)'!E27*'Volume (KT)'!E27*1000*'Selling Price'!E$20/10^6</f>
        <v>424.85881320661792</v>
      </c>
      <c r="F27" s="75">
        <f>'Margin per unit (cash)'!F27*'Volume (KT)'!F27*1000*'Selling Price'!F$20/10^6</f>
        <v>370.98748846273662</v>
      </c>
      <c r="G27" s="75">
        <f>'Margin per unit (cash)'!G27*'Volume (KT)'!G27*1000*'Selling Price'!G$20/10^6</f>
        <v>388.13474243459575</v>
      </c>
      <c r="H27" s="75">
        <f>'Margin per unit (cash)'!H27*'Volume (KT)'!H27*1000*'Selling Price'!H$20/10^6</f>
        <v>349.99246828479352</v>
      </c>
      <c r="I27" s="75">
        <f>'Margin per unit (cash)'!I27*'Volume (KT)'!I27*1000*'Selling Price'!I$20/10^6</f>
        <v>187.16836485023188</v>
      </c>
      <c r="J27" s="75">
        <f>'Margin per unit (cash)'!J27*'Volume (KT)'!J27*1000*'Selling Price'!J$20/10^6</f>
        <v>247.73181774019312</v>
      </c>
      <c r="K27" s="75">
        <f>'Margin per unit (cash)'!K27*'Volume (KT)'!K27*1000*'Selling Price'!K$20/10^6</f>
        <v>298.65868638383154</v>
      </c>
      <c r="L27" s="75">
        <f>'Margin per unit (cash)'!L27*'Volume (KT)'!L27*1000*'Selling Price'!L$20/10^6</f>
        <v>215.41861614464327</v>
      </c>
      <c r="M27" s="75">
        <f>'Margin per unit (cash)'!M27*'Volume (KT)'!M27*1000*'Selling Price'!M$20/10^6</f>
        <v>236.98464831685831</v>
      </c>
      <c r="N27" s="75">
        <f>'Margin per unit (cash)'!N27*'Volume (KT)'!N27*1000*'Selling Price'!N$20/10^6</f>
        <v>216.25030652081952</v>
      </c>
      <c r="O27" s="75">
        <f>'Margin per unit (cash)'!O27*'Volume (KT)'!O27*1000*'Selling Price'!O$20/10^6</f>
        <v>221.36257340264683</v>
      </c>
      <c r="P27" s="75">
        <f>'Margin per unit (cash)'!P27*'Volume (KT)'!P27*1000*'Selling Price'!P$20/10^6</f>
        <v>262.2440901836016</v>
      </c>
      <c r="Q27" s="75" t="e">
        <f>'Margin per unit (cash)'!Q27*'Volume (KT)'!#REF!*1000*'Selling Price'!#REF!/10^6</f>
        <v>#REF!</v>
      </c>
      <c r="R27" s="75" t="e">
        <f>'Margin per unit (cash)'!R27*'Volume (KT)'!#REF!*1000*'Selling Price'!#REF!/10^6</f>
        <v>#REF!</v>
      </c>
      <c r="S27" s="75" t="e">
        <f>'Margin per unit (cash)'!S27*'Volume (KT)'!#REF!*1000*'Selling Price'!#REF!/10^6</f>
        <v>#REF!</v>
      </c>
      <c r="T27" s="75" t="e">
        <f>'Margin per unit (cash)'!T27*'Volume (KT)'!#REF!*1000*'Selling Price'!#REF!/10^6</f>
        <v>#REF!</v>
      </c>
      <c r="U27" s="75" t="e">
        <f>'Margin per unit (cash)'!U27*'Volume (KT)'!#REF!*1000*'Selling Price'!#REF!/10^6</f>
        <v>#REF!</v>
      </c>
      <c r="V27" s="75" t="e">
        <f>'Margin per unit (cash)'!V27*'Volume (KT)'!#REF!*1000*'Selling Price'!#REF!/10^6</f>
        <v>#REF!</v>
      </c>
      <c r="W27" s="75" t="e">
        <f>'Margin per unit (cash)'!W27*'Volume (KT)'!#REF!*1000*'Selling Price'!#REF!/10^6</f>
        <v>#REF!</v>
      </c>
      <c r="X27" s="75" t="e">
        <f>'Margin per unit (cash)'!X27*'Volume (KT)'!#REF!*1000*'Selling Price'!#REF!/10^6</f>
        <v>#REF!</v>
      </c>
    </row>
    <row r="28" spans="1:24">
      <c r="A28" s="74" t="s">
        <v>91</v>
      </c>
      <c r="B28" s="6" t="s">
        <v>95</v>
      </c>
      <c r="C28" s="6" t="s">
        <v>36</v>
      </c>
      <c r="D28" s="6" t="s">
        <v>95</v>
      </c>
      <c r="E28" s="75">
        <f>'Margin per unit (cash)'!E28*'Volume (KT)'!E28*1000*'Selling Price'!E$20/10^6</f>
        <v>0</v>
      </c>
      <c r="F28" s="75">
        <f>'Margin per unit (cash)'!F28*'Volume (KT)'!F28*1000*'Selling Price'!F$20/10^6</f>
        <v>0</v>
      </c>
      <c r="G28" s="75">
        <f>'Margin per unit (cash)'!G28*'Volume (KT)'!G28*1000*'Selling Price'!G$20/10^6</f>
        <v>0</v>
      </c>
      <c r="H28" s="75">
        <f>'Margin per unit (cash)'!H28*'Volume (KT)'!H28*1000*'Selling Price'!H$20/10^6</f>
        <v>0</v>
      </c>
      <c r="I28" s="75">
        <f>'Margin per unit (cash)'!I28*'Volume (KT)'!I28*1000*'Selling Price'!I$20/10^6</f>
        <v>0</v>
      </c>
      <c r="J28" s="75">
        <f>'Margin per unit (cash)'!J28*'Volume (KT)'!J28*1000*'Selling Price'!J$20/10^6</f>
        <v>0</v>
      </c>
      <c r="K28" s="75">
        <f>'Margin per unit (cash)'!K28*'Volume (KT)'!K28*1000*'Selling Price'!K$20/10^6</f>
        <v>0</v>
      </c>
      <c r="L28" s="75">
        <f>'Margin per unit (cash)'!L28*'Volume (KT)'!L28*1000*'Selling Price'!L$20/10^6</f>
        <v>0</v>
      </c>
      <c r="M28" s="75">
        <f>'Margin per unit (cash)'!M28*'Volume (KT)'!M28*1000*'Selling Price'!M$20/10^6</f>
        <v>0</v>
      </c>
      <c r="N28" s="75">
        <f>'Margin per unit (cash)'!N28*'Volume (KT)'!N28*1000*'Selling Price'!N$20/10^6</f>
        <v>0</v>
      </c>
      <c r="O28" s="75">
        <f>'Margin per unit (cash)'!O28*'Volume (KT)'!O28*1000*'Selling Price'!O$20/10^6</f>
        <v>0</v>
      </c>
      <c r="P28" s="75">
        <f>'Margin per unit (cash)'!P28*'Volume (KT)'!P28*1000*'Selling Price'!P$20/10^6</f>
        <v>0</v>
      </c>
      <c r="Q28" s="75" t="e">
        <f>'Margin per unit (cash)'!Q28*'Volume (KT)'!#REF!*1000*'Selling Price'!#REF!/10^6</f>
        <v>#REF!</v>
      </c>
      <c r="R28" s="75" t="e">
        <f>'Margin per unit (cash)'!R28*'Volume (KT)'!#REF!*1000*'Selling Price'!#REF!/10^6</f>
        <v>#REF!</v>
      </c>
      <c r="S28" s="75" t="e">
        <f>'Margin per unit (cash)'!S28*'Volume (KT)'!#REF!*1000*'Selling Price'!#REF!/10^6</f>
        <v>#REF!</v>
      </c>
      <c r="T28" s="75" t="e">
        <f>'Margin per unit (cash)'!T28*'Volume (KT)'!#REF!*1000*'Selling Price'!#REF!/10^6</f>
        <v>#REF!</v>
      </c>
      <c r="U28" s="75" t="e">
        <f>'Margin per unit (cash)'!U28*'Volume (KT)'!#REF!*1000*'Selling Price'!#REF!/10^6</f>
        <v>#REF!</v>
      </c>
      <c r="V28" s="75" t="e">
        <f>'Margin per unit (cash)'!V28*'Volume (KT)'!#REF!*1000*'Selling Price'!#REF!/10^6</f>
        <v>#REF!</v>
      </c>
      <c r="W28" s="75" t="e">
        <f>'Margin per unit (cash)'!W28*'Volume (KT)'!#REF!*1000*'Selling Price'!#REF!/10^6</f>
        <v>#REF!</v>
      </c>
      <c r="X28" s="75" t="e">
        <f>'Margin per unit (cash)'!X28*'Volume (KT)'!#REF!*1000*'Selling Price'!#REF!/10^6</f>
        <v>#REF!</v>
      </c>
    </row>
    <row r="29" spans="1:24">
      <c r="A29" s="74" t="s">
        <v>91</v>
      </c>
      <c r="B29" s="6" t="s">
        <v>95</v>
      </c>
      <c r="C29" s="6" t="s">
        <v>37</v>
      </c>
      <c r="D29" s="6" t="s">
        <v>95</v>
      </c>
      <c r="E29" s="75">
        <f>'Margin per unit (cash)'!E29*'Volume (KT)'!E29*1000*'Selling Price'!E$20/10^6</f>
        <v>0</v>
      </c>
      <c r="F29" s="75">
        <f>'Margin per unit (cash)'!F29*'Volume (KT)'!F29*1000*'Selling Price'!F$20/10^6</f>
        <v>0</v>
      </c>
      <c r="G29" s="75">
        <f>'Margin per unit (cash)'!G29*'Volume (KT)'!G29*1000*'Selling Price'!G$20/10^6</f>
        <v>0</v>
      </c>
      <c r="H29" s="75">
        <f>'Margin per unit (cash)'!H29*'Volume (KT)'!H29*1000*'Selling Price'!H$20/10^6</f>
        <v>0</v>
      </c>
      <c r="I29" s="75">
        <f>'Margin per unit (cash)'!I29*'Volume (KT)'!I29*1000*'Selling Price'!I$20/10^6</f>
        <v>0</v>
      </c>
      <c r="J29" s="75">
        <f>'Margin per unit (cash)'!J29*'Volume (KT)'!J29*1000*'Selling Price'!J$20/10^6</f>
        <v>0</v>
      </c>
      <c r="K29" s="75">
        <f>'Margin per unit (cash)'!K29*'Volume (KT)'!K29*1000*'Selling Price'!K$20/10^6</f>
        <v>0</v>
      </c>
      <c r="L29" s="75">
        <f>'Margin per unit (cash)'!L29*'Volume (KT)'!L29*1000*'Selling Price'!L$20/10^6</f>
        <v>0</v>
      </c>
      <c r="M29" s="75">
        <f>'Margin per unit (cash)'!M29*'Volume (KT)'!M29*1000*'Selling Price'!M$20/10^6</f>
        <v>0</v>
      </c>
      <c r="N29" s="75">
        <f>'Margin per unit (cash)'!N29*'Volume (KT)'!N29*1000*'Selling Price'!N$20/10^6</f>
        <v>0</v>
      </c>
      <c r="O29" s="75">
        <f>'Margin per unit (cash)'!O29*'Volume (KT)'!O29*1000*'Selling Price'!O$20/10^6</f>
        <v>0</v>
      </c>
      <c r="P29" s="75">
        <f>'Margin per unit (cash)'!P29*'Volume (KT)'!P29*1000*'Selling Price'!P$20/10^6</f>
        <v>0</v>
      </c>
      <c r="Q29" s="75" t="e">
        <f>'Margin per unit (cash)'!Q29*'Volume (KT)'!#REF!*1000*'Selling Price'!#REF!/10^6</f>
        <v>#REF!</v>
      </c>
      <c r="R29" s="75" t="e">
        <f>'Margin per unit (cash)'!R29*'Volume (KT)'!#REF!*1000*'Selling Price'!#REF!/10^6</f>
        <v>#REF!</v>
      </c>
      <c r="S29" s="75" t="e">
        <f>'Margin per unit (cash)'!S29*'Volume (KT)'!#REF!*1000*'Selling Price'!#REF!/10^6</f>
        <v>#REF!</v>
      </c>
      <c r="T29" s="75" t="e">
        <f>'Margin per unit (cash)'!T29*'Volume (KT)'!#REF!*1000*'Selling Price'!#REF!/10^6</f>
        <v>#REF!</v>
      </c>
      <c r="U29" s="75" t="e">
        <f>'Margin per unit (cash)'!U29*'Volume (KT)'!#REF!*1000*'Selling Price'!#REF!/10^6</f>
        <v>#REF!</v>
      </c>
      <c r="V29" s="75" t="e">
        <f>'Margin per unit (cash)'!V29*'Volume (KT)'!#REF!*1000*'Selling Price'!#REF!/10^6</f>
        <v>#REF!</v>
      </c>
      <c r="W29" s="75" t="e">
        <f>'Margin per unit (cash)'!W29*'Volume (KT)'!#REF!*1000*'Selling Price'!#REF!/10^6</f>
        <v>#REF!</v>
      </c>
      <c r="X29" s="75" t="e">
        <f>'Margin per unit (cash)'!X29*'Volume (KT)'!#REF!*1000*'Selling Price'!#REF!/10^6</f>
        <v>#REF!</v>
      </c>
    </row>
    <row r="30" spans="1:24">
      <c r="A30" s="74" t="s">
        <v>91</v>
      </c>
      <c r="B30" s="6" t="s">
        <v>95</v>
      </c>
      <c r="C30" s="6" t="s">
        <v>38</v>
      </c>
      <c r="D30" s="6" t="s">
        <v>95</v>
      </c>
      <c r="E30" s="75">
        <f>'Margin per unit (cash)'!E30*'Volume (KT)'!E30*1000*'Selling Price'!E$20/10^6</f>
        <v>20.816884526854508</v>
      </c>
      <c r="F30" s="75">
        <f>'Margin per unit (cash)'!F30*'Volume (KT)'!F30*1000*'Selling Price'!F$20/10^6</f>
        <v>20.435359723213306</v>
      </c>
      <c r="G30" s="75">
        <f>'Margin per unit (cash)'!G30*'Volume (KT)'!G30*1000*'Selling Price'!G$20/10^6</f>
        <v>22.559154656461356</v>
      </c>
      <c r="H30" s="75">
        <f>'Margin per unit (cash)'!H30*'Volume (KT)'!H30*1000*'Selling Price'!H$20/10^6</f>
        <v>21.375628487354593</v>
      </c>
      <c r="I30" s="75">
        <f>'Margin per unit (cash)'!I30*'Volume (KT)'!I30*1000*'Selling Price'!I$20/10^6</f>
        <v>22.125483951397385</v>
      </c>
      <c r="J30" s="75">
        <f>'Margin per unit (cash)'!J30*'Volume (KT)'!J30*1000*'Selling Price'!J$20/10^6</f>
        <v>21.114573240217858</v>
      </c>
      <c r="K30" s="75">
        <f>'Margin per unit (cash)'!K30*'Volume (KT)'!K30*1000*'Selling Price'!K$20/10^6</f>
        <v>21.417911397954992</v>
      </c>
      <c r="L30" s="75">
        <f>'Margin per unit (cash)'!L30*'Volume (KT)'!L30*1000*'Selling Price'!L$20/10^6</f>
        <v>19.389538897403238</v>
      </c>
      <c r="M30" s="75">
        <f>'Margin per unit (cash)'!M30*'Volume (KT)'!M30*1000*'Selling Price'!M$20/10^6</f>
        <v>20.064318558834717</v>
      </c>
      <c r="N30" s="75">
        <f>'Margin per unit (cash)'!N30*'Volume (KT)'!N30*1000*'Selling Price'!N$20/10^6</f>
        <v>17.419640239006092</v>
      </c>
      <c r="O30" s="75">
        <f>'Margin per unit (cash)'!O30*'Volume (KT)'!O30*1000*'Selling Price'!O$20/10^6</f>
        <v>17.331738826034137</v>
      </c>
      <c r="P30" s="75">
        <f>'Margin per unit (cash)'!P30*'Volume (KT)'!P30*1000*'Selling Price'!P$20/10^6</f>
        <v>17.284070918146654</v>
      </c>
      <c r="Q30" s="75" t="e">
        <f>'Margin per unit (cash)'!Q30*'Volume (KT)'!#REF!*1000*'Selling Price'!#REF!/10^6</f>
        <v>#REF!</v>
      </c>
      <c r="R30" s="75" t="e">
        <f>'Margin per unit (cash)'!R30*'Volume (KT)'!#REF!*1000*'Selling Price'!#REF!/10^6</f>
        <v>#REF!</v>
      </c>
      <c r="S30" s="75" t="e">
        <f>'Margin per unit (cash)'!S30*'Volume (KT)'!#REF!*1000*'Selling Price'!#REF!/10^6</f>
        <v>#REF!</v>
      </c>
      <c r="T30" s="75" t="e">
        <f>'Margin per unit (cash)'!T30*'Volume (KT)'!#REF!*1000*'Selling Price'!#REF!/10^6</f>
        <v>#REF!</v>
      </c>
      <c r="U30" s="75" t="e">
        <f>'Margin per unit (cash)'!U30*'Volume (KT)'!#REF!*1000*'Selling Price'!#REF!/10^6</f>
        <v>#REF!</v>
      </c>
      <c r="V30" s="75" t="e">
        <f>'Margin per unit (cash)'!V30*'Volume (KT)'!#REF!*1000*'Selling Price'!#REF!/10^6</f>
        <v>#REF!</v>
      </c>
      <c r="W30" s="75" t="e">
        <f>'Margin per unit (cash)'!W30*'Volume (KT)'!#REF!*1000*'Selling Price'!#REF!/10^6</f>
        <v>#REF!</v>
      </c>
      <c r="X30" s="75" t="e">
        <f>'Margin per unit (cash)'!X30*'Volume (KT)'!#REF!*1000*'Selling Price'!#REF!/10^6</f>
        <v>#REF!</v>
      </c>
    </row>
    <row r="31" spans="1:24" s="73" customFormat="1" ht="23.5">
      <c r="A31" s="71" t="s">
        <v>4</v>
      </c>
      <c r="B31" s="72"/>
      <c r="D31" s="72"/>
    </row>
    <row r="32" spans="1:24">
      <c r="A32" s="487" t="s">
        <v>1</v>
      </c>
      <c r="B32" s="487" t="s">
        <v>98</v>
      </c>
      <c r="C32" s="487" t="s">
        <v>99</v>
      </c>
      <c r="D32" s="487" t="s">
        <v>100</v>
      </c>
      <c r="E32" s="265">
        <v>2021</v>
      </c>
      <c r="F32" s="265">
        <v>2022</v>
      </c>
      <c r="G32" s="265">
        <v>2023</v>
      </c>
      <c r="H32" s="265">
        <v>2024</v>
      </c>
      <c r="I32" s="265">
        <v>2025</v>
      </c>
      <c r="J32" s="265">
        <v>2026</v>
      </c>
      <c r="K32" s="265">
        <v>2027</v>
      </c>
      <c r="L32" s="265">
        <v>2028</v>
      </c>
      <c r="M32" s="265">
        <v>2029</v>
      </c>
      <c r="N32" s="265">
        <v>2030</v>
      </c>
      <c r="O32" s="265">
        <v>2031</v>
      </c>
      <c r="P32" s="265">
        <v>2032</v>
      </c>
      <c r="Q32" s="265">
        <v>2033</v>
      </c>
      <c r="R32" s="265">
        <v>2034</v>
      </c>
      <c r="S32" s="265">
        <v>2035</v>
      </c>
      <c r="T32" s="265">
        <v>2036</v>
      </c>
      <c r="U32" s="265">
        <v>2037</v>
      </c>
      <c r="V32" s="265">
        <v>2038</v>
      </c>
      <c r="W32" s="265">
        <v>2039</v>
      </c>
      <c r="X32" s="265">
        <v>2040</v>
      </c>
    </row>
    <row r="33" spans="1:24" ht="15" thickBot="1">
      <c r="A33" s="490"/>
      <c r="B33" s="488"/>
      <c r="C33" s="488"/>
      <c r="D33" s="488"/>
      <c r="E33" s="265">
        <v>2564</v>
      </c>
      <c r="F33" s="265">
        <v>2565</v>
      </c>
      <c r="G33" s="265">
        <v>2566</v>
      </c>
      <c r="H33" s="265">
        <v>2567</v>
      </c>
      <c r="I33" s="265">
        <v>2568</v>
      </c>
      <c r="J33" s="265">
        <v>2569</v>
      </c>
      <c r="K33" s="265">
        <v>2570</v>
      </c>
      <c r="L33" s="265">
        <v>2571</v>
      </c>
      <c r="M33" s="265">
        <v>2572</v>
      </c>
      <c r="N33" s="265">
        <v>2573</v>
      </c>
      <c r="O33" s="265">
        <v>2574</v>
      </c>
      <c r="P33" s="265">
        <v>2575</v>
      </c>
      <c r="Q33" s="265">
        <v>2576</v>
      </c>
      <c r="R33" s="265">
        <v>2577</v>
      </c>
      <c r="S33" s="265">
        <v>2578</v>
      </c>
      <c r="T33" s="265">
        <v>2579</v>
      </c>
      <c r="U33" s="265">
        <v>2580</v>
      </c>
      <c r="V33" s="265">
        <v>2581</v>
      </c>
      <c r="W33" s="265">
        <v>2582</v>
      </c>
      <c r="X33" s="265">
        <v>2583</v>
      </c>
    </row>
    <row r="34" spans="1:24">
      <c r="A34" s="74" t="s">
        <v>91</v>
      </c>
      <c r="B34" s="90" t="s">
        <v>95</v>
      </c>
      <c r="C34" s="91" t="s">
        <v>62</v>
      </c>
      <c r="D34" s="101" t="s">
        <v>95</v>
      </c>
      <c r="E34" s="75">
        <f>'Margin per unit (cash)'!E34*'Volume (KT)'!E35*1000*'Selling Price'!E$20/10^6</f>
        <v>0</v>
      </c>
      <c r="F34" s="75">
        <f>'Margin per unit (cash)'!F34*'Volume (KT)'!F35*1000*'Selling Price'!F$20/10^6</f>
        <v>0</v>
      </c>
      <c r="G34" s="75">
        <f>'Margin per unit (cash)'!G34*'Volume (KT)'!G35*1000*'Selling Price'!G$20/10^6</f>
        <v>0</v>
      </c>
      <c r="H34" s="75">
        <f>'Margin per unit (cash)'!H34*'Volume (KT)'!H35*1000*'Selling Price'!H$20/10^6</f>
        <v>0</v>
      </c>
      <c r="I34" s="75">
        <f>'Margin per unit (cash)'!I34*'Volume (KT)'!I35*1000*'Selling Price'!I$20/10^6</f>
        <v>0</v>
      </c>
      <c r="J34" s="75">
        <f>'Margin per unit (cash)'!J34*'Volume (KT)'!J35*1000*'Selling Price'!J$20/10^6</f>
        <v>0</v>
      </c>
      <c r="K34" s="75">
        <f>'Margin per unit (cash)'!K34*'Volume (KT)'!K35*1000*'Selling Price'!K$20/10^6</f>
        <v>0</v>
      </c>
      <c r="L34" s="75">
        <f>'Margin per unit (cash)'!L34*'Volume (KT)'!L35*1000*'Selling Price'!L$20/10^6</f>
        <v>0</v>
      </c>
      <c r="M34" s="75">
        <f>'Margin per unit (cash)'!M34*'Volume (KT)'!M35*1000*'Selling Price'!M$20/10^6</f>
        <v>0</v>
      </c>
      <c r="N34" s="75">
        <f>'Margin per unit (cash)'!N34*'Volume (KT)'!N35*1000*'Selling Price'!N$20/10^6</f>
        <v>0</v>
      </c>
      <c r="O34" s="75">
        <f>'Margin per unit (cash)'!O34*'Volume (KT)'!O35*1000*'Selling Price'!O$20/10^6</f>
        <v>0</v>
      </c>
      <c r="P34" s="75">
        <f>'Margin per unit (cash)'!P34*'Volume (KT)'!P35*1000*'Selling Price'!P$20/10^6</f>
        <v>0</v>
      </c>
      <c r="Q34" s="75" t="e">
        <f>'Margin per unit (cash)'!Q34*'Volume (KT)'!#REF!*1000*'Selling Price'!#REF!/10^6</f>
        <v>#REF!</v>
      </c>
      <c r="R34" s="75" t="e">
        <f>'Margin per unit (cash)'!R34*'Volume (KT)'!#REF!*1000*'Selling Price'!#REF!/10^6</f>
        <v>#REF!</v>
      </c>
      <c r="S34" s="75" t="e">
        <f>'Margin per unit (cash)'!S34*'Volume (KT)'!#REF!*1000*'Selling Price'!#REF!/10^6</f>
        <v>#REF!</v>
      </c>
      <c r="T34" s="75" t="e">
        <f>'Margin per unit (cash)'!T34*'Volume (KT)'!#REF!*1000*'Selling Price'!#REF!/10^6</f>
        <v>#REF!</v>
      </c>
      <c r="U34" s="75" t="e">
        <f>'Margin per unit (cash)'!U34*'Volume (KT)'!#REF!*1000*'Selling Price'!#REF!/10^6</f>
        <v>#REF!</v>
      </c>
      <c r="V34" s="75" t="e">
        <f>'Margin per unit (cash)'!V34*'Volume (KT)'!#REF!*1000*'Selling Price'!#REF!/10^6</f>
        <v>#REF!</v>
      </c>
      <c r="W34" s="75" t="e">
        <f>'Margin per unit (cash)'!W34*'Volume (KT)'!#REF!*1000*'Selling Price'!#REF!/10^6</f>
        <v>#REF!</v>
      </c>
      <c r="X34" s="75" t="e">
        <f>'Margin per unit (cash)'!X34*'Volume (KT)'!#REF!*1000*'Selling Price'!#REF!/10^6</f>
        <v>#REF!</v>
      </c>
    </row>
    <row r="35" spans="1:24">
      <c r="A35" s="74" t="s">
        <v>91</v>
      </c>
      <c r="B35" s="76" t="s">
        <v>95</v>
      </c>
      <c r="C35" s="77" t="s">
        <v>92</v>
      </c>
      <c r="D35" s="94" t="s">
        <v>95</v>
      </c>
      <c r="E35" s="75">
        <f>'Margin per unit (cash)'!E35*'Volume (KT)'!E36*1000*'Selling Price'!E$20/10^6</f>
        <v>317.75978029554642</v>
      </c>
      <c r="F35" s="75">
        <f>'Margin per unit (cash)'!F35*'Volume (KT)'!F36*1000*'Selling Price'!F$20/10^6</f>
        <v>432.75005972134767</v>
      </c>
      <c r="G35" s="75">
        <f>'Margin per unit (cash)'!G35*'Volume (KT)'!G36*1000*'Selling Price'!G$20/10^6</f>
        <v>587.39822297780404</v>
      </c>
      <c r="H35" s="75">
        <f>'Margin per unit (cash)'!H35*'Volume (KT)'!H36*1000*'Selling Price'!H$20/10^6</f>
        <v>342.4458459964502</v>
      </c>
      <c r="I35" s="75">
        <f>'Margin per unit (cash)'!I35*'Volume (KT)'!I36*1000*'Selling Price'!I$20/10^6</f>
        <v>236.8154629359536</v>
      </c>
      <c r="J35" s="75">
        <f>'Margin per unit (cash)'!J35*'Volume (KT)'!J36*1000*'Selling Price'!J$20/10^6</f>
        <v>241.96803688255642</v>
      </c>
      <c r="K35" s="75">
        <f>'Margin per unit (cash)'!K35*'Volume (KT)'!K36*1000*'Selling Price'!K$20/10^6</f>
        <v>219.52987516837422</v>
      </c>
      <c r="L35" s="75">
        <f>'Margin per unit (cash)'!L35*'Volume (KT)'!L36*1000*'Selling Price'!L$20/10^6</f>
        <v>187.79433151564453</v>
      </c>
      <c r="M35" s="75">
        <f>'Margin per unit (cash)'!M35*'Volume (KT)'!M36*1000*'Selling Price'!M$20/10^6</f>
        <v>193.93319463621614</v>
      </c>
      <c r="N35" s="75">
        <f>'Margin per unit (cash)'!N35*'Volume (KT)'!N36*1000*'Selling Price'!N$20/10^6</f>
        <v>182.94915492706397</v>
      </c>
      <c r="O35" s="75">
        <f>'Margin per unit (cash)'!O35*'Volume (KT)'!O36*1000*'Selling Price'!O$20/10^6</f>
        <v>183.65971934355744</v>
      </c>
      <c r="P35" s="75">
        <f>'Margin per unit (cash)'!P35*'Volume (KT)'!P36*1000*'Selling Price'!P$20/10^6</f>
        <v>195.17436825537763</v>
      </c>
      <c r="Q35" s="75" t="e">
        <f>'Margin per unit (cash)'!Q35*'Volume (KT)'!#REF!*1000*'Selling Price'!#REF!/10^6</f>
        <v>#REF!</v>
      </c>
      <c r="R35" s="75" t="e">
        <f>'Margin per unit (cash)'!R35*'Volume (KT)'!#REF!*1000*'Selling Price'!#REF!/10^6</f>
        <v>#REF!</v>
      </c>
      <c r="S35" s="75" t="e">
        <f>'Margin per unit (cash)'!S35*'Volume (KT)'!#REF!*1000*'Selling Price'!#REF!/10^6</f>
        <v>#REF!</v>
      </c>
      <c r="T35" s="75" t="e">
        <f>'Margin per unit (cash)'!T35*'Volume (KT)'!#REF!*1000*'Selling Price'!#REF!/10^6</f>
        <v>#REF!</v>
      </c>
      <c r="U35" s="75" t="e">
        <f>'Margin per unit (cash)'!U35*'Volume (KT)'!#REF!*1000*'Selling Price'!#REF!/10^6</f>
        <v>#REF!</v>
      </c>
      <c r="V35" s="75" t="e">
        <f>'Margin per unit (cash)'!V35*'Volume (KT)'!#REF!*1000*'Selling Price'!#REF!/10^6</f>
        <v>#REF!</v>
      </c>
      <c r="W35" s="75" t="e">
        <f>'Margin per unit (cash)'!W35*'Volume (KT)'!#REF!*1000*'Selling Price'!#REF!/10^6</f>
        <v>#REF!</v>
      </c>
      <c r="X35" s="75" t="e">
        <f>'Margin per unit (cash)'!X35*'Volume (KT)'!#REF!*1000*'Selling Price'!#REF!/10^6</f>
        <v>#REF!</v>
      </c>
    </row>
    <row r="36" spans="1:24">
      <c r="A36" s="74" t="s">
        <v>91</v>
      </c>
      <c r="B36" s="123" t="s">
        <v>124</v>
      </c>
      <c r="C36" s="77" t="s">
        <v>93</v>
      </c>
      <c r="D36" s="94" t="s">
        <v>95</v>
      </c>
      <c r="E36" s="75">
        <f>'Margin per unit (cash)'!E36*'Volume (KT)'!E37*1000*'Selling Price'!E$20/10^6</f>
        <v>0</v>
      </c>
      <c r="F36" s="75">
        <f>'Margin per unit (cash)'!F36*'Volume (KT)'!F37*1000*'Selling Price'!F$20/10^6</f>
        <v>0</v>
      </c>
      <c r="G36" s="75">
        <f>'Margin per unit (cash)'!G36*'Volume (KT)'!G37*1000*'Selling Price'!G$20/10^6</f>
        <v>0</v>
      </c>
      <c r="H36" s="75">
        <f>'Margin per unit (cash)'!H36*'Volume (KT)'!H37*1000*'Selling Price'!H$20/10^6</f>
        <v>0.81420079398226941</v>
      </c>
      <c r="I36" s="75">
        <f>'Margin per unit (cash)'!I36*'Volume (KT)'!I37*1000*'Selling Price'!I$20/10^6</f>
        <v>7.3783854472472044</v>
      </c>
      <c r="J36" s="75">
        <f>'Margin per unit (cash)'!J36*'Volume (KT)'!J37*1000*'Selling Price'!J$20/10^6</f>
        <v>4.8056437137492223</v>
      </c>
      <c r="K36" s="75">
        <f>'Margin per unit (cash)'!K36*'Volume (KT)'!K37*1000*'Selling Price'!K$20/10^6</f>
        <v>8.857477848859121</v>
      </c>
      <c r="L36" s="75">
        <f>'Margin per unit (cash)'!L36*'Volume (KT)'!L37*1000*'Selling Price'!L$20/10^6</f>
        <v>426.57878308859893</v>
      </c>
      <c r="M36" s="75">
        <f>'Margin per unit (cash)'!M36*'Volume (KT)'!M37*1000*'Selling Price'!M$20/10^6</f>
        <v>196.31606011619311</v>
      </c>
      <c r="N36" s="75">
        <f>'Margin per unit (cash)'!N36*'Volume (KT)'!N37*1000*'Selling Price'!N$20/10^6</f>
        <v>2.6650813188292188</v>
      </c>
      <c r="O36" s="75">
        <f>'Margin per unit (cash)'!O36*'Volume (KT)'!O37*1000*'Selling Price'!O$20/10^6</f>
        <v>-3.0642723006383066</v>
      </c>
      <c r="P36" s="75">
        <f>'Margin per unit (cash)'!P36*'Volume (KT)'!P37*1000*'Selling Price'!P$20/10^6</f>
        <v>-0.13929179872070824</v>
      </c>
      <c r="Q36" s="75" t="e">
        <f>'Margin per unit (cash)'!Q36*'Volume (KT)'!#REF!*1000*'Selling Price'!#REF!/10^6</f>
        <v>#REF!</v>
      </c>
      <c r="R36" s="75" t="e">
        <f>'Margin per unit (cash)'!R36*'Volume (KT)'!#REF!*1000*'Selling Price'!#REF!/10^6</f>
        <v>#REF!</v>
      </c>
      <c r="S36" s="75" t="e">
        <f>'Margin per unit (cash)'!S36*'Volume (KT)'!#REF!*1000*'Selling Price'!#REF!/10^6</f>
        <v>#REF!</v>
      </c>
      <c r="T36" s="75" t="e">
        <f>'Margin per unit (cash)'!T36*'Volume (KT)'!#REF!*1000*'Selling Price'!#REF!/10^6</f>
        <v>#REF!</v>
      </c>
      <c r="U36" s="75" t="e">
        <f>'Margin per unit (cash)'!U36*'Volume (KT)'!#REF!*1000*'Selling Price'!#REF!/10^6</f>
        <v>#REF!</v>
      </c>
      <c r="V36" s="75" t="e">
        <f>'Margin per unit (cash)'!V36*'Volume (KT)'!#REF!*1000*'Selling Price'!#REF!/10^6</f>
        <v>#REF!</v>
      </c>
      <c r="W36" s="75" t="e">
        <f>'Margin per unit (cash)'!W36*'Volume (KT)'!#REF!*1000*'Selling Price'!#REF!/10^6</f>
        <v>#REF!</v>
      </c>
      <c r="X36" s="75" t="e">
        <f>'Margin per unit (cash)'!X36*'Volume (KT)'!#REF!*1000*'Selling Price'!#REF!/10^6</f>
        <v>#REF!</v>
      </c>
    </row>
    <row r="37" spans="1:24">
      <c r="A37" s="74" t="s">
        <v>91</v>
      </c>
      <c r="B37" s="78" t="s">
        <v>95</v>
      </c>
      <c r="C37" s="79" t="s">
        <v>63</v>
      </c>
      <c r="D37" s="102" t="s">
        <v>95</v>
      </c>
      <c r="E37" s="75">
        <f>'Margin per unit (cash)'!E37*'Volume (KT)'!E38*1000*'Selling Price'!E$20/10^6</f>
        <v>0</v>
      </c>
      <c r="F37" s="75">
        <f>'Margin per unit (cash)'!F37*'Volume (KT)'!F38*1000*'Selling Price'!F$20/10^6</f>
        <v>0</v>
      </c>
      <c r="G37" s="75">
        <f>'Margin per unit (cash)'!G37*'Volume (KT)'!G38*1000*'Selling Price'!G$20/10^6</f>
        <v>0</v>
      </c>
      <c r="H37" s="75">
        <f>'Margin per unit (cash)'!H37*'Volume (KT)'!H38*1000*'Selling Price'!H$20/10^6</f>
        <v>0</v>
      </c>
      <c r="I37" s="75">
        <f>'Margin per unit (cash)'!I37*'Volume (KT)'!I38*1000*'Selling Price'!I$20/10^6</f>
        <v>0</v>
      </c>
      <c r="J37" s="75">
        <f>'Margin per unit (cash)'!J37*'Volume (KT)'!J38*1000*'Selling Price'!J$20/10^6</f>
        <v>0</v>
      </c>
      <c r="K37" s="75">
        <f>'Margin per unit (cash)'!K37*'Volume (KT)'!K38*1000*'Selling Price'!K$20/10^6</f>
        <v>0</v>
      </c>
      <c r="L37" s="75">
        <f>'Margin per unit (cash)'!L37*'Volume (KT)'!L38*1000*'Selling Price'!L$20/10^6</f>
        <v>0</v>
      </c>
      <c r="M37" s="75">
        <f>'Margin per unit (cash)'!M37*'Volume (KT)'!M38*1000*'Selling Price'!M$20/10^6</f>
        <v>0</v>
      </c>
      <c r="N37" s="75">
        <f>'Margin per unit (cash)'!N37*'Volume (KT)'!N38*1000*'Selling Price'!N$20/10^6</f>
        <v>0</v>
      </c>
      <c r="O37" s="75">
        <f>'Margin per unit (cash)'!O37*'Volume (KT)'!O38*1000*'Selling Price'!O$20/10^6</f>
        <v>0</v>
      </c>
      <c r="P37" s="75">
        <f>'Margin per unit (cash)'!P37*'Volume (KT)'!P38*1000*'Selling Price'!P$20/10^6</f>
        <v>0</v>
      </c>
      <c r="Q37" s="75" t="e">
        <f>'Margin per unit (cash)'!Q37*'Volume (KT)'!#REF!*1000*'Selling Price'!#REF!/10^6</f>
        <v>#REF!</v>
      </c>
      <c r="R37" s="75" t="e">
        <f>'Margin per unit (cash)'!R37*'Volume (KT)'!#REF!*1000*'Selling Price'!#REF!/10^6</f>
        <v>#REF!</v>
      </c>
      <c r="S37" s="75" t="e">
        <f>'Margin per unit (cash)'!S37*'Volume (KT)'!#REF!*1000*'Selling Price'!#REF!/10^6</f>
        <v>#REF!</v>
      </c>
      <c r="T37" s="75" t="e">
        <f>'Margin per unit (cash)'!T37*'Volume (KT)'!#REF!*1000*'Selling Price'!#REF!/10^6</f>
        <v>#REF!</v>
      </c>
      <c r="U37" s="75" t="e">
        <f>'Margin per unit (cash)'!U37*'Volume (KT)'!#REF!*1000*'Selling Price'!#REF!/10^6</f>
        <v>#REF!</v>
      </c>
      <c r="V37" s="75" t="e">
        <f>'Margin per unit (cash)'!V37*'Volume (KT)'!#REF!*1000*'Selling Price'!#REF!/10^6</f>
        <v>#REF!</v>
      </c>
      <c r="W37" s="75" t="e">
        <f>'Margin per unit (cash)'!W37*'Volume (KT)'!#REF!*1000*'Selling Price'!#REF!/10^6</f>
        <v>#REF!</v>
      </c>
      <c r="X37" s="75" t="e">
        <f>'Margin per unit (cash)'!X37*'Volume (KT)'!#REF!*1000*'Selling Price'!#REF!/10^6</f>
        <v>#REF!</v>
      </c>
    </row>
    <row r="38" spans="1:24">
      <c r="A38" s="74" t="s">
        <v>91</v>
      </c>
      <c r="B38" s="78" t="s">
        <v>95</v>
      </c>
      <c r="C38" s="80" t="s">
        <v>84</v>
      </c>
      <c r="D38" s="102" t="s">
        <v>95</v>
      </c>
      <c r="E38" s="75">
        <f>'Margin per unit (cash)'!E38*'Volume (KT)'!E39*1000*'Selling Price'!E$20/10^6</f>
        <v>405.17608414480225</v>
      </c>
      <c r="F38" s="75">
        <f>'Margin per unit (cash)'!F38*'Volume (KT)'!F39*1000*'Selling Price'!F$20/10^6</f>
        <v>390.71692500961223</v>
      </c>
      <c r="G38" s="75">
        <f>'Margin per unit (cash)'!G38*'Volume (KT)'!G39*1000*'Selling Price'!G$20/10^6</f>
        <v>596.33822965755951</v>
      </c>
      <c r="H38" s="75">
        <f>'Margin per unit (cash)'!H38*'Volume (KT)'!H39*1000*'Selling Price'!H$20/10^6</f>
        <v>385.27665501007118</v>
      </c>
      <c r="I38" s="75">
        <f>'Margin per unit (cash)'!I38*'Volume (KT)'!I39*1000*'Selling Price'!I$20/10^6</f>
        <v>382.95253751065894</v>
      </c>
      <c r="J38" s="75">
        <f>'Margin per unit (cash)'!J38*'Volume (KT)'!J39*1000*'Selling Price'!J$20/10^6</f>
        <v>353.54639983618932</v>
      </c>
      <c r="K38" s="75">
        <f>'Margin per unit (cash)'!K38*'Volume (KT)'!K39*1000*'Selling Price'!K$20/10^6</f>
        <v>340.56751695572501</v>
      </c>
      <c r="L38" s="75">
        <f>'Margin per unit (cash)'!L38*'Volume (KT)'!L39*1000*'Selling Price'!L$20/10^6</f>
        <v>309.55852102354851</v>
      </c>
      <c r="M38" s="75">
        <f>'Margin per unit (cash)'!M38*'Volume (KT)'!M39*1000*'Selling Price'!M$20/10^6</f>
        <v>318.9381275165947</v>
      </c>
      <c r="N38" s="75">
        <f>'Margin per unit (cash)'!N38*'Volume (KT)'!N39*1000*'Selling Price'!N$20/10^6</f>
        <v>301.76937781186479</v>
      </c>
      <c r="O38" s="75">
        <f>'Margin per unit (cash)'!O38*'Volume (KT)'!O39*1000*'Selling Price'!O$20/10^6</f>
        <v>302.53324014197051</v>
      </c>
      <c r="P38" s="75">
        <f>'Margin per unit (cash)'!P38*'Volume (KT)'!P39*1000*'Selling Price'!P$20/10^6</f>
        <v>321.17990910112678</v>
      </c>
      <c r="Q38" s="75" t="e">
        <f>'Margin per unit (cash)'!Q38*'Volume (KT)'!#REF!*1000*'Selling Price'!#REF!/10^6</f>
        <v>#REF!</v>
      </c>
      <c r="R38" s="75" t="e">
        <f>'Margin per unit (cash)'!R38*'Volume (KT)'!#REF!*1000*'Selling Price'!#REF!/10^6</f>
        <v>#REF!</v>
      </c>
      <c r="S38" s="75" t="e">
        <f>'Margin per unit (cash)'!S38*'Volume (KT)'!#REF!*1000*'Selling Price'!#REF!/10^6</f>
        <v>#REF!</v>
      </c>
      <c r="T38" s="75" t="e">
        <f>'Margin per unit (cash)'!T38*'Volume (KT)'!#REF!*1000*'Selling Price'!#REF!/10^6</f>
        <v>#REF!</v>
      </c>
      <c r="U38" s="75" t="e">
        <f>'Margin per unit (cash)'!U38*'Volume (KT)'!#REF!*1000*'Selling Price'!#REF!/10^6</f>
        <v>#REF!</v>
      </c>
      <c r="V38" s="75" t="e">
        <f>'Margin per unit (cash)'!V38*'Volume (KT)'!#REF!*1000*'Selling Price'!#REF!/10^6</f>
        <v>#REF!</v>
      </c>
      <c r="W38" s="75" t="e">
        <f>'Margin per unit (cash)'!W38*'Volume (KT)'!#REF!*1000*'Selling Price'!#REF!/10^6</f>
        <v>#REF!</v>
      </c>
      <c r="X38" s="75" t="e">
        <f>'Margin per unit (cash)'!X38*'Volume (KT)'!#REF!*1000*'Selling Price'!#REF!/10^6</f>
        <v>#REF!</v>
      </c>
    </row>
    <row r="39" spans="1:24">
      <c r="A39" s="74" t="s">
        <v>91</v>
      </c>
      <c r="B39" s="122" t="s">
        <v>124</v>
      </c>
      <c r="C39" s="80" t="s">
        <v>83</v>
      </c>
      <c r="D39" s="102" t="s">
        <v>95</v>
      </c>
      <c r="E39" s="75" t="e">
        <f>'Margin per unit (cash)'!E39*'Volume (KT)'!#REF!*1000*'Selling Price'!E$20/10^6</f>
        <v>#REF!</v>
      </c>
      <c r="F39" s="75" t="e">
        <f>'Margin per unit (cash)'!F39*'Volume (KT)'!#REF!*1000*'Selling Price'!F$20/10^6</f>
        <v>#REF!</v>
      </c>
      <c r="G39" s="75" t="e">
        <f>'Margin per unit (cash)'!G39*'Volume (KT)'!#REF!*1000*'Selling Price'!G$20/10^6</f>
        <v>#REF!</v>
      </c>
      <c r="H39" s="75" t="e">
        <f>'Margin per unit (cash)'!H39*'Volume (KT)'!#REF!*1000*'Selling Price'!H$20/10^6</f>
        <v>#REF!</v>
      </c>
      <c r="I39" s="75" t="e">
        <f>'Margin per unit (cash)'!I39*'Volume (KT)'!#REF!*1000*'Selling Price'!I$20/10^6</f>
        <v>#REF!</v>
      </c>
      <c r="J39" s="75" t="e">
        <f>'Margin per unit (cash)'!J39*'Volume (KT)'!#REF!*1000*'Selling Price'!J$20/10^6</f>
        <v>#REF!</v>
      </c>
      <c r="K39" s="75" t="e">
        <f>'Margin per unit (cash)'!K39*'Volume (KT)'!#REF!*1000*'Selling Price'!K$20/10^6</f>
        <v>#REF!</v>
      </c>
      <c r="L39" s="75" t="e">
        <f>'Margin per unit (cash)'!L39*'Volume (KT)'!#REF!*1000*'Selling Price'!L$20/10^6</f>
        <v>#REF!</v>
      </c>
      <c r="M39" s="75" t="e">
        <f>'Margin per unit (cash)'!M39*'Volume (KT)'!#REF!*1000*'Selling Price'!M$20/10^6</f>
        <v>#REF!</v>
      </c>
      <c r="N39" s="75" t="e">
        <f>'Margin per unit (cash)'!N39*'Volume (KT)'!#REF!*1000*'Selling Price'!N$20/10^6</f>
        <v>#REF!</v>
      </c>
      <c r="O39" s="75" t="e">
        <f>'Margin per unit (cash)'!O39*'Volume (KT)'!#REF!*1000*'Selling Price'!O$20/10^6</f>
        <v>#REF!</v>
      </c>
      <c r="P39" s="75" t="e">
        <f>'Margin per unit (cash)'!P39*'Volume (KT)'!#REF!*1000*'Selling Price'!P$20/10^6</f>
        <v>#REF!</v>
      </c>
      <c r="Q39" s="75" t="e">
        <f>'Margin per unit (cash)'!Q39*'Volume (KT)'!#REF!*1000*'Selling Price'!#REF!/10^6</f>
        <v>#REF!</v>
      </c>
      <c r="R39" s="75" t="e">
        <f>'Margin per unit (cash)'!R39*'Volume (KT)'!#REF!*1000*'Selling Price'!#REF!/10^6</f>
        <v>#REF!</v>
      </c>
      <c r="S39" s="75" t="e">
        <f>'Margin per unit (cash)'!S39*'Volume (KT)'!#REF!*1000*'Selling Price'!#REF!/10^6</f>
        <v>#REF!</v>
      </c>
      <c r="T39" s="75" t="e">
        <f>'Margin per unit (cash)'!T39*'Volume (KT)'!#REF!*1000*'Selling Price'!#REF!/10^6</f>
        <v>#REF!</v>
      </c>
      <c r="U39" s="75" t="e">
        <f>'Margin per unit (cash)'!U39*'Volume (KT)'!#REF!*1000*'Selling Price'!#REF!/10^6</f>
        <v>#REF!</v>
      </c>
      <c r="V39" s="75" t="e">
        <f>'Margin per unit (cash)'!V39*'Volume (KT)'!#REF!*1000*'Selling Price'!#REF!/10^6</f>
        <v>#REF!</v>
      </c>
      <c r="W39" s="75" t="e">
        <f>'Margin per unit (cash)'!W39*'Volume (KT)'!#REF!*1000*'Selling Price'!#REF!/10^6</f>
        <v>#REF!</v>
      </c>
      <c r="X39" s="75" t="e">
        <f>'Margin per unit (cash)'!X39*'Volume (KT)'!#REF!*1000*'Selling Price'!#REF!/10^6</f>
        <v>#REF!</v>
      </c>
    </row>
    <row r="40" spans="1:24">
      <c r="A40" s="74" t="s">
        <v>91</v>
      </c>
      <c r="B40" s="67" t="s">
        <v>95</v>
      </c>
      <c r="C40" s="81" t="s">
        <v>64</v>
      </c>
      <c r="D40" s="103" t="s">
        <v>95</v>
      </c>
      <c r="E40" s="75">
        <f>'Margin per unit (cash)'!E40*'Volume (KT)'!E40*1000*'Selling Price'!E$20/10^6</f>
        <v>0</v>
      </c>
      <c r="F40" s="75">
        <f>'Margin per unit (cash)'!F40*'Volume (KT)'!F40*1000*'Selling Price'!F$20/10^6</f>
        <v>0</v>
      </c>
      <c r="G40" s="75">
        <f>'Margin per unit (cash)'!G40*'Volume (KT)'!G40*1000*'Selling Price'!G$20/10^6</f>
        <v>0</v>
      </c>
      <c r="H40" s="75">
        <f>'Margin per unit (cash)'!H40*'Volume (KT)'!H40*1000*'Selling Price'!H$20/10^6</f>
        <v>0</v>
      </c>
      <c r="I40" s="75">
        <f>'Margin per unit (cash)'!I40*'Volume (KT)'!I40*1000*'Selling Price'!I$20/10^6</f>
        <v>0</v>
      </c>
      <c r="J40" s="75">
        <f>'Margin per unit (cash)'!J40*'Volume (KT)'!J40*1000*'Selling Price'!J$20/10^6</f>
        <v>0</v>
      </c>
      <c r="K40" s="75">
        <f>'Margin per unit (cash)'!K40*'Volume (KT)'!K40*1000*'Selling Price'!K$20/10^6</f>
        <v>0</v>
      </c>
      <c r="L40" s="75">
        <f>'Margin per unit (cash)'!L40*'Volume (KT)'!L40*1000*'Selling Price'!L$20/10^6</f>
        <v>0</v>
      </c>
      <c r="M40" s="75">
        <f>'Margin per unit (cash)'!M40*'Volume (KT)'!M40*1000*'Selling Price'!M$20/10^6</f>
        <v>0</v>
      </c>
      <c r="N40" s="75">
        <f>'Margin per unit (cash)'!N40*'Volume (KT)'!N40*1000*'Selling Price'!N$20/10^6</f>
        <v>0</v>
      </c>
      <c r="O40" s="75">
        <f>'Margin per unit (cash)'!O40*'Volume (KT)'!O40*1000*'Selling Price'!O$20/10^6</f>
        <v>0</v>
      </c>
      <c r="P40" s="75">
        <f>'Margin per unit (cash)'!P40*'Volume (KT)'!P40*1000*'Selling Price'!P$20/10^6</f>
        <v>0</v>
      </c>
      <c r="Q40" s="75" t="e">
        <f>'Margin per unit (cash)'!Q40*'Volume (KT)'!#REF!*1000*'Selling Price'!#REF!/10^6</f>
        <v>#REF!</v>
      </c>
      <c r="R40" s="75" t="e">
        <f>'Margin per unit (cash)'!R40*'Volume (KT)'!#REF!*1000*'Selling Price'!#REF!/10^6</f>
        <v>#REF!</v>
      </c>
      <c r="S40" s="75" t="e">
        <f>'Margin per unit (cash)'!S40*'Volume (KT)'!#REF!*1000*'Selling Price'!#REF!/10^6</f>
        <v>#REF!</v>
      </c>
      <c r="T40" s="75" t="e">
        <f>'Margin per unit (cash)'!T40*'Volume (KT)'!#REF!*1000*'Selling Price'!#REF!/10^6</f>
        <v>#REF!</v>
      </c>
      <c r="U40" s="75" t="e">
        <f>'Margin per unit (cash)'!U40*'Volume (KT)'!#REF!*1000*'Selling Price'!#REF!/10^6</f>
        <v>#REF!</v>
      </c>
      <c r="V40" s="75" t="e">
        <f>'Margin per unit (cash)'!V40*'Volume (KT)'!#REF!*1000*'Selling Price'!#REF!/10^6</f>
        <v>#REF!</v>
      </c>
      <c r="W40" s="75" t="e">
        <f>'Margin per unit (cash)'!W40*'Volume (KT)'!#REF!*1000*'Selling Price'!#REF!/10^6</f>
        <v>#REF!</v>
      </c>
      <c r="X40" s="75" t="e">
        <f>'Margin per unit (cash)'!X40*'Volume (KT)'!#REF!*1000*'Selling Price'!#REF!/10^6</f>
        <v>#REF!</v>
      </c>
    </row>
    <row r="41" spans="1:24">
      <c r="A41" s="74" t="s">
        <v>91</v>
      </c>
      <c r="B41" s="67" t="s">
        <v>95</v>
      </c>
      <c r="C41" s="82" t="s">
        <v>85</v>
      </c>
      <c r="D41" s="103" t="s">
        <v>95</v>
      </c>
      <c r="E41" s="75">
        <f>'Margin per unit (cash)'!E41*'Volume (KT)'!E41*1000*'Selling Price'!E$20/10^6</f>
        <v>62.649674583354319</v>
      </c>
      <c r="F41" s="75">
        <f>'Margin per unit (cash)'!F41*'Volume (KT)'!F41*1000*'Selling Price'!F$20/10^6</f>
        <v>9.9895409728698024</v>
      </c>
      <c r="G41" s="75">
        <f>'Margin per unit (cash)'!G41*'Volume (KT)'!G41*1000*'Selling Price'!G$20/10^6</f>
        <v>60.593379929831762</v>
      </c>
      <c r="H41" s="75">
        <f>'Margin per unit (cash)'!H41*'Volume (KT)'!H41*1000*'Selling Price'!H$20/10^6</f>
        <v>71.321014190097145</v>
      </c>
      <c r="I41" s="75">
        <f>'Margin per unit (cash)'!I41*'Volume (KT)'!I41*1000*'Selling Price'!I$20/10^6</f>
        <v>64.309051743631628</v>
      </c>
      <c r="J41" s="75">
        <f>'Margin per unit (cash)'!J41*'Volume (KT)'!J41*1000*'Selling Price'!J$20/10^6</f>
        <v>79.698477766970953</v>
      </c>
      <c r="K41" s="75">
        <f>'Margin per unit (cash)'!K41*'Volume (KT)'!K41*1000*'Selling Price'!K$20/10^6</f>
        <v>76.89546436184834</v>
      </c>
      <c r="L41" s="75">
        <f>'Margin per unit (cash)'!L41*'Volume (KT)'!L41*1000*'Selling Price'!L$20/10^6</f>
        <v>43.303275385545099</v>
      </c>
      <c r="M41" s="75">
        <f>'Margin per unit (cash)'!M41*'Volume (KT)'!M41*1000*'Selling Price'!M$20/10^6</f>
        <v>42.569289868342111</v>
      </c>
      <c r="N41" s="75">
        <f>'Margin per unit (cash)'!N41*'Volume (KT)'!N41*1000*'Selling Price'!N$20/10^6</f>
        <v>43.129045366947686</v>
      </c>
      <c r="O41" s="75">
        <f>'Margin per unit (cash)'!O41*'Volume (KT)'!O41*1000*'Selling Price'!O$20/10^6</f>
        <v>52.831978851294956</v>
      </c>
      <c r="P41" s="75">
        <f>'Margin per unit (cash)'!P41*'Volume (KT)'!P41*1000*'Selling Price'!P$20/10^6</f>
        <v>57.770998709311115</v>
      </c>
      <c r="Q41" s="75" t="e">
        <f>'Margin per unit (cash)'!Q41*'Volume (KT)'!#REF!*1000*'Selling Price'!#REF!/10^6</f>
        <v>#REF!</v>
      </c>
      <c r="R41" s="75" t="e">
        <f>'Margin per unit (cash)'!R41*'Volume (KT)'!#REF!*1000*'Selling Price'!#REF!/10^6</f>
        <v>#REF!</v>
      </c>
      <c r="S41" s="75" t="e">
        <f>'Margin per unit (cash)'!S41*'Volume (KT)'!#REF!*1000*'Selling Price'!#REF!/10^6</f>
        <v>#REF!</v>
      </c>
      <c r="T41" s="75" t="e">
        <f>'Margin per unit (cash)'!T41*'Volume (KT)'!#REF!*1000*'Selling Price'!#REF!/10^6</f>
        <v>#REF!</v>
      </c>
      <c r="U41" s="75" t="e">
        <f>'Margin per unit (cash)'!U41*'Volume (KT)'!#REF!*1000*'Selling Price'!#REF!/10^6</f>
        <v>#REF!</v>
      </c>
      <c r="V41" s="75" t="e">
        <f>'Margin per unit (cash)'!V41*'Volume (KT)'!#REF!*1000*'Selling Price'!#REF!/10^6</f>
        <v>#REF!</v>
      </c>
      <c r="W41" s="75" t="e">
        <f>'Margin per unit (cash)'!W41*'Volume (KT)'!#REF!*1000*'Selling Price'!#REF!/10^6</f>
        <v>#REF!</v>
      </c>
      <c r="X41" s="75" t="e">
        <f>'Margin per unit (cash)'!X41*'Volume (KT)'!#REF!*1000*'Selling Price'!#REF!/10^6</f>
        <v>#REF!</v>
      </c>
    </row>
    <row r="42" spans="1:24" ht="15" thickBot="1">
      <c r="A42" s="74" t="s">
        <v>91</v>
      </c>
      <c r="B42" s="121" t="s">
        <v>124</v>
      </c>
      <c r="C42" s="104" t="s">
        <v>86</v>
      </c>
      <c r="D42" s="105" t="s">
        <v>95</v>
      </c>
      <c r="E42" s="75" t="e">
        <f>'Margin per unit (cash)'!E42*'Volume (KT)'!E42*1000*'Selling Price'!E$20/10^6</f>
        <v>#REF!</v>
      </c>
      <c r="F42" s="75" t="e">
        <f>'Margin per unit (cash)'!F42*'Volume (KT)'!F42*1000*'Selling Price'!F$20/10^6</f>
        <v>#REF!</v>
      </c>
      <c r="G42" s="75" t="e">
        <f>'Margin per unit (cash)'!G42*'Volume (KT)'!G42*1000*'Selling Price'!G$20/10^6</f>
        <v>#REF!</v>
      </c>
      <c r="H42" s="75" t="e">
        <f>'Margin per unit (cash)'!H42*'Volume (KT)'!H42*1000*'Selling Price'!H$20/10^6</f>
        <v>#REF!</v>
      </c>
      <c r="I42" s="75" t="e">
        <f>'Margin per unit (cash)'!I42*'Volume (KT)'!I42*1000*'Selling Price'!I$20/10^6</f>
        <v>#REF!</v>
      </c>
      <c r="J42" s="75" t="e">
        <f>'Margin per unit (cash)'!J42*'Volume (KT)'!J42*1000*'Selling Price'!J$20/10^6</f>
        <v>#REF!</v>
      </c>
      <c r="K42" s="75" t="e">
        <f>'Margin per unit (cash)'!K42*'Volume (KT)'!K42*1000*'Selling Price'!K$20/10^6</f>
        <v>#REF!</v>
      </c>
      <c r="L42" s="75" t="e">
        <f>'Margin per unit (cash)'!L42*'Volume (KT)'!L42*1000*'Selling Price'!L$20/10^6</f>
        <v>#REF!</v>
      </c>
      <c r="M42" s="75" t="e">
        <f>'Margin per unit (cash)'!M42*'Volume (KT)'!M42*1000*'Selling Price'!M$20/10^6</f>
        <v>#REF!</v>
      </c>
      <c r="N42" s="75" t="e">
        <f>'Margin per unit (cash)'!N42*'Volume (KT)'!N42*1000*'Selling Price'!N$20/10^6</f>
        <v>#REF!</v>
      </c>
      <c r="O42" s="75" t="e">
        <f>'Margin per unit (cash)'!O42*'Volume (KT)'!O42*1000*'Selling Price'!O$20/10^6</f>
        <v>#REF!</v>
      </c>
      <c r="P42" s="75" t="e">
        <f>'Margin per unit (cash)'!P42*'Volume (KT)'!P42*1000*'Selling Price'!P$20/10^6</f>
        <v>#REF!</v>
      </c>
      <c r="Q42" s="75" t="e">
        <f>'Margin per unit (cash)'!Q42*'Volume (KT)'!#REF!*1000*'Selling Price'!#REF!/10^6</f>
        <v>#REF!</v>
      </c>
      <c r="R42" s="75" t="e">
        <f>'Margin per unit (cash)'!R42*'Volume (KT)'!#REF!*1000*'Selling Price'!#REF!/10^6</f>
        <v>#REF!</v>
      </c>
      <c r="S42" s="75" t="e">
        <f>'Margin per unit (cash)'!S42*'Volume (KT)'!#REF!*1000*'Selling Price'!#REF!/10^6</f>
        <v>#REF!</v>
      </c>
      <c r="T42" s="75" t="e">
        <f>'Margin per unit (cash)'!T42*'Volume (KT)'!#REF!*1000*'Selling Price'!#REF!/10^6</f>
        <v>#REF!</v>
      </c>
      <c r="U42" s="75" t="e">
        <f>'Margin per unit (cash)'!U42*'Volume (KT)'!#REF!*1000*'Selling Price'!#REF!/10^6</f>
        <v>#REF!</v>
      </c>
      <c r="V42" s="75" t="e">
        <f>'Margin per unit (cash)'!V42*'Volume (KT)'!#REF!*1000*'Selling Price'!#REF!/10^6</f>
        <v>#REF!</v>
      </c>
      <c r="W42" s="75" t="e">
        <f>'Margin per unit (cash)'!W42*'Volume (KT)'!#REF!*1000*'Selling Price'!#REF!/10^6</f>
        <v>#REF!</v>
      </c>
      <c r="X42" s="75" t="e">
        <f>'Margin per unit (cash)'!X42*'Volume (KT)'!#REF!*1000*'Selling Price'!#REF!/10^6</f>
        <v>#REF!</v>
      </c>
    </row>
    <row r="43" spans="1:24">
      <c r="A43" s="74" t="s">
        <v>91</v>
      </c>
      <c r="B43" s="100" t="s">
        <v>95</v>
      </c>
      <c r="C43" s="100" t="s">
        <v>101</v>
      </c>
      <c r="D43" s="100" t="s">
        <v>95</v>
      </c>
      <c r="E43" s="75">
        <f>'Margin per unit (cash)'!E43*'Volume (KT)'!E54*1000*'Selling Price'!E$20/10^6</f>
        <v>2.9454102783176737</v>
      </c>
      <c r="F43" s="75">
        <f>'Margin per unit (cash)'!F43*'Volume (KT)'!F54*1000*'Selling Price'!F$20/10^6</f>
        <v>3.0504018594473297</v>
      </c>
      <c r="G43" s="75">
        <f>'Margin per unit (cash)'!G43*'Volume (KT)'!G54*1000*'Selling Price'!G$20/10^6</f>
        <v>2.9409373281994515</v>
      </c>
      <c r="H43" s="75">
        <f>'Margin per unit (cash)'!H43*'Volume (KT)'!H54*1000*'Selling Price'!H$20/10^6</f>
        <v>2.2274038662804494</v>
      </c>
      <c r="I43" s="75">
        <f>'Margin per unit (cash)'!I43*'Volume (KT)'!I54*1000*'Selling Price'!I$20/10^6</f>
        <v>2.1860977475946579</v>
      </c>
      <c r="J43" s="75">
        <f>'Margin per unit (cash)'!J43*'Volume (KT)'!J54*1000*'Selling Price'!J$20/10^6</f>
        <v>2.2486574399572454</v>
      </c>
      <c r="K43" s="75">
        <f>'Margin per unit (cash)'!K43*'Volume (KT)'!K54*1000*'Selling Price'!K$20/10^6</f>
        <v>2.2761690803342569</v>
      </c>
      <c r="L43" s="75">
        <f>'Margin per unit (cash)'!L43*'Volume (KT)'!L54*1000*'Selling Price'!L$20/10^6</f>
        <v>2.267207674768033</v>
      </c>
      <c r="M43" s="75">
        <f>'Margin per unit (cash)'!M43*'Volume (KT)'!M54*1000*'Selling Price'!M$20/10^6</f>
        <v>2.5299915141155687</v>
      </c>
      <c r="N43" s="75">
        <f>'Margin per unit (cash)'!N43*'Volume (KT)'!N54*1000*'Selling Price'!N$20/10^6</f>
        <v>1.9837192022462742</v>
      </c>
      <c r="O43" s="75">
        <f>'Margin per unit (cash)'!O43*'Volume (KT)'!O54*1000*'Selling Price'!O$20/10^6</f>
        <v>2.1608309194246238</v>
      </c>
      <c r="P43" s="75">
        <f>'Margin per unit (cash)'!P43*'Volume (KT)'!P54*1000*'Selling Price'!P$20/10^6</f>
        <v>2.1870717496791769</v>
      </c>
      <c r="Q43" s="75" t="e">
        <f>'Margin per unit (cash)'!Q43*'Volume (KT)'!#REF!*1000*'Selling Price'!#REF!/10^6</f>
        <v>#REF!</v>
      </c>
      <c r="R43" s="75" t="e">
        <f>'Margin per unit (cash)'!R43*'Volume (KT)'!#REF!*1000*'Selling Price'!#REF!/10^6</f>
        <v>#REF!</v>
      </c>
      <c r="S43" s="75" t="e">
        <f>'Margin per unit (cash)'!S43*'Volume (KT)'!#REF!*1000*'Selling Price'!#REF!/10^6</f>
        <v>#REF!</v>
      </c>
      <c r="T43" s="75" t="e">
        <f>'Margin per unit (cash)'!T43*'Volume (KT)'!#REF!*1000*'Selling Price'!#REF!/10^6</f>
        <v>#REF!</v>
      </c>
      <c r="U43" s="75" t="e">
        <f>'Margin per unit (cash)'!U43*'Volume (KT)'!#REF!*1000*'Selling Price'!#REF!/10^6</f>
        <v>#REF!</v>
      </c>
      <c r="V43" s="75" t="e">
        <f>'Margin per unit (cash)'!V43*'Volume (KT)'!#REF!*1000*'Selling Price'!#REF!/10^6</f>
        <v>#REF!</v>
      </c>
      <c r="W43" s="75" t="e">
        <f>'Margin per unit (cash)'!W43*'Volume (KT)'!#REF!*1000*'Selling Price'!#REF!/10^6</f>
        <v>#REF!</v>
      </c>
      <c r="X43" s="75" t="e">
        <f>'Margin per unit (cash)'!X43*'Volume (KT)'!#REF!*1000*'Selling Price'!#REF!/10^6</f>
        <v>#REF!</v>
      </c>
    </row>
    <row r="44" spans="1:24" s="73" customFormat="1" ht="23.5">
      <c r="A44" s="71" t="s">
        <v>5</v>
      </c>
      <c r="B44" s="72"/>
      <c r="D44" s="72"/>
    </row>
    <row r="45" spans="1:24">
      <c r="A45" s="485" t="s">
        <v>1</v>
      </c>
      <c r="B45" s="487" t="s">
        <v>98</v>
      </c>
      <c r="C45" s="487" t="s">
        <v>99</v>
      </c>
      <c r="D45" s="487" t="s">
        <v>100</v>
      </c>
      <c r="E45" s="265">
        <v>2021</v>
      </c>
      <c r="F45" s="265">
        <v>2022</v>
      </c>
      <c r="G45" s="265">
        <v>2023</v>
      </c>
      <c r="H45" s="265">
        <v>2024</v>
      </c>
      <c r="I45" s="265">
        <v>2025</v>
      </c>
      <c r="J45" s="265">
        <v>2026</v>
      </c>
      <c r="K45" s="265">
        <v>2027</v>
      </c>
      <c r="L45" s="265">
        <v>2028</v>
      </c>
      <c r="M45" s="265">
        <v>2029</v>
      </c>
      <c r="N45" s="265">
        <v>2030</v>
      </c>
      <c r="O45" s="265">
        <v>2031</v>
      </c>
      <c r="P45" s="265">
        <v>2032</v>
      </c>
      <c r="Q45" s="265">
        <v>2033</v>
      </c>
      <c r="R45" s="265">
        <v>2034</v>
      </c>
      <c r="S45" s="265">
        <v>2035</v>
      </c>
      <c r="T45" s="265">
        <v>2036</v>
      </c>
      <c r="U45" s="265">
        <v>2037</v>
      </c>
      <c r="V45" s="265">
        <v>2038</v>
      </c>
      <c r="W45" s="265">
        <v>2039</v>
      </c>
      <c r="X45" s="265">
        <v>2040</v>
      </c>
    </row>
    <row r="46" spans="1:24" ht="15" thickBot="1">
      <c r="A46" s="486"/>
      <c r="B46" s="488"/>
      <c r="C46" s="488"/>
      <c r="D46" s="488"/>
      <c r="E46" s="265">
        <v>2564</v>
      </c>
      <c r="F46" s="265">
        <v>2565</v>
      </c>
      <c r="G46" s="265">
        <v>2566</v>
      </c>
      <c r="H46" s="265">
        <v>2567</v>
      </c>
      <c r="I46" s="265">
        <v>2568</v>
      </c>
      <c r="J46" s="265">
        <v>2569</v>
      </c>
      <c r="K46" s="265">
        <v>2570</v>
      </c>
      <c r="L46" s="265">
        <v>2571</v>
      </c>
      <c r="M46" s="265">
        <v>2572</v>
      </c>
      <c r="N46" s="265">
        <v>2573</v>
      </c>
      <c r="O46" s="265">
        <v>2574</v>
      </c>
      <c r="P46" s="265">
        <v>2575</v>
      </c>
      <c r="Q46" s="265">
        <v>2576</v>
      </c>
      <c r="R46" s="265">
        <v>2577</v>
      </c>
      <c r="S46" s="265">
        <v>2578</v>
      </c>
      <c r="T46" s="265">
        <v>2579</v>
      </c>
      <c r="U46" s="265">
        <v>2580</v>
      </c>
      <c r="V46" s="265">
        <v>2581</v>
      </c>
      <c r="W46" s="265">
        <v>2582</v>
      </c>
      <c r="X46" s="265">
        <v>2583</v>
      </c>
    </row>
    <row r="47" spans="1:24">
      <c r="A47" s="74" t="s">
        <v>91</v>
      </c>
      <c r="B47" s="90" t="s">
        <v>95</v>
      </c>
      <c r="C47" s="91" t="s">
        <v>65</v>
      </c>
      <c r="D47" s="92" t="s">
        <v>95</v>
      </c>
      <c r="E47" s="75">
        <f>'Margin per unit (cash)'!E47*'Volume (KT)'!E58*1000*'Selling Price'!E$20/10^6</f>
        <v>0</v>
      </c>
      <c r="F47" s="75">
        <f>'Margin per unit (cash)'!F47*'Volume (KT)'!F58*1000*'Selling Price'!F$20/10^6</f>
        <v>0</v>
      </c>
      <c r="G47" s="75">
        <f>'Margin per unit (cash)'!G47*'Volume (KT)'!G58*1000*'Selling Price'!G$20/10^6</f>
        <v>0</v>
      </c>
      <c r="H47" s="75">
        <f>'Margin per unit (cash)'!H47*'Volume (KT)'!H58*1000*'Selling Price'!H$20/10^6</f>
        <v>0</v>
      </c>
      <c r="I47" s="75">
        <f>'Margin per unit (cash)'!I47*'Volume (KT)'!I58*1000*'Selling Price'!I$20/10^6</f>
        <v>0</v>
      </c>
      <c r="J47" s="75">
        <f>'Margin per unit (cash)'!J47*'Volume (KT)'!J58*1000*'Selling Price'!J$20/10^6</f>
        <v>0</v>
      </c>
      <c r="K47" s="75">
        <f>'Margin per unit (cash)'!K47*'Volume (KT)'!K58*1000*'Selling Price'!K$20/10^6</f>
        <v>0</v>
      </c>
      <c r="L47" s="75">
        <f>'Margin per unit (cash)'!L47*'Volume (KT)'!L58*1000*'Selling Price'!L$20/10^6</f>
        <v>0</v>
      </c>
      <c r="M47" s="75">
        <f>'Margin per unit (cash)'!M47*'Volume (KT)'!M58*1000*'Selling Price'!M$20/10^6</f>
        <v>0</v>
      </c>
      <c r="N47" s="75">
        <f>'Margin per unit (cash)'!N47*'Volume (KT)'!N58*1000*'Selling Price'!N$20/10^6</f>
        <v>0</v>
      </c>
      <c r="O47" s="75">
        <f>'Margin per unit (cash)'!O47*'Volume (KT)'!O58*1000*'Selling Price'!O$20/10^6</f>
        <v>0</v>
      </c>
      <c r="P47" s="75">
        <f>'Margin per unit (cash)'!P47*'Volume (KT)'!P58*1000*'Selling Price'!P$20/10^6</f>
        <v>0</v>
      </c>
      <c r="Q47" s="75" t="e">
        <f>'Margin per unit (cash)'!Q47*'Volume (KT)'!#REF!*1000*'Selling Price'!#REF!/10^6</f>
        <v>#REF!</v>
      </c>
      <c r="R47" s="75" t="e">
        <f>'Margin per unit (cash)'!R47*'Volume (KT)'!#REF!*1000*'Selling Price'!#REF!/10^6</f>
        <v>#REF!</v>
      </c>
      <c r="S47" s="75" t="e">
        <f>'Margin per unit (cash)'!S47*'Volume (KT)'!#REF!*1000*'Selling Price'!#REF!/10^6</f>
        <v>#REF!</v>
      </c>
      <c r="T47" s="75" t="e">
        <f>'Margin per unit (cash)'!T47*'Volume (KT)'!#REF!*1000*'Selling Price'!#REF!/10^6</f>
        <v>#REF!</v>
      </c>
      <c r="U47" s="75" t="e">
        <f>'Margin per unit (cash)'!U47*'Volume (KT)'!#REF!*1000*'Selling Price'!#REF!/10^6</f>
        <v>#REF!</v>
      </c>
      <c r="V47" s="75" t="e">
        <f>'Margin per unit (cash)'!V47*'Volume (KT)'!#REF!*1000*'Selling Price'!#REF!/10^6</f>
        <v>#REF!</v>
      </c>
      <c r="W47" s="75" t="e">
        <f>'Margin per unit (cash)'!W47*'Volume (KT)'!#REF!*1000*'Selling Price'!#REF!/10^6</f>
        <v>#REF!</v>
      </c>
      <c r="X47" s="75" t="e">
        <f>'Margin per unit (cash)'!X47*'Volume (KT)'!#REF!*1000*'Selling Price'!#REF!/10^6</f>
        <v>#REF!</v>
      </c>
    </row>
    <row r="48" spans="1:24">
      <c r="A48" s="74" t="s">
        <v>91</v>
      </c>
      <c r="B48" s="76" t="s">
        <v>95</v>
      </c>
      <c r="C48" s="77" t="s">
        <v>81</v>
      </c>
      <c r="D48" s="94" t="s">
        <v>95</v>
      </c>
      <c r="E48" s="75">
        <f>'Margin per unit (cash)'!E48*'Volume (KT)'!E59*1000*'Selling Price'!E$20/10^6</f>
        <v>262.09430716355888</v>
      </c>
      <c r="F48" s="75">
        <f>'Margin per unit (cash)'!F48*'Volume (KT)'!F59*1000*'Selling Price'!F$20/10^6</f>
        <v>392.62977569785045</v>
      </c>
      <c r="G48" s="75">
        <f>'Margin per unit (cash)'!G48*'Volume (KT)'!G59*1000*'Selling Price'!G$20/10^6</f>
        <v>756.94651325713062</v>
      </c>
      <c r="H48" s="75">
        <f>'Margin per unit (cash)'!H48*'Volume (KT)'!H59*1000*'Selling Price'!H$20/10^6</f>
        <v>595.01327331519451</v>
      </c>
      <c r="I48" s="75">
        <f>'Margin per unit (cash)'!I48*'Volume (KT)'!I59*1000*'Selling Price'!I$20/10^6</f>
        <v>211.37639269978484</v>
      </c>
      <c r="J48" s="75">
        <f>'Margin per unit (cash)'!J48*'Volume (KT)'!J59*1000*'Selling Price'!J$20/10^6</f>
        <v>676.19438258782668</v>
      </c>
      <c r="K48" s="75">
        <f>'Margin per unit (cash)'!K48*'Volume (KT)'!K59*1000*'Selling Price'!K$20/10^6</f>
        <v>638.40618039026504</v>
      </c>
      <c r="L48" s="75">
        <f>'Margin per unit (cash)'!L48*'Volume (KT)'!L59*1000*'Selling Price'!L$20/10^6</f>
        <v>406.24925985623287</v>
      </c>
      <c r="M48" s="75">
        <f>'Margin per unit (cash)'!M48*'Volume (KT)'!M59*1000*'Selling Price'!M$20/10^6</f>
        <v>511.01066382635571</v>
      </c>
      <c r="N48" s="75">
        <f>'Margin per unit (cash)'!N48*'Volume (KT)'!N59*1000*'Selling Price'!N$20/10^6</f>
        <v>482.78960401528315</v>
      </c>
      <c r="O48" s="75">
        <f>'Margin per unit (cash)'!O48*'Volume (KT)'!O59*1000*'Selling Price'!O$20/10^6</f>
        <v>492.42337797809228</v>
      </c>
      <c r="P48" s="75">
        <f>'Margin per unit (cash)'!P48*'Volume (KT)'!P59*1000*'Selling Price'!P$20/10^6</f>
        <v>501.76924599606411</v>
      </c>
      <c r="Q48" s="75" t="e">
        <f>'Margin per unit (cash)'!Q48*'Volume (KT)'!#REF!*1000*'Selling Price'!#REF!/10^6</f>
        <v>#REF!</v>
      </c>
      <c r="R48" s="75" t="e">
        <f>'Margin per unit (cash)'!R48*'Volume (KT)'!#REF!*1000*'Selling Price'!#REF!/10^6</f>
        <v>#REF!</v>
      </c>
      <c r="S48" s="75" t="e">
        <f>'Margin per unit (cash)'!S48*'Volume (KT)'!#REF!*1000*'Selling Price'!#REF!/10^6</f>
        <v>#REF!</v>
      </c>
      <c r="T48" s="75" t="e">
        <f>'Margin per unit (cash)'!T48*'Volume (KT)'!#REF!*1000*'Selling Price'!#REF!/10^6</f>
        <v>#REF!</v>
      </c>
      <c r="U48" s="75" t="e">
        <f>'Margin per unit (cash)'!U48*'Volume (KT)'!#REF!*1000*'Selling Price'!#REF!/10^6</f>
        <v>#REF!</v>
      </c>
      <c r="V48" s="75" t="e">
        <f>'Margin per unit (cash)'!V48*'Volume (KT)'!#REF!*1000*'Selling Price'!#REF!/10^6</f>
        <v>#REF!</v>
      </c>
      <c r="W48" s="75" t="e">
        <f>'Margin per unit (cash)'!W48*'Volume (KT)'!#REF!*1000*'Selling Price'!#REF!/10^6</f>
        <v>#REF!</v>
      </c>
      <c r="X48" s="75" t="e">
        <f>'Margin per unit (cash)'!X48*'Volume (KT)'!#REF!*1000*'Selling Price'!#REF!/10^6</f>
        <v>#REF!</v>
      </c>
    </row>
    <row r="49" spans="1:24">
      <c r="A49" s="74" t="s">
        <v>91</v>
      </c>
      <c r="B49" s="123" t="s">
        <v>124</v>
      </c>
      <c r="C49" s="77" t="s">
        <v>82</v>
      </c>
      <c r="D49" s="94" t="s">
        <v>95</v>
      </c>
      <c r="E49" s="75">
        <f>'Margin per unit (cash)'!E49*'Volume (KT)'!E60*1000*'Selling Price'!E$20/10^6</f>
        <v>0</v>
      </c>
      <c r="F49" s="75">
        <f>'Margin per unit (cash)'!F49*'Volume (KT)'!F60*1000*'Selling Price'!F$20/10^6</f>
        <v>0</v>
      </c>
      <c r="G49" s="75">
        <f>'Margin per unit (cash)'!G49*'Volume (KT)'!G60*1000*'Selling Price'!G$20/10^6</f>
        <v>0</v>
      </c>
      <c r="H49" s="75">
        <f>'Margin per unit (cash)'!H49*'Volume (KT)'!H60*1000*'Selling Price'!H$20/10^6</f>
        <v>0</v>
      </c>
      <c r="I49" s="75">
        <f>'Margin per unit (cash)'!I49*'Volume (KT)'!I60*1000*'Selling Price'!I$20/10^6</f>
        <v>0</v>
      </c>
      <c r="J49" s="75">
        <f>'Margin per unit (cash)'!J49*'Volume (KT)'!J60*1000*'Selling Price'!J$20/10^6</f>
        <v>0</v>
      </c>
      <c r="K49" s="75">
        <f>'Margin per unit (cash)'!K49*'Volume (KT)'!K60*1000*'Selling Price'!K$20/10^6</f>
        <v>0</v>
      </c>
      <c r="L49" s="75">
        <f>'Margin per unit (cash)'!L49*'Volume (KT)'!L60*1000*'Selling Price'!L$20/10^6</f>
        <v>0</v>
      </c>
      <c r="M49" s="75">
        <f>'Margin per unit (cash)'!M49*'Volume (KT)'!M60*1000*'Selling Price'!M$20/10^6</f>
        <v>0</v>
      </c>
      <c r="N49" s="75">
        <f>'Margin per unit (cash)'!N49*'Volume (KT)'!N60*1000*'Selling Price'!N$20/10^6</f>
        <v>0</v>
      </c>
      <c r="O49" s="75">
        <f>'Margin per unit (cash)'!O49*'Volume (KT)'!O60*1000*'Selling Price'!O$20/10^6</f>
        <v>0</v>
      </c>
      <c r="P49" s="75">
        <f>'Margin per unit (cash)'!P49*'Volume (KT)'!P60*1000*'Selling Price'!P$20/10^6</f>
        <v>0</v>
      </c>
      <c r="Q49" s="75" t="e">
        <f>'Margin per unit (cash)'!Q49*'Volume (KT)'!#REF!*1000*'Selling Price'!#REF!/10^6</f>
        <v>#REF!</v>
      </c>
      <c r="R49" s="75" t="e">
        <f>'Margin per unit (cash)'!R49*'Volume (KT)'!#REF!*1000*'Selling Price'!#REF!/10^6</f>
        <v>#REF!</v>
      </c>
      <c r="S49" s="75" t="e">
        <f>'Margin per unit (cash)'!S49*'Volume (KT)'!#REF!*1000*'Selling Price'!#REF!/10^6</f>
        <v>#REF!</v>
      </c>
      <c r="T49" s="75" t="e">
        <f>'Margin per unit (cash)'!T49*'Volume (KT)'!#REF!*1000*'Selling Price'!#REF!/10^6</f>
        <v>#REF!</v>
      </c>
      <c r="U49" s="75" t="e">
        <f>'Margin per unit (cash)'!U49*'Volume (KT)'!#REF!*1000*'Selling Price'!#REF!/10^6</f>
        <v>#REF!</v>
      </c>
      <c r="V49" s="75" t="e">
        <f>'Margin per unit (cash)'!V49*'Volume (KT)'!#REF!*1000*'Selling Price'!#REF!/10^6</f>
        <v>#REF!</v>
      </c>
      <c r="W49" s="75" t="e">
        <f>'Margin per unit (cash)'!W49*'Volume (KT)'!#REF!*1000*'Selling Price'!#REF!/10^6</f>
        <v>#REF!</v>
      </c>
      <c r="X49" s="75" t="e">
        <f>'Margin per unit (cash)'!X49*'Volume (KT)'!#REF!*1000*'Selling Price'!#REF!/10^6</f>
        <v>#REF!</v>
      </c>
    </row>
    <row r="50" spans="1:24">
      <c r="A50" s="74" t="s">
        <v>91</v>
      </c>
      <c r="B50" s="84" t="s">
        <v>95</v>
      </c>
      <c r="C50" s="63" t="s">
        <v>102</v>
      </c>
      <c r="D50" s="95" t="s">
        <v>95</v>
      </c>
      <c r="E50" s="75">
        <f>'Margin per unit (cash)'!E50*'Volume (KT)'!E61*1000*'Selling Price'!E$20/10^6</f>
        <v>0</v>
      </c>
      <c r="F50" s="75">
        <f>'Margin per unit (cash)'!F50*'Volume (KT)'!F61*1000*'Selling Price'!F$20/10^6</f>
        <v>0</v>
      </c>
      <c r="G50" s="75">
        <f>'Margin per unit (cash)'!G50*'Volume (KT)'!G61*1000*'Selling Price'!G$20/10^6</f>
        <v>0</v>
      </c>
      <c r="H50" s="75">
        <f>'Margin per unit (cash)'!H50*'Volume (KT)'!H61*1000*'Selling Price'!H$20/10^6</f>
        <v>0</v>
      </c>
      <c r="I50" s="75">
        <f>'Margin per unit (cash)'!I50*'Volume (KT)'!I61*1000*'Selling Price'!I$20/10^6</f>
        <v>0</v>
      </c>
      <c r="J50" s="75">
        <f>'Margin per unit (cash)'!J50*'Volume (KT)'!J61*1000*'Selling Price'!J$20/10^6</f>
        <v>0</v>
      </c>
      <c r="K50" s="75">
        <f>'Margin per unit (cash)'!K50*'Volume (KT)'!K61*1000*'Selling Price'!K$20/10^6</f>
        <v>0</v>
      </c>
      <c r="L50" s="75">
        <f>'Margin per unit (cash)'!L50*'Volume (KT)'!L61*1000*'Selling Price'!L$20/10^6</f>
        <v>0</v>
      </c>
      <c r="M50" s="75">
        <f>'Margin per unit (cash)'!M50*'Volume (KT)'!M61*1000*'Selling Price'!M$20/10^6</f>
        <v>0</v>
      </c>
      <c r="N50" s="75">
        <f>'Margin per unit (cash)'!N50*'Volume (KT)'!N61*1000*'Selling Price'!N$20/10^6</f>
        <v>0</v>
      </c>
      <c r="O50" s="75">
        <f>'Margin per unit (cash)'!O50*'Volume (KT)'!O61*1000*'Selling Price'!O$20/10^6</f>
        <v>0</v>
      </c>
      <c r="P50" s="75">
        <f>'Margin per unit (cash)'!P50*'Volume (KT)'!P61*1000*'Selling Price'!P$20/10^6</f>
        <v>0</v>
      </c>
      <c r="Q50" s="75" t="e">
        <f>'Margin per unit (cash)'!Q50*'Volume (KT)'!#REF!*1000*'Selling Price'!#REF!/10^6</f>
        <v>#REF!</v>
      </c>
      <c r="R50" s="75" t="e">
        <f>'Margin per unit (cash)'!R50*'Volume (KT)'!#REF!*1000*'Selling Price'!#REF!/10^6</f>
        <v>#REF!</v>
      </c>
      <c r="S50" s="75" t="e">
        <f>'Margin per unit (cash)'!S50*'Volume (KT)'!#REF!*1000*'Selling Price'!#REF!/10^6</f>
        <v>#REF!</v>
      </c>
      <c r="T50" s="75" t="e">
        <f>'Margin per unit (cash)'!T50*'Volume (KT)'!#REF!*1000*'Selling Price'!#REF!/10^6</f>
        <v>#REF!</v>
      </c>
      <c r="U50" s="75" t="e">
        <f>'Margin per unit (cash)'!U50*'Volume (KT)'!#REF!*1000*'Selling Price'!#REF!/10^6</f>
        <v>#REF!</v>
      </c>
      <c r="V50" s="75" t="e">
        <f>'Margin per unit (cash)'!V50*'Volume (KT)'!#REF!*1000*'Selling Price'!#REF!/10^6</f>
        <v>#REF!</v>
      </c>
      <c r="W50" s="75" t="e">
        <f>'Margin per unit (cash)'!W50*'Volume (KT)'!#REF!*1000*'Selling Price'!#REF!/10^6</f>
        <v>#REF!</v>
      </c>
      <c r="X50" s="75" t="e">
        <f>'Margin per unit (cash)'!X50*'Volume (KT)'!#REF!*1000*'Selling Price'!#REF!/10^6</f>
        <v>#REF!</v>
      </c>
    </row>
    <row r="51" spans="1:24">
      <c r="A51" s="74" t="s">
        <v>91</v>
      </c>
      <c r="B51" s="84" t="s">
        <v>95</v>
      </c>
      <c r="C51" s="64" t="s">
        <v>103</v>
      </c>
      <c r="D51" s="95" t="s">
        <v>95</v>
      </c>
      <c r="E51" s="75">
        <f>'Margin per unit (cash)'!E51*'Volume (KT)'!E62*1000*'Selling Price'!E$20/10^6</f>
        <v>217.50436450604116</v>
      </c>
      <c r="F51" s="75">
        <f>'Margin per unit (cash)'!F51*'Volume (KT)'!F62*1000*'Selling Price'!F$20/10^6</f>
        <v>384.1237432865592</v>
      </c>
      <c r="G51" s="75">
        <f>'Margin per unit (cash)'!G51*'Volume (KT)'!G62*1000*'Selling Price'!G$20/10^6</f>
        <v>276.11199902946572</v>
      </c>
      <c r="H51" s="75">
        <f>'Margin per unit (cash)'!H51*'Volume (KT)'!H62*1000*'Selling Price'!H$20/10^6</f>
        <v>0</v>
      </c>
      <c r="I51" s="75">
        <f>'Margin per unit (cash)'!I51*'Volume (KT)'!I62*1000*'Selling Price'!I$20/10^6</f>
        <v>652.77613951104877</v>
      </c>
      <c r="J51" s="75">
        <f>'Margin per unit (cash)'!J51*'Volume (KT)'!J62*1000*'Selling Price'!J$20/10^6</f>
        <v>586.81678054060637</v>
      </c>
      <c r="K51" s="75">
        <f>'Margin per unit (cash)'!K51*'Volume (KT)'!K62*1000*'Selling Price'!K$20/10^6</f>
        <v>545.60073568977657</v>
      </c>
      <c r="L51" s="75">
        <f>'Margin per unit (cash)'!L51*'Volume (KT)'!L62*1000*'Selling Price'!L$20/10^6</f>
        <v>508.26040220332936</v>
      </c>
      <c r="M51" s="75">
        <f>'Margin per unit (cash)'!M51*'Volume (KT)'!M62*1000*'Selling Price'!M$20/10^6</f>
        <v>507.14950882061396</v>
      </c>
      <c r="N51" s="75">
        <f>'Margin per unit (cash)'!N51*'Volume (KT)'!N62*1000*'Selling Price'!N$20/10^6</f>
        <v>460.24975460329853</v>
      </c>
      <c r="O51" s="75">
        <f>'Margin per unit (cash)'!O51*'Volume (KT)'!O62*1000*'Selling Price'!O$20/10^6</f>
        <v>431.16681658192419</v>
      </c>
      <c r="P51" s="75">
        <f>'Margin per unit (cash)'!P51*'Volume (KT)'!P62*1000*'Selling Price'!P$20/10^6</f>
        <v>436.27727331973313</v>
      </c>
      <c r="Q51" s="75" t="e">
        <f>'Margin per unit (cash)'!Q51*'Volume (KT)'!#REF!*1000*'Selling Price'!#REF!/10^6</f>
        <v>#REF!</v>
      </c>
      <c r="R51" s="75" t="e">
        <f>'Margin per unit (cash)'!R51*'Volume (KT)'!#REF!*1000*'Selling Price'!#REF!/10^6</f>
        <v>#REF!</v>
      </c>
      <c r="S51" s="75" t="e">
        <f>'Margin per unit (cash)'!S51*'Volume (KT)'!#REF!*1000*'Selling Price'!#REF!/10^6</f>
        <v>#REF!</v>
      </c>
      <c r="T51" s="75" t="e">
        <f>'Margin per unit (cash)'!T51*'Volume (KT)'!#REF!*1000*'Selling Price'!#REF!/10^6</f>
        <v>#REF!</v>
      </c>
      <c r="U51" s="75" t="e">
        <f>'Margin per unit (cash)'!U51*'Volume (KT)'!#REF!*1000*'Selling Price'!#REF!/10^6</f>
        <v>#REF!</v>
      </c>
      <c r="V51" s="75" t="e">
        <f>'Margin per unit (cash)'!V51*'Volume (KT)'!#REF!*1000*'Selling Price'!#REF!/10^6</f>
        <v>#REF!</v>
      </c>
      <c r="W51" s="75" t="e">
        <f>'Margin per unit (cash)'!W51*'Volume (KT)'!#REF!*1000*'Selling Price'!#REF!/10^6</f>
        <v>#REF!</v>
      </c>
      <c r="X51" s="75" t="e">
        <f>'Margin per unit (cash)'!X51*'Volume (KT)'!#REF!*1000*'Selling Price'!#REF!/10^6</f>
        <v>#REF!</v>
      </c>
    </row>
    <row r="52" spans="1:24" ht="15" thickBot="1">
      <c r="A52" s="74" t="s">
        <v>91</v>
      </c>
      <c r="B52" s="97" t="s">
        <v>95</v>
      </c>
      <c r="C52" s="98" t="s">
        <v>104</v>
      </c>
      <c r="D52" s="99" t="s">
        <v>95</v>
      </c>
      <c r="E52" s="75">
        <f>'Margin per unit (cash)'!E52*'Volume (KT)'!E68*1000*'Selling Price'!E$20/10^6</f>
        <v>0</v>
      </c>
      <c r="F52" s="75">
        <f>'Margin per unit (cash)'!F52*'Volume (KT)'!F68*1000*'Selling Price'!F$20/10^6</f>
        <v>0</v>
      </c>
      <c r="G52" s="75">
        <f>'Margin per unit (cash)'!G52*'Volume (KT)'!G68*1000*'Selling Price'!G$20/10^6</f>
        <v>0</v>
      </c>
      <c r="H52" s="75">
        <f>'Margin per unit (cash)'!H52*'Volume (KT)'!H68*1000*'Selling Price'!H$20/10^6</f>
        <v>0</v>
      </c>
      <c r="I52" s="75">
        <f>'Margin per unit (cash)'!I52*'Volume (KT)'!I68*1000*'Selling Price'!I$20/10^6</f>
        <v>0</v>
      </c>
      <c r="J52" s="75">
        <f>'Margin per unit (cash)'!J52*'Volume (KT)'!J68*1000*'Selling Price'!J$20/10^6</f>
        <v>0</v>
      </c>
      <c r="K52" s="75">
        <f>'Margin per unit (cash)'!K52*'Volume (KT)'!K68*1000*'Selling Price'!K$20/10^6</f>
        <v>0</v>
      </c>
      <c r="L52" s="75">
        <f>'Margin per unit (cash)'!L52*'Volume (KT)'!L68*1000*'Selling Price'!L$20/10^6</f>
        <v>0</v>
      </c>
      <c r="M52" s="75">
        <f>'Margin per unit (cash)'!M52*'Volume (KT)'!M68*1000*'Selling Price'!M$20/10^6</f>
        <v>0</v>
      </c>
      <c r="N52" s="75">
        <f>'Margin per unit (cash)'!N52*'Volume (KT)'!N68*1000*'Selling Price'!N$20/10^6</f>
        <v>0</v>
      </c>
      <c r="O52" s="75">
        <f>'Margin per unit (cash)'!O52*'Volume (KT)'!O68*1000*'Selling Price'!O$20/10^6</f>
        <v>0</v>
      </c>
      <c r="P52" s="75">
        <f>'Margin per unit (cash)'!P52*'Volume (KT)'!P68*1000*'Selling Price'!P$20/10^6</f>
        <v>0</v>
      </c>
      <c r="Q52" s="75" t="e">
        <f>'Margin per unit (cash)'!Q52*'Volume (KT)'!#REF!*1000*'Selling Price'!#REF!/10^6</f>
        <v>#REF!</v>
      </c>
      <c r="R52" s="75" t="e">
        <f>'Margin per unit (cash)'!R52*'Volume (KT)'!#REF!*1000*'Selling Price'!#REF!/10^6</f>
        <v>#REF!</v>
      </c>
      <c r="S52" s="75" t="e">
        <f>'Margin per unit (cash)'!S52*'Volume (KT)'!#REF!*1000*'Selling Price'!#REF!/10^6</f>
        <v>#REF!</v>
      </c>
      <c r="T52" s="75" t="e">
        <f>'Margin per unit (cash)'!T52*'Volume (KT)'!#REF!*1000*'Selling Price'!#REF!/10^6</f>
        <v>#REF!</v>
      </c>
      <c r="U52" s="75" t="e">
        <f>'Margin per unit (cash)'!U52*'Volume (KT)'!#REF!*1000*'Selling Price'!#REF!/10^6</f>
        <v>#REF!</v>
      </c>
      <c r="V52" s="75" t="e">
        <f>'Margin per unit (cash)'!V52*'Volume (KT)'!#REF!*1000*'Selling Price'!#REF!/10^6</f>
        <v>#REF!</v>
      </c>
      <c r="W52" s="75" t="e">
        <f>'Margin per unit (cash)'!W52*'Volume (KT)'!#REF!*1000*'Selling Price'!#REF!/10^6</f>
        <v>#REF!</v>
      </c>
      <c r="X52" s="75" t="e">
        <f>'Margin per unit (cash)'!X52*'Volume (KT)'!#REF!*1000*'Selling Price'!#REF!/10^6</f>
        <v>#REF!</v>
      </c>
    </row>
    <row r="53" spans="1:24">
      <c r="A53" s="74" t="s">
        <v>91</v>
      </c>
      <c r="B53" s="88" t="s">
        <v>95</v>
      </c>
      <c r="C53" s="88" t="s">
        <v>105</v>
      </c>
      <c r="D53" s="88" t="s">
        <v>95</v>
      </c>
      <c r="E53" s="75">
        <f>'Margin per unit (cash)'!E53*'Volume (KT)'!E69*1000*'Selling Price'!E$20/10^6</f>
        <v>2.1560239284676825</v>
      </c>
      <c r="F53" s="75">
        <f>'Margin per unit (cash)'!F53*'Volume (KT)'!F69*1000*'Selling Price'!F$20/10^6</f>
        <v>2.8471098405860609</v>
      </c>
      <c r="G53" s="75">
        <f>'Margin per unit (cash)'!G53*'Volume (KT)'!G69*1000*'Selling Price'!G$20/10^6</f>
        <v>3.0070797914732874</v>
      </c>
      <c r="H53" s="75">
        <f>'Margin per unit (cash)'!H53*'Volume (KT)'!H69*1000*'Selling Price'!H$20/10^6</f>
        <v>2.2246209299456541</v>
      </c>
      <c r="I53" s="75">
        <f>'Margin per unit (cash)'!I53*'Volume (KT)'!I69*1000*'Selling Price'!I$20/10^6</f>
        <v>2.6704177069564228</v>
      </c>
      <c r="J53" s="75">
        <f>'Margin per unit (cash)'!J53*'Volume (KT)'!J69*1000*'Selling Price'!J$20/10^6</f>
        <v>2.2400179436770582</v>
      </c>
      <c r="K53" s="75">
        <f>'Margin per unit (cash)'!K53*'Volume (KT)'!K69*1000*'Selling Price'!K$20/10^6</f>
        <v>2.2642250014575205</v>
      </c>
      <c r="L53" s="75">
        <f>'Margin per unit (cash)'!L53*'Volume (KT)'!L69*1000*'Selling Price'!L$20/10^6</f>
        <v>2.2602538786602069</v>
      </c>
      <c r="M53" s="75">
        <f>'Margin per unit (cash)'!M53*'Volume (KT)'!M69*1000*'Selling Price'!M$20/10^6</f>
        <v>2.4918321370852246</v>
      </c>
      <c r="N53" s="75">
        <f>'Margin per unit (cash)'!N53*'Volume (KT)'!N69*1000*'Selling Price'!N$20/10^6</f>
        <v>2.0104502852443962</v>
      </c>
      <c r="O53" s="75">
        <f>'Margin per unit (cash)'!O53*'Volume (KT)'!O69*1000*'Selling Price'!O$20/10^6</f>
        <v>2.1711692470556816</v>
      </c>
      <c r="P53" s="75">
        <f>'Margin per unit (cash)'!P53*'Volume (KT)'!P69*1000*'Selling Price'!P$20/10^6</f>
        <v>3.9009670732755675</v>
      </c>
      <c r="Q53" s="75" t="e">
        <f>'Margin per unit (cash)'!Q53*'Volume (KT)'!#REF!*1000*'Selling Price'!#REF!/10^6</f>
        <v>#REF!</v>
      </c>
      <c r="R53" s="75" t="e">
        <f>'Margin per unit (cash)'!R53*'Volume (KT)'!#REF!*1000*'Selling Price'!#REF!/10^6</f>
        <v>#REF!</v>
      </c>
      <c r="S53" s="75" t="e">
        <f>'Margin per unit (cash)'!S53*'Volume (KT)'!#REF!*1000*'Selling Price'!#REF!/10^6</f>
        <v>#REF!</v>
      </c>
      <c r="T53" s="75" t="e">
        <f>'Margin per unit (cash)'!T53*'Volume (KT)'!#REF!*1000*'Selling Price'!#REF!/10^6</f>
        <v>#REF!</v>
      </c>
      <c r="U53" s="75" t="e">
        <f>'Margin per unit (cash)'!U53*'Volume (KT)'!#REF!*1000*'Selling Price'!#REF!/10^6</f>
        <v>#REF!</v>
      </c>
      <c r="V53" s="75" t="e">
        <f>'Margin per unit (cash)'!V53*'Volume (KT)'!#REF!*1000*'Selling Price'!#REF!/10^6</f>
        <v>#REF!</v>
      </c>
      <c r="W53" s="75" t="e">
        <f>'Margin per unit (cash)'!W53*'Volume (KT)'!#REF!*1000*'Selling Price'!#REF!/10^6</f>
        <v>#REF!</v>
      </c>
      <c r="X53" s="75" t="e">
        <f>'Margin per unit (cash)'!X53*'Volume (KT)'!#REF!*1000*'Selling Price'!#REF!/10^6</f>
        <v>#REF!</v>
      </c>
    </row>
    <row r="54" spans="1:24">
      <c r="A54" s="74" t="s">
        <v>91</v>
      </c>
      <c r="B54" s="246" t="s">
        <v>42</v>
      </c>
      <c r="C54" s="247" t="s">
        <v>180</v>
      </c>
      <c r="D54" s="247" t="s">
        <v>107</v>
      </c>
      <c r="E54" s="75">
        <f>'Margin per unit (cash)'!E54*'Volume (KT)'!E70*1000*'Selling Price'!E$20/10^6</f>
        <v>0</v>
      </c>
      <c r="F54" s="75">
        <f>'Margin per unit (cash)'!F54*'Volume (KT)'!F70*1000*'Selling Price'!F$20/10^6</f>
        <v>0</v>
      </c>
      <c r="G54" s="75">
        <f>'Margin per unit (cash)'!G54*'Volume (KT)'!G70*1000*'Selling Price'!G$20/10^6</f>
        <v>0</v>
      </c>
      <c r="H54" s="75">
        <f>'Margin per unit (cash)'!H54*'Volume (KT)'!H70*1000*'Selling Price'!H$20/10^6</f>
        <v>0</v>
      </c>
      <c r="I54" s="75">
        <f>'Margin per unit (cash)'!I54*'Volume (KT)'!I70*1000*'Selling Price'!I$20/10^6</f>
        <v>0</v>
      </c>
      <c r="J54" s="75">
        <f>'Margin per unit (cash)'!J54*'Volume (KT)'!J70*1000*'Selling Price'!J$20/10^6</f>
        <v>0</v>
      </c>
      <c r="K54" s="75">
        <f>'Margin per unit (cash)'!K54*'Volume (KT)'!K70*1000*'Selling Price'!K$20/10^6</f>
        <v>0</v>
      </c>
      <c r="L54" s="75">
        <f>'Margin per unit (cash)'!L54*'Volume (KT)'!L70*1000*'Selling Price'!L$20/10^6</f>
        <v>0</v>
      </c>
      <c r="M54" s="75">
        <f>'Margin per unit (cash)'!M54*'Volume (KT)'!M70*1000*'Selling Price'!M$20/10^6</f>
        <v>0</v>
      </c>
      <c r="N54" s="75">
        <f>'Margin per unit (cash)'!N54*'Volume (KT)'!N70*1000*'Selling Price'!N$20/10^6</f>
        <v>0</v>
      </c>
      <c r="O54" s="75">
        <f>'Margin per unit (cash)'!O54*'Volume (KT)'!O70*1000*'Selling Price'!O$20/10^6</f>
        <v>0</v>
      </c>
      <c r="P54" s="75">
        <f>'Margin per unit (cash)'!P54*'Volume (KT)'!P70*1000*'Selling Price'!P$20/10^6</f>
        <v>0</v>
      </c>
      <c r="Q54" s="75" t="e">
        <f>'Margin per unit (cash)'!Q54*'Volume (KT)'!#REF!*1000*'Selling Price'!#REF!/10^6</f>
        <v>#REF!</v>
      </c>
      <c r="R54" s="75" t="e">
        <f>'Margin per unit (cash)'!R54*'Volume (KT)'!#REF!*1000*'Selling Price'!#REF!/10^6</f>
        <v>#REF!</v>
      </c>
      <c r="S54" s="75" t="e">
        <f>'Margin per unit (cash)'!S54*'Volume (KT)'!#REF!*1000*'Selling Price'!#REF!/10^6</f>
        <v>#REF!</v>
      </c>
      <c r="T54" s="75" t="e">
        <f>'Margin per unit (cash)'!T54*'Volume (KT)'!#REF!*1000*'Selling Price'!#REF!/10^6</f>
        <v>#REF!</v>
      </c>
      <c r="U54" s="75" t="e">
        <f>'Margin per unit (cash)'!U54*'Volume (KT)'!#REF!*1000*'Selling Price'!#REF!/10^6</f>
        <v>#REF!</v>
      </c>
      <c r="V54" s="75" t="e">
        <f>'Margin per unit (cash)'!V54*'Volume (KT)'!#REF!*1000*'Selling Price'!#REF!/10^6</f>
        <v>#REF!</v>
      </c>
      <c r="W54" s="75" t="e">
        <f>'Margin per unit (cash)'!W54*'Volume (KT)'!#REF!*1000*'Selling Price'!#REF!/10^6</f>
        <v>#REF!</v>
      </c>
      <c r="X54" s="75" t="e">
        <f>'Margin per unit (cash)'!X54*'Volume (KT)'!#REF!*1000*'Selling Price'!#REF!/10^6</f>
        <v>#REF!</v>
      </c>
    </row>
    <row r="55" spans="1:24">
      <c r="A55" s="74" t="s">
        <v>91</v>
      </c>
      <c r="B55" s="86" t="s">
        <v>124</v>
      </c>
      <c r="C55" s="86" t="s">
        <v>106</v>
      </c>
      <c r="D55" s="86" t="s">
        <v>107</v>
      </c>
      <c r="E55" s="75">
        <f>'Margin per unit (cash)'!E55*'Volume (KT)'!E71*1000*'Selling Price'!E$20/10^6</f>
        <v>-37.82636300318449</v>
      </c>
      <c r="F55" s="75">
        <f>'Margin per unit (cash)'!F55*'Volume (KT)'!F71*1000*'Selling Price'!F$20/10^6</f>
        <v>-34.569657451120072</v>
      </c>
      <c r="G55" s="75">
        <f>'Margin per unit (cash)'!G55*'Volume (KT)'!G71*1000*'Selling Price'!G$20/10^6</f>
        <v>-37.107167439999955</v>
      </c>
      <c r="H55" s="75">
        <f>'Margin per unit (cash)'!H55*'Volume (KT)'!H71*1000*'Selling Price'!H$20/10^6</f>
        <v>-35.191479975126938</v>
      </c>
      <c r="I55" s="75">
        <f>'Margin per unit (cash)'!I55*'Volume (KT)'!I71*1000*'Selling Price'!I$20/10^6</f>
        <v>-37.776763207167328</v>
      </c>
      <c r="J55" s="75">
        <f>'Margin per unit (cash)'!J55*'Volume (KT)'!J71*1000*'Selling Price'!J$20/10^6</f>
        <v>-37.708027162787964</v>
      </c>
      <c r="K55" s="75">
        <f>'Margin per unit (cash)'!K55*'Volume (KT)'!K71*1000*'Selling Price'!K$20/10^6</f>
        <v>-37.806153851063655</v>
      </c>
      <c r="L55" s="75">
        <f>'Margin per unit (cash)'!L55*'Volume (KT)'!L71*1000*'Selling Price'!L$20/10^6</f>
        <v>580.72737825657953</v>
      </c>
      <c r="M55" s="75">
        <f>'Margin per unit (cash)'!M55*'Volume (KT)'!M71*1000*'Selling Price'!M$20/10^6</f>
        <v>537.32089866837907</v>
      </c>
      <c r="N55" s="75">
        <f>'Margin per unit (cash)'!N55*'Volume (KT)'!N71*1000*'Selling Price'!N$20/10^6</f>
        <v>-39.690826615857695</v>
      </c>
      <c r="O55" s="75">
        <f>'Margin per unit (cash)'!O55*'Volume (KT)'!O71*1000*'Selling Price'!O$20/10^6</f>
        <v>-40.084588279999934</v>
      </c>
      <c r="P55" s="75">
        <f>'Margin per unit (cash)'!P55*'Volume (KT)'!P71*1000*'Selling Price'!P$20/10^6</f>
        <v>-40.205843999999935</v>
      </c>
      <c r="Q55" s="75" t="e">
        <f>'Margin per unit (cash)'!Q55*'Volume (KT)'!#REF!*1000*'Selling Price'!#REF!/10^6</f>
        <v>#REF!</v>
      </c>
      <c r="R55" s="75" t="e">
        <f>'Margin per unit (cash)'!R55*'Volume (KT)'!#REF!*1000*'Selling Price'!#REF!/10^6</f>
        <v>#REF!</v>
      </c>
      <c r="S55" s="75" t="e">
        <f>'Margin per unit (cash)'!S55*'Volume (KT)'!#REF!*1000*'Selling Price'!#REF!/10^6</f>
        <v>#REF!</v>
      </c>
      <c r="T55" s="75" t="e">
        <f>'Margin per unit (cash)'!T55*'Volume (KT)'!#REF!*1000*'Selling Price'!#REF!/10^6</f>
        <v>#REF!</v>
      </c>
      <c r="U55" s="75" t="e">
        <f>'Margin per unit (cash)'!U55*'Volume (KT)'!#REF!*1000*'Selling Price'!#REF!/10^6</f>
        <v>#REF!</v>
      </c>
      <c r="V55" s="75" t="e">
        <f>'Margin per unit (cash)'!V55*'Volume (KT)'!#REF!*1000*'Selling Price'!#REF!/10^6</f>
        <v>#REF!</v>
      </c>
      <c r="W55" s="75" t="e">
        <f>'Margin per unit (cash)'!W55*'Volume (KT)'!#REF!*1000*'Selling Price'!#REF!/10^6</f>
        <v>#REF!</v>
      </c>
      <c r="X55" s="75" t="e">
        <f>'Margin per unit (cash)'!X55*'Volume (KT)'!#REF!*1000*'Selling Price'!#REF!/10^6</f>
        <v>#REF!</v>
      </c>
    </row>
    <row r="56" spans="1:24">
      <c r="A56" s="74" t="s">
        <v>91</v>
      </c>
      <c r="B56" s="85" t="s">
        <v>95</v>
      </c>
      <c r="C56" s="85" t="s">
        <v>106</v>
      </c>
      <c r="D56" s="85" t="s">
        <v>107</v>
      </c>
      <c r="E56" s="75">
        <f>'Margin per unit (cash)'!E56*'Volume (KT)'!E75*1000*'Selling Price'!E$20/10^6</f>
        <v>0</v>
      </c>
      <c r="F56" s="75">
        <f>'Margin per unit (cash)'!F56*'Volume (KT)'!F75*1000*'Selling Price'!F$20/10^6</f>
        <v>0</v>
      </c>
      <c r="G56" s="75">
        <f>'Margin per unit (cash)'!G56*'Volume (KT)'!G75*1000*'Selling Price'!G$20/10^6</f>
        <v>0</v>
      </c>
      <c r="H56" s="75">
        <f>'Margin per unit (cash)'!H56*'Volume (KT)'!H75*1000*'Selling Price'!H$20/10^6</f>
        <v>0</v>
      </c>
      <c r="I56" s="75">
        <f>'Margin per unit (cash)'!I56*'Volume (KT)'!I75*1000*'Selling Price'!I$20/10^6</f>
        <v>0</v>
      </c>
      <c r="J56" s="75">
        <f>'Margin per unit (cash)'!J56*'Volume (KT)'!J75*1000*'Selling Price'!J$20/10^6</f>
        <v>0</v>
      </c>
      <c r="K56" s="75">
        <f>'Margin per unit (cash)'!K56*'Volume (KT)'!K75*1000*'Selling Price'!K$20/10^6</f>
        <v>0</v>
      </c>
      <c r="L56" s="75">
        <f>'Margin per unit (cash)'!L56*'Volume (KT)'!L75*1000*'Selling Price'!L$20/10^6</f>
        <v>0</v>
      </c>
      <c r="M56" s="75">
        <f>'Margin per unit (cash)'!M56*'Volume (KT)'!M75*1000*'Selling Price'!M$20/10^6</f>
        <v>0</v>
      </c>
      <c r="N56" s="75">
        <f>'Margin per unit (cash)'!N56*'Volume (KT)'!N75*1000*'Selling Price'!N$20/10^6</f>
        <v>0</v>
      </c>
      <c r="O56" s="75">
        <f>'Margin per unit (cash)'!O56*'Volume (KT)'!O75*1000*'Selling Price'!O$20/10^6</f>
        <v>0</v>
      </c>
      <c r="P56" s="75">
        <f>'Margin per unit (cash)'!P56*'Volume (KT)'!P75*1000*'Selling Price'!P$20/10^6</f>
        <v>0</v>
      </c>
      <c r="Q56" s="75" t="e">
        <f>'Margin per unit (cash)'!Q56*'Volume (KT)'!#REF!*1000*'Selling Price'!#REF!/10^6</f>
        <v>#REF!</v>
      </c>
      <c r="R56" s="75" t="e">
        <f>'Margin per unit (cash)'!R56*'Volume (KT)'!#REF!*1000*'Selling Price'!#REF!/10^6</f>
        <v>#REF!</v>
      </c>
      <c r="S56" s="75" t="e">
        <f>'Margin per unit (cash)'!S56*'Volume (KT)'!#REF!*1000*'Selling Price'!#REF!/10^6</f>
        <v>#REF!</v>
      </c>
      <c r="T56" s="75" t="e">
        <f>'Margin per unit (cash)'!T56*'Volume (KT)'!#REF!*1000*'Selling Price'!#REF!/10^6</f>
        <v>#REF!</v>
      </c>
      <c r="U56" s="75" t="e">
        <f>'Margin per unit (cash)'!U56*'Volume (KT)'!#REF!*1000*'Selling Price'!#REF!/10^6</f>
        <v>#REF!</v>
      </c>
      <c r="V56" s="75" t="e">
        <f>'Margin per unit (cash)'!V56*'Volume (KT)'!#REF!*1000*'Selling Price'!#REF!/10^6</f>
        <v>#REF!</v>
      </c>
      <c r="W56" s="75" t="e">
        <f>'Margin per unit (cash)'!W56*'Volume (KT)'!#REF!*1000*'Selling Price'!#REF!/10^6</f>
        <v>#REF!</v>
      </c>
      <c r="X56" s="75" t="e">
        <f>'Margin per unit (cash)'!X56*'Volume (KT)'!#REF!*1000*'Selling Price'!#REF!/10^6</f>
        <v>#REF!</v>
      </c>
    </row>
    <row r="57" spans="1:24">
      <c r="A57" s="74" t="s">
        <v>91</v>
      </c>
      <c r="B57" s="85" t="s">
        <v>95</v>
      </c>
      <c r="C57" s="85" t="s">
        <v>106</v>
      </c>
      <c r="D57" s="85" t="s">
        <v>108</v>
      </c>
      <c r="E57" s="75">
        <f>'Margin per unit (cash)'!E57*'Volume (KT)'!E76*1000*'Selling Price'!E$20/10^6</f>
        <v>102.85300070846183</v>
      </c>
      <c r="F57" s="75">
        <f>'Margin per unit (cash)'!F57*'Volume (KT)'!F76*1000*'Selling Price'!F$20/10^6</f>
        <v>97.014964344529218</v>
      </c>
      <c r="G57" s="75">
        <f>'Margin per unit (cash)'!G57*'Volume (KT)'!G76*1000*'Selling Price'!G$20/10^6</f>
        <v>106.38335073390242</v>
      </c>
      <c r="H57" s="75">
        <f>'Margin per unit (cash)'!H57*'Volume (KT)'!H76*1000*'Selling Price'!H$20/10^6</f>
        <v>91.636751635348375</v>
      </c>
      <c r="I57" s="75">
        <f>'Margin per unit (cash)'!I57*'Volume (KT)'!I76*1000*'Selling Price'!I$20/10^6</f>
        <v>87.606512084206003</v>
      </c>
      <c r="J57" s="75">
        <f>'Margin per unit (cash)'!J57*'Volume (KT)'!J76*1000*'Selling Price'!J$20/10^6</f>
        <v>44.377433810634791</v>
      </c>
      <c r="K57" s="75">
        <f>'Margin per unit (cash)'!K57*'Volume (KT)'!K76*1000*'Selling Price'!K$20/10^6</f>
        <v>35.328864138326196</v>
      </c>
      <c r="L57" s="75">
        <f>'Margin per unit (cash)'!L57*'Volume (KT)'!L76*1000*'Selling Price'!L$20/10^6</f>
        <v>48.565474186223646</v>
      </c>
      <c r="M57" s="75">
        <f>'Margin per unit (cash)'!M57*'Volume (KT)'!M76*1000*'Selling Price'!M$20/10^6</f>
        <v>27.248821210940104</v>
      </c>
      <c r="N57" s="75">
        <f>'Margin per unit (cash)'!N57*'Volume (KT)'!N76*1000*'Selling Price'!N$20/10^6</f>
        <v>32.596191689894134</v>
      </c>
      <c r="O57" s="75">
        <f>'Margin per unit (cash)'!O57*'Volume (KT)'!O76*1000*'Selling Price'!O$20/10^6</f>
        <v>35.130416787475582</v>
      </c>
      <c r="P57" s="75">
        <f>'Margin per unit (cash)'!P57*'Volume (KT)'!P76*1000*'Selling Price'!P$20/10^6</f>
        <v>37.625874231901818</v>
      </c>
      <c r="Q57" s="75" t="e">
        <f>'Margin per unit (cash)'!Q57*'Volume (KT)'!#REF!*1000*'Selling Price'!#REF!/10^6</f>
        <v>#REF!</v>
      </c>
      <c r="R57" s="75" t="e">
        <f>'Margin per unit (cash)'!R57*'Volume (KT)'!#REF!*1000*'Selling Price'!#REF!/10^6</f>
        <v>#REF!</v>
      </c>
      <c r="S57" s="75" t="e">
        <f>'Margin per unit (cash)'!S57*'Volume (KT)'!#REF!*1000*'Selling Price'!#REF!/10^6</f>
        <v>#REF!</v>
      </c>
      <c r="T57" s="75" t="e">
        <f>'Margin per unit (cash)'!T57*'Volume (KT)'!#REF!*1000*'Selling Price'!#REF!/10^6</f>
        <v>#REF!</v>
      </c>
      <c r="U57" s="75" t="e">
        <f>'Margin per unit (cash)'!U57*'Volume (KT)'!#REF!*1000*'Selling Price'!#REF!/10^6</f>
        <v>#REF!</v>
      </c>
      <c r="V57" s="75" t="e">
        <f>'Margin per unit (cash)'!V57*'Volume (KT)'!#REF!*1000*'Selling Price'!#REF!/10^6</f>
        <v>#REF!</v>
      </c>
      <c r="W57" s="75" t="e">
        <f>'Margin per unit (cash)'!W57*'Volume (KT)'!#REF!*1000*'Selling Price'!#REF!/10^6</f>
        <v>#REF!</v>
      </c>
      <c r="X57" s="75" t="e">
        <f>'Margin per unit (cash)'!X57*'Volume (KT)'!#REF!*1000*'Selling Price'!#REF!/10^6</f>
        <v>#REF!</v>
      </c>
    </row>
    <row r="58" spans="1:24">
      <c r="A58" s="74" t="s">
        <v>91</v>
      </c>
      <c r="B58" s="85" t="s">
        <v>95</v>
      </c>
      <c r="C58" s="85" t="s">
        <v>106</v>
      </c>
      <c r="D58" s="85" t="s">
        <v>109</v>
      </c>
      <c r="E58" s="75">
        <f>'Margin per unit (cash)'!E58*'Volume (KT)'!E77*1000*'Selling Price'!E$20/10^6</f>
        <v>32.786482437570662</v>
      </c>
      <c r="F58" s="75">
        <f>'Margin per unit (cash)'!F58*'Volume (KT)'!F77*1000*'Selling Price'!F$20/10^6</f>
        <v>38.485884986255712</v>
      </c>
      <c r="G58" s="75">
        <f>'Margin per unit (cash)'!G58*'Volume (KT)'!G77*1000*'Selling Price'!G$20/10^6</f>
        <v>41.16422223237992</v>
      </c>
      <c r="H58" s="75">
        <f>'Margin per unit (cash)'!H58*'Volume (KT)'!H77*1000*'Selling Price'!H$20/10^6</f>
        <v>26.60403099818847</v>
      </c>
      <c r="I58" s="75">
        <f>'Margin per unit (cash)'!I58*'Volume (KT)'!I77*1000*'Selling Price'!I$20/10^6</f>
        <v>25.279573826084256</v>
      </c>
      <c r="J58" s="75">
        <f>'Margin per unit (cash)'!J58*'Volume (KT)'!J77*1000*'Selling Price'!J$20/10^6</f>
        <v>31.456027155512896</v>
      </c>
      <c r="K58" s="75">
        <f>'Margin per unit (cash)'!K58*'Volume (KT)'!K77*1000*'Selling Price'!K$20/10^6</f>
        <v>46.651974525612111</v>
      </c>
      <c r="L58" s="75">
        <f>'Margin per unit (cash)'!L58*'Volume (KT)'!L77*1000*'Selling Price'!L$20/10^6</f>
        <v>44.096316249139804</v>
      </c>
      <c r="M58" s="75">
        <f>'Margin per unit (cash)'!M58*'Volume (KT)'!M77*1000*'Selling Price'!M$20/10^6</f>
        <v>67.944516298546503</v>
      </c>
      <c r="N58" s="75">
        <f>'Margin per unit (cash)'!N58*'Volume (KT)'!N77*1000*'Selling Price'!N$20/10^6</f>
        <v>38.501788807113819</v>
      </c>
      <c r="O58" s="75">
        <f>'Margin per unit (cash)'!O58*'Volume (KT)'!O77*1000*'Selling Price'!O$20/10^6</f>
        <v>44.150612247656809</v>
      </c>
      <c r="P58" s="75">
        <f>'Margin per unit (cash)'!P58*'Volume (KT)'!P77*1000*'Selling Price'!P$20/10^6</f>
        <v>48.96819375376095</v>
      </c>
      <c r="Q58" s="75" t="e">
        <f>'Margin per unit (cash)'!Q58*'Volume (KT)'!#REF!*1000*'Selling Price'!#REF!/10^6</f>
        <v>#REF!</v>
      </c>
      <c r="R58" s="75" t="e">
        <f>'Margin per unit (cash)'!R58*'Volume (KT)'!#REF!*1000*'Selling Price'!#REF!/10^6</f>
        <v>#REF!</v>
      </c>
      <c r="S58" s="75" t="e">
        <f>'Margin per unit (cash)'!S58*'Volume (KT)'!#REF!*1000*'Selling Price'!#REF!/10^6</f>
        <v>#REF!</v>
      </c>
      <c r="T58" s="75" t="e">
        <f>'Margin per unit (cash)'!T58*'Volume (KT)'!#REF!*1000*'Selling Price'!#REF!/10^6</f>
        <v>#REF!</v>
      </c>
      <c r="U58" s="75" t="e">
        <f>'Margin per unit (cash)'!U58*'Volume (KT)'!#REF!*1000*'Selling Price'!#REF!/10^6</f>
        <v>#REF!</v>
      </c>
      <c r="V58" s="75" t="e">
        <f>'Margin per unit (cash)'!V58*'Volume (KT)'!#REF!*1000*'Selling Price'!#REF!/10^6</f>
        <v>#REF!</v>
      </c>
      <c r="W58" s="75" t="e">
        <f>'Margin per unit (cash)'!W58*'Volume (KT)'!#REF!*1000*'Selling Price'!#REF!/10^6</f>
        <v>#REF!</v>
      </c>
      <c r="X58" s="75" t="e">
        <f>'Margin per unit (cash)'!X58*'Volume (KT)'!#REF!*1000*'Selling Price'!#REF!/10^6</f>
        <v>#REF!</v>
      </c>
    </row>
    <row r="59" spans="1:24">
      <c r="A59" s="74" t="s">
        <v>91</v>
      </c>
      <c r="B59" s="85" t="s">
        <v>95</v>
      </c>
      <c r="C59" s="85" t="s">
        <v>110</v>
      </c>
      <c r="D59" s="85" t="s">
        <v>107</v>
      </c>
      <c r="E59" s="75">
        <f>'Margin per unit (cash)'!E59*'Volume (KT)'!E79*1000*'Selling Price'!E$20/10^6</f>
        <v>0</v>
      </c>
      <c r="F59" s="75">
        <f>'Margin per unit (cash)'!F59*'Volume (KT)'!F79*1000*'Selling Price'!F$20/10^6</f>
        <v>4.9147052689752542</v>
      </c>
      <c r="G59" s="75">
        <f>'Margin per unit (cash)'!G59*'Volume (KT)'!G79*1000*'Selling Price'!G$20/10^6</f>
        <v>5.385001252076476E-2</v>
      </c>
      <c r="H59" s="75">
        <f>'Margin per unit (cash)'!H59*'Volume (KT)'!H79*1000*'Selling Price'!H$20/10^6</f>
        <v>0</v>
      </c>
      <c r="I59" s="75">
        <f>'Margin per unit (cash)'!I59*'Volume (KT)'!I79*1000*'Selling Price'!I$20/10^6</f>
        <v>0</v>
      </c>
      <c r="J59" s="75">
        <f>'Margin per unit (cash)'!J59*'Volume (KT)'!J79*1000*'Selling Price'!J$20/10^6</f>
        <v>0</v>
      </c>
      <c r="K59" s="75">
        <f>'Margin per unit (cash)'!K59*'Volume (KT)'!K79*1000*'Selling Price'!K$20/10^6</f>
        <v>0</v>
      </c>
      <c r="L59" s="75">
        <f>'Margin per unit (cash)'!L59*'Volume (KT)'!L79*1000*'Selling Price'!L$20/10^6</f>
        <v>0</v>
      </c>
      <c r="M59" s="75">
        <f>'Margin per unit (cash)'!M59*'Volume (KT)'!M79*1000*'Selling Price'!M$20/10^6</f>
        <v>0</v>
      </c>
      <c r="N59" s="75">
        <f>'Margin per unit (cash)'!N59*'Volume (KT)'!N79*1000*'Selling Price'!N$20/10^6</f>
        <v>0</v>
      </c>
      <c r="O59" s="75">
        <f>'Margin per unit (cash)'!O59*'Volume (KT)'!O79*1000*'Selling Price'!O$20/10^6</f>
        <v>0</v>
      </c>
      <c r="P59" s="75">
        <f>'Margin per unit (cash)'!P59*'Volume (KT)'!P79*1000*'Selling Price'!P$20/10^6</f>
        <v>0</v>
      </c>
      <c r="Q59" s="75" t="e">
        <f>'Margin per unit (cash)'!Q59*'Volume (KT)'!#REF!*1000*'Selling Price'!#REF!/10^6</f>
        <v>#REF!</v>
      </c>
      <c r="R59" s="75" t="e">
        <f>'Margin per unit (cash)'!R59*'Volume (KT)'!#REF!*1000*'Selling Price'!#REF!/10^6</f>
        <v>#REF!</v>
      </c>
      <c r="S59" s="75" t="e">
        <f>'Margin per unit (cash)'!S59*'Volume (KT)'!#REF!*1000*'Selling Price'!#REF!/10^6</f>
        <v>#REF!</v>
      </c>
      <c r="T59" s="75" t="e">
        <f>'Margin per unit (cash)'!T59*'Volume (KT)'!#REF!*1000*'Selling Price'!#REF!/10^6</f>
        <v>#REF!</v>
      </c>
      <c r="U59" s="75" t="e">
        <f>'Margin per unit (cash)'!U59*'Volume (KT)'!#REF!*1000*'Selling Price'!#REF!/10^6</f>
        <v>#REF!</v>
      </c>
      <c r="V59" s="75" t="e">
        <f>'Margin per unit (cash)'!V59*'Volume (KT)'!#REF!*1000*'Selling Price'!#REF!/10^6</f>
        <v>#REF!</v>
      </c>
      <c r="W59" s="75" t="e">
        <f>'Margin per unit (cash)'!W59*'Volume (KT)'!#REF!*1000*'Selling Price'!#REF!/10^6</f>
        <v>#REF!</v>
      </c>
      <c r="X59" s="75" t="e">
        <f>'Margin per unit (cash)'!X59*'Volume (KT)'!#REF!*1000*'Selling Price'!#REF!/10^6</f>
        <v>#REF!</v>
      </c>
    </row>
    <row r="60" spans="1:24">
      <c r="A60" s="74" t="s">
        <v>91</v>
      </c>
      <c r="B60" s="85" t="s">
        <v>95</v>
      </c>
      <c r="C60" s="85" t="s">
        <v>111</v>
      </c>
      <c r="D60" s="85" t="s">
        <v>107</v>
      </c>
      <c r="E60" s="75">
        <f>'Margin per unit (cash)'!E60*'Volume (KT)'!E80*1000*'Selling Price'!E$20/10^6</f>
        <v>35.903375420787704</v>
      </c>
      <c r="F60" s="75">
        <f>'Margin per unit (cash)'!F60*'Volume (KT)'!F80*1000*'Selling Price'!F$20/10^6</f>
        <v>50.909297606915018</v>
      </c>
      <c r="G60" s="75">
        <f>'Margin per unit (cash)'!G60*'Volume (KT)'!G80*1000*'Selling Price'!G$20/10^6</f>
        <v>53.850012520762725</v>
      </c>
      <c r="H60" s="75">
        <f>'Margin per unit (cash)'!H60*'Volume (KT)'!H80*1000*'Selling Price'!H$20/10^6</f>
        <v>22.533641107453722</v>
      </c>
      <c r="I60" s="75">
        <f>'Margin per unit (cash)'!I60*'Volume (KT)'!I80*1000*'Selling Price'!I$20/10^6</f>
        <v>8.3392526526108437</v>
      </c>
      <c r="J60" s="75">
        <f>'Margin per unit (cash)'!J60*'Volume (KT)'!J80*1000*'Selling Price'!J$20/10^6</f>
        <v>0</v>
      </c>
      <c r="K60" s="75">
        <f>'Margin per unit (cash)'!K60*'Volume (KT)'!K80*1000*'Selling Price'!K$20/10^6</f>
        <v>0</v>
      </c>
      <c r="L60" s="75">
        <f>'Margin per unit (cash)'!L60*'Volume (KT)'!L80*1000*'Selling Price'!L$20/10^6</f>
        <v>0</v>
      </c>
      <c r="M60" s="75">
        <f>'Margin per unit (cash)'!M60*'Volume (KT)'!M80*1000*'Selling Price'!M$20/10^6</f>
        <v>0</v>
      </c>
      <c r="N60" s="75">
        <f>'Margin per unit (cash)'!N60*'Volume (KT)'!N80*1000*'Selling Price'!N$20/10^6</f>
        <v>0</v>
      </c>
      <c r="O60" s="75">
        <f>'Margin per unit (cash)'!O60*'Volume (KT)'!O80*1000*'Selling Price'!O$20/10^6</f>
        <v>0</v>
      </c>
      <c r="P60" s="75">
        <f>'Margin per unit (cash)'!P60*'Volume (KT)'!P80*1000*'Selling Price'!P$20/10^6</f>
        <v>0</v>
      </c>
      <c r="Q60" s="75" t="e">
        <f>'Margin per unit (cash)'!Q60*'Volume (KT)'!#REF!*1000*'Selling Price'!#REF!/10^6</f>
        <v>#REF!</v>
      </c>
      <c r="R60" s="75" t="e">
        <f>'Margin per unit (cash)'!R60*'Volume (KT)'!#REF!*1000*'Selling Price'!#REF!/10^6</f>
        <v>#REF!</v>
      </c>
      <c r="S60" s="75" t="e">
        <f>'Margin per unit (cash)'!S60*'Volume (KT)'!#REF!*1000*'Selling Price'!#REF!/10^6</f>
        <v>#REF!</v>
      </c>
      <c r="T60" s="75" t="e">
        <f>'Margin per unit (cash)'!T60*'Volume (KT)'!#REF!*1000*'Selling Price'!#REF!/10^6</f>
        <v>#REF!</v>
      </c>
      <c r="U60" s="75" t="e">
        <f>'Margin per unit (cash)'!U60*'Volume (KT)'!#REF!*1000*'Selling Price'!#REF!/10^6</f>
        <v>#REF!</v>
      </c>
      <c r="V60" s="75" t="e">
        <f>'Margin per unit (cash)'!V60*'Volume (KT)'!#REF!*1000*'Selling Price'!#REF!/10^6</f>
        <v>#REF!</v>
      </c>
      <c r="W60" s="75" t="e">
        <f>'Margin per unit (cash)'!W60*'Volume (KT)'!#REF!*1000*'Selling Price'!#REF!/10^6</f>
        <v>#REF!</v>
      </c>
      <c r="X60" s="75" t="e">
        <f>'Margin per unit (cash)'!X60*'Volume (KT)'!#REF!*1000*'Selling Price'!#REF!/10^6</f>
        <v>#REF!</v>
      </c>
    </row>
    <row r="61" spans="1:24">
      <c r="A61" s="74" t="s">
        <v>91</v>
      </c>
      <c r="B61" s="85" t="s">
        <v>95</v>
      </c>
      <c r="C61" s="85" t="s">
        <v>112</v>
      </c>
      <c r="D61" s="85" t="s">
        <v>107</v>
      </c>
      <c r="E61" s="75">
        <f>'Margin per unit (cash)'!E61*'Volume (KT)'!E81*1000*'Selling Price'!E$20/10^6</f>
        <v>0</v>
      </c>
      <c r="F61" s="75">
        <f>'Margin per unit (cash)'!F61*'Volume (KT)'!F81*1000*'Selling Price'!F$20/10^6</f>
        <v>0</v>
      </c>
      <c r="G61" s="75">
        <f>'Margin per unit (cash)'!G61*'Volume (KT)'!G81*1000*'Selling Price'!G$20/10^6</f>
        <v>0</v>
      </c>
      <c r="H61" s="75">
        <f>'Margin per unit (cash)'!H61*'Volume (KT)'!H81*1000*'Selling Price'!H$20/10^6</f>
        <v>0</v>
      </c>
      <c r="I61" s="75">
        <f>'Margin per unit (cash)'!I61*'Volume (KT)'!I81*1000*'Selling Price'!I$20/10^6</f>
        <v>0</v>
      </c>
      <c r="J61" s="75">
        <f>'Margin per unit (cash)'!J61*'Volume (KT)'!J81*1000*'Selling Price'!J$20/10^6</f>
        <v>0</v>
      </c>
      <c r="K61" s="75">
        <f>'Margin per unit (cash)'!K61*'Volume (KT)'!K81*1000*'Selling Price'!K$20/10^6</f>
        <v>0</v>
      </c>
      <c r="L61" s="75">
        <f>'Margin per unit (cash)'!L61*'Volume (KT)'!L81*1000*'Selling Price'!L$20/10^6</f>
        <v>0</v>
      </c>
      <c r="M61" s="75">
        <f>'Margin per unit (cash)'!M61*'Volume (KT)'!M81*1000*'Selling Price'!M$20/10^6</f>
        <v>0</v>
      </c>
      <c r="N61" s="75">
        <f>'Margin per unit (cash)'!N61*'Volume (KT)'!N81*1000*'Selling Price'!N$20/10^6</f>
        <v>0</v>
      </c>
      <c r="O61" s="75">
        <f>'Margin per unit (cash)'!O61*'Volume (KT)'!O81*1000*'Selling Price'!O$20/10^6</f>
        <v>0</v>
      </c>
      <c r="P61" s="75">
        <f>'Margin per unit (cash)'!P61*'Volume (KT)'!P81*1000*'Selling Price'!P$20/10^6</f>
        <v>0</v>
      </c>
      <c r="Q61" s="75" t="e">
        <f>'Margin per unit (cash)'!Q61*'Volume (KT)'!#REF!*1000*'Selling Price'!#REF!/10^6</f>
        <v>#REF!</v>
      </c>
      <c r="R61" s="75" t="e">
        <f>'Margin per unit (cash)'!R61*'Volume (KT)'!#REF!*1000*'Selling Price'!#REF!/10^6</f>
        <v>#REF!</v>
      </c>
      <c r="S61" s="75" t="e">
        <f>'Margin per unit (cash)'!S61*'Volume (KT)'!#REF!*1000*'Selling Price'!#REF!/10^6</f>
        <v>#REF!</v>
      </c>
      <c r="T61" s="75" t="e">
        <f>'Margin per unit (cash)'!T61*'Volume (KT)'!#REF!*1000*'Selling Price'!#REF!/10^6</f>
        <v>#REF!</v>
      </c>
      <c r="U61" s="75" t="e">
        <f>'Margin per unit (cash)'!U61*'Volume (KT)'!#REF!*1000*'Selling Price'!#REF!/10^6</f>
        <v>#REF!</v>
      </c>
      <c r="V61" s="75" t="e">
        <f>'Margin per unit (cash)'!V61*'Volume (KT)'!#REF!*1000*'Selling Price'!#REF!/10^6</f>
        <v>#REF!</v>
      </c>
      <c r="W61" s="75" t="e">
        <f>'Margin per unit (cash)'!W61*'Volume (KT)'!#REF!*1000*'Selling Price'!#REF!/10^6</f>
        <v>#REF!</v>
      </c>
      <c r="X61" s="75" t="e">
        <f>'Margin per unit (cash)'!X61*'Volume (KT)'!#REF!*1000*'Selling Price'!#REF!/10^6</f>
        <v>#REF!</v>
      </c>
    </row>
    <row r="62" spans="1:24">
      <c r="A62" s="74" t="s">
        <v>91</v>
      </c>
      <c r="B62" s="85" t="s">
        <v>95</v>
      </c>
      <c r="C62" s="85" t="s">
        <v>112</v>
      </c>
      <c r="D62" s="85" t="s">
        <v>109</v>
      </c>
      <c r="E62" s="75">
        <f>'Margin per unit (cash)'!E62*'Volume (KT)'!E82*1000*'Selling Price'!E$20/10^6</f>
        <v>0</v>
      </c>
      <c r="F62" s="75">
        <f>'Margin per unit (cash)'!F62*'Volume (KT)'!F82*1000*'Selling Price'!F$20/10^6</f>
        <v>0</v>
      </c>
      <c r="G62" s="75">
        <f>'Margin per unit (cash)'!G62*'Volume (KT)'!G82*1000*'Selling Price'!G$20/10^6</f>
        <v>0</v>
      </c>
      <c r="H62" s="75">
        <f>'Margin per unit (cash)'!H62*'Volume (KT)'!H82*1000*'Selling Price'!H$20/10^6</f>
        <v>0</v>
      </c>
      <c r="I62" s="75">
        <f>'Margin per unit (cash)'!I62*'Volume (KT)'!I82*1000*'Selling Price'!I$20/10^6</f>
        <v>0</v>
      </c>
      <c r="J62" s="75">
        <f>'Margin per unit (cash)'!J62*'Volume (KT)'!J82*1000*'Selling Price'!J$20/10^6</f>
        <v>0</v>
      </c>
      <c r="K62" s="75">
        <f>'Margin per unit (cash)'!K62*'Volume (KT)'!K82*1000*'Selling Price'!K$20/10^6</f>
        <v>0</v>
      </c>
      <c r="L62" s="75">
        <f>'Margin per unit (cash)'!L62*'Volume (KT)'!L82*1000*'Selling Price'!L$20/10^6</f>
        <v>0</v>
      </c>
      <c r="M62" s="75">
        <f>'Margin per unit (cash)'!M62*'Volume (KT)'!M82*1000*'Selling Price'!M$20/10^6</f>
        <v>0</v>
      </c>
      <c r="N62" s="75">
        <f>'Margin per unit (cash)'!N62*'Volume (KT)'!N82*1000*'Selling Price'!N$20/10^6</f>
        <v>0</v>
      </c>
      <c r="O62" s="75">
        <f>'Margin per unit (cash)'!O62*'Volume (KT)'!O82*1000*'Selling Price'!O$20/10^6</f>
        <v>0</v>
      </c>
      <c r="P62" s="75">
        <f>'Margin per unit (cash)'!P62*'Volume (KT)'!P82*1000*'Selling Price'!P$20/10^6</f>
        <v>0</v>
      </c>
      <c r="Q62" s="75" t="e">
        <f>'Margin per unit (cash)'!Q62*'Volume (KT)'!#REF!*1000*'Selling Price'!#REF!/10^6</f>
        <v>#REF!</v>
      </c>
      <c r="R62" s="75" t="e">
        <f>'Margin per unit (cash)'!R62*'Volume (KT)'!#REF!*1000*'Selling Price'!#REF!/10^6</f>
        <v>#REF!</v>
      </c>
      <c r="S62" s="75" t="e">
        <f>'Margin per unit (cash)'!S62*'Volume (KT)'!#REF!*1000*'Selling Price'!#REF!/10^6</f>
        <v>#REF!</v>
      </c>
      <c r="T62" s="75" t="e">
        <f>'Margin per unit (cash)'!T62*'Volume (KT)'!#REF!*1000*'Selling Price'!#REF!/10^6</f>
        <v>#REF!</v>
      </c>
      <c r="U62" s="75" t="e">
        <f>'Margin per unit (cash)'!U62*'Volume (KT)'!#REF!*1000*'Selling Price'!#REF!/10^6</f>
        <v>#REF!</v>
      </c>
      <c r="V62" s="75" t="e">
        <f>'Margin per unit (cash)'!V62*'Volume (KT)'!#REF!*1000*'Selling Price'!#REF!/10^6</f>
        <v>#REF!</v>
      </c>
      <c r="W62" s="75" t="e">
        <f>'Margin per unit (cash)'!W62*'Volume (KT)'!#REF!*1000*'Selling Price'!#REF!/10^6</f>
        <v>#REF!</v>
      </c>
      <c r="X62" s="75" t="e">
        <f>'Margin per unit (cash)'!X62*'Volume (KT)'!#REF!*1000*'Selling Price'!#REF!/10^6</f>
        <v>#REF!</v>
      </c>
    </row>
    <row r="63" spans="1:24">
      <c r="A63" s="74" t="s">
        <v>91</v>
      </c>
      <c r="B63" s="85" t="s">
        <v>95</v>
      </c>
      <c r="C63" s="85" t="s">
        <v>113</v>
      </c>
      <c r="D63" s="85" t="s">
        <v>107</v>
      </c>
      <c r="E63" s="75">
        <f>'Margin per unit (cash)'!E63*'Volume (KT)'!E83*1000*'Selling Price'!E$20/10^6</f>
        <v>0</v>
      </c>
      <c r="F63" s="75">
        <f>'Margin per unit (cash)'!F63*'Volume (KT)'!F83*1000*'Selling Price'!F$20/10^6</f>
        <v>0</v>
      </c>
      <c r="G63" s="75">
        <f>'Margin per unit (cash)'!G63*'Volume (KT)'!G83*1000*'Selling Price'!G$20/10^6</f>
        <v>0</v>
      </c>
      <c r="H63" s="75">
        <f>'Margin per unit (cash)'!H63*'Volume (KT)'!H83*1000*'Selling Price'!H$20/10^6</f>
        <v>0</v>
      </c>
      <c r="I63" s="75">
        <f>'Margin per unit (cash)'!I63*'Volume (KT)'!I83*1000*'Selling Price'!I$20/10^6</f>
        <v>0</v>
      </c>
      <c r="J63" s="75">
        <f>'Margin per unit (cash)'!J63*'Volume (KT)'!J83*1000*'Selling Price'!J$20/10^6</f>
        <v>0</v>
      </c>
      <c r="K63" s="75">
        <f>'Margin per unit (cash)'!K63*'Volume (KT)'!K83*1000*'Selling Price'!K$20/10^6</f>
        <v>0</v>
      </c>
      <c r="L63" s="75">
        <f>'Margin per unit (cash)'!L63*'Volume (KT)'!L83*1000*'Selling Price'!L$20/10^6</f>
        <v>0</v>
      </c>
      <c r="M63" s="75">
        <f>'Margin per unit (cash)'!M63*'Volume (KT)'!M83*1000*'Selling Price'!M$20/10^6</f>
        <v>0</v>
      </c>
      <c r="N63" s="75">
        <f>'Margin per unit (cash)'!N63*'Volume (KT)'!N83*1000*'Selling Price'!N$20/10^6</f>
        <v>0</v>
      </c>
      <c r="O63" s="75">
        <f>'Margin per unit (cash)'!O63*'Volume (KT)'!O83*1000*'Selling Price'!O$20/10^6</f>
        <v>0</v>
      </c>
      <c r="P63" s="75">
        <f>'Margin per unit (cash)'!P63*'Volume (KT)'!P83*1000*'Selling Price'!P$20/10^6</f>
        <v>0</v>
      </c>
      <c r="Q63" s="75" t="e">
        <f>'Margin per unit (cash)'!Q63*'Volume (KT)'!#REF!*1000*'Selling Price'!#REF!/10^6</f>
        <v>#REF!</v>
      </c>
      <c r="R63" s="75" t="e">
        <f>'Margin per unit (cash)'!R63*'Volume (KT)'!#REF!*1000*'Selling Price'!#REF!/10^6</f>
        <v>#REF!</v>
      </c>
      <c r="S63" s="75" t="e">
        <f>'Margin per unit (cash)'!S63*'Volume (KT)'!#REF!*1000*'Selling Price'!#REF!/10^6</f>
        <v>#REF!</v>
      </c>
      <c r="T63" s="75" t="e">
        <f>'Margin per unit (cash)'!T63*'Volume (KT)'!#REF!*1000*'Selling Price'!#REF!/10^6</f>
        <v>#REF!</v>
      </c>
      <c r="U63" s="75" t="e">
        <f>'Margin per unit (cash)'!U63*'Volume (KT)'!#REF!*1000*'Selling Price'!#REF!/10^6</f>
        <v>#REF!</v>
      </c>
      <c r="V63" s="75" t="e">
        <f>'Margin per unit (cash)'!V63*'Volume (KT)'!#REF!*1000*'Selling Price'!#REF!/10^6</f>
        <v>#REF!</v>
      </c>
      <c r="W63" s="75" t="e">
        <f>'Margin per unit (cash)'!W63*'Volume (KT)'!#REF!*1000*'Selling Price'!#REF!/10^6</f>
        <v>#REF!</v>
      </c>
      <c r="X63" s="75" t="e">
        <f>'Margin per unit (cash)'!X63*'Volume (KT)'!#REF!*1000*'Selling Price'!#REF!/10^6</f>
        <v>#REF!</v>
      </c>
    </row>
    <row r="64" spans="1:24">
      <c r="A64" s="74" t="s">
        <v>91</v>
      </c>
      <c r="B64" s="85" t="s">
        <v>95</v>
      </c>
      <c r="C64" s="85" t="s">
        <v>113</v>
      </c>
      <c r="D64" s="85" t="s">
        <v>109</v>
      </c>
      <c r="E64" s="75">
        <f>'Margin per unit (cash)'!E64*'Volume (KT)'!E84*1000*'Selling Price'!E$20/10^6</f>
        <v>0</v>
      </c>
      <c r="F64" s="75">
        <f>'Margin per unit (cash)'!F64*'Volume (KT)'!F84*1000*'Selling Price'!F$20/10^6</f>
        <v>0</v>
      </c>
      <c r="G64" s="75">
        <f>'Margin per unit (cash)'!G64*'Volume (KT)'!G84*1000*'Selling Price'!G$20/10^6</f>
        <v>0</v>
      </c>
      <c r="H64" s="75">
        <f>'Margin per unit (cash)'!H64*'Volume (KT)'!H84*1000*'Selling Price'!H$20/10^6</f>
        <v>0</v>
      </c>
      <c r="I64" s="75">
        <f>'Margin per unit (cash)'!I64*'Volume (KT)'!I84*1000*'Selling Price'!I$20/10^6</f>
        <v>0</v>
      </c>
      <c r="J64" s="75">
        <f>'Margin per unit (cash)'!J64*'Volume (KT)'!J84*1000*'Selling Price'!J$20/10^6</f>
        <v>0</v>
      </c>
      <c r="K64" s="75">
        <f>'Margin per unit (cash)'!K64*'Volume (KT)'!K84*1000*'Selling Price'!K$20/10^6</f>
        <v>0</v>
      </c>
      <c r="L64" s="75">
        <f>'Margin per unit (cash)'!L64*'Volume (KT)'!L84*1000*'Selling Price'!L$20/10^6</f>
        <v>0</v>
      </c>
      <c r="M64" s="75">
        <f>'Margin per unit (cash)'!M64*'Volume (KT)'!M84*1000*'Selling Price'!M$20/10^6</f>
        <v>0</v>
      </c>
      <c r="N64" s="75">
        <f>'Margin per unit (cash)'!N64*'Volume (KT)'!N84*1000*'Selling Price'!N$20/10^6</f>
        <v>0</v>
      </c>
      <c r="O64" s="75">
        <f>'Margin per unit (cash)'!O64*'Volume (KT)'!O84*1000*'Selling Price'!O$20/10^6</f>
        <v>0</v>
      </c>
      <c r="P64" s="75">
        <f>'Margin per unit (cash)'!P64*'Volume (KT)'!P84*1000*'Selling Price'!P$20/10^6</f>
        <v>0</v>
      </c>
      <c r="Q64" s="75" t="e">
        <f>'Margin per unit (cash)'!Q64*'Volume (KT)'!#REF!*1000*'Selling Price'!#REF!/10^6</f>
        <v>#REF!</v>
      </c>
      <c r="R64" s="75" t="e">
        <f>'Margin per unit (cash)'!R64*'Volume (KT)'!#REF!*1000*'Selling Price'!#REF!/10^6</f>
        <v>#REF!</v>
      </c>
      <c r="S64" s="75" t="e">
        <f>'Margin per unit (cash)'!S64*'Volume (KT)'!#REF!*1000*'Selling Price'!#REF!/10^6</f>
        <v>#REF!</v>
      </c>
      <c r="T64" s="75" t="e">
        <f>'Margin per unit (cash)'!T64*'Volume (KT)'!#REF!*1000*'Selling Price'!#REF!/10^6</f>
        <v>#REF!</v>
      </c>
      <c r="U64" s="75" t="e">
        <f>'Margin per unit (cash)'!U64*'Volume (KT)'!#REF!*1000*'Selling Price'!#REF!/10^6</f>
        <v>#REF!</v>
      </c>
      <c r="V64" s="75" t="e">
        <f>'Margin per unit (cash)'!V64*'Volume (KT)'!#REF!*1000*'Selling Price'!#REF!/10^6</f>
        <v>#REF!</v>
      </c>
      <c r="W64" s="75" t="e">
        <f>'Margin per unit (cash)'!W64*'Volume (KT)'!#REF!*1000*'Selling Price'!#REF!/10^6</f>
        <v>#REF!</v>
      </c>
      <c r="X64" s="75" t="e">
        <f>'Margin per unit (cash)'!X64*'Volume (KT)'!#REF!*1000*'Selling Price'!#REF!/10^6</f>
        <v>#REF!</v>
      </c>
    </row>
    <row r="65" spans="1:24">
      <c r="A65" s="74" t="s">
        <v>91</v>
      </c>
      <c r="B65" s="85" t="s">
        <v>95</v>
      </c>
      <c r="C65" s="85" t="s">
        <v>114</v>
      </c>
      <c r="D65" s="85" t="s">
        <v>107</v>
      </c>
      <c r="E65" s="75">
        <f>'Margin per unit (cash)'!E65*'Volume (KT)'!E85*1000*'Selling Price'!E$20/10^6</f>
        <v>0</v>
      </c>
      <c r="F65" s="75">
        <f>'Margin per unit (cash)'!F65*'Volume (KT)'!F85*1000*'Selling Price'!F$20/10^6</f>
        <v>0</v>
      </c>
      <c r="G65" s="75">
        <f>'Margin per unit (cash)'!G65*'Volume (KT)'!G85*1000*'Selling Price'!G$20/10^6</f>
        <v>0</v>
      </c>
      <c r="H65" s="75">
        <f>'Margin per unit (cash)'!H65*'Volume (KT)'!H85*1000*'Selling Price'!H$20/10^6</f>
        <v>0</v>
      </c>
      <c r="I65" s="75">
        <f>'Margin per unit (cash)'!I65*'Volume (KT)'!I85*1000*'Selling Price'!I$20/10^6</f>
        <v>0</v>
      </c>
      <c r="J65" s="75">
        <f>'Margin per unit (cash)'!J65*'Volume (KT)'!J85*1000*'Selling Price'!J$20/10^6</f>
        <v>0</v>
      </c>
      <c r="K65" s="75">
        <f>'Margin per unit (cash)'!K65*'Volume (KT)'!K85*1000*'Selling Price'!K$20/10^6</f>
        <v>0</v>
      </c>
      <c r="L65" s="75">
        <f>'Margin per unit (cash)'!L65*'Volume (KT)'!L85*1000*'Selling Price'!L$20/10^6</f>
        <v>0</v>
      </c>
      <c r="M65" s="75">
        <f>'Margin per unit (cash)'!M65*'Volume (KT)'!M85*1000*'Selling Price'!M$20/10^6</f>
        <v>0</v>
      </c>
      <c r="N65" s="75">
        <f>'Margin per unit (cash)'!N65*'Volume (KT)'!N85*1000*'Selling Price'!N$20/10^6</f>
        <v>0</v>
      </c>
      <c r="O65" s="75">
        <f>'Margin per unit (cash)'!O65*'Volume (KT)'!O85*1000*'Selling Price'!O$20/10^6</f>
        <v>0</v>
      </c>
      <c r="P65" s="75">
        <f>'Margin per unit (cash)'!P65*'Volume (KT)'!P85*1000*'Selling Price'!P$20/10^6</f>
        <v>0</v>
      </c>
      <c r="Q65" s="75" t="e">
        <f>'Margin per unit (cash)'!Q65*'Volume (KT)'!#REF!*1000*'Selling Price'!#REF!/10^6</f>
        <v>#REF!</v>
      </c>
      <c r="R65" s="75" t="e">
        <f>'Margin per unit (cash)'!R65*'Volume (KT)'!#REF!*1000*'Selling Price'!#REF!/10^6</f>
        <v>#REF!</v>
      </c>
      <c r="S65" s="75" t="e">
        <f>'Margin per unit (cash)'!S65*'Volume (KT)'!#REF!*1000*'Selling Price'!#REF!/10^6</f>
        <v>#REF!</v>
      </c>
      <c r="T65" s="75" t="e">
        <f>'Margin per unit (cash)'!T65*'Volume (KT)'!#REF!*1000*'Selling Price'!#REF!/10^6</f>
        <v>#REF!</v>
      </c>
      <c r="U65" s="75" t="e">
        <f>'Margin per unit (cash)'!U65*'Volume (KT)'!#REF!*1000*'Selling Price'!#REF!/10^6</f>
        <v>#REF!</v>
      </c>
      <c r="V65" s="75" t="e">
        <f>'Margin per unit (cash)'!V65*'Volume (KT)'!#REF!*1000*'Selling Price'!#REF!/10^6</f>
        <v>#REF!</v>
      </c>
      <c r="W65" s="75" t="e">
        <f>'Margin per unit (cash)'!W65*'Volume (KT)'!#REF!*1000*'Selling Price'!#REF!/10^6</f>
        <v>#REF!</v>
      </c>
      <c r="X65" s="75" t="e">
        <f>'Margin per unit (cash)'!X65*'Volume (KT)'!#REF!*1000*'Selling Price'!#REF!/10^6</f>
        <v>#REF!</v>
      </c>
    </row>
    <row r="66" spans="1:24">
      <c r="A66" s="74" t="s">
        <v>91</v>
      </c>
      <c r="B66" s="85" t="s">
        <v>95</v>
      </c>
      <c r="C66" s="85" t="s">
        <v>114</v>
      </c>
      <c r="D66" s="85" t="s">
        <v>109</v>
      </c>
      <c r="E66" s="75">
        <f>'Margin per unit (cash)'!E66*'Volume (KT)'!E86*1000*'Selling Price'!E$20/10^6</f>
        <v>2.5728109631656237</v>
      </c>
      <c r="F66" s="75">
        <f>'Margin per unit (cash)'!F66*'Volume (KT)'!F86*1000*'Selling Price'!F$20/10^6</f>
        <v>2.7678760158241333</v>
      </c>
      <c r="G66" s="75">
        <f>'Margin per unit (cash)'!G66*'Volume (KT)'!G86*1000*'Selling Price'!G$20/10^6</f>
        <v>2.570159582946574</v>
      </c>
      <c r="H66" s="75">
        <f>'Margin per unit (cash)'!H66*'Volume (KT)'!H86*1000*'Selling Price'!H$20/10^6</f>
        <v>3.7324837197826173</v>
      </c>
      <c r="I66" s="75">
        <f>'Margin per unit (cash)'!I66*'Volume (KT)'!I86*1000*'Selling Price'!I$20/10^6</f>
        <v>3.5735488591301121</v>
      </c>
      <c r="J66" s="75">
        <f>'Margin per unit (cash)'!J66*'Volume (KT)'!J86*1000*'Selling Price'!J$20/10^6</f>
        <v>3.7940717747082329</v>
      </c>
      <c r="K66" s="75">
        <f>'Margin per unit (cash)'!K66*'Volume (KT)'!K86*1000*'Selling Price'!K$20/10^6</f>
        <v>5.1878666744401052</v>
      </c>
      <c r="L66" s="75">
        <f>'Margin per unit (cash)'!L66*'Volume (KT)'!L86*1000*'Selling Price'!L$20/10^6</f>
        <v>3.8750155146408249</v>
      </c>
      <c r="M66" s="75">
        <f>'Margin per unit (cash)'!M66*'Volume (KT)'!M86*1000*'Selling Price'!M$20/10^6</f>
        <v>6.4017713977878605</v>
      </c>
      <c r="N66" s="75">
        <f>'Margin per unit (cash)'!N66*'Volume (KT)'!N86*1000*'Selling Price'!N$20/10^6</f>
        <v>5.7516022819551686</v>
      </c>
      <c r="O66" s="75">
        <f>'Margin per unit (cash)'!O66*'Volume (KT)'!O86*1000*'Selling Price'!O$20/10^6</f>
        <v>7.0373539764454511</v>
      </c>
      <c r="P66" s="75">
        <f>'Margin per unit (cash)'!P66*'Volume (KT)'!P86*1000*'Selling Price'!P$20/10^6</f>
        <v>3.6111759148700275</v>
      </c>
      <c r="Q66" s="75" t="e">
        <f>'Margin per unit (cash)'!Q66*'Volume (KT)'!#REF!*1000*'Selling Price'!#REF!/10^6</f>
        <v>#REF!</v>
      </c>
      <c r="R66" s="75" t="e">
        <f>'Margin per unit (cash)'!R66*'Volume (KT)'!#REF!*1000*'Selling Price'!#REF!/10^6</f>
        <v>#REF!</v>
      </c>
      <c r="S66" s="75" t="e">
        <f>'Margin per unit (cash)'!S66*'Volume (KT)'!#REF!*1000*'Selling Price'!#REF!/10^6</f>
        <v>#REF!</v>
      </c>
      <c r="T66" s="75" t="e">
        <f>'Margin per unit (cash)'!T66*'Volume (KT)'!#REF!*1000*'Selling Price'!#REF!/10^6</f>
        <v>#REF!</v>
      </c>
      <c r="U66" s="75" t="e">
        <f>'Margin per unit (cash)'!U66*'Volume (KT)'!#REF!*1000*'Selling Price'!#REF!/10^6</f>
        <v>#REF!</v>
      </c>
      <c r="V66" s="75" t="e">
        <f>'Margin per unit (cash)'!V66*'Volume (KT)'!#REF!*1000*'Selling Price'!#REF!/10^6</f>
        <v>#REF!</v>
      </c>
      <c r="W66" s="75" t="e">
        <f>'Margin per unit (cash)'!W66*'Volume (KT)'!#REF!*1000*'Selling Price'!#REF!/10^6</f>
        <v>#REF!</v>
      </c>
      <c r="X66" s="75" t="e">
        <f>'Margin per unit (cash)'!X66*'Volume (KT)'!#REF!*1000*'Selling Price'!#REF!/10^6</f>
        <v>#REF!</v>
      </c>
    </row>
    <row r="67" spans="1:24">
      <c r="A67" s="74" t="s">
        <v>91</v>
      </c>
      <c r="B67" s="85" t="s">
        <v>95</v>
      </c>
      <c r="C67" s="85" t="s">
        <v>115</v>
      </c>
      <c r="D67" s="85" t="s">
        <v>107</v>
      </c>
      <c r="E67" s="75">
        <f>'Margin per unit (cash)'!E67*'Volume (KT)'!E88*1000*'Selling Price'!E$20/10^6</f>
        <v>0</v>
      </c>
      <c r="F67" s="75">
        <f>'Margin per unit (cash)'!F67*'Volume (KT)'!F88*1000*'Selling Price'!F$20/10^6</f>
        <v>0</v>
      </c>
      <c r="G67" s="75">
        <f>'Margin per unit (cash)'!G67*'Volume (KT)'!G88*1000*'Selling Price'!G$20/10^6</f>
        <v>0</v>
      </c>
      <c r="H67" s="75">
        <f>'Margin per unit (cash)'!H67*'Volume (KT)'!H88*1000*'Selling Price'!H$20/10^6</f>
        <v>0</v>
      </c>
      <c r="I67" s="75">
        <f>'Margin per unit (cash)'!I67*'Volume (KT)'!I88*1000*'Selling Price'!I$20/10^6</f>
        <v>0</v>
      </c>
      <c r="J67" s="75">
        <f>'Margin per unit (cash)'!J67*'Volume (KT)'!J88*1000*'Selling Price'!J$20/10^6</f>
        <v>0</v>
      </c>
      <c r="K67" s="75">
        <f>'Margin per unit (cash)'!K67*'Volume (KT)'!K88*1000*'Selling Price'!K$20/10^6</f>
        <v>0</v>
      </c>
      <c r="L67" s="75">
        <f>'Margin per unit (cash)'!L67*'Volume (KT)'!L88*1000*'Selling Price'!L$20/10^6</f>
        <v>0</v>
      </c>
      <c r="M67" s="75">
        <f>'Margin per unit (cash)'!M67*'Volume (KT)'!M88*1000*'Selling Price'!M$20/10^6</f>
        <v>0</v>
      </c>
      <c r="N67" s="75">
        <f>'Margin per unit (cash)'!N67*'Volume (KT)'!N88*1000*'Selling Price'!N$20/10^6</f>
        <v>0</v>
      </c>
      <c r="O67" s="75">
        <f>'Margin per unit (cash)'!O67*'Volume (KT)'!O88*1000*'Selling Price'!O$20/10^6</f>
        <v>0</v>
      </c>
      <c r="P67" s="75">
        <f>'Margin per unit (cash)'!P67*'Volume (KT)'!P88*1000*'Selling Price'!P$20/10^6</f>
        <v>0</v>
      </c>
      <c r="Q67" s="75" t="e">
        <f>'Margin per unit (cash)'!Q67*'Volume (KT)'!#REF!*1000*'Selling Price'!#REF!/10^6</f>
        <v>#REF!</v>
      </c>
      <c r="R67" s="75" t="e">
        <f>'Margin per unit (cash)'!R67*'Volume (KT)'!#REF!*1000*'Selling Price'!#REF!/10^6</f>
        <v>#REF!</v>
      </c>
      <c r="S67" s="75" t="e">
        <f>'Margin per unit (cash)'!S67*'Volume (KT)'!#REF!*1000*'Selling Price'!#REF!/10^6</f>
        <v>#REF!</v>
      </c>
      <c r="T67" s="75" t="e">
        <f>'Margin per unit (cash)'!T67*'Volume (KT)'!#REF!*1000*'Selling Price'!#REF!/10^6</f>
        <v>#REF!</v>
      </c>
      <c r="U67" s="75" t="e">
        <f>'Margin per unit (cash)'!U67*'Volume (KT)'!#REF!*1000*'Selling Price'!#REF!/10^6</f>
        <v>#REF!</v>
      </c>
      <c r="V67" s="75" t="e">
        <f>'Margin per unit (cash)'!V67*'Volume (KT)'!#REF!*1000*'Selling Price'!#REF!/10^6</f>
        <v>#REF!</v>
      </c>
      <c r="W67" s="75" t="e">
        <f>'Margin per unit (cash)'!W67*'Volume (KT)'!#REF!*1000*'Selling Price'!#REF!/10^6</f>
        <v>#REF!</v>
      </c>
      <c r="X67" s="75" t="e">
        <f>'Margin per unit (cash)'!X67*'Volume (KT)'!#REF!*1000*'Selling Price'!#REF!/10^6</f>
        <v>#REF!</v>
      </c>
    </row>
    <row r="68" spans="1:24">
      <c r="A68" s="74" t="s">
        <v>91</v>
      </c>
      <c r="B68" s="85" t="s">
        <v>95</v>
      </c>
      <c r="C68" s="85" t="s">
        <v>115</v>
      </c>
      <c r="D68" s="85" t="s">
        <v>109</v>
      </c>
      <c r="E68" s="75">
        <f>'Margin per unit (cash)'!E68*'Volume (KT)'!E89*1000*'Selling Price'!E$20/10^6</f>
        <v>18.89376971523869</v>
      </c>
      <c r="F68" s="75">
        <f>'Margin per unit (cash)'!F68*'Volume (KT)'!F89*1000*'Selling Price'!F$20/10^6</f>
        <v>24.204134819633278</v>
      </c>
      <c r="G68" s="75">
        <f>'Margin per unit (cash)'!G68*'Volume (KT)'!G89*1000*'Selling Price'!G$20/10^6</f>
        <v>20.102024364684294</v>
      </c>
      <c r="H68" s="75">
        <f>'Margin per unit (cash)'!H68*'Volume (KT)'!H89*1000*'Selling Price'!H$20/10^6</f>
        <v>19.38867761607009</v>
      </c>
      <c r="I68" s="75">
        <f>'Margin per unit (cash)'!I68*'Volume (KT)'!I89*1000*'Selling Price'!I$20/10^6</f>
        <v>18.147334595476405</v>
      </c>
      <c r="J68" s="75">
        <f>'Margin per unit (cash)'!J68*'Volume (KT)'!J89*1000*'Selling Price'!J$20/10^6</f>
        <v>19.406765468889226</v>
      </c>
      <c r="K68" s="75">
        <f>'Margin per unit (cash)'!K68*'Volume (KT)'!K89*1000*'Selling Price'!K$20/10^6</f>
        <v>19.959762255518466</v>
      </c>
      <c r="L68" s="75">
        <f>'Margin per unit (cash)'!L68*'Volume (KT)'!L89*1000*'Selling Price'!L$20/10^6</f>
        <v>19.869044161393166</v>
      </c>
      <c r="M68" s="75">
        <f>'Margin per unit (cash)'!M68*'Volume (KT)'!M89*1000*'Selling Price'!M$20/10^6</f>
        <v>25.15932082052468</v>
      </c>
      <c r="N68" s="75">
        <f>'Margin per unit (cash)'!N68*'Volume (KT)'!N89*1000*'Selling Price'!N$20/10^6</f>
        <v>14.989020229908951</v>
      </c>
      <c r="O68" s="75">
        <f>'Margin per unit (cash)'!O68*'Volume (KT)'!O89*1000*'Selling Price'!O$20/10^6</f>
        <v>18.874847573257355</v>
      </c>
      <c r="P68" s="75">
        <f>'Margin per unit (cash)'!P68*'Volume (KT)'!P89*1000*'Selling Price'!P$20/10^6</f>
        <v>18.362226891591039</v>
      </c>
      <c r="Q68" s="75" t="e">
        <f>'Margin per unit (cash)'!Q68*'Volume (KT)'!#REF!*1000*'Selling Price'!#REF!/10^6</f>
        <v>#REF!</v>
      </c>
      <c r="R68" s="75" t="e">
        <f>'Margin per unit (cash)'!R68*'Volume (KT)'!#REF!*1000*'Selling Price'!#REF!/10^6</f>
        <v>#REF!</v>
      </c>
      <c r="S68" s="75" t="e">
        <f>'Margin per unit (cash)'!S68*'Volume (KT)'!#REF!*1000*'Selling Price'!#REF!/10^6</f>
        <v>#REF!</v>
      </c>
      <c r="T68" s="75" t="e">
        <f>'Margin per unit (cash)'!T68*'Volume (KT)'!#REF!*1000*'Selling Price'!#REF!/10^6</f>
        <v>#REF!</v>
      </c>
      <c r="U68" s="75" t="e">
        <f>'Margin per unit (cash)'!U68*'Volume (KT)'!#REF!*1000*'Selling Price'!#REF!/10^6</f>
        <v>#REF!</v>
      </c>
      <c r="V68" s="75" t="e">
        <f>'Margin per unit (cash)'!V68*'Volume (KT)'!#REF!*1000*'Selling Price'!#REF!/10^6</f>
        <v>#REF!</v>
      </c>
      <c r="W68" s="75" t="e">
        <f>'Margin per unit (cash)'!W68*'Volume (KT)'!#REF!*1000*'Selling Price'!#REF!/10^6</f>
        <v>#REF!</v>
      </c>
      <c r="X68" s="75" t="e">
        <f>'Margin per unit (cash)'!X68*'Volume (KT)'!#REF!*1000*'Selling Price'!#REF!/10^6</f>
        <v>#REF!</v>
      </c>
    </row>
    <row r="69" spans="1:24">
      <c r="A69" s="74" t="s">
        <v>91</v>
      </c>
      <c r="B69" s="85" t="s">
        <v>95</v>
      </c>
      <c r="C69" s="85" t="s">
        <v>116</v>
      </c>
      <c r="D69" s="85" t="s">
        <v>107</v>
      </c>
      <c r="E69" s="75">
        <f>'Margin per unit (cash)'!E69*'Volume (KT)'!E91*1000*'Selling Price'!E$20/10^6</f>
        <v>0</v>
      </c>
      <c r="F69" s="75">
        <f>'Margin per unit (cash)'!F69*'Volume (KT)'!F91*1000*'Selling Price'!F$20/10^6</f>
        <v>0</v>
      </c>
      <c r="G69" s="75">
        <f>'Margin per unit (cash)'!G69*'Volume (KT)'!G91*1000*'Selling Price'!G$20/10^6</f>
        <v>0</v>
      </c>
      <c r="H69" s="75">
        <f>'Margin per unit (cash)'!H69*'Volume (KT)'!H91*1000*'Selling Price'!H$20/10^6</f>
        <v>0</v>
      </c>
      <c r="I69" s="75">
        <f>'Margin per unit (cash)'!I69*'Volume (KT)'!I91*1000*'Selling Price'!I$20/10^6</f>
        <v>0</v>
      </c>
      <c r="J69" s="75">
        <f>'Margin per unit (cash)'!J69*'Volume (KT)'!J91*1000*'Selling Price'!J$20/10^6</f>
        <v>0</v>
      </c>
      <c r="K69" s="75">
        <f>'Margin per unit (cash)'!K69*'Volume (KT)'!K91*1000*'Selling Price'!K$20/10^6</f>
        <v>0</v>
      </c>
      <c r="L69" s="75">
        <f>'Margin per unit (cash)'!L69*'Volume (KT)'!L91*1000*'Selling Price'!L$20/10^6</f>
        <v>0</v>
      </c>
      <c r="M69" s="75">
        <f>'Margin per unit (cash)'!M69*'Volume (KT)'!M91*1000*'Selling Price'!M$20/10^6</f>
        <v>0</v>
      </c>
      <c r="N69" s="75">
        <f>'Margin per unit (cash)'!N69*'Volume (KT)'!N91*1000*'Selling Price'!N$20/10^6</f>
        <v>0</v>
      </c>
      <c r="O69" s="75">
        <f>'Margin per unit (cash)'!O69*'Volume (KT)'!O91*1000*'Selling Price'!O$20/10^6</f>
        <v>0</v>
      </c>
      <c r="P69" s="75">
        <f>'Margin per unit (cash)'!P69*'Volume (KT)'!P91*1000*'Selling Price'!P$20/10^6</f>
        <v>0</v>
      </c>
      <c r="Q69" s="75" t="e">
        <f>'Margin per unit (cash)'!Q69*'Volume (KT)'!#REF!*1000*'Selling Price'!#REF!/10^6</f>
        <v>#REF!</v>
      </c>
      <c r="R69" s="75" t="e">
        <f>'Margin per unit (cash)'!R69*'Volume (KT)'!#REF!*1000*'Selling Price'!#REF!/10^6</f>
        <v>#REF!</v>
      </c>
      <c r="S69" s="75" t="e">
        <f>'Margin per unit (cash)'!S69*'Volume (KT)'!#REF!*1000*'Selling Price'!#REF!/10^6</f>
        <v>#REF!</v>
      </c>
      <c r="T69" s="75" t="e">
        <f>'Margin per unit (cash)'!T69*'Volume (KT)'!#REF!*1000*'Selling Price'!#REF!/10^6</f>
        <v>#REF!</v>
      </c>
      <c r="U69" s="75" t="e">
        <f>'Margin per unit (cash)'!U69*'Volume (KT)'!#REF!*1000*'Selling Price'!#REF!/10^6</f>
        <v>#REF!</v>
      </c>
      <c r="V69" s="75" t="e">
        <f>'Margin per unit (cash)'!V69*'Volume (KT)'!#REF!*1000*'Selling Price'!#REF!/10^6</f>
        <v>#REF!</v>
      </c>
      <c r="W69" s="75" t="e">
        <f>'Margin per unit (cash)'!W69*'Volume (KT)'!#REF!*1000*'Selling Price'!#REF!/10^6</f>
        <v>#REF!</v>
      </c>
      <c r="X69" s="75" t="e">
        <f>'Margin per unit (cash)'!X69*'Volume (KT)'!#REF!*1000*'Selling Price'!#REF!/10^6</f>
        <v>#REF!</v>
      </c>
    </row>
    <row r="70" spans="1:24">
      <c r="A70" s="74" t="s">
        <v>91</v>
      </c>
      <c r="B70" s="85" t="s">
        <v>95</v>
      </c>
      <c r="C70" s="85" t="s">
        <v>116</v>
      </c>
      <c r="D70" s="85" t="s">
        <v>109</v>
      </c>
      <c r="E70" s="75">
        <f>'Margin per unit (cash)'!E70*'Volume (KT)'!E92*1000*'Selling Price'!E$20/10^6</f>
        <v>0</v>
      </c>
      <c r="F70" s="75">
        <f>'Margin per unit (cash)'!F70*'Volume (KT)'!F92*1000*'Selling Price'!F$20/10^6</f>
        <v>0</v>
      </c>
      <c r="G70" s="75">
        <f>'Margin per unit (cash)'!G70*'Volume (KT)'!G92*1000*'Selling Price'!G$20/10^6</f>
        <v>0</v>
      </c>
      <c r="H70" s="75">
        <f>'Margin per unit (cash)'!H70*'Volume (KT)'!H92*1000*'Selling Price'!H$20/10^6</f>
        <v>0</v>
      </c>
      <c r="I70" s="75">
        <f>'Margin per unit (cash)'!I70*'Volume (KT)'!I92*1000*'Selling Price'!I$20/10^6</f>
        <v>0</v>
      </c>
      <c r="J70" s="75">
        <f>'Margin per unit (cash)'!J70*'Volume (KT)'!J92*1000*'Selling Price'!J$20/10^6</f>
        <v>0</v>
      </c>
      <c r="K70" s="75">
        <f>'Margin per unit (cash)'!K70*'Volume (KT)'!K92*1000*'Selling Price'!K$20/10^6</f>
        <v>0</v>
      </c>
      <c r="L70" s="75">
        <f>'Margin per unit (cash)'!L70*'Volume (KT)'!L92*1000*'Selling Price'!L$20/10^6</f>
        <v>0</v>
      </c>
      <c r="M70" s="75">
        <f>'Margin per unit (cash)'!M70*'Volume (KT)'!M92*1000*'Selling Price'!M$20/10^6</f>
        <v>0</v>
      </c>
      <c r="N70" s="75">
        <f>'Margin per unit (cash)'!N70*'Volume (KT)'!N92*1000*'Selling Price'!N$20/10^6</f>
        <v>0</v>
      </c>
      <c r="O70" s="75">
        <f>'Margin per unit (cash)'!O70*'Volume (KT)'!O92*1000*'Selling Price'!O$20/10^6</f>
        <v>0</v>
      </c>
      <c r="P70" s="75">
        <f>'Margin per unit (cash)'!P70*'Volume (KT)'!P92*1000*'Selling Price'!P$20/10^6</f>
        <v>0</v>
      </c>
      <c r="Q70" s="75" t="e">
        <f>'Margin per unit (cash)'!Q70*'Volume (KT)'!#REF!*1000*'Selling Price'!#REF!/10^6</f>
        <v>#REF!</v>
      </c>
      <c r="R70" s="75" t="e">
        <f>'Margin per unit (cash)'!R70*'Volume (KT)'!#REF!*1000*'Selling Price'!#REF!/10^6</f>
        <v>#REF!</v>
      </c>
      <c r="S70" s="75" t="e">
        <f>'Margin per unit (cash)'!S70*'Volume (KT)'!#REF!*1000*'Selling Price'!#REF!/10^6</f>
        <v>#REF!</v>
      </c>
      <c r="T70" s="75" t="e">
        <f>'Margin per unit (cash)'!T70*'Volume (KT)'!#REF!*1000*'Selling Price'!#REF!/10^6</f>
        <v>#REF!</v>
      </c>
      <c r="U70" s="75" t="e">
        <f>'Margin per unit (cash)'!U70*'Volume (KT)'!#REF!*1000*'Selling Price'!#REF!/10^6</f>
        <v>#REF!</v>
      </c>
      <c r="V70" s="75" t="e">
        <f>'Margin per unit (cash)'!V70*'Volume (KT)'!#REF!*1000*'Selling Price'!#REF!/10^6</f>
        <v>#REF!</v>
      </c>
      <c r="W70" s="75" t="e">
        <f>'Margin per unit (cash)'!W70*'Volume (KT)'!#REF!*1000*'Selling Price'!#REF!/10^6</f>
        <v>#REF!</v>
      </c>
      <c r="X70" s="75" t="e">
        <f>'Margin per unit (cash)'!X70*'Volume (KT)'!#REF!*1000*'Selling Price'!#REF!/10^6</f>
        <v>#REF!</v>
      </c>
    </row>
    <row r="71" spans="1:24">
      <c r="A71" s="74" t="s">
        <v>91</v>
      </c>
      <c r="B71" s="85" t="s">
        <v>95</v>
      </c>
      <c r="C71" s="85" t="s">
        <v>117</v>
      </c>
      <c r="D71" s="85" t="s">
        <v>107</v>
      </c>
      <c r="E71" s="75">
        <f>'Margin per unit (cash)'!E71*'Volume (KT)'!E93*1000*'Selling Price'!E$20/10^6</f>
        <v>0</v>
      </c>
      <c r="F71" s="75">
        <f>'Margin per unit (cash)'!F71*'Volume (KT)'!F93*1000*'Selling Price'!F$20/10^6</f>
        <v>0</v>
      </c>
      <c r="G71" s="75">
        <f>'Margin per unit (cash)'!G71*'Volume (KT)'!G93*1000*'Selling Price'!G$20/10^6</f>
        <v>0</v>
      </c>
      <c r="H71" s="75">
        <f>'Margin per unit (cash)'!H71*'Volume (KT)'!H93*1000*'Selling Price'!H$20/10^6</f>
        <v>0</v>
      </c>
      <c r="I71" s="75">
        <f>'Margin per unit (cash)'!I71*'Volume (KT)'!I93*1000*'Selling Price'!I$20/10^6</f>
        <v>0</v>
      </c>
      <c r="J71" s="75">
        <f>'Margin per unit (cash)'!J71*'Volume (KT)'!J93*1000*'Selling Price'!J$20/10^6</f>
        <v>0</v>
      </c>
      <c r="K71" s="75">
        <f>'Margin per unit (cash)'!K71*'Volume (KT)'!K93*1000*'Selling Price'!K$20/10^6</f>
        <v>0</v>
      </c>
      <c r="L71" s="75">
        <f>'Margin per unit (cash)'!L71*'Volume (KT)'!L93*1000*'Selling Price'!L$20/10^6</f>
        <v>0</v>
      </c>
      <c r="M71" s="75">
        <f>'Margin per unit (cash)'!M71*'Volume (KT)'!M93*1000*'Selling Price'!M$20/10^6</f>
        <v>0</v>
      </c>
      <c r="N71" s="75">
        <f>'Margin per unit (cash)'!N71*'Volume (KT)'!N93*1000*'Selling Price'!N$20/10^6</f>
        <v>0</v>
      </c>
      <c r="O71" s="75">
        <f>'Margin per unit (cash)'!O71*'Volume (KT)'!O93*1000*'Selling Price'!O$20/10^6</f>
        <v>0</v>
      </c>
      <c r="P71" s="75">
        <f>'Margin per unit (cash)'!P71*'Volume (KT)'!P93*1000*'Selling Price'!P$20/10^6</f>
        <v>0</v>
      </c>
      <c r="Q71" s="75" t="e">
        <f>'Margin per unit (cash)'!Q71*'Volume (KT)'!#REF!*1000*'Selling Price'!#REF!/10^6</f>
        <v>#REF!</v>
      </c>
      <c r="R71" s="75" t="e">
        <f>'Margin per unit (cash)'!R71*'Volume (KT)'!#REF!*1000*'Selling Price'!#REF!/10^6</f>
        <v>#REF!</v>
      </c>
      <c r="S71" s="75" t="e">
        <f>'Margin per unit (cash)'!S71*'Volume (KT)'!#REF!*1000*'Selling Price'!#REF!/10^6</f>
        <v>#REF!</v>
      </c>
      <c r="T71" s="75" t="e">
        <f>'Margin per unit (cash)'!T71*'Volume (KT)'!#REF!*1000*'Selling Price'!#REF!/10^6</f>
        <v>#REF!</v>
      </c>
      <c r="U71" s="75" t="e">
        <f>'Margin per unit (cash)'!U71*'Volume (KT)'!#REF!*1000*'Selling Price'!#REF!/10^6</f>
        <v>#REF!</v>
      </c>
      <c r="V71" s="75" t="e">
        <f>'Margin per unit (cash)'!V71*'Volume (KT)'!#REF!*1000*'Selling Price'!#REF!/10^6</f>
        <v>#REF!</v>
      </c>
      <c r="W71" s="75" t="e">
        <f>'Margin per unit (cash)'!W71*'Volume (KT)'!#REF!*1000*'Selling Price'!#REF!/10^6</f>
        <v>#REF!</v>
      </c>
      <c r="X71" s="75" t="e">
        <f>'Margin per unit (cash)'!X71*'Volume (KT)'!#REF!*1000*'Selling Price'!#REF!/10^6</f>
        <v>#REF!</v>
      </c>
    </row>
    <row r="72" spans="1:24">
      <c r="A72" s="74" t="s">
        <v>91</v>
      </c>
      <c r="B72" s="85" t="s">
        <v>95</v>
      </c>
      <c r="C72" s="85" t="s">
        <v>117</v>
      </c>
      <c r="D72" s="85" t="s">
        <v>109</v>
      </c>
      <c r="E72" s="75">
        <f>'Margin per unit (cash)'!E72*'Volume (KT)'!E94*1000*'Selling Price'!E$20/10^6</f>
        <v>0</v>
      </c>
      <c r="F72" s="75">
        <f>'Margin per unit (cash)'!F72*'Volume (KT)'!F94*1000*'Selling Price'!F$20/10^6</f>
        <v>0</v>
      </c>
      <c r="G72" s="75">
        <f>'Margin per unit (cash)'!G72*'Volume (KT)'!G94*1000*'Selling Price'!G$20/10^6</f>
        <v>2.9565195134376694</v>
      </c>
      <c r="H72" s="75">
        <f>'Margin per unit (cash)'!H72*'Volume (KT)'!H94*1000*'Selling Price'!H$20/10^6</f>
        <v>11.444171572657027</v>
      </c>
      <c r="I72" s="75">
        <f>'Margin per unit (cash)'!I72*'Volume (KT)'!I94*1000*'Selling Price'!I$20/10^6</f>
        <v>10.949707561738121</v>
      </c>
      <c r="J72" s="75">
        <f>'Margin per unit (cash)'!J72*'Volume (KT)'!J94*1000*'Selling Price'!J$20/10^6</f>
        <v>11.635778854647828</v>
      </c>
      <c r="K72" s="75">
        <f>'Margin per unit (cash)'!K72*'Volume (KT)'!K94*1000*'Selling Price'!K$20/10^6</f>
        <v>14.921277800450317</v>
      </c>
      <c r="L72" s="75">
        <f>'Margin per unit (cash)'!L72*'Volume (KT)'!L94*1000*'Selling Price'!L$20/10^6</f>
        <v>14.859504779158774</v>
      </c>
      <c r="M72" s="75">
        <f>'Margin per unit (cash)'!M72*'Volume (KT)'!M94*1000*'Selling Price'!M$20/10^6</f>
        <v>18.461833243547943</v>
      </c>
      <c r="N72" s="75">
        <f>'Margin per unit (cash)'!N72*'Volume (KT)'!N94*1000*'Selling Price'!N$20/10^6</f>
        <v>10.973671103801722</v>
      </c>
      <c r="O72" s="75">
        <f>'Margin per unit (cash)'!O72*'Volume (KT)'!O94*1000*'Selling Price'!O$20/10^6</f>
        <v>13.473743843088378</v>
      </c>
      <c r="P72" s="75">
        <f>'Margin per unit (cash)'!P72*'Volume (KT)'!P94*1000*'Selling Price'!P$20/10^6</f>
        <v>13.833461891161217</v>
      </c>
      <c r="Q72" s="75" t="e">
        <f>'Margin per unit (cash)'!Q72*'Volume (KT)'!#REF!*1000*'Selling Price'!#REF!/10^6</f>
        <v>#REF!</v>
      </c>
      <c r="R72" s="75" t="e">
        <f>'Margin per unit (cash)'!R72*'Volume (KT)'!#REF!*1000*'Selling Price'!#REF!/10^6</f>
        <v>#REF!</v>
      </c>
      <c r="S72" s="75" t="e">
        <f>'Margin per unit (cash)'!S72*'Volume (KT)'!#REF!*1000*'Selling Price'!#REF!/10^6</f>
        <v>#REF!</v>
      </c>
      <c r="T72" s="75" t="e">
        <f>'Margin per unit (cash)'!T72*'Volume (KT)'!#REF!*1000*'Selling Price'!#REF!/10^6</f>
        <v>#REF!</v>
      </c>
      <c r="U72" s="75" t="e">
        <f>'Margin per unit (cash)'!U72*'Volume (KT)'!#REF!*1000*'Selling Price'!#REF!/10^6</f>
        <v>#REF!</v>
      </c>
      <c r="V72" s="75" t="e">
        <f>'Margin per unit (cash)'!V72*'Volume (KT)'!#REF!*1000*'Selling Price'!#REF!/10^6</f>
        <v>#REF!</v>
      </c>
      <c r="W72" s="75" t="e">
        <f>'Margin per unit (cash)'!W72*'Volume (KT)'!#REF!*1000*'Selling Price'!#REF!/10^6</f>
        <v>#REF!</v>
      </c>
      <c r="X72" s="75" t="e">
        <f>'Margin per unit (cash)'!X72*'Volume (KT)'!#REF!*1000*'Selling Price'!#REF!/10^6</f>
        <v>#REF!</v>
      </c>
    </row>
    <row r="73" spans="1:24">
      <c r="A73" s="74" t="s">
        <v>91</v>
      </c>
      <c r="B73" s="85" t="s">
        <v>95</v>
      </c>
      <c r="C73" s="85" t="s">
        <v>118</v>
      </c>
      <c r="D73" s="85" t="s">
        <v>107</v>
      </c>
      <c r="E73" s="75">
        <f>'Margin per unit (cash)'!E73*'Volume (KT)'!E95*1000*'Selling Price'!E$20/10^6</f>
        <v>0</v>
      </c>
      <c r="F73" s="75">
        <f>'Margin per unit (cash)'!F73*'Volume (KT)'!F95*1000*'Selling Price'!F$20/10^6</f>
        <v>0</v>
      </c>
      <c r="G73" s="75">
        <f>'Margin per unit (cash)'!G73*'Volume (KT)'!G95*1000*'Selling Price'!G$20/10^6</f>
        <v>0</v>
      </c>
      <c r="H73" s="75">
        <f>'Margin per unit (cash)'!H73*'Volume (KT)'!H95*1000*'Selling Price'!H$20/10^6</f>
        <v>0</v>
      </c>
      <c r="I73" s="75">
        <f>'Margin per unit (cash)'!I73*'Volume (KT)'!I95*1000*'Selling Price'!I$20/10^6</f>
        <v>0</v>
      </c>
      <c r="J73" s="75">
        <f>'Margin per unit (cash)'!J73*'Volume (KT)'!J95*1000*'Selling Price'!J$20/10^6</f>
        <v>0</v>
      </c>
      <c r="K73" s="75">
        <f>'Margin per unit (cash)'!K73*'Volume (KT)'!K95*1000*'Selling Price'!K$20/10^6</f>
        <v>0</v>
      </c>
      <c r="L73" s="75">
        <f>'Margin per unit (cash)'!L73*'Volume (KT)'!L95*1000*'Selling Price'!L$20/10^6</f>
        <v>0</v>
      </c>
      <c r="M73" s="75">
        <f>'Margin per unit (cash)'!M73*'Volume (KT)'!M95*1000*'Selling Price'!M$20/10^6</f>
        <v>0</v>
      </c>
      <c r="N73" s="75">
        <f>'Margin per unit (cash)'!N73*'Volume (KT)'!N95*1000*'Selling Price'!N$20/10^6</f>
        <v>0</v>
      </c>
      <c r="O73" s="75">
        <f>'Margin per unit (cash)'!O73*'Volume (KT)'!O95*1000*'Selling Price'!O$20/10^6</f>
        <v>0</v>
      </c>
      <c r="P73" s="75">
        <f>'Margin per unit (cash)'!P73*'Volume (KT)'!P95*1000*'Selling Price'!P$20/10^6</f>
        <v>0</v>
      </c>
      <c r="Q73" s="75" t="e">
        <f>'Margin per unit (cash)'!Q73*'Volume (KT)'!#REF!*1000*'Selling Price'!#REF!/10^6</f>
        <v>#REF!</v>
      </c>
      <c r="R73" s="75" t="e">
        <f>'Margin per unit (cash)'!R73*'Volume (KT)'!#REF!*1000*'Selling Price'!#REF!/10^6</f>
        <v>#REF!</v>
      </c>
      <c r="S73" s="75" t="e">
        <f>'Margin per unit (cash)'!S73*'Volume (KT)'!#REF!*1000*'Selling Price'!#REF!/10^6</f>
        <v>#REF!</v>
      </c>
      <c r="T73" s="75" t="e">
        <f>'Margin per unit (cash)'!T73*'Volume (KT)'!#REF!*1000*'Selling Price'!#REF!/10^6</f>
        <v>#REF!</v>
      </c>
      <c r="U73" s="75" t="e">
        <f>'Margin per unit (cash)'!U73*'Volume (KT)'!#REF!*1000*'Selling Price'!#REF!/10^6</f>
        <v>#REF!</v>
      </c>
      <c r="V73" s="75" t="e">
        <f>'Margin per unit (cash)'!V73*'Volume (KT)'!#REF!*1000*'Selling Price'!#REF!/10^6</f>
        <v>#REF!</v>
      </c>
      <c r="W73" s="75" t="e">
        <f>'Margin per unit (cash)'!W73*'Volume (KT)'!#REF!*1000*'Selling Price'!#REF!/10^6</f>
        <v>#REF!</v>
      </c>
      <c r="X73" s="75" t="e">
        <f>'Margin per unit (cash)'!X73*'Volume (KT)'!#REF!*1000*'Selling Price'!#REF!/10^6</f>
        <v>#REF!</v>
      </c>
    </row>
    <row r="74" spans="1:24">
      <c r="A74" s="74" t="s">
        <v>91</v>
      </c>
      <c r="B74" s="85" t="s">
        <v>95</v>
      </c>
      <c r="C74" s="85" t="s">
        <v>118</v>
      </c>
      <c r="D74" s="85" t="s">
        <v>108</v>
      </c>
      <c r="E74" s="75">
        <f>'Margin per unit (cash)'!E74*'Volume (KT)'!E96*1000*'Selling Price'!E$20/10^6</f>
        <v>0</v>
      </c>
      <c r="F74" s="75">
        <f>'Margin per unit (cash)'!F74*'Volume (KT)'!F96*1000*'Selling Price'!F$20/10^6</f>
        <v>0</v>
      </c>
      <c r="G74" s="75">
        <f>'Margin per unit (cash)'!G74*'Volume (KT)'!G96*1000*'Selling Price'!G$20/10^6</f>
        <v>0</v>
      </c>
      <c r="H74" s="75">
        <f>'Margin per unit (cash)'!H74*'Volume (KT)'!H96*1000*'Selling Price'!H$20/10^6</f>
        <v>0</v>
      </c>
      <c r="I74" s="75">
        <f>'Margin per unit (cash)'!I74*'Volume (KT)'!I96*1000*'Selling Price'!I$20/10^6</f>
        <v>0</v>
      </c>
      <c r="J74" s="75">
        <f>'Margin per unit (cash)'!J74*'Volume (KT)'!J96*1000*'Selling Price'!J$20/10^6</f>
        <v>0</v>
      </c>
      <c r="K74" s="75">
        <f>'Margin per unit (cash)'!K74*'Volume (KT)'!K96*1000*'Selling Price'!K$20/10^6</f>
        <v>0</v>
      </c>
      <c r="L74" s="75">
        <f>'Margin per unit (cash)'!L74*'Volume (KT)'!L96*1000*'Selling Price'!L$20/10^6</f>
        <v>0</v>
      </c>
      <c r="M74" s="75">
        <f>'Margin per unit (cash)'!M74*'Volume (KT)'!M96*1000*'Selling Price'!M$20/10^6</f>
        <v>0</v>
      </c>
      <c r="N74" s="75">
        <f>'Margin per unit (cash)'!N74*'Volume (KT)'!N96*1000*'Selling Price'!N$20/10^6</f>
        <v>0</v>
      </c>
      <c r="O74" s="75">
        <f>'Margin per unit (cash)'!O74*'Volume (KT)'!O96*1000*'Selling Price'!O$20/10^6</f>
        <v>0</v>
      </c>
      <c r="P74" s="75">
        <f>'Margin per unit (cash)'!P74*'Volume (KT)'!P96*1000*'Selling Price'!P$20/10^6</f>
        <v>0</v>
      </c>
      <c r="Q74" s="75" t="e">
        <f>'Margin per unit (cash)'!Q74*'Volume (KT)'!#REF!*1000*'Selling Price'!#REF!/10^6</f>
        <v>#REF!</v>
      </c>
      <c r="R74" s="75" t="e">
        <f>'Margin per unit (cash)'!R74*'Volume (KT)'!#REF!*1000*'Selling Price'!#REF!/10^6</f>
        <v>#REF!</v>
      </c>
      <c r="S74" s="75" t="e">
        <f>'Margin per unit (cash)'!S74*'Volume (KT)'!#REF!*1000*'Selling Price'!#REF!/10^6</f>
        <v>#REF!</v>
      </c>
      <c r="T74" s="75" t="e">
        <f>'Margin per unit (cash)'!T74*'Volume (KT)'!#REF!*1000*'Selling Price'!#REF!/10^6</f>
        <v>#REF!</v>
      </c>
      <c r="U74" s="75" t="e">
        <f>'Margin per unit (cash)'!U74*'Volume (KT)'!#REF!*1000*'Selling Price'!#REF!/10^6</f>
        <v>#REF!</v>
      </c>
      <c r="V74" s="75" t="e">
        <f>'Margin per unit (cash)'!V74*'Volume (KT)'!#REF!*1000*'Selling Price'!#REF!/10^6</f>
        <v>#REF!</v>
      </c>
      <c r="W74" s="75" t="e">
        <f>'Margin per unit (cash)'!W74*'Volume (KT)'!#REF!*1000*'Selling Price'!#REF!/10^6</f>
        <v>#REF!</v>
      </c>
      <c r="X74" s="75" t="e">
        <f>'Margin per unit (cash)'!X74*'Volume (KT)'!#REF!*1000*'Selling Price'!#REF!/10^6</f>
        <v>#REF!</v>
      </c>
    </row>
    <row r="75" spans="1:24">
      <c r="A75" s="74" t="s">
        <v>91</v>
      </c>
      <c r="B75" s="85" t="s">
        <v>95</v>
      </c>
      <c r="C75" s="85" t="s">
        <v>118</v>
      </c>
      <c r="D75" s="85" t="s">
        <v>109</v>
      </c>
      <c r="E75" s="75">
        <f>'Margin per unit (cash)'!E75*'Volume (KT)'!E97*1000*'Selling Price'!E$20/10^6</f>
        <v>0</v>
      </c>
      <c r="F75" s="75">
        <f>'Margin per unit (cash)'!F75*'Volume (KT)'!F97*1000*'Selling Price'!F$20/10^6</f>
        <v>0</v>
      </c>
      <c r="G75" s="75">
        <f>'Margin per unit (cash)'!G75*'Volume (KT)'!G97*1000*'Selling Price'!G$20/10^6</f>
        <v>0</v>
      </c>
      <c r="H75" s="75">
        <f>'Margin per unit (cash)'!H75*'Volume (KT)'!H97*1000*'Selling Price'!H$20/10^6</f>
        <v>0</v>
      </c>
      <c r="I75" s="75">
        <f>'Margin per unit (cash)'!I75*'Volume (KT)'!I97*1000*'Selling Price'!I$20/10^6</f>
        <v>0</v>
      </c>
      <c r="J75" s="75">
        <f>'Margin per unit (cash)'!J75*'Volume (KT)'!J97*1000*'Selling Price'!J$20/10^6</f>
        <v>0</v>
      </c>
      <c r="K75" s="75">
        <f>'Margin per unit (cash)'!K75*'Volume (KT)'!K97*1000*'Selling Price'!K$20/10^6</f>
        <v>0</v>
      </c>
      <c r="L75" s="75">
        <f>'Margin per unit (cash)'!L75*'Volume (KT)'!L97*1000*'Selling Price'!L$20/10^6</f>
        <v>0</v>
      </c>
      <c r="M75" s="75">
        <f>'Margin per unit (cash)'!M75*'Volume (KT)'!M97*1000*'Selling Price'!M$20/10^6</f>
        <v>0</v>
      </c>
      <c r="N75" s="75">
        <f>'Margin per unit (cash)'!N75*'Volume (KT)'!N97*1000*'Selling Price'!N$20/10^6</f>
        <v>0</v>
      </c>
      <c r="O75" s="75">
        <f>'Margin per unit (cash)'!O75*'Volume (KT)'!O97*1000*'Selling Price'!O$20/10^6</f>
        <v>0</v>
      </c>
      <c r="P75" s="75">
        <f>'Margin per unit (cash)'!P75*'Volume (KT)'!P97*1000*'Selling Price'!P$20/10^6</f>
        <v>0</v>
      </c>
      <c r="Q75" s="75" t="e">
        <f>'Margin per unit (cash)'!Q75*'Volume (KT)'!#REF!*1000*'Selling Price'!#REF!/10^6</f>
        <v>#REF!</v>
      </c>
      <c r="R75" s="75" t="e">
        <f>'Margin per unit (cash)'!R75*'Volume (KT)'!#REF!*1000*'Selling Price'!#REF!/10^6</f>
        <v>#REF!</v>
      </c>
      <c r="S75" s="75" t="e">
        <f>'Margin per unit (cash)'!S75*'Volume (KT)'!#REF!*1000*'Selling Price'!#REF!/10^6</f>
        <v>#REF!</v>
      </c>
      <c r="T75" s="75" t="e">
        <f>'Margin per unit (cash)'!T75*'Volume (KT)'!#REF!*1000*'Selling Price'!#REF!/10^6</f>
        <v>#REF!</v>
      </c>
      <c r="U75" s="75" t="e">
        <f>'Margin per unit (cash)'!U75*'Volume (KT)'!#REF!*1000*'Selling Price'!#REF!/10^6</f>
        <v>#REF!</v>
      </c>
      <c r="V75" s="75" t="e">
        <f>'Margin per unit (cash)'!V75*'Volume (KT)'!#REF!*1000*'Selling Price'!#REF!/10^6</f>
        <v>#REF!</v>
      </c>
      <c r="W75" s="75" t="e">
        <f>'Margin per unit (cash)'!W75*'Volume (KT)'!#REF!*1000*'Selling Price'!#REF!/10^6</f>
        <v>#REF!</v>
      </c>
      <c r="X75" s="75" t="e">
        <f>'Margin per unit (cash)'!X75*'Volume (KT)'!#REF!*1000*'Selling Price'!#REF!/10^6</f>
        <v>#REF!</v>
      </c>
    </row>
    <row r="76" spans="1:24">
      <c r="A76" s="74" t="s">
        <v>91</v>
      </c>
      <c r="B76" s="85" t="s">
        <v>95</v>
      </c>
      <c r="C76" s="85" t="s">
        <v>119</v>
      </c>
      <c r="D76" s="85" t="s">
        <v>109</v>
      </c>
      <c r="E76" s="75">
        <f>'Margin per unit (cash)'!E76*'Volume (KT)'!E98*1000*'Selling Price'!E$20/10^6</f>
        <v>0</v>
      </c>
      <c r="F76" s="75">
        <f>'Margin per unit (cash)'!F76*'Volume (KT)'!F98*1000*'Selling Price'!F$20/10^6</f>
        <v>0</v>
      </c>
      <c r="G76" s="75">
        <f>'Margin per unit (cash)'!G76*'Volume (KT)'!G98*1000*'Selling Price'!G$20/10^6</f>
        <v>0</v>
      </c>
      <c r="H76" s="75">
        <f>'Margin per unit (cash)'!H76*'Volume (KT)'!H98*1000*'Selling Price'!H$20/10^6</f>
        <v>0</v>
      </c>
      <c r="I76" s="75">
        <f>'Margin per unit (cash)'!I76*'Volume (KT)'!I98*1000*'Selling Price'!I$20/10^6</f>
        <v>0</v>
      </c>
      <c r="J76" s="75">
        <f>'Margin per unit (cash)'!J76*'Volume (KT)'!J98*1000*'Selling Price'!J$20/10^6</f>
        <v>0</v>
      </c>
      <c r="K76" s="75">
        <f>'Margin per unit (cash)'!K76*'Volume (KT)'!K98*1000*'Selling Price'!K$20/10^6</f>
        <v>0</v>
      </c>
      <c r="L76" s="75">
        <f>'Margin per unit (cash)'!L76*'Volume (KT)'!L98*1000*'Selling Price'!L$20/10^6</f>
        <v>0</v>
      </c>
      <c r="M76" s="75">
        <f>'Margin per unit (cash)'!M76*'Volume (KT)'!M98*1000*'Selling Price'!M$20/10^6</f>
        <v>0</v>
      </c>
      <c r="N76" s="75">
        <f>'Margin per unit (cash)'!N76*'Volume (KT)'!N98*1000*'Selling Price'!N$20/10^6</f>
        <v>0</v>
      </c>
      <c r="O76" s="75">
        <f>'Margin per unit (cash)'!O76*'Volume (KT)'!O98*1000*'Selling Price'!O$20/10^6</f>
        <v>0</v>
      </c>
      <c r="P76" s="75">
        <f>'Margin per unit (cash)'!P76*'Volume (KT)'!P98*1000*'Selling Price'!P$20/10^6</f>
        <v>0</v>
      </c>
      <c r="Q76" s="75" t="e">
        <f>'Margin per unit (cash)'!Q76*'Volume (KT)'!#REF!*1000*'Selling Price'!#REF!/10^6</f>
        <v>#REF!</v>
      </c>
      <c r="R76" s="75" t="e">
        <f>'Margin per unit (cash)'!R76*'Volume (KT)'!#REF!*1000*'Selling Price'!#REF!/10^6</f>
        <v>#REF!</v>
      </c>
      <c r="S76" s="75" t="e">
        <f>'Margin per unit (cash)'!S76*'Volume (KT)'!#REF!*1000*'Selling Price'!#REF!/10^6</f>
        <v>#REF!</v>
      </c>
      <c r="T76" s="75" t="e">
        <f>'Margin per unit (cash)'!T76*'Volume (KT)'!#REF!*1000*'Selling Price'!#REF!/10^6</f>
        <v>#REF!</v>
      </c>
      <c r="U76" s="75" t="e">
        <f>'Margin per unit (cash)'!U76*'Volume (KT)'!#REF!*1000*'Selling Price'!#REF!/10^6</f>
        <v>#REF!</v>
      </c>
      <c r="V76" s="75" t="e">
        <f>'Margin per unit (cash)'!V76*'Volume (KT)'!#REF!*1000*'Selling Price'!#REF!/10^6</f>
        <v>#REF!</v>
      </c>
      <c r="W76" s="75" t="e">
        <f>'Margin per unit (cash)'!W76*'Volume (KT)'!#REF!*1000*'Selling Price'!#REF!/10^6</f>
        <v>#REF!</v>
      </c>
      <c r="X76" s="75" t="e">
        <f>'Margin per unit (cash)'!X76*'Volume (KT)'!#REF!*1000*'Selling Price'!#REF!/10^6</f>
        <v>#REF!</v>
      </c>
    </row>
    <row r="77" spans="1:24">
      <c r="A77" s="74" t="s">
        <v>91</v>
      </c>
      <c r="B77" s="85" t="s">
        <v>95</v>
      </c>
      <c r="C77" s="85" t="s">
        <v>120</v>
      </c>
      <c r="D77" s="85" t="s">
        <v>109</v>
      </c>
      <c r="E77" s="75">
        <f>'Margin per unit (cash)'!E77*'Volume (KT)'!E99*1000*'Selling Price'!E$20/10^6</f>
        <v>0</v>
      </c>
      <c r="F77" s="75">
        <f>'Margin per unit (cash)'!F77*'Volume (KT)'!F99*1000*'Selling Price'!F$20/10^6</f>
        <v>0</v>
      </c>
      <c r="G77" s="75">
        <f>'Margin per unit (cash)'!G77*'Volume (KT)'!G99*1000*'Selling Price'!G$20/10^6</f>
        <v>0</v>
      </c>
      <c r="H77" s="75">
        <f>'Margin per unit (cash)'!H77*'Volume (KT)'!H99*1000*'Selling Price'!H$20/10^6</f>
        <v>0</v>
      </c>
      <c r="I77" s="75">
        <f>'Margin per unit (cash)'!I77*'Volume (KT)'!I99*1000*'Selling Price'!I$20/10^6</f>
        <v>0</v>
      </c>
      <c r="J77" s="75">
        <f>'Margin per unit (cash)'!J77*'Volume (KT)'!J99*1000*'Selling Price'!J$20/10^6</f>
        <v>0</v>
      </c>
      <c r="K77" s="75">
        <f>'Margin per unit (cash)'!K77*'Volume (KT)'!K99*1000*'Selling Price'!K$20/10^6</f>
        <v>0</v>
      </c>
      <c r="L77" s="75">
        <f>'Margin per unit (cash)'!L77*'Volume (KT)'!L99*1000*'Selling Price'!L$20/10^6</f>
        <v>0</v>
      </c>
      <c r="M77" s="75">
        <f>'Margin per unit (cash)'!M77*'Volume (KT)'!M99*1000*'Selling Price'!M$20/10^6</f>
        <v>0</v>
      </c>
      <c r="N77" s="75">
        <f>'Margin per unit (cash)'!N77*'Volume (KT)'!N99*1000*'Selling Price'!N$20/10^6</f>
        <v>0</v>
      </c>
      <c r="O77" s="75">
        <f>'Margin per unit (cash)'!O77*'Volume (KT)'!O99*1000*'Selling Price'!O$20/10^6</f>
        <v>0</v>
      </c>
      <c r="P77" s="75">
        <f>'Margin per unit (cash)'!P77*'Volume (KT)'!P99*1000*'Selling Price'!P$20/10^6</f>
        <v>0</v>
      </c>
      <c r="Q77" s="75" t="e">
        <f>'Margin per unit (cash)'!Q77*'Volume (KT)'!#REF!*1000*'Selling Price'!#REF!/10^6</f>
        <v>#REF!</v>
      </c>
      <c r="R77" s="75" t="e">
        <f>'Margin per unit (cash)'!R77*'Volume (KT)'!#REF!*1000*'Selling Price'!#REF!/10^6</f>
        <v>#REF!</v>
      </c>
      <c r="S77" s="75" t="e">
        <f>'Margin per unit (cash)'!S77*'Volume (KT)'!#REF!*1000*'Selling Price'!#REF!/10^6</f>
        <v>#REF!</v>
      </c>
      <c r="T77" s="75" t="e">
        <f>'Margin per unit (cash)'!T77*'Volume (KT)'!#REF!*1000*'Selling Price'!#REF!/10^6</f>
        <v>#REF!</v>
      </c>
      <c r="U77" s="75" t="e">
        <f>'Margin per unit (cash)'!U77*'Volume (KT)'!#REF!*1000*'Selling Price'!#REF!/10^6</f>
        <v>#REF!</v>
      </c>
      <c r="V77" s="75" t="e">
        <f>'Margin per unit (cash)'!V77*'Volume (KT)'!#REF!*1000*'Selling Price'!#REF!/10^6</f>
        <v>#REF!</v>
      </c>
      <c r="W77" s="75" t="e">
        <f>'Margin per unit (cash)'!W77*'Volume (KT)'!#REF!*1000*'Selling Price'!#REF!/10^6</f>
        <v>#REF!</v>
      </c>
      <c r="X77" s="75" t="e">
        <f>'Margin per unit (cash)'!X77*'Volume (KT)'!#REF!*1000*'Selling Price'!#REF!/10^6</f>
        <v>#REF!</v>
      </c>
    </row>
    <row r="78" spans="1:24">
      <c r="A78" s="74" t="s">
        <v>91</v>
      </c>
      <c r="B78" s="85" t="s">
        <v>116</v>
      </c>
      <c r="C78" s="85" t="s">
        <v>106</v>
      </c>
      <c r="D78" s="85" t="s">
        <v>116</v>
      </c>
      <c r="E78" s="75">
        <f>'Margin per unit (cash)'!E78*'Volume (KT)'!E100*1000*'Selling Price'!E$20/10^6</f>
        <v>0</v>
      </c>
      <c r="F78" s="75">
        <f>'Margin per unit (cash)'!F78*'Volume (KT)'!F100*1000*'Selling Price'!F$20/10^6</f>
        <v>0</v>
      </c>
      <c r="G78" s="75">
        <f>'Margin per unit (cash)'!G78*'Volume (KT)'!G100*1000*'Selling Price'!G$20/10^6</f>
        <v>0</v>
      </c>
      <c r="H78" s="75">
        <f>'Margin per unit (cash)'!H78*'Volume (KT)'!H100*1000*'Selling Price'!H$20/10^6</f>
        <v>0</v>
      </c>
      <c r="I78" s="75">
        <f>'Margin per unit (cash)'!I78*'Volume (KT)'!I100*1000*'Selling Price'!I$20/10^6</f>
        <v>0</v>
      </c>
      <c r="J78" s="75">
        <f>'Margin per unit (cash)'!J78*'Volume (KT)'!J100*1000*'Selling Price'!J$20/10^6</f>
        <v>0</v>
      </c>
      <c r="K78" s="75">
        <f>'Margin per unit (cash)'!K78*'Volume (KT)'!K100*1000*'Selling Price'!K$20/10^6</f>
        <v>0</v>
      </c>
      <c r="L78" s="75">
        <f>'Margin per unit (cash)'!L78*'Volume (KT)'!L100*1000*'Selling Price'!L$20/10^6</f>
        <v>0</v>
      </c>
      <c r="M78" s="75">
        <f>'Margin per unit (cash)'!M78*'Volume (KT)'!M100*1000*'Selling Price'!M$20/10^6</f>
        <v>0</v>
      </c>
      <c r="N78" s="75">
        <f>'Margin per unit (cash)'!N78*'Volume (KT)'!N100*1000*'Selling Price'!N$20/10^6</f>
        <v>0</v>
      </c>
      <c r="O78" s="75">
        <f>'Margin per unit (cash)'!O78*'Volume (KT)'!O100*1000*'Selling Price'!O$20/10^6</f>
        <v>0</v>
      </c>
      <c r="P78" s="75">
        <f>'Margin per unit (cash)'!P78*'Volume (KT)'!P100*1000*'Selling Price'!P$20/10^6</f>
        <v>0</v>
      </c>
      <c r="Q78" s="75" t="e">
        <f>'Margin per unit (cash)'!Q78*'Volume (KT)'!#REF!*1000*'Selling Price'!#REF!/10^6</f>
        <v>#REF!</v>
      </c>
      <c r="R78" s="75" t="e">
        <f>'Margin per unit (cash)'!R78*'Volume (KT)'!#REF!*1000*'Selling Price'!#REF!/10^6</f>
        <v>#REF!</v>
      </c>
      <c r="S78" s="75" t="e">
        <f>'Margin per unit (cash)'!S78*'Volume (KT)'!#REF!*1000*'Selling Price'!#REF!/10^6</f>
        <v>#REF!</v>
      </c>
      <c r="T78" s="75" t="e">
        <f>'Margin per unit (cash)'!T78*'Volume (KT)'!#REF!*1000*'Selling Price'!#REF!/10^6</f>
        <v>#REF!</v>
      </c>
      <c r="U78" s="75" t="e">
        <f>'Margin per unit (cash)'!U78*'Volume (KT)'!#REF!*1000*'Selling Price'!#REF!/10^6</f>
        <v>#REF!</v>
      </c>
      <c r="V78" s="75" t="e">
        <f>'Margin per unit (cash)'!V78*'Volume (KT)'!#REF!*1000*'Selling Price'!#REF!/10^6</f>
        <v>#REF!</v>
      </c>
      <c r="W78" s="75" t="e">
        <f>'Margin per unit (cash)'!W78*'Volume (KT)'!#REF!*1000*'Selling Price'!#REF!/10^6</f>
        <v>#REF!</v>
      </c>
      <c r="X78" s="75" t="e">
        <f>'Margin per unit (cash)'!X78*'Volume (KT)'!#REF!*1000*'Selling Price'!#REF!/10^6</f>
        <v>#REF!</v>
      </c>
    </row>
    <row r="79" spans="1:24">
      <c r="A79" s="74" t="s">
        <v>91</v>
      </c>
      <c r="B79" s="85" t="s">
        <v>116</v>
      </c>
      <c r="C79" s="85" t="s">
        <v>115</v>
      </c>
      <c r="D79" s="85" t="s">
        <v>116</v>
      </c>
      <c r="E79" s="75">
        <f>'Margin per unit (cash)'!E79*'Volume (KT)'!E101*1000*'Selling Price'!E$20/10^6</f>
        <v>0.13200000000000409</v>
      </c>
      <c r="F79" s="75">
        <f>'Margin per unit (cash)'!F79*'Volume (KT)'!F101*1000*'Selling Price'!F$20/10^6</f>
        <v>0</v>
      </c>
      <c r="G79" s="75">
        <f>'Margin per unit (cash)'!G79*'Volume (KT)'!G101*1000*'Selling Price'!G$20/10^6</f>
        <v>6.5999999999999143E-2</v>
      </c>
      <c r="H79" s="75">
        <f>'Margin per unit (cash)'!H79*'Volume (KT)'!H101*1000*'Selling Price'!H$20/10^6</f>
        <v>6.6000000000000322E-2</v>
      </c>
      <c r="I79" s="75">
        <f>'Margin per unit (cash)'!I79*'Volume (KT)'!I101*1000*'Selling Price'!I$20/10^6</f>
        <v>6.6000000000000322E-2</v>
      </c>
      <c r="J79" s="75">
        <f>'Margin per unit (cash)'!J79*'Volume (KT)'!J101*1000*'Selling Price'!J$20/10^6</f>
        <v>6.6000000000000322E-2</v>
      </c>
      <c r="K79" s="75">
        <f>'Margin per unit (cash)'!K79*'Volume (KT)'!K101*1000*'Selling Price'!K$20/10^6</f>
        <v>6.6000000000000794E-2</v>
      </c>
      <c r="L79" s="75">
        <f>'Margin per unit (cash)'!L79*'Volume (KT)'!L101*1000*'Selling Price'!L$20/10^6</f>
        <v>6.6000000000000794E-2</v>
      </c>
      <c r="M79" s="75">
        <f>'Margin per unit (cash)'!M79*'Volume (KT)'!M101*1000*'Selling Price'!M$20/10^6</f>
        <v>6.6000000000000794E-2</v>
      </c>
      <c r="N79" s="75">
        <f>'Margin per unit (cash)'!N79*'Volume (KT)'!N101*1000*'Selling Price'!N$20/10^6</f>
        <v>0</v>
      </c>
      <c r="O79" s="75">
        <f>'Margin per unit (cash)'!O79*'Volume (KT)'!O101*1000*'Selling Price'!O$20/10^6</f>
        <v>0</v>
      </c>
      <c r="P79" s="75">
        <f>'Margin per unit (cash)'!P79*'Volume (KT)'!P101*1000*'Selling Price'!P$20/10^6</f>
        <v>6.6000000000000197E-2</v>
      </c>
      <c r="Q79" s="75" t="e">
        <f>'Margin per unit (cash)'!Q79*'Volume (KT)'!#REF!*1000*'Selling Price'!#REF!/10^6</f>
        <v>#REF!</v>
      </c>
      <c r="R79" s="75" t="e">
        <f>'Margin per unit (cash)'!R79*'Volume (KT)'!#REF!*1000*'Selling Price'!#REF!/10^6</f>
        <v>#REF!</v>
      </c>
      <c r="S79" s="75" t="e">
        <f>'Margin per unit (cash)'!S79*'Volume (KT)'!#REF!*1000*'Selling Price'!#REF!/10^6</f>
        <v>#REF!</v>
      </c>
      <c r="T79" s="75" t="e">
        <f>'Margin per unit (cash)'!T79*'Volume (KT)'!#REF!*1000*'Selling Price'!#REF!/10^6</f>
        <v>#REF!</v>
      </c>
      <c r="U79" s="75" t="e">
        <f>'Margin per unit (cash)'!U79*'Volume (KT)'!#REF!*1000*'Selling Price'!#REF!/10^6</f>
        <v>#REF!</v>
      </c>
      <c r="V79" s="75" t="e">
        <f>'Margin per unit (cash)'!V79*'Volume (KT)'!#REF!*1000*'Selling Price'!#REF!/10^6</f>
        <v>#REF!</v>
      </c>
      <c r="W79" s="75" t="e">
        <f>'Margin per unit (cash)'!W79*'Volume (KT)'!#REF!*1000*'Selling Price'!#REF!/10^6</f>
        <v>#REF!</v>
      </c>
      <c r="X79" s="75" t="e">
        <f>'Margin per unit (cash)'!X79*'Volume (KT)'!#REF!*1000*'Selling Price'!#REF!/10^6</f>
        <v>#REF!</v>
      </c>
    </row>
    <row r="80" spans="1:24">
      <c r="A80" s="74" t="s">
        <v>91</v>
      </c>
      <c r="B80" s="85" t="s">
        <v>2</v>
      </c>
      <c r="C80" s="85" t="s">
        <v>106</v>
      </c>
      <c r="D80" s="85" t="s">
        <v>107</v>
      </c>
      <c r="E80" s="75">
        <f>'Margin per unit (cash)'!E80*'Volume (KT)'!E103*1000*'Selling Price'!E$20/10^6</f>
        <v>0</v>
      </c>
      <c r="F80" s="75">
        <f>'Margin per unit (cash)'!F80*'Volume (KT)'!F103*1000*'Selling Price'!F$20/10^6</f>
        <v>0</v>
      </c>
      <c r="G80" s="75">
        <f>'Margin per unit (cash)'!G80*'Volume (KT)'!G103*1000*'Selling Price'!G$20/10^6</f>
        <v>0</v>
      </c>
      <c r="H80" s="75">
        <f>'Margin per unit (cash)'!H80*'Volume (KT)'!H103*1000*'Selling Price'!H$20/10^6</f>
        <v>0</v>
      </c>
      <c r="I80" s="75">
        <f>'Margin per unit (cash)'!I80*'Volume (KT)'!I103*1000*'Selling Price'!I$20/10^6</f>
        <v>0</v>
      </c>
      <c r="J80" s="75">
        <f>'Margin per unit (cash)'!J80*'Volume (KT)'!J103*1000*'Selling Price'!J$20/10^6</f>
        <v>0</v>
      </c>
      <c r="K80" s="75">
        <f>'Margin per unit (cash)'!K80*'Volume (KT)'!K103*1000*'Selling Price'!K$20/10^6</f>
        <v>0</v>
      </c>
      <c r="L80" s="75">
        <f>'Margin per unit (cash)'!L80*'Volume (KT)'!L103*1000*'Selling Price'!L$20/10^6</f>
        <v>0</v>
      </c>
      <c r="M80" s="75">
        <f>'Margin per unit (cash)'!M80*'Volume (KT)'!M103*1000*'Selling Price'!M$20/10^6</f>
        <v>0</v>
      </c>
      <c r="N80" s="75">
        <f>'Margin per unit (cash)'!N80*'Volume (KT)'!N103*1000*'Selling Price'!N$20/10^6</f>
        <v>0</v>
      </c>
      <c r="O80" s="75">
        <f>'Margin per unit (cash)'!O80*'Volume (KT)'!O103*1000*'Selling Price'!O$20/10^6</f>
        <v>0</v>
      </c>
      <c r="P80" s="75">
        <f>'Margin per unit (cash)'!P80*'Volume (KT)'!P103*1000*'Selling Price'!P$20/10^6</f>
        <v>0</v>
      </c>
      <c r="Q80" s="75" t="e">
        <f>'Margin per unit (cash)'!Q80*'Volume (KT)'!#REF!*1000*'Selling Price'!#REF!/10^6</f>
        <v>#REF!</v>
      </c>
      <c r="R80" s="75" t="e">
        <f>'Margin per unit (cash)'!R80*'Volume (KT)'!#REF!*1000*'Selling Price'!#REF!/10^6</f>
        <v>#REF!</v>
      </c>
      <c r="S80" s="75" t="e">
        <f>'Margin per unit (cash)'!S80*'Volume (KT)'!#REF!*1000*'Selling Price'!#REF!/10^6</f>
        <v>#REF!</v>
      </c>
      <c r="T80" s="75" t="e">
        <f>'Margin per unit (cash)'!T80*'Volume (KT)'!#REF!*1000*'Selling Price'!#REF!/10^6</f>
        <v>#REF!</v>
      </c>
      <c r="U80" s="75" t="e">
        <f>'Margin per unit (cash)'!U80*'Volume (KT)'!#REF!*1000*'Selling Price'!#REF!/10^6</f>
        <v>#REF!</v>
      </c>
      <c r="V80" s="75" t="e">
        <f>'Margin per unit (cash)'!V80*'Volume (KT)'!#REF!*1000*'Selling Price'!#REF!/10^6</f>
        <v>#REF!</v>
      </c>
      <c r="W80" s="75" t="e">
        <f>'Margin per unit (cash)'!W80*'Volume (KT)'!#REF!*1000*'Selling Price'!#REF!/10^6</f>
        <v>#REF!</v>
      </c>
      <c r="X80" s="75" t="e">
        <f>'Margin per unit (cash)'!X80*'Volume (KT)'!#REF!*1000*'Selling Price'!#REF!/10^6</f>
        <v>#REF!</v>
      </c>
    </row>
    <row r="81" spans="1:24">
      <c r="A81" s="74" t="s">
        <v>91</v>
      </c>
      <c r="B81" s="85" t="s">
        <v>2</v>
      </c>
      <c r="C81" s="85" t="s">
        <v>106</v>
      </c>
      <c r="D81" s="85" t="s">
        <v>109</v>
      </c>
      <c r="E81" s="75">
        <f>'Margin per unit (cash)'!E81*'Volume (KT)'!E104*1000*'Selling Price'!E$20/10^6</f>
        <v>0</v>
      </c>
      <c r="F81" s="75">
        <f>'Margin per unit (cash)'!F81*'Volume (KT)'!F104*1000*'Selling Price'!F$20/10^6</f>
        <v>0</v>
      </c>
      <c r="G81" s="75">
        <f>'Margin per unit (cash)'!G81*'Volume (KT)'!G104*1000*'Selling Price'!G$20/10^6</f>
        <v>0</v>
      </c>
      <c r="H81" s="75">
        <f>'Margin per unit (cash)'!H81*'Volume (KT)'!H104*1000*'Selling Price'!H$20/10^6</f>
        <v>0</v>
      </c>
      <c r="I81" s="75">
        <f>'Margin per unit (cash)'!I81*'Volume (KT)'!I104*1000*'Selling Price'!I$20/10^6</f>
        <v>0</v>
      </c>
      <c r="J81" s="75">
        <f>'Margin per unit (cash)'!J81*'Volume (KT)'!J104*1000*'Selling Price'!J$20/10^6</f>
        <v>0</v>
      </c>
      <c r="K81" s="75">
        <f>'Margin per unit (cash)'!K81*'Volume (KT)'!K104*1000*'Selling Price'!K$20/10^6</f>
        <v>0</v>
      </c>
      <c r="L81" s="75">
        <f>'Margin per unit (cash)'!L81*'Volume (KT)'!L104*1000*'Selling Price'!L$20/10^6</f>
        <v>0</v>
      </c>
      <c r="M81" s="75">
        <f>'Margin per unit (cash)'!M81*'Volume (KT)'!M104*1000*'Selling Price'!M$20/10^6</f>
        <v>0</v>
      </c>
      <c r="N81" s="75">
        <f>'Margin per unit (cash)'!N81*'Volume (KT)'!N104*1000*'Selling Price'!N$20/10^6</f>
        <v>0</v>
      </c>
      <c r="O81" s="75">
        <f>'Margin per unit (cash)'!O81*'Volume (KT)'!O104*1000*'Selling Price'!O$20/10^6</f>
        <v>0</v>
      </c>
      <c r="P81" s="75">
        <f>'Margin per unit (cash)'!P81*'Volume (KT)'!P104*1000*'Selling Price'!P$20/10^6</f>
        <v>0</v>
      </c>
      <c r="Q81" s="75" t="e">
        <f>'Margin per unit (cash)'!Q81*'Volume (KT)'!#REF!*1000*'Selling Price'!#REF!/10^6</f>
        <v>#REF!</v>
      </c>
      <c r="R81" s="75" t="e">
        <f>'Margin per unit (cash)'!R81*'Volume (KT)'!#REF!*1000*'Selling Price'!#REF!/10^6</f>
        <v>#REF!</v>
      </c>
      <c r="S81" s="75" t="e">
        <f>'Margin per unit (cash)'!S81*'Volume (KT)'!#REF!*1000*'Selling Price'!#REF!/10^6</f>
        <v>#REF!</v>
      </c>
      <c r="T81" s="75" t="e">
        <f>'Margin per unit (cash)'!T81*'Volume (KT)'!#REF!*1000*'Selling Price'!#REF!/10^6</f>
        <v>#REF!</v>
      </c>
      <c r="U81" s="75" t="e">
        <f>'Margin per unit (cash)'!U81*'Volume (KT)'!#REF!*1000*'Selling Price'!#REF!/10^6</f>
        <v>#REF!</v>
      </c>
      <c r="V81" s="75" t="e">
        <f>'Margin per unit (cash)'!V81*'Volume (KT)'!#REF!*1000*'Selling Price'!#REF!/10^6</f>
        <v>#REF!</v>
      </c>
      <c r="W81" s="75" t="e">
        <f>'Margin per unit (cash)'!W81*'Volume (KT)'!#REF!*1000*'Selling Price'!#REF!/10^6</f>
        <v>#REF!</v>
      </c>
      <c r="X81" s="75" t="e">
        <f>'Margin per unit (cash)'!X81*'Volume (KT)'!#REF!*1000*'Selling Price'!#REF!/10^6</f>
        <v>#REF!</v>
      </c>
    </row>
    <row r="82" spans="1:24">
      <c r="A82" s="74" t="s">
        <v>91</v>
      </c>
      <c r="B82" s="85" t="s">
        <v>2</v>
      </c>
      <c r="C82" s="85" t="s">
        <v>106</v>
      </c>
      <c r="D82" s="85" t="s">
        <v>121</v>
      </c>
      <c r="E82" s="75">
        <f>'Margin per unit (cash)'!E82*'Volume (KT)'!E105*1000*'Selling Price'!E$20/10^6</f>
        <v>0</v>
      </c>
      <c r="F82" s="75">
        <f>'Margin per unit (cash)'!F82*'Volume (KT)'!F105*1000*'Selling Price'!F$20/10^6</f>
        <v>0</v>
      </c>
      <c r="G82" s="75">
        <f>'Margin per unit (cash)'!G82*'Volume (KT)'!G105*1000*'Selling Price'!G$20/10^6</f>
        <v>0</v>
      </c>
      <c r="H82" s="75">
        <f>'Margin per unit (cash)'!H82*'Volume (KT)'!H105*1000*'Selling Price'!H$20/10^6</f>
        <v>0</v>
      </c>
      <c r="I82" s="75">
        <f>'Margin per unit (cash)'!I82*'Volume (KT)'!I105*1000*'Selling Price'!I$20/10^6</f>
        <v>0</v>
      </c>
      <c r="J82" s="75">
        <f>'Margin per unit (cash)'!J82*'Volume (KT)'!J105*1000*'Selling Price'!J$20/10^6</f>
        <v>0</v>
      </c>
      <c r="K82" s="75">
        <f>'Margin per unit (cash)'!K82*'Volume (KT)'!K105*1000*'Selling Price'!K$20/10^6</f>
        <v>0</v>
      </c>
      <c r="L82" s="75">
        <f>'Margin per unit (cash)'!L82*'Volume (KT)'!L105*1000*'Selling Price'!L$20/10^6</f>
        <v>0</v>
      </c>
      <c r="M82" s="75">
        <f>'Margin per unit (cash)'!M82*'Volume (KT)'!M105*1000*'Selling Price'!M$20/10^6</f>
        <v>0</v>
      </c>
      <c r="N82" s="75">
        <f>'Margin per unit (cash)'!N82*'Volume (KT)'!N105*1000*'Selling Price'!N$20/10^6</f>
        <v>0</v>
      </c>
      <c r="O82" s="75">
        <f>'Margin per unit (cash)'!O82*'Volume (KT)'!O105*1000*'Selling Price'!O$20/10^6</f>
        <v>0</v>
      </c>
      <c r="P82" s="75">
        <f>'Margin per unit (cash)'!P82*'Volume (KT)'!P105*1000*'Selling Price'!P$20/10^6</f>
        <v>0</v>
      </c>
      <c r="Q82" s="75" t="e">
        <f>'Margin per unit (cash)'!Q82*'Volume (KT)'!#REF!*1000*'Selling Price'!#REF!/10^6</f>
        <v>#REF!</v>
      </c>
      <c r="R82" s="75" t="e">
        <f>'Margin per unit (cash)'!R82*'Volume (KT)'!#REF!*1000*'Selling Price'!#REF!/10^6</f>
        <v>#REF!</v>
      </c>
      <c r="S82" s="75" t="e">
        <f>'Margin per unit (cash)'!S82*'Volume (KT)'!#REF!*1000*'Selling Price'!#REF!/10^6</f>
        <v>#REF!</v>
      </c>
      <c r="T82" s="75" t="e">
        <f>'Margin per unit (cash)'!T82*'Volume (KT)'!#REF!*1000*'Selling Price'!#REF!/10^6</f>
        <v>#REF!</v>
      </c>
      <c r="U82" s="75" t="e">
        <f>'Margin per unit (cash)'!U82*'Volume (KT)'!#REF!*1000*'Selling Price'!#REF!/10^6</f>
        <v>#REF!</v>
      </c>
      <c r="V82" s="75" t="e">
        <f>'Margin per unit (cash)'!V82*'Volume (KT)'!#REF!*1000*'Selling Price'!#REF!/10^6</f>
        <v>#REF!</v>
      </c>
      <c r="W82" s="75" t="e">
        <f>'Margin per unit (cash)'!W82*'Volume (KT)'!#REF!*1000*'Selling Price'!#REF!/10^6</f>
        <v>#REF!</v>
      </c>
      <c r="X82" s="75" t="e">
        <f>'Margin per unit (cash)'!X82*'Volume (KT)'!#REF!*1000*'Selling Price'!#REF!/10^6</f>
        <v>#REF!</v>
      </c>
    </row>
    <row r="83" spans="1:24">
      <c r="A83" s="74" t="s">
        <v>91</v>
      </c>
      <c r="B83" s="85" t="s">
        <v>2</v>
      </c>
      <c r="C83" s="85" t="s">
        <v>112</v>
      </c>
      <c r="D83" s="85" t="s">
        <v>107</v>
      </c>
      <c r="E83" s="75">
        <f>'Margin per unit (cash)'!E83*'Volume (KT)'!E106*1000*'Selling Price'!E$20/10^6</f>
        <v>0</v>
      </c>
      <c r="F83" s="75">
        <f>'Margin per unit (cash)'!F83*'Volume (KT)'!F106*1000*'Selling Price'!F$20/10^6</f>
        <v>0</v>
      </c>
      <c r="G83" s="75">
        <f>'Margin per unit (cash)'!G83*'Volume (KT)'!G106*1000*'Selling Price'!G$20/10^6</f>
        <v>0</v>
      </c>
      <c r="H83" s="75">
        <f>'Margin per unit (cash)'!H83*'Volume (KT)'!H106*1000*'Selling Price'!H$20/10^6</f>
        <v>0</v>
      </c>
      <c r="I83" s="75">
        <f>'Margin per unit (cash)'!I83*'Volume (KT)'!I106*1000*'Selling Price'!I$20/10^6</f>
        <v>0</v>
      </c>
      <c r="J83" s="75">
        <f>'Margin per unit (cash)'!J83*'Volume (KT)'!J106*1000*'Selling Price'!J$20/10^6</f>
        <v>0</v>
      </c>
      <c r="K83" s="75">
        <f>'Margin per unit (cash)'!K83*'Volume (KT)'!K106*1000*'Selling Price'!K$20/10^6</f>
        <v>0</v>
      </c>
      <c r="L83" s="75">
        <f>'Margin per unit (cash)'!L83*'Volume (KT)'!L106*1000*'Selling Price'!L$20/10^6</f>
        <v>0</v>
      </c>
      <c r="M83" s="75">
        <f>'Margin per unit (cash)'!M83*'Volume (KT)'!M106*1000*'Selling Price'!M$20/10^6</f>
        <v>0</v>
      </c>
      <c r="N83" s="75">
        <f>'Margin per unit (cash)'!N83*'Volume (KT)'!N106*1000*'Selling Price'!N$20/10^6</f>
        <v>0</v>
      </c>
      <c r="O83" s="75">
        <f>'Margin per unit (cash)'!O83*'Volume (KT)'!O106*1000*'Selling Price'!O$20/10^6</f>
        <v>0</v>
      </c>
      <c r="P83" s="75">
        <f>'Margin per unit (cash)'!P83*'Volume (KT)'!P106*1000*'Selling Price'!P$20/10^6</f>
        <v>0</v>
      </c>
      <c r="Q83" s="75" t="e">
        <f>'Margin per unit (cash)'!Q83*'Volume (KT)'!#REF!*1000*'Selling Price'!#REF!/10^6</f>
        <v>#REF!</v>
      </c>
      <c r="R83" s="75" t="e">
        <f>'Margin per unit (cash)'!R83*'Volume (KT)'!#REF!*1000*'Selling Price'!#REF!/10^6</f>
        <v>#REF!</v>
      </c>
      <c r="S83" s="75" t="e">
        <f>'Margin per unit (cash)'!S83*'Volume (KT)'!#REF!*1000*'Selling Price'!#REF!/10^6</f>
        <v>#REF!</v>
      </c>
      <c r="T83" s="75" t="e">
        <f>'Margin per unit (cash)'!T83*'Volume (KT)'!#REF!*1000*'Selling Price'!#REF!/10^6</f>
        <v>#REF!</v>
      </c>
      <c r="U83" s="75" t="e">
        <f>'Margin per unit (cash)'!U83*'Volume (KT)'!#REF!*1000*'Selling Price'!#REF!/10^6</f>
        <v>#REF!</v>
      </c>
      <c r="V83" s="75" t="e">
        <f>'Margin per unit (cash)'!V83*'Volume (KT)'!#REF!*1000*'Selling Price'!#REF!/10^6</f>
        <v>#REF!</v>
      </c>
      <c r="W83" s="75" t="e">
        <f>'Margin per unit (cash)'!W83*'Volume (KT)'!#REF!*1000*'Selling Price'!#REF!/10^6</f>
        <v>#REF!</v>
      </c>
      <c r="X83" s="75" t="e">
        <f>'Margin per unit (cash)'!X83*'Volume (KT)'!#REF!*1000*'Selling Price'!#REF!/10^6</f>
        <v>#REF!</v>
      </c>
    </row>
    <row r="84" spans="1:24">
      <c r="A84" s="74" t="s">
        <v>91</v>
      </c>
      <c r="B84" s="85" t="s">
        <v>2</v>
      </c>
      <c r="C84" s="85" t="s">
        <v>112</v>
      </c>
      <c r="D84" s="85" t="s">
        <v>109</v>
      </c>
      <c r="E84" s="75">
        <f>'Margin per unit (cash)'!E84*'Volume (KT)'!E107*1000*'Selling Price'!E$20/10^6</f>
        <v>0</v>
      </c>
      <c r="F84" s="75">
        <f>'Margin per unit (cash)'!F84*'Volume (KT)'!F107*1000*'Selling Price'!F$20/10^6</f>
        <v>0</v>
      </c>
      <c r="G84" s="75">
        <f>'Margin per unit (cash)'!G84*'Volume (KT)'!G107*1000*'Selling Price'!G$20/10^6</f>
        <v>0</v>
      </c>
      <c r="H84" s="75">
        <f>'Margin per unit (cash)'!H84*'Volume (KT)'!H107*1000*'Selling Price'!H$20/10^6</f>
        <v>0</v>
      </c>
      <c r="I84" s="75">
        <f>'Margin per unit (cash)'!I84*'Volume (KT)'!I107*1000*'Selling Price'!I$20/10^6</f>
        <v>0</v>
      </c>
      <c r="J84" s="75">
        <f>'Margin per unit (cash)'!J84*'Volume (KT)'!J107*1000*'Selling Price'!J$20/10^6</f>
        <v>0</v>
      </c>
      <c r="K84" s="75">
        <f>'Margin per unit (cash)'!K84*'Volume (KT)'!K107*1000*'Selling Price'!K$20/10^6</f>
        <v>0</v>
      </c>
      <c r="L84" s="75">
        <f>'Margin per unit (cash)'!L84*'Volume (KT)'!L107*1000*'Selling Price'!L$20/10^6</f>
        <v>0</v>
      </c>
      <c r="M84" s="75">
        <f>'Margin per unit (cash)'!M84*'Volume (KT)'!M107*1000*'Selling Price'!M$20/10^6</f>
        <v>0</v>
      </c>
      <c r="N84" s="75">
        <f>'Margin per unit (cash)'!N84*'Volume (KT)'!N107*1000*'Selling Price'!N$20/10^6</f>
        <v>0</v>
      </c>
      <c r="O84" s="75">
        <f>'Margin per unit (cash)'!O84*'Volume (KT)'!O107*1000*'Selling Price'!O$20/10^6</f>
        <v>0</v>
      </c>
      <c r="P84" s="75">
        <f>'Margin per unit (cash)'!P84*'Volume (KT)'!P107*1000*'Selling Price'!P$20/10^6</f>
        <v>0</v>
      </c>
      <c r="Q84" s="75" t="e">
        <f>'Margin per unit (cash)'!Q84*'Volume (KT)'!#REF!*1000*'Selling Price'!#REF!/10^6</f>
        <v>#REF!</v>
      </c>
      <c r="R84" s="75" t="e">
        <f>'Margin per unit (cash)'!R84*'Volume (KT)'!#REF!*1000*'Selling Price'!#REF!/10^6</f>
        <v>#REF!</v>
      </c>
      <c r="S84" s="75" t="e">
        <f>'Margin per unit (cash)'!S84*'Volume (KT)'!#REF!*1000*'Selling Price'!#REF!/10^6</f>
        <v>#REF!</v>
      </c>
      <c r="T84" s="75" t="e">
        <f>'Margin per unit (cash)'!T84*'Volume (KT)'!#REF!*1000*'Selling Price'!#REF!/10^6</f>
        <v>#REF!</v>
      </c>
      <c r="U84" s="75" t="e">
        <f>'Margin per unit (cash)'!U84*'Volume (KT)'!#REF!*1000*'Selling Price'!#REF!/10^6</f>
        <v>#REF!</v>
      </c>
      <c r="V84" s="75" t="e">
        <f>'Margin per unit (cash)'!V84*'Volume (KT)'!#REF!*1000*'Selling Price'!#REF!/10^6</f>
        <v>#REF!</v>
      </c>
      <c r="W84" s="75" t="e">
        <f>'Margin per unit (cash)'!W84*'Volume (KT)'!#REF!*1000*'Selling Price'!#REF!/10^6</f>
        <v>#REF!</v>
      </c>
      <c r="X84" s="75" t="e">
        <f>'Margin per unit (cash)'!X84*'Volume (KT)'!#REF!*1000*'Selling Price'!#REF!/10^6</f>
        <v>#REF!</v>
      </c>
    </row>
    <row r="85" spans="1:24">
      <c r="A85" s="74" t="s">
        <v>91</v>
      </c>
      <c r="B85" s="85" t="s">
        <v>2</v>
      </c>
      <c r="C85" s="85" t="s">
        <v>113</v>
      </c>
      <c r="D85" s="85" t="s">
        <v>107</v>
      </c>
      <c r="E85" s="75" t="e">
        <f>'Margin per unit (cash)'!E85*'Volume (KT)'!#REF!*1000*'Selling Price'!E$20/10^6</f>
        <v>#REF!</v>
      </c>
      <c r="F85" s="75" t="e">
        <f>'Margin per unit (cash)'!F85*'Volume (KT)'!#REF!*1000*'Selling Price'!F$20/10^6</f>
        <v>#REF!</v>
      </c>
      <c r="G85" s="75" t="e">
        <f>'Margin per unit (cash)'!G85*'Volume (KT)'!#REF!*1000*'Selling Price'!G$20/10^6</f>
        <v>#REF!</v>
      </c>
      <c r="H85" s="75" t="e">
        <f>'Margin per unit (cash)'!H85*'Volume (KT)'!#REF!*1000*'Selling Price'!H$20/10^6</f>
        <v>#REF!</v>
      </c>
      <c r="I85" s="75" t="e">
        <f>'Margin per unit (cash)'!I85*'Volume (KT)'!#REF!*1000*'Selling Price'!I$20/10^6</f>
        <v>#REF!</v>
      </c>
      <c r="J85" s="75" t="e">
        <f>'Margin per unit (cash)'!J85*'Volume (KT)'!#REF!*1000*'Selling Price'!J$20/10^6</f>
        <v>#REF!</v>
      </c>
      <c r="K85" s="75" t="e">
        <f>'Margin per unit (cash)'!K85*'Volume (KT)'!#REF!*1000*'Selling Price'!K$20/10^6</f>
        <v>#REF!</v>
      </c>
      <c r="L85" s="75" t="e">
        <f>'Margin per unit (cash)'!L85*'Volume (KT)'!#REF!*1000*'Selling Price'!L$20/10^6</f>
        <v>#REF!</v>
      </c>
      <c r="M85" s="75" t="e">
        <f>'Margin per unit (cash)'!M85*'Volume (KT)'!#REF!*1000*'Selling Price'!M$20/10^6</f>
        <v>#REF!</v>
      </c>
      <c r="N85" s="75" t="e">
        <f>'Margin per unit (cash)'!N85*'Volume (KT)'!#REF!*1000*'Selling Price'!N$20/10^6</f>
        <v>#REF!</v>
      </c>
      <c r="O85" s="75" t="e">
        <f>'Margin per unit (cash)'!O85*'Volume (KT)'!#REF!*1000*'Selling Price'!O$20/10^6</f>
        <v>#REF!</v>
      </c>
      <c r="P85" s="75" t="e">
        <f>'Margin per unit (cash)'!P85*'Volume (KT)'!#REF!*1000*'Selling Price'!P$20/10^6</f>
        <v>#REF!</v>
      </c>
      <c r="Q85" s="75" t="e">
        <f>'Margin per unit (cash)'!Q85*'Volume (KT)'!#REF!*1000*'Selling Price'!#REF!/10^6</f>
        <v>#REF!</v>
      </c>
      <c r="R85" s="75" t="e">
        <f>'Margin per unit (cash)'!R85*'Volume (KT)'!#REF!*1000*'Selling Price'!#REF!/10^6</f>
        <v>#REF!</v>
      </c>
      <c r="S85" s="75" t="e">
        <f>'Margin per unit (cash)'!S85*'Volume (KT)'!#REF!*1000*'Selling Price'!#REF!/10^6</f>
        <v>#REF!</v>
      </c>
      <c r="T85" s="75" t="e">
        <f>'Margin per unit (cash)'!T85*'Volume (KT)'!#REF!*1000*'Selling Price'!#REF!/10^6</f>
        <v>#REF!</v>
      </c>
      <c r="U85" s="75" t="e">
        <f>'Margin per unit (cash)'!U85*'Volume (KT)'!#REF!*1000*'Selling Price'!#REF!/10^6</f>
        <v>#REF!</v>
      </c>
      <c r="V85" s="75" t="e">
        <f>'Margin per unit (cash)'!V85*'Volume (KT)'!#REF!*1000*'Selling Price'!#REF!/10^6</f>
        <v>#REF!</v>
      </c>
      <c r="W85" s="75" t="e">
        <f>'Margin per unit (cash)'!W85*'Volume (KT)'!#REF!*1000*'Selling Price'!#REF!/10^6</f>
        <v>#REF!</v>
      </c>
      <c r="X85" s="75" t="e">
        <f>'Margin per unit (cash)'!X85*'Volume (KT)'!#REF!*1000*'Selling Price'!#REF!/10^6</f>
        <v>#REF!</v>
      </c>
    </row>
    <row r="86" spans="1:24">
      <c r="A86" s="74" t="s">
        <v>91</v>
      </c>
      <c r="B86" s="85" t="s">
        <v>2</v>
      </c>
      <c r="C86" s="85" t="s">
        <v>113</v>
      </c>
      <c r="D86" s="85" t="s">
        <v>109</v>
      </c>
      <c r="E86" s="75" t="e">
        <f>'Margin per unit (cash)'!E86*'Volume (KT)'!#REF!*1000*'Selling Price'!E$20/10^6</f>
        <v>#REF!</v>
      </c>
      <c r="F86" s="75" t="e">
        <f>'Margin per unit (cash)'!F86*'Volume (KT)'!#REF!*1000*'Selling Price'!F$20/10^6</f>
        <v>#REF!</v>
      </c>
      <c r="G86" s="75" t="e">
        <f>'Margin per unit (cash)'!G86*'Volume (KT)'!#REF!*1000*'Selling Price'!G$20/10^6</f>
        <v>#REF!</v>
      </c>
      <c r="H86" s="75" t="e">
        <f>'Margin per unit (cash)'!H86*'Volume (KT)'!#REF!*1000*'Selling Price'!H$20/10^6</f>
        <v>#REF!</v>
      </c>
      <c r="I86" s="75" t="e">
        <f>'Margin per unit (cash)'!I86*'Volume (KT)'!#REF!*1000*'Selling Price'!I$20/10^6</f>
        <v>#REF!</v>
      </c>
      <c r="J86" s="75" t="e">
        <f>'Margin per unit (cash)'!J86*'Volume (KT)'!#REF!*1000*'Selling Price'!J$20/10^6</f>
        <v>#REF!</v>
      </c>
      <c r="K86" s="75" t="e">
        <f>'Margin per unit (cash)'!K86*'Volume (KT)'!#REF!*1000*'Selling Price'!K$20/10^6</f>
        <v>#REF!</v>
      </c>
      <c r="L86" s="75" t="e">
        <f>'Margin per unit (cash)'!L86*'Volume (KT)'!#REF!*1000*'Selling Price'!L$20/10^6</f>
        <v>#REF!</v>
      </c>
      <c r="M86" s="75" t="e">
        <f>'Margin per unit (cash)'!M86*'Volume (KT)'!#REF!*1000*'Selling Price'!M$20/10^6</f>
        <v>#REF!</v>
      </c>
      <c r="N86" s="75" t="e">
        <f>'Margin per unit (cash)'!N86*'Volume (KT)'!#REF!*1000*'Selling Price'!N$20/10^6</f>
        <v>#REF!</v>
      </c>
      <c r="O86" s="75" t="e">
        <f>'Margin per unit (cash)'!O86*'Volume (KT)'!#REF!*1000*'Selling Price'!O$20/10^6</f>
        <v>#REF!</v>
      </c>
      <c r="P86" s="75" t="e">
        <f>'Margin per unit (cash)'!P86*'Volume (KT)'!#REF!*1000*'Selling Price'!P$20/10^6</f>
        <v>#REF!</v>
      </c>
      <c r="Q86" s="75" t="e">
        <f>'Margin per unit (cash)'!Q86*'Volume (KT)'!#REF!*1000*'Selling Price'!#REF!/10^6</f>
        <v>#REF!</v>
      </c>
      <c r="R86" s="75" t="e">
        <f>'Margin per unit (cash)'!R86*'Volume (KT)'!#REF!*1000*'Selling Price'!#REF!/10^6</f>
        <v>#REF!</v>
      </c>
      <c r="S86" s="75" t="e">
        <f>'Margin per unit (cash)'!S86*'Volume (KT)'!#REF!*1000*'Selling Price'!#REF!/10^6</f>
        <v>#REF!</v>
      </c>
      <c r="T86" s="75" t="e">
        <f>'Margin per unit (cash)'!T86*'Volume (KT)'!#REF!*1000*'Selling Price'!#REF!/10^6</f>
        <v>#REF!</v>
      </c>
      <c r="U86" s="75" t="e">
        <f>'Margin per unit (cash)'!U86*'Volume (KT)'!#REF!*1000*'Selling Price'!#REF!/10^6</f>
        <v>#REF!</v>
      </c>
      <c r="V86" s="75" t="e">
        <f>'Margin per unit (cash)'!V86*'Volume (KT)'!#REF!*1000*'Selling Price'!#REF!/10^6</f>
        <v>#REF!</v>
      </c>
      <c r="W86" s="75" t="e">
        <f>'Margin per unit (cash)'!W86*'Volume (KT)'!#REF!*1000*'Selling Price'!#REF!/10^6</f>
        <v>#REF!</v>
      </c>
      <c r="X86" s="75" t="e">
        <f>'Margin per unit (cash)'!X86*'Volume (KT)'!#REF!*1000*'Selling Price'!#REF!/10^6</f>
        <v>#REF!</v>
      </c>
    </row>
    <row r="87" spans="1:24">
      <c r="A87" s="74" t="s">
        <v>91</v>
      </c>
      <c r="B87" s="85" t="s">
        <v>2</v>
      </c>
      <c r="C87" s="85" t="s">
        <v>114</v>
      </c>
      <c r="D87" s="85" t="s">
        <v>107</v>
      </c>
      <c r="E87" s="75">
        <f>'Margin per unit (cash)'!E87*'Volume (KT)'!E108*1000*'Selling Price'!E$20/10^6</f>
        <v>0</v>
      </c>
      <c r="F87" s="75">
        <f>'Margin per unit (cash)'!F87*'Volume (KT)'!F108*1000*'Selling Price'!F$20/10^6</f>
        <v>0</v>
      </c>
      <c r="G87" s="75">
        <f>'Margin per unit (cash)'!G87*'Volume (KT)'!G108*1000*'Selling Price'!G$20/10^6</f>
        <v>0</v>
      </c>
      <c r="H87" s="75">
        <f>'Margin per unit (cash)'!H87*'Volume (KT)'!H108*1000*'Selling Price'!H$20/10^6</f>
        <v>0</v>
      </c>
      <c r="I87" s="75">
        <f>'Margin per unit (cash)'!I87*'Volume (KT)'!I108*1000*'Selling Price'!I$20/10^6</f>
        <v>0</v>
      </c>
      <c r="J87" s="75">
        <f>'Margin per unit (cash)'!J87*'Volume (KT)'!J108*1000*'Selling Price'!J$20/10^6</f>
        <v>0</v>
      </c>
      <c r="K87" s="75">
        <f>'Margin per unit (cash)'!K87*'Volume (KT)'!K108*1000*'Selling Price'!K$20/10^6</f>
        <v>0</v>
      </c>
      <c r="L87" s="75">
        <f>'Margin per unit (cash)'!L87*'Volume (KT)'!L108*1000*'Selling Price'!L$20/10^6</f>
        <v>0</v>
      </c>
      <c r="M87" s="75">
        <f>'Margin per unit (cash)'!M87*'Volume (KT)'!M108*1000*'Selling Price'!M$20/10^6</f>
        <v>0</v>
      </c>
      <c r="N87" s="75">
        <f>'Margin per unit (cash)'!N87*'Volume (KT)'!N108*1000*'Selling Price'!N$20/10^6</f>
        <v>0</v>
      </c>
      <c r="O87" s="75">
        <f>'Margin per unit (cash)'!O87*'Volume (KT)'!O108*1000*'Selling Price'!O$20/10^6</f>
        <v>0</v>
      </c>
      <c r="P87" s="75">
        <f>'Margin per unit (cash)'!P87*'Volume (KT)'!P108*1000*'Selling Price'!P$20/10^6</f>
        <v>0</v>
      </c>
      <c r="Q87" s="75" t="e">
        <f>'Margin per unit (cash)'!Q87*'Volume (KT)'!#REF!*1000*'Selling Price'!#REF!/10^6</f>
        <v>#REF!</v>
      </c>
      <c r="R87" s="75" t="e">
        <f>'Margin per unit (cash)'!R87*'Volume (KT)'!#REF!*1000*'Selling Price'!#REF!/10^6</f>
        <v>#REF!</v>
      </c>
      <c r="S87" s="75" t="e">
        <f>'Margin per unit (cash)'!S87*'Volume (KT)'!#REF!*1000*'Selling Price'!#REF!/10^6</f>
        <v>#REF!</v>
      </c>
      <c r="T87" s="75" t="e">
        <f>'Margin per unit (cash)'!T87*'Volume (KT)'!#REF!*1000*'Selling Price'!#REF!/10^6</f>
        <v>#REF!</v>
      </c>
      <c r="U87" s="75" t="e">
        <f>'Margin per unit (cash)'!U87*'Volume (KT)'!#REF!*1000*'Selling Price'!#REF!/10^6</f>
        <v>#REF!</v>
      </c>
      <c r="V87" s="75" t="e">
        <f>'Margin per unit (cash)'!V87*'Volume (KT)'!#REF!*1000*'Selling Price'!#REF!/10^6</f>
        <v>#REF!</v>
      </c>
      <c r="W87" s="75" t="e">
        <f>'Margin per unit (cash)'!W87*'Volume (KT)'!#REF!*1000*'Selling Price'!#REF!/10^6</f>
        <v>#REF!</v>
      </c>
      <c r="X87" s="75" t="e">
        <f>'Margin per unit (cash)'!X87*'Volume (KT)'!#REF!*1000*'Selling Price'!#REF!/10^6</f>
        <v>#REF!</v>
      </c>
    </row>
    <row r="88" spans="1:24">
      <c r="A88" s="74" t="s">
        <v>91</v>
      </c>
      <c r="B88" s="85" t="s">
        <v>2</v>
      </c>
      <c r="C88" s="85" t="s">
        <v>114</v>
      </c>
      <c r="D88" s="85" t="s">
        <v>109</v>
      </c>
      <c r="E88" s="75">
        <f>'Margin per unit (cash)'!E88*'Volume (KT)'!E109*1000*'Selling Price'!E$20/10^6</f>
        <v>0</v>
      </c>
      <c r="F88" s="75">
        <f>'Margin per unit (cash)'!F88*'Volume (KT)'!F109*1000*'Selling Price'!F$20/10^6</f>
        <v>0</v>
      </c>
      <c r="G88" s="75">
        <f>'Margin per unit (cash)'!G88*'Volume (KT)'!G109*1000*'Selling Price'!G$20/10^6</f>
        <v>0</v>
      </c>
      <c r="H88" s="75">
        <f>'Margin per unit (cash)'!H88*'Volume (KT)'!H109*1000*'Selling Price'!H$20/10^6</f>
        <v>0</v>
      </c>
      <c r="I88" s="75">
        <f>'Margin per unit (cash)'!I88*'Volume (KT)'!I109*1000*'Selling Price'!I$20/10^6</f>
        <v>0</v>
      </c>
      <c r="J88" s="75">
        <f>'Margin per unit (cash)'!J88*'Volume (KT)'!J109*1000*'Selling Price'!J$20/10^6</f>
        <v>0</v>
      </c>
      <c r="K88" s="75">
        <f>'Margin per unit (cash)'!K88*'Volume (KT)'!K109*1000*'Selling Price'!K$20/10^6</f>
        <v>0</v>
      </c>
      <c r="L88" s="75">
        <f>'Margin per unit (cash)'!L88*'Volume (KT)'!L109*1000*'Selling Price'!L$20/10^6</f>
        <v>0</v>
      </c>
      <c r="M88" s="75">
        <f>'Margin per unit (cash)'!M88*'Volume (KT)'!M109*1000*'Selling Price'!M$20/10^6</f>
        <v>0</v>
      </c>
      <c r="N88" s="75">
        <f>'Margin per unit (cash)'!N88*'Volume (KT)'!N109*1000*'Selling Price'!N$20/10^6</f>
        <v>0</v>
      </c>
      <c r="O88" s="75">
        <f>'Margin per unit (cash)'!O88*'Volume (KT)'!O109*1000*'Selling Price'!O$20/10^6</f>
        <v>0</v>
      </c>
      <c r="P88" s="75">
        <f>'Margin per unit (cash)'!P88*'Volume (KT)'!P109*1000*'Selling Price'!P$20/10^6</f>
        <v>0</v>
      </c>
      <c r="Q88" s="75" t="e">
        <f>'Margin per unit (cash)'!Q88*'Volume (KT)'!#REF!*1000*'Selling Price'!#REF!/10^6</f>
        <v>#REF!</v>
      </c>
      <c r="R88" s="75" t="e">
        <f>'Margin per unit (cash)'!R88*'Volume (KT)'!#REF!*1000*'Selling Price'!#REF!/10^6</f>
        <v>#REF!</v>
      </c>
      <c r="S88" s="75" t="e">
        <f>'Margin per unit (cash)'!S88*'Volume (KT)'!#REF!*1000*'Selling Price'!#REF!/10^6</f>
        <v>#REF!</v>
      </c>
      <c r="T88" s="75" t="e">
        <f>'Margin per unit (cash)'!T88*'Volume (KT)'!#REF!*1000*'Selling Price'!#REF!/10^6</f>
        <v>#REF!</v>
      </c>
      <c r="U88" s="75" t="e">
        <f>'Margin per unit (cash)'!U88*'Volume (KT)'!#REF!*1000*'Selling Price'!#REF!/10^6</f>
        <v>#REF!</v>
      </c>
      <c r="V88" s="75" t="e">
        <f>'Margin per unit (cash)'!V88*'Volume (KT)'!#REF!*1000*'Selling Price'!#REF!/10^6</f>
        <v>#REF!</v>
      </c>
      <c r="W88" s="75" t="e">
        <f>'Margin per unit (cash)'!W88*'Volume (KT)'!#REF!*1000*'Selling Price'!#REF!/10^6</f>
        <v>#REF!</v>
      </c>
      <c r="X88" s="75" t="e">
        <f>'Margin per unit (cash)'!X88*'Volume (KT)'!#REF!*1000*'Selling Price'!#REF!/10^6</f>
        <v>#REF!</v>
      </c>
    </row>
    <row r="89" spans="1:24">
      <c r="A89" s="74" t="s">
        <v>91</v>
      </c>
      <c r="B89" s="85" t="s">
        <v>2</v>
      </c>
      <c r="C89" s="85" t="s">
        <v>115</v>
      </c>
      <c r="D89" s="85" t="s">
        <v>107</v>
      </c>
      <c r="E89" s="75">
        <f>'Margin per unit (cash)'!E89*'Volume (KT)'!E111*1000*'Selling Price'!E$20/10^6</f>
        <v>0</v>
      </c>
      <c r="F89" s="75">
        <f>'Margin per unit (cash)'!F89*'Volume (KT)'!F111*1000*'Selling Price'!F$20/10^6</f>
        <v>0</v>
      </c>
      <c r="G89" s="75">
        <f>'Margin per unit (cash)'!G89*'Volume (KT)'!G111*1000*'Selling Price'!G$20/10^6</f>
        <v>0</v>
      </c>
      <c r="H89" s="75">
        <f>'Margin per unit (cash)'!H89*'Volume (KT)'!H111*1000*'Selling Price'!H$20/10^6</f>
        <v>0</v>
      </c>
      <c r="I89" s="75">
        <f>'Margin per unit (cash)'!I89*'Volume (KT)'!I111*1000*'Selling Price'!I$20/10^6</f>
        <v>0</v>
      </c>
      <c r="J89" s="75">
        <f>'Margin per unit (cash)'!J89*'Volume (KT)'!J111*1000*'Selling Price'!J$20/10^6</f>
        <v>0</v>
      </c>
      <c r="K89" s="75">
        <f>'Margin per unit (cash)'!K89*'Volume (KT)'!K111*1000*'Selling Price'!K$20/10^6</f>
        <v>0</v>
      </c>
      <c r="L89" s="75">
        <f>'Margin per unit (cash)'!L89*'Volume (KT)'!L111*1000*'Selling Price'!L$20/10^6</f>
        <v>0</v>
      </c>
      <c r="M89" s="75">
        <f>'Margin per unit (cash)'!M89*'Volume (KT)'!M111*1000*'Selling Price'!M$20/10^6</f>
        <v>0</v>
      </c>
      <c r="N89" s="75">
        <f>'Margin per unit (cash)'!N89*'Volume (KT)'!N111*1000*'Selling Price'!N$20/10^6</f>
        <v>0</v>
      </c>
      <c r="O89" s="75">
        <f>'Margin per unit (cash)'!O89*'Volume (KT)'!O111*1000*'Selling Price'!O$20/10^6</f>
        <v>0</v>
      </c>
      <c r="P89" s="75">
        <f>'Margin per unit (cash)'!P89*'Volume (KT)'!P111*1000*'Selling Price'!P$20/10^6</f>
        <v>0</v>
      </c>
      <c r="Q89" s="75" t="e">
        <f>'Margin per unit (cash)'!Q89*'Volume (KT)'!#REF!*1000*'Selling Price'!#REF!/10^6</f>
        <v>#REF!</v>
      </c>
      <c r="R89" s="75" t="e">
        <f>'Margin per unit (cash)'!R89*'Volume (KT)'!#REF!*1000*'Selling Price'!#REF!/10^6</f>
        <v>#REF!</v>
      </c>
      <c r="S89" s="75" t="e">
        <f>'Margin per unit (cash)'!S89*'Volume (KT)'!#REF!*1000*'Selling Price'!#REF!/10^6</f>
        <v>#REF!</v>
      </c>
      <c r="T89" s="75" t="e">
        <f>'Margin per unit (cash)'!T89*'Volume (KT)'!#REF!*1000*'Selling Price'!#REF!/10^6</f>
        <v>#REF!</v>
      </c>
      <c r="U89" s="75" t="e">
        <f>'Margin per unit (cash)'!U89*'Volume (KT)'!#REF!*1000*'Selling Price'!#REF!/10^6</f>
        <v>#REF!</v>
      </c>
      <c r="V89" s="75" t="e">
        <f>'Margin per unit (cash)'!V89*'Volume (KT)'!#REF!*1000*'Selling Price'!#REF!/10^6</f>
        <v>#REF!</v>
      </c>
      <c r="W89" s="75" t="e">
        <f>'Margin per unit (cash)'!W89*'Volume (KT)'!#REF!*1000*'Selling Price'!#REF!/10^6</f>
        <v>#REF!</v>
      </c>
      <c r="X89" s="75" t="e">
        <f>'Margin per unit (cash)'!X89*'Volume (KT)'!#REF!*1000*'Selling Price'!#REF!/10^6</f>
        <v>#REF!</v>
      </c>
    </row>
    <row r="90" spans="1:24">
      <c r="A90" s="74" t="s">
        <v>91</v>
      </c>
      <c r="B90" s="85" t="s">
        <v>2</v>
      </c>
      <c r="C90" s="85" t="s">
        <v>115</v>
      </c>
      <c r="D90" s="85" t="s">
        <v>109</v>
      </c>
      <c r="E90" s="75">
        <f>'Margin per unit (cash)'!E90*'Volume (KT)'!E112*1000*'Selling Price'!E$20/10^6</f>
        <v>0</v>
      </c>
      <c r="F90" s="75">
        <f>'Margin per unit (cash)'!F90*'Volume (KT)'!F112*1000*'Selling Price'!F$20/10^6</f>
        <v>0</v>
      </c>
      <c r="G90" s="75">
        <f>'Margin per unit (cash)'!G90*'Volume (KT)'!G112*1000*'Selling Price'!G$20/10^6</f>
        <v>0</v>
      </c>
      <c r="H90" s="75">
        <f>'Margin per unit (cash)'!H90*'Volume (KT)'!H112*1000*'Selling Price'!H$20/10^6</f>
        <v>0</v>
      </c>
      <c r="I90" s="75">
        <f>'Margin per unit (cash)'!I90*'Volume (KT)'!I112*1000*'Selling Price'!I$20/10^6</f>
        <v>0</v>
      </c>
      <c r="J90" s="75">
        <f>'Margin per unit (cash)'!J90*'Volume (KT)'!J112*1000*'Selling Price'!J$20/10^6</f>
        <v>0</v>
      </c>
      <c r="K90" s="75">
        <f>'Margin per unit (cash)'!K90*'Volume (KT)'!K112*1000*'Selling Price'!K$20/10^6</f>
        <v>0</v>
      </c>
      <c r="L90" s="75">
        <f>'Margin per unit (cash)'!L90*'Volume (KT)'!L112*1000*'Selling Price'!L$20/10^6</f>
        <v>0</v>
      </c>
      <c r="M90" s="75">
        <f>'Margin per unit (cash)'!M90*'Volume (KT)'!M112*1000*'Selling Price'!M$20/10^6</f>
        <v>0</v>
      </c>
      <c r="N90" s="75">
        <f>'Margin per unit (cash)'!N90*'Volume (KT)'!N112*1000*'Selling Price'!N$20/10^6</f>
        <v>0</v>
      </c>
      <c r="O90" s="75">
        <f>'Margin per unit (cash)'!O90*'Volume (KT)'!O112*1000*'Selling Price'!O$20/10^6</f>
        <v>0</v>
      </c>
      <c r="P90" s="75">
        <f>'Margin per unit (cash)'!P90*'Volume (KT)'!P112*1000*'Selling Price'!P$20/10^6</f>
        <v>0</v>
      </c>
      <c r="Q90" s="75" t="e">
        <f>'Margin per unit (cash)'!Q90*'Volume (KT)'!#REF!*1000*'Selling Price'!#REF!/10^6</f>
        <v>#REF!</v>
      </c>
      <c r="R90" s="75" t="e">
        <f>'Margin per unit (cash)'!R90*'Volume (KT)'!#REF!*1000*'Selling Price'!#REF!/10^6</f>
        <v>#REF!</v>
      </c>
      <c r="S90" s="75" t="e">
        <f>'Margin per unit (cash)'!S90*'Volume (KT)'!#REF!*1000*'Selling Price'!#REF!/10^6</f>
        <v>#REF!</v>
      </c>
      <c r="T90" s="75" t="e">
        <f>'Margin per unit (cash)'!T90*'Volume (KT)'!#REF!*1000*'Selling Price'!#REF!/10^6</f>
        <v>#REF!</v>
      </c>
      <c r="U90" s="75" t="e">
        <f>'Margin per unit (cash)'!U90*'Volume (KT)'!#REF!*1000*'Selling Price'!#REF!/10^6</f>
        <v>#REF!</v>
      </c>
      <c r="V90" s="75" t="e">
        <f>'Margin per unit (cash)'!V90*'Volume (KT)'!#REF!*1000*'Selling Price'!#REF!/10^6</f>
        <v>#REF!</v>
      </c>
      <c r="W90" s="75" t="e">
        <f>'Margin per unit (cash)'!W90*'Volume (KT)'!#REF!*1000*'Selling Price'!#REF!/10^6</f>
        <v>#REF!</v>
      </c>
      <c r="X90" s="75" t="e">
        <f>'Margin per unit (cash)'!X90*'Volume (KT)'!#REF!*1000*'Selling Price'!#REF!/10^6</f>
        <v>#REF!</v>
      </c>
    </row>
    <row r="91" spans="1:24">
      <c r="A91" s="74" t="s">
        <v>91</v>
      </c>
      <c r="B91" s="85" t="s">
        <v>2</v>
      </c>
      <c r="C91" s="85" t="s">
        <v>116</v>
      </c>
      <c r="D91" s="85" t="s">
        <v>107</v>
      </c>
      <c r="E91" s="75">
        <f>'Margin per unit (cash)'!E91*'Volume (KT)'!E113*1000*'Selling Price'!E$20/10^6</f>
        <v>0</v>
      </c>
      <c r="F91" s="75">
        <f>'Margin per unit (cash)'!F91*'Volume (KT)'!F113*1000*'Selling Price'!F$20/10^6</f>
        <v>0</v>
      </c>
      <c r="G91" s="75">
        <f>'Margin per unit (cash)'!G91*'Volume (KT)'!G113*1000*'Selling Price'!G$20/10^6</f>
        <v>0</v>
      </c>
      <c r="H91" s="75">
        <f>'Margin per unit (cash)'!H91*'Volume (KT)'!H113*1000*'Selling Price'!H$20/10^6</f>
        <v>0</v>
      </c>
      <c r="I91" s="75">
        <f>'Margin per unit (cash)'!I91*'Volume (KT)'!I113*1000*'Selling Price'!I$20/10^6</f>
        <v>0</v>
      </c>
      <c r="J91" s="75">
        <f>'Margin per unit (cash)'!J91*'Volume (KT)'!J113*1000*'Selling Price'!J$20/10^6</f>
        <v>0</v>
      </c>
      <c r="K91" s="75">
        <f>'Margin per unit (cash)'!K91*'Volume (KT)'!K113*1000*'Selling Price'!K$20/10^6</f>
        <v>0</v>
      </c>
      <c r="L91" s="75">
        <f>'Margin per unit (cash)'!L91*'Volume (KT)'!L113*1000*'Selling Price'!L$20/10^6</f>
        <v>0</v>
      </c>
      <c r="M91" s="75">
        <f>'Margin per unit (cash)'!M91*'Volume (KT)'!M113*1000*'Selling Price'!M$20/10^6</f>
        <v>0</v>
      </c>
      <c r="N91" s="75">
        <f>'Margin per unit (cash)'!N91*'Volume (KT)'!N113*1000*'Selling Price'!N$20/10^6</f>
        <v>0</v>
      </c>
      <c r="O91" s="75">
        <f>'Margin per unit (cash)'!O91*'Volume (KT)'!O113*1000*'Selling Price'!O$20/10^6</f>
        <v>0</v>
      </c>
      <c r="P91" s="75">
        <f>'Margin per unit (cash)'!P91*'Volume (KT)'!P113*1000*'Selling Price'!P$20/10^6</f>
        <v>0</v>
      </c>
      <c r="Q91" s="75" t="e">
        <f>'Margin per unit (cash)'!Q91*'Volume (KT)'!#REF!*1000*'Selling Price'!#REF!/10^6</f>
        <v>#REF!</v>
      </c>
      <c r="R91" s="75" t="e">
        <f>'Margin per unit (cash)'!R91*'Volume (KT)'!#REF!*1000*'Selling Price'!#REF!/10^6</f>
        <v>#REF!</v>
      </c>
      <c r="S91" s="75" t="e">
        <f>'Margin per unit (cash)'!S91*'Volume (KT)'!#REF!*1000*'Selling Price'!#REF!/10^6</f>
        <v>#REF!</v>
      </c>
      <c r="T91" s="75" t="e">
        <f>'Margin per unit (cash)'!T91*'Volume (KT)'!#REF!*1000*'Selling Price'!#REF!/10^6</f>
        <v>#REF!</v>
      </c>
      <c r="U91" s="75" t="e">
        <f>'Margin per unit (cash)'!U91*'Volume (KT)'!#REF!*1000*'Selling Price'!#REF!/10^6</f>
        <v>#REF!</v>
      </c>
      <c r="V91" s="75" t="e">
        <f>'Margin per unit (cash)'!V91*'Volume (KT)'!#REF!*1000*'Selling Price'!#REF!/10^6</f>
        <v>#REF!</v>
      </c>
      <c r="W91" s="75" t="e">
        <f>'Margin per unit (cash)'!W91*'Volume (KT)'!#REF!*1000*'Selling Price'!#REF!/10^6</f>
        <v>#REF!</v>
      </c>
      <c r="X91" s="75" t="e">
        <f>'Margin per unit (cash)'!X91*'Volume (KT)'!#REF!*1000*'Selling Price'!#REF!/10^6</f>
        <v>#REF!</v>
      </c>
    </row>
    <row r="92" spans="1:24">
      <c r="A92" s="74" t="s">
        <v>91</v>
      </c>
      <c r="B92" s="85" t="s">
        <v>2</v>
      </c>
      <c r="C92" s="85" t="s">
        <v>116</v>
      </c>
      <c r="D92" s="85" t="s">
        <v>109</v>
      </c>
      <c r="E92" s="75">
        <f>'Margin per unit (cash)'!E92*'Volume (KT)'!E114*1000*'Selling Price'!E$20/10^6</f>
        <v>0</v>
      </c>
      <c r="F92" s="75">
        <f>'Margin per unit (cash)'!F92*'Volume (KT)'!F114*1000*'Selling Price'!F$20/10^6</f>
        <v>0</v>
      </c>
      <c r="G92" s="75">
        <f>'Margin per unit (cash)'!G92*'Volume (KT)'!G114*1000*'Selling Price'!G$20/10^6</f>
        <v>0</v>
      </c>
      <c r="H92" s="75">
        <f>'Margin per unit (cash)'!H92*'Volume (KT)'!H114*1000*'Selling Price'!H$20/10^6</f>
        <v>0</v>
      </c>
      <c r="I92" s="75">
        <f>'Margin per unit (cash)'!I92*'Volume (KT)'!I114*1000*'Selling Price'!I$20/10^6</f>
        <v>0</v>
      </c>
      <c r="J92" s="75">
        <f>'Margin per unit (cash)'!J92*'Volume (KT)'!J114*1000*'Selling Price'!J$20/10^6</f>
        <v>0</v>
      </c>
      <c r="K92" s="75">
        <f>'Margin per unit (cash)'!K92*'Volume (KT)'!K114*1000*'Selling Price'!K$20/10^6</f>
        <v>0</v>
      </c>
      <c r="L92" s="75">
        <f>'Margin per unit (cash)'!L92*'Volume (KT)'!L114*1000*'Selling Price'!L$20/10^6</f>
        <v>0</v>
      </c>
      <c r="M92" s="75">
        <f>'Margin per unit (cash)'!M92*'Volume (KT)'!M114*1000*'Selling Price'!M$20/10^6</f>
        <v>0</v>
      </c>
      <c r="N92" s="75">
        <f>'Margin per unit (cash)'!N92*'Volume (KT)'!N114*1000*'Selling Price'!N$20/10^6</f>
        <v>0</v>
      </c>
      <c r="O92" s="75">
        <f>'Margin per unit (cash)'!O92*'Volume (KT)'!O114*1000*'Selling Price'!O$20/10^6</f>
        <v>0</v>
      </c>
      <c r="P92" s="75">
        <f>'Margin per unit (cash)'!P92*'Volume (KT)'!P114*1000*'Selling Price'!P$20/10^6</f>
        <v>0</v>
      </c>
      <c r="Q92" s="75" t="e">
        <f>'Margin per unit (cash)'!Q92*'Volume (KT)'!#REF!*1000*'Selling Price'!#REF!/10^6</f>
        <v>#REF!</v>
      </c>
      <c r="R92" s="75" t="e">
        <f>'Margin per unit (cash)'!R92*'Volume (KT)'!#REF!*1000*'Selling Price'!#REF!/10^6</f>
        <v>#REF!</v>
      </c>
      <c r="S92" s="75" t="e">
        <f>'Margin per unit (cash)'!S92*'Volume (KT)'!#REF!*1000*'Selling Price'!#REF!/10^6</f>
        <v>#REF!</v>
      </c>
      <c r="T92" s="75" t="e">
        <f>'Margin per unit (cash)'!T92*'Volume (KT)'!#REF!*1000*'Selling Price'!#REF!/10^6</f>
        <v>#REF!</v>
      </c>
      <c r="U92" s="75" t="e">
        <f>'Margin per unit (cash)'!U92*'Volume (KT)'!#REF!*1000*'Selling Price'!#REF!/10^6</f>
        <v>#REF!</v>
      </c>
      <c r="V92" s="75" t="e">
        <f>'Margin per unit (cash)'!V92*'Volume (KT)'!#REF!*1000*'Selling Price'!#REF!/10^6</f>
        <v>#REF!</v>
      </c>
      <c r="W92" s="75" t="e">
        <f>'Margin per unit (cash)'!W92*'Volume (KT)'!#REF!*1000*'Selling Price'!#REF!/10^6</f>
        <v>#REF!</v>
      </c>
      <c r="X92" s="75" t="e">
        <f>'Margin per unit (cash)'!X92*'Volume (KT)'!#REF!*1000*'Selling Price'!#REF!/10^6</f>
        <v>#REF!</v>
      </c>
    </row>
    <row r="93" spans="1:24">
      <c r="A93" s="74" t="s">
        <v>91</v>
      </c>
      <c r="B93" s="85" t="s">
        <v>2</v>
      </c>
      <c r="C93" s="85" t="s">
        <v>117</v>
      </c>
      <c r="D93" s="85" t="s">
        <v>107</v>
      </c>
      <c r="E93" s="75">
        <f>'Margin per unit (cash)'!E93*'Volume (KT)'!E115*1000*'Selling Price'!E$20/10^6</f>
        <v>0</v>
      </c>
      <c r="F93" s="75">
        <f>'Margin per unit (cash)'!F93*'Volume (KT)'!F115*1000*'Selling Price'!F$20/10^6</f>
        <v>0</v>
      </c>
      <c r="G93" s="75">
        <f>'Margin per unit (cash)'!G93*'Volume (KT)'!G115*1000*'Selling Price'!G$20/10^6</f>
        <v>0</v>
      </c>
      <c r="H93" s="75">
        <f>'Margin per unit (cash)'!H93*'Volume (KT)'!H115*1000*'Selling Price'!H$20/10^6</f>
        <v>0</v>
      </c>
      <c r="I93" s="75">
        <f>'Margin per unit (cash)'!I93*'Volume (KT)'!I115*1000*'Selling Price'!I$20/10^6</f>
        <v>0</v>
      </c>
      <c r="J93" s="75">
        <f>'Margin per unit (cash)'!J93*'Volume (KT)'!J115*1000*'Selling Price'!J$20/10^6</f>
        <v>0</v>
      </c>
      <c r="K93" s="75">
        <f>'Margin per unit (cash)'!K93*'Volume (KT)'!K115*1000*'Selling Price'!K$20/10^6</f>
        <v>0</v>
      </c>
      <c r="L93" s="75">
        <f>'Margin per unit (cash)'!L93*'Volume (KT)'!L115*1000*'Selling Price'!L$20/10^6</f>
        <v>0</v>
      </c>
      <c r="M93" s="75">
        <f>'Margin per unit (cash)'!M93*'Volume (KT)'!M115*1000*'Selling Price'!M$20/10^6</f>
        <v>0</v>
      </c>
      <c r="N93" s="75">
        <f>'Margin per unit (cash)'!N93*'Volume (KT)'!N115*1000*'Selling Price'!N$20/10^6</f>
        <v>0</v>
      </c>
      <c r="O93" s="75">
        <f>'Margin per unit (cash)'!O93*'Volume (KT)'!O115*1000*'Selling Price'!O$20/10^6</f>
        <v>0</v>
      </c>
      <c r="P93" s="75">
        <f>'Margin per unit (cash)'!P93*'Volume (KT)'!P115*1000*'Selling Price'!P$20/10^6</f>
        <v>0</v>
      </c>
      <c r="Q93" s="75" t="e">
        <f>'Margin per unit (cash)'!Q93*'Volume (KT)'!#REF!*1000*'Selling Price'!#REF!/10^6</f>
        <v>#REF!</v>
      </c>
      <c r="R93" s="75" t="e">
        <f>'Margin per unit (cash)'!R93*'Volume (KT)'!#REF!*1000*'Selling Price'!#REF!/10^6</f>
        <v>#REF!</v>
      </c>
      <c r="S93" s="75" t="e">
        <f>'Margin per unit (cash)'!S93*'Volume (KT)'!#REF!*1000*'Selling Price'!#REF!/10^6</f>
        <v>#REF!</v>
      </c>
      <c r="T93" s="75" t="e">
        <f>'Margin per unit (cash)'!T93*'Volume (KT)'!#REF!*1000*'Selling Price'!#REF!/10^6</f>
        <v>#REF!</v>
      </c>
      <c r="U93" s="75" t="e">
        <f>'Margin per unit (cash)'!U93*'Volume (KT)'!#REF!*1000*'Selling Price'!#REF!/10^6</f>
        <v>#REF!</v>
      </c>
      <c r="V93" s="75" t="e">
        <f>'Margin per unit (cash)'!V93*'Volume (KT)'!#REF!*1000*'Selling Price'!#REF!/10^6</f>
        <v>#REF!</v>
      </c>
      <c r="W93" s="75" t="e">
        <f>'Margin per unit (cash)'!W93*'Volume (KT)'!#REF!*1000*'Selling Price'!#REF!/10^6</f>
        <v>#REF!</v>
      </c>
      <c r="X93" s="75" t="e">
        <f>'Margin per unit (cash)'!X93*'Volume (KT)'!#REF!*1000*'Selling Price'!#REF!/10^6</f>
        <v>#REF!</v>
      </c>
    </row>
    <row r="94" spans="1:24">
      <c r="A94" s="74" t="s">
        <v>91</v>
      </c>
      <c r="B94" s="85" t="s">
        <v>2</v>
      </c>
      <c r="C94" s="85" t="s">
        <v>117</v>
      </c>
      <c r="D94" s="85" t="s">
        <v>109</v>
      </c>
      <c r="E94" s="75">
        <f>'Margin per unit (cash)'!E94*'Volume (KT)'!E116*1000*'Selling Price'!E$20/10^6</f>
        <v>0</v>
      </c>
      <c r="F94" s="75">
        <f>'Margin per unit (cash)'!F94*'Volume (KT)'!F116*1000*'Selling Price'!F$20/10^6</f>
        <v>0</v>
      </c>
      <c r="G94" s="75">
        <f>'Margin per unit (cash)'!G94*'Volume (KT)'!G116*1000*'Selling Price'!G$20/10^6</f>
        <v>0</v>
      </c>
      <c r="H94" s="75">
        <f>'Margin per unit (cash)'!H94*'Volume (KT)'!H116*1000*'Selling Price'!H$20/10^6</f>
        <v>0</v>
      </c>
      <c r="I94" s="75">
        <f>'Margin per unit (cash)'!I94*'Volume (KT)'!I116*1000*'Selling Price'!I$20/10^6</f>
        <v>0</v>
      </c>
      <c r="J94" s="75">
        <f>'Margin per unit (cash)'!J94*'Volume (KT)'!J116*1000*'Selling Price'!J$20/10^6</f>
        <v>0</v>
      </c>
      <c r="K94" s="75">
        <f>'Margin per unit (cash)'!K94*'Volume (KT)'!K116*1000*'Selling Price'!K$20/10^6</f>
        <v>0</v>
      </c>
      <c r="L94" s="75">
        <f>'Margin per unit (cash)'!L94*'Volume (KT)'!L116*1000*'Selling Price'!L$20/10^6</f>
        <v>0</v>
      </c>
      <c r="M94" s="75">
        <f>'Margin per unit (cash)'!M94*'Volume (KT)'!M116*1000*'Selling Price'!M$20/10^6</f>
        <v>0</v>
      </c>
      <c r="N94" s="75">
        <f>'Margin per unit (cash)'!N94*'Volume (KT)'!N116*1000*'Selling Price'!N$20/10^6</f>
        <v>0</v>
      </c>
      <c r="O94" s="75">
        <f>'Margin per unit (cash)'!O94*'Volume (KT)'!O116*1000*'Selling Price'!O$20/10^6</f>
        <v>0</v>
      </c>
      <c r="P94" s="75">
        <f>'Margin per unit (cash)'!P94*'Volume (KT)'!P116*1000*'Selling Price'!P$20/10^6</f>
        <v>0</v>
      </c>
      <c r="Q94" s="75" t="e">
        <f>'Margin per unit (cash)'!Q94*'Volume (KT)'!#REF!*1000*'Selling Price'!#REF!/10^6</f>
        <v>#REF!</v>
      </c>
      <c r="R94" s="75" t="e">
        <f>'Margin per unit (cash)'!R94*'Volume (KT)'!#REF!*1000*'Selling Price'!#REF!/10^6</f>
        <v>#REF!</v>
      </c>
      <c r="S94" s="75" t="e">
        <f>'Margin per unit (cash)'!S94*'Volume (KT)'!#REF!*1000*'Selling Price'!#REF!/10^6</f>
        <v>#REF!</v>
      </c>
      <c r="T94" s="75" t="e">
        <f>'Margin per unit (cash)'!T94*'Volume (KT)'!#REF!*1000*'Selling Price'!#REF!/10^6</f>
        <v>#REF!</v>
      </c>
      <c r="U94" s="75" t="e">
        <f>'Margin per unit (cash)'!U94*'Volume (KT)'!#REF!*1000*'Selling Price'!#REF!/10^6</f>
        <v>#REF!</v>
      </c>
      <c r="V94" s="75" t="e">
        <f>'Margin per unit (cash)'!V94*'Volume (KT)'!#REF!*1000*'Selling Price'!#REF!/10^6</f>
        <v>#REF!</v>
      </c>
      <c r="W94" s="75" t="e">
        <f>'Margin per unit (cash)'!W94*'Volume (KT)'!#REF!*1000*'Selling Price'!#REF!/10^6</f>
        <v>#REF!</v>
      </c>
      <c r="X94" s="75" t="e">
        <f>'Margin per unit (cash)'!X94*'Volume (KT)'!#REF!*1000*'Selling Price'!#REF!/10^6</f>
        <v>#REF!</v>
      </c>
    </row>
    <row r="95" spans="1:24">
      <c r="A95" s="74" t="s">
        <v>91</v>
      </c>
      <c r="B95" s="85" t="s">
        <v>2</v>
      </c>
      <c r="C95" s="85" t="s">
        <v>118</v>
      </c>
      <c r="D95" s="85" t="s">
        <v>107</v>
      </c>
      <c r="E95" s="75">
        <f>'Margin per unit (cash)'!E95*'Volume (KT)'!E117*1000*'Selling Price'!E$20/10^6</f>
        <v>0</v>
      </c>
      <c r="F95" s="75">
        <f>'Margin per unit (cash)'!F95*'Volume (KT)'!F117*1000*'Selling Price'!F$20/10^6</f>
        <v>0</v>
      </c>
      <c r="G95" s="75">
        <f>'Margin per unit (cash)'!G95*'Volume (KT)'!G117*1000*'Selling Price'!G$20/10^6</f>
        <v>0</v>
      </c>
      <c r="H95" s="75">
        <f>'Margin per unit (cash)'!H95*'Volume (KT)'!H117*1000*'Selling Price'!H$20/10^6</f>
        <v>0</v>
      </c>
      <c r="I95" s="75">
        <f>'Margin per unit (cash)'!I95*'Volume (KT)'!I117*1000*'Selling Price'!I$20/10^6</f>
        <v>0</v>
      </c>
      <c r="J95" s="75">
        <f>'Margin per unit (cash)'!J95*'Volume (KT)'!J117*1000*'Selling Price'!J$20/10^6</f>
        <v>0</v>
      </c>
      <c r="K95" s="75">
        <f>'Margin per unit (cash)'!K95*'Volume (KT)'!K117*1000*'Selling Price'!K$20/10^6</f>
        <v>0</v>
      </c>
      <c r="L95" s="75">
        <f>'Margin per unit (cash)'!L95*'Volume (KT)'!L117*1000*'Selling Price'!L$20/10^6</f>
        <v>0</v>
      </c>
      <c r="M95" s="75">
        <f>'Margin per unit (cash)'!M95*'Volume (KT)'!M117*1000*'Selling Price'!M$20/10^6</f>
        <v>0</v>
      </c>
      <c r="N95" s="75">
        <f>'Margin per unit (cash)'!N95*'Volume (KT)'!N117*1000*'Selling Price'!N$20/10^6</f>
        <v>0</v>
      </c>
      <c r="O95" s="75">
        <f>'Margin per unit (cash)'!O95*'Volume (KT)'!O117*1000*'Selling Price'!O$20/10^6</f>
        <v>0</v>
      </c>
      <c r="P95" s="75">
        <f>'Margin per unit (cash)'!P95*'Volume (KT)'!P117*1000*'Selling Price'!P$20/10^6</f>
        <v>0</v>
      </c>
      <c r="Q95" s="75" t="e">
        <f>'Margin per unit (cash)'!Q95*'Volume (KT)'!#REF!*1000*'Selling Price'!#REF!/10^6</f>
        <v>#REF!</v>
      </c>
      <c r="R95" s="75" t="e">
        <f>'Margin per unit (cash)'!R95*'Volume (KT)'!#REF!*1000*'Selling Price'!#REF!/10^6</f>
        <v>#REF!</v>
      </c>
      <c r="S95" s="75" t="e">
        <f>'Margin per unit (cash)'!S95*'Volume (KT)'!#REF!*1000*'Selling Price'!#REF!/10^6</f>
        <v>#REF!</v>
      </c>
      <c r="T95" s="75" t="e">
        <f>'Margin per unit (cash)'!T95*'Volume (KT)'!#REF!*1000*'Selling Price'!#REF!/10^6</f>
        <v>#REF!</v>
      </c>
      <c r="U95" s="75" t="e">
        <f>'Margin per unit (cash)'!U95*'Volume (KT)'!#REF!*1000*'Selling Price'!#REF!/10^6</f>
        <v>#REF!</v>
      </c>
      <c r="V95" s="75" t="e">
        <f>'Margin per unit (cash)'!V95*'Volume (KT)'!#REF!*1000*'Selling Price'!#REF!/10^6</f>
        <v>#REF!</v>
      </c>
      <c r="W95" s="75" t="e">
        <f>'Margin per unit (cash)'!W95*'Volume (KT)'!#REF!*1000*'Selling Price'!#REF!/10^6</f>
        <v>#REF!</v>
      </c>
      <c r="X95" s="75" t="e">
        <f>'Margin per unit (cash)'!X95*'Volume (KT)'!#REF!*1000*'Selling Price'!#REF!/10^6</f>
        <v>#REF!</v>
      </c>
    </row>
    <row r="96" spans="1:24">
      <c r="A96" s="74" t="s">
        <v>91</v>
      </c>
      <c r="B96" s="85" t="s">
        <v>2</v>
      </c>
      <c r="C96" s="85" t="s">
        <v>118</v>
      </c>
      <c r="D96" s="85" t="s">
        <v>109</v>
      </c>
      <c r="E96" s="75">
        <f>'Margin per unit (cash)'!E96*'Volume (KT)'!E118*1000*'Selling Price'!E$20/10^6</f>
        <v>0</v>
      </c>
      <c r="F96" s="75">
        <f>'Margin per unit (cash)'!F96*'Volume (KT)'!F118*1000*'Selling Price'!F$20/10^6</f>
        <v>0</v>
      </c>
      <c r="G96" s="75">
        <f>'Margin per unit (cash)'!G96*'Volume (KT)'!G118*1000*'Selling Price'!G$20/10^6</f>
        <v>0</v>
      </c>
      <c r="H96" s="75">
        <f>'Margin per unit (cash)'!H96*'Volume (KT)'!H118*1000*'Selling Price'!H$20/10^6</f>
        <v>0</v>
      </c>
      <c r="I96" s="75">
        <f>'Margin per unit (cash)'!I96*'Volume (KT)'!I118*1000*'Selling Price'!I$20/10^6</f>
        <v>0</v>
      </c>
      <c r="J96" s="75">
        <f>'Margin per unit (cash)'!J96*'Volume (KT)'!J118*1000*'Selling Price'!J$20/10^6</f>
        <v>0</v>
      </c>
      <c r="K96" s="75">
        <f>'Margin per unit (cash)'!K96*'Volume (KT)'!K118*1000*'Selling Price'!K$20/10^6</f>
        <v>0</v>
      </c>
      <c r="L96" s="75">
        <f>'Margin per unit (cash)'!L96*'Volume (KT)'!L118*1000*'Selling Price'!L$20/10^6</f>
        <v>0</v>
      </c>
      <c r="M96" s="75">
        <f>'Margin per unit (cash)'!M96*'Volume (KT)'!M118*1000*'Selling Price'!M$20/10^6</f>
        <v>0</v>
      </c>
      <c r="N96" s="75">
        <f>'Margin per unit (cash)'!N96*'Volume (KT)'!N118*1000*'Selling Price'!N$20/10^6</f>
        <v>0</v>
      </c>
      <c r="O96" s="75">
        <f>'Margin per unit (cash)'!O96*'Volume (KT)'!O118*1000*'Selling Price'!O$20/10^6</f>
        <v>0</v>
      </c>
      <c r="P96" s="75">
        <f>'Margin per unit (cash)'!P96*'Volume (KT)'!P118*1000*'Selling Price'!P$20/10^6</f>
        <v>0</v>
      </c>
      <c r="Q96" s="75" t="e">
        <f>'Margin per unit (cash)'!Q96*'Volume (KT)'!#REF!*1000*'Selling Price'!#REF!/10^6</f>
        <v>#REF!</v>
      </c>
      <c r="R96" s="75" t="e">
        <f>'Margin per unit (cash)'!R96*'Volume (KT)'!#REF!*1000*'Selling Price'!#REF!/10^6</f>
        <v>#REF!</v>
      </c>
      <c r="S96" s="75" t="e">
        <f>'Margin per unit (cash)'!S96*'Volume (KT)'!#REF!*1000*'Selling Price'!#REF!/10^6</f>
        <v>#REF!</v>
      </c>
      <c r="T96" s="75" t="e">
        <f>'Margin per unit (cash)'!T96*'Volume (KT)'!#REF!*1000*'Selling Price'!#REF!/10^6</f>
        <v>#REF!</v>
      </c>
      <c r="U96" s="75" t="e">
        <f>'Margin per unit (cash)'!U96*'Volume (KT)'!#REF!*1000*'Selling Price'!#REF!/10^6</f>
        <v>#REF!</v>
      </c>
      <c r="V96" s="75" t="e">
        <f>'Margin per unit (cash)'!V96*'Volume (KT)'!#REF!*1000*'Selling Price'!#REF!/10^6</f>
        <v>#REF!</v>
      </c>
      <c r="W96" s="75" t="e">
        <f>'Margin per unit (cash)'!W96*'Volume (KT)'!#REF!*1000*'Selling Price'!#REF!/10^6</f>
        <v>#REF!</v>
      </c>
      <c r="X96" s="75" t="e">
        <f>'Margin per unit (cash)'!X96*'Volume (KT)'!#REF!*1000*'Selling Price'!#REF!/10^6</f>
        <v>#REF!</v>
      </c>
    </row>
    <row r="97" spans="1:24">
      <c r="A97" s="74" t="s">
        <v>91</v>
      </c>
      <c r="B97" s="85" t="s">
        <v>2</v>
      </c>
      <c r="C97" s="85" t="s">
        <v>120</v>
      </c>
      <c r="D97" s="85" t="s">
        <v>109</v>
      </c>
      <c r="E97" s="75">
        <f>'Margin per unit (cash)'!E97*'Volume (KT)'!E119*1000*'Selling Price'!E$20/10^6</f>
        <v>0</v>
      </c>
      <c r="F97" s="75">
        <f>'Margin per unit (cash)'!F97*'Volume (KT)'!F119*1000*'Selling Price'!F$20/10^6</f>
        <v>0</v>
      </c>
      <c r="G97" s="75">
        <f>'Margin per unit (cash)'!G97*'Volume (KT)'!G119*1000*'Selling Price'!G$20/10^6</f>
        <v>0</v>
      </c>
      <c r="H97" s="75">
        <f>'Margin per unit (cash)'!H97*'Volume (KT)'!H119*1000*'Selling Price'!H$20/10^6</f>
        <v>0</v>
      </c>
      <c r="I97" s="75">
        <f>'Margin per unit (cash)'!I97*'Volume (KT)'!I119*1000*'Selling Price'!I$20/10^6</f>
        <v>0</v>
      </c>
      <c r="J97" s="75">
        <f>'Margin per unit (cash)'!J97*'Volume (KT)'!J119*1000*'Selling Price'!J$20/10^6</f>
        <v>0</v>
      </c>
      <c r="K97" s="75">
        <f>'Margin per unit (cash)'!K97*'Volume (KT)'!K119*1000*'Selling Price'!K$20/10^6</f>
        <v>0</v>
      </c>
      <c r="L97" s="75">
        <f>'Margin per unit (cash)'!L97*'Volume (KT)'!L119*1000*'Selling Price'!L$20/10^6</f>
        <v>0</v>
      </c>
      <c r="M97" s="75">
        <f>'Margin per unit (cash)'!M97*'Volume (KT)'!M119*1000*'Selling Price'!M$20/10^6</f>
        <v>0</v>
      </c>
      <c r="N97" s="75">
        <f>'Margin per unit (cash)'!N97*'Volume (KT)'!N119*1000*'Selling Price'!N$20/10^6</f>
        <v>0</v>
      </c>
      <c r="O97" s="75">
        <f>'Margin per unit (cash)'!O97*'Volume (KT)'!O119*1000*'Selling Price'!O$20/10^6</f>
        <v>0</v>
      </c>
      <c r="P97" s="75">
        <f>'Margin per unit (cash)'!P97*'Volume (KT)'!P119*1000*'Selling Price'!P$20/10^6</f>
        <v>0</v>
      </c>
      <c r="Q97" s="75" t="e">
        <f>'Margin per unit (cash)'!Q97*'Volume (KT)'!#REF!*1000*'Selling Price'!#REF!/10^6</f>
        <v>#REF!</v>
      </c>
      <c r="R97" s="75" t="e">
        <f>'Margin per unit (cash)'!R97*'Volume (KT)'!#REF!*1000*'Selling Price'!#REF!/10^6</f>
        <v>#REF!</v>
      </c>
      <c r="S97" s="75" t="e">
        <f>'Margin per unit (cash)'!S97*'Volume (KT)'!#REF!*1000*'Selling Price'!#REF!/10^6</f>
        <v>#REF!</v>
      </c>
      <c r="T97" s="75" t="e">
        <f>'Margin per unit (cash)'!T97*'Volume (KT)'!#REF!*1000*'Selling Price'!#REF!/10^6</f>
        <v>#REF!</v>
      </c>
      <c r="U97" s="75" t="e">
        <f>'Margin per unit (cash)'!U97*'Volume (KT)'!#REF!*1000*'Selling Price'!#REF!/10^6</f>
        <v>#REF!</v>
      </c>
      <c r="V97" s="75" t="e">
        <f>'Margin per unit (cash)'!V97*'Volume (KT)'!#REF!*1000*'Selling Price'!#REF!/10^6</f>
        <v>#REF!</v>
      </c>
      <c r="W97" s="75" t="e">
        <f>'Margin per unit (cash)'!W97*'Volume (KT)'!#REF!*1000*'Selling Price'!#REF!/10^6</f>
        <v>#REF!</v>
      </c>
      <c r="X97" s="75" t="e">
        <f>'Margin per unit (cash)'!X97*'Volume (KT)'!#REF!*1000*'Selling Price'!#REF!/10^6</f>
        <v>#REF!</v>
      </c>
    </row>
    <row r="98" spans="1:24">
      <c r="A98" s="74" t="s">
        <v>91</v>
      </c>
      <c r="B98" s="85" t="s">
        <v>87</v>
      </c>
      <c r="C98" s="85" t="s">
        <v>106</v>
      </c>
      <c r="D98" s="85" t="s">
        <v>89</v>
      </c>
      <c r="E98" s="75">
        <f>'Margin per unit (cash)'!E98*'Volume (KT)'!E121*1000*'Selling Price'!E$20/10^6</f>
        <v>4.1614902024446305</v>
      </c>
      <c r="F98" s="75">
        <f>'Margin per unit (cash)'!F98*'Volume (KT)'!F121*1000*'Selling Price'!F$20/10^6</f>
        <v>0.84619517864151861</v>
      </c>
      <c r="G98" s="75">
        <f>'Margin per unit (cash)'!G98*'Volume (KT)'!G121*1000*'Selling Price'!G$20/10^6</f>
        <v>2.6027204969600706</v>
      </c>
      <c r="H98" s="75">
        <f>'Margin per unit (cash)'!H98*'Volume (KT)'!H121*1000*'Selling Price'!H$20/10^6</f>
        <v>2.9046835946220546</v>
      </c>
      <c r="I98" s="75">
        <f>'Margin per unit (cash)'!I98*'Volume (KT)'!I121*1000*'Selling Price'!I$20/10^6</f>
        <v>3.0065051457104048</v>
      </c>
      <c r="J98" s="75">
        <f>'Margin per unit (cash)'!J98*'Volume (KT)'!J121*1000*'Selling Price'!J$20/10^6</f>
        <v>3.1083266967987413</v>
      </c>
      <c r="K98" s="75">
        <f>'Margin per unit (cash)'!K98*'Volume (KT)'!K121*1000*'Selling Price'!K$20/10^6</f>
        <v>3.0013449585059275</v>
      </c>
      <c r="L98" s="75">
        <f>'Margin per unit (cash)'!L98*'Volume (KT)'!L121*1000*'Selling Price'!L$20/10^6</f>
        <v>3.103043647994165</v>
      </c>
      <c r="M98" s="75">
        <f>'Margin per unit (cash)'!M98*'Volume (KT)'!M121*1000*'Selling Price'!M$20/10^6</f>
        <v>3.3064410269706386</v>
      </c>
      <c r="N98" s="75">
        <f>'Margin per unit (cash)'!N98*'Volume (KT)'!N121*1000*'Selling Price'!N$20/10^6</f>
        <v>3.3685782812245479</v>
      </c>
      <c r="O98" s="75">
        <f>'Margin per unit (cash)'!O98*'Volume (KT)'!O121*1000*'Selling Price'!O$20/10^6</f>
        <v>3.5702555977995294</v>
      </c>
      <c r="P98" s="75">
        <f>'Margin per unit (cash)'!P98*'Volume (KT)'!P121*1000*'Selling Price'!P$20/10^6</f>
        <v>3.9736102309494918</v>
      </c>
      <c r="Q98" s="75" t="e">
        <f>'Margin per unit (cash)'!Q98*'Volume (KT)'!#REF!*1000*'Selling Price'!#REF!/10^6</f>
        <v>#REF!</v>
      </c>
      <c r="R98" s="75" t="e">
        <f>'Margin per unit (cash)'!R98*'Volume (KT)'!#REF!*1000*'Selling Price'!#REF!/10^6</f>
        <v>#REF!</v>
      </c>
      <c r="S98" s="75" t="e">
        <f>'Margin per unit (cash)'!S98*'Volume (KT)'!#REF!*1000*'Selling Price'!#REF!/10^6</f>
        <v>#REF!</v>
      </c>
      <c r="T98" s="75" t="e">
        <f>'Margin per unit (cash)'!T98*'Volume (KT)'!#REF!*1000*'Selling Price'!#REF!/10^6</f>
        <v>#REF!</v>
      </c>
      <c r="U98" s="75" t="e">
        <f>'Margin per unit (cash)'!U98*'Volume (KT)'!#REF!*1000*'Selling Price'!#REF!/10^6</f>
        <v>#REF!</v>
      </c>
      <c r="V98" s="75" t="e">
        <f>'Margin per unit (cash)'!V98*'Volume (KT)'!#REF!*1000*'Selling Price'!#REF!/10^6</f>
        <v>#REF!</v>
      </c>
      <c r="W98" s="75" t="e">
        <f>'Margin per unit (cash)'!W98*'Volume (KT)'!#REF!*1000*'Selling Price'!#REF!/10^6</f>
        <v>#REF!</v>
      </c>
      <c r="X98" s="75" t="e">
        <f>'Margin per unit (cash)'!X98*'Volume (KT)'!#REF!*1000*'Selling Price'!#REF!/10^6</f>
        <v>#REF!</v>
      </c>
    </row>
    <row r="99" spans="1:24">
      <c r="A99" s="74" t="s">
        <v>91</v>
      </c>
      <c r="B99" s="85" t="s">
        <v>87</v>
      </c>
      <c r="C99" s="85" t="s">
        <v>114</v>
      </c>
      <c r="D99" s="85" t="s">
        <v>89</v>
      </c>
      <c r="E99" s="75">
        <f>'Margin per unit (cash)'!E99*'Volume (KT)'!E122*1000*'Selling Price'!E$20/10^6</f>
        <v>0</v>
      </c>
      <c r="F99" s="75">
        <f>'Margin per unit (cash)'!F99*'Volume (KT)'!F122*1000*'Selling Price'!F$20/10^6</f>
        <v>0</v>
      </c>
      <c r="G99" s="75">
        <f>'Margin per unit (cash)'!G99*'Volume (KT)'!G122*1000*'Selling Price'!G$20/10^6</f>
        <v>0</v>
      </c>
      <c r="H99" s="75">
        <f>'Margin per unit (cash)'!H99*'Volume (KT)'!H122*1000*'Selling Price'!H$20/10^6</f>
        <v>0</v>
      </c>
      <c r="I99" s="75">
        <f>'Margin per unit (cash)'!I99*'Volume (KT)'!I122*1000*'Selling Price'!I$20/10^6</f>
        <v>0</v>
      </c>
      <c r="J99" s="75">
        <f>'Margin per unit (cash)'!J99*'Volume (KT)'!J122*1000*'Selling Price'!J$20/10^6</f>
        <v>0</v>
      </c>
      <c r="K99" s="75">
        <f>'Margin per unit (cash)'!K99*'Volume (KT)'!K122*1000*'Selling Price'!K$20/10^6</f>
        <v>0</v>
      </c>
      <c r="L99" s="75">
        <f>'Margin per unit (cash)'!L99*'Volume (KT)'!L122*1000*'Selling Price'!L$20/10^6</f>
        <v>0</v>
      </c>
      <c r="M99" s="75">
        <f>'Margin per unit (cash)'!M99*'Volume (KT)'!M122*1000*'Selling Price'!M$20/10^6</f>
        <v>0</v>
      </c>
      <c r="N99" s="75">
        <f>'Margin per unit (cash)'!N99*'Volume (KT)'!N122*1000*'Selling Price'!N$20/10^6</f>
        <v>0</v>
      </c>
      <c r="O99" s="75">
        <f>'Margin per unit (cash)'!O99*'Volume (KT)'!O122*1000*'Selling Price'!O$20/10^6</f>
        <v>0</v>
      </c>
      <c r="P99" s="75">
        <f>'Margin per unit (cash)'!P99*'Volume (KT)'!P122*1000*'Selling Price'!P$20/10^6</f>
        <v>0</v>
      </c>
      <c r="Q99" s="75" t="e">
        <f>'Margin per unit (cash)'!Q99*'Volume (KT)'!#REF!*1000*'Selling Price'!#REF!/10^6</f>
        <v>#REF!</v>
      </c>
      <c r="R99" s="75" t="e">
        <f>'Margin per unit (cash)'!R99*'Volume (KT)'!#REF!*1000*'Selling Price'!#REF!/10^6</f>
        <v>#REF!</v>
      </c>
      <c r="S99" s="75" t="e">
        <f>'Margin per unit (cash)'!S99*'Volume (KT)'!#REF!*1000*'Selling Price'!#REF!/10^6</f>
        <v>#REF!</v>
      </c>
      <c r="T99" s="75" t="e">
        <f>'Margin per unit (cash)'!T99*'Volume (KT)'!#REF!*1000*'Selling Price'!#REF!/10^6</f>
        <v>#REF!</v>
      </c>
      <c r="U99" s="75" t="e">
        <f>'Margin per unit (cash)'!U99*'Volume (KT)'!#REF!*1000*'Selling Price'!#REF!/10^6</f>
        <v>#REF!</v>
      </c>
      <c r="V99" s="75" t="e">
        <f>'Margin per unit (cash)'!V99*'Volume (KT)'!#REF!*1000*'Selling Price'!#REF!/10^6</f>
        <v>#REF!</v>
      </c>
      <c r="W99" s="75" t="e">
        <f>'Margin per unit (cash)'!W99*'Volume (KT)'!#REF!*1000*'Selling Price'!#REF!/10^6</f>
        <v>#REF!</v>
      </c>
      <c r="X99" s="75" t="e">
        <f>'Margin per unit (cash)'!X99*'Volume (KT)'!#REF!*1000*'Selling Price'!#REF!/10^6</f>
        <v>#REF!</v>
      </c>
    </row>
    <row r="100" spans="1:24">
      <c r="A100" s="74" t="s">
        <v>91</v>
      </c>
      <c r="B100" s="85" t="s">
        <v>87</v>
      </c>
      <c r="C100" s="85" t="s">
        <v>115</v>
      </c>
      <c r="D100" s="85" t="s">
        <v>89</v>
      </c>
      <c r="E100" s="75">
        <f>'Margin per unit (cash)'!E100*'Volume (KT)'!E123*1000*'Selling Price'!E$20/10^6</f>
        <v>5.3439350823359808</v>
      </c>
      <c r="F100" s="75">
        <f>'Margin per unit (cash)'!F100*'Volume (KT)'!F123*1000*'Selling Price'!F$20/10^6</f>
        <v>5.4252127962307783</v>
      </c>
      <c r="G100" s="75">
        <f>'Margin per unit (cash)'!G100*'Volume (KT)'!G123*1000*'Selling Price'!G$20/10^6</f>
        <v>7.2155593790113386</v>
      </c>
      <c r="H100" s="75">
        <f>'Margin per unit (cash)'!H100*'Volume (KT)'!H123*1000*'Selling Price'!H$20/10^6</f>
        <v>7.810426681405465</v>
      </c>
      <c r="I100" s="75">
        <f>'Margin per unit (cash)'!I100*'Volume (KT)'!I123*1000*'Selling Price'!I$20/10^6</f>
        <v>8.3770006001634396</v>
      </c>
      <c r="J100" s="75">
        <f>'Margin per unit (cash)'!J100*'Volume (KT)'!J123*1000*'Selling Price'!J$20/10^6</f>
        <v>8.5867529954054262</v>
      </c>
      <c r="K100" s="75">
        <f>'Margin per unit (cash)'!K100*'Volume (KT)'!K123*1000*'Selling Price'!K$20/10^6</f>
        <v>8.3663706145222072</v>
      </c>
      <c r="L100" s="75">
        <f>'Margin per unit (cash)'!L100*'Volume (KT)'!L123*1000*'Selling Price'!L$20/10^6</f>
        <v>8.5758699148679742</v>
      </c>
      <c r="M100" s="75">
        <f>'Margin per unit (cash)'!M100*'Volume (KT)'!M123*1000*'Selling Price'!M$20/10^6</f>
        <v>8.9948685155595118</v>
      </c>
      <c r="N100" s="75">
        <f>'Margin per unit (cash)'!N100*'Volume (KT)'!N123*1000*'Selling Price'!N$20/10^6</f>
        <v>9.1228712593225705</v>
      </c>
      <c r="O100" s="75">
        <f>'Margin per unit (cash)'!O100*'Volume (KT)'!O123*1000*'Selling Price'!O$20/10^6</f>
        <v>9.5383265314670336</v>
      </c>
      <c r="P100" s="75">
        <f>'Margin per unit (cash)'!P100*'Volume (KT)'!P123*1000*'Selling Price'!P$20/10^6</f>
        <v>10.369237075755956</v>
      </c>
      <c r="Q100" s="75" t="e">
        <f>'Margin per unit (cash)'!Q100*'Volume (KT)'!#REF!*1000*'Selling Price'!#REF!/10^6</f>
        <v>#REF!</v>
      </c>
      <c r="R100" s="75" t="e">
        <f>'Margin per unit (cash)'!R100*'Volume (KT)'!#REF!*1000*'Selling Price'!#REF!/10^6</f>
        <v>#REF!</v>
      </c>
      <c r="S100" s="75" t="e">
        <f>'Margin per unit (cash)'!S100*'Volume (KT)'!#REF!*1000*'Selling Price'!#REF!/10^6</f>
        <v>#REF!</v>
      </c>
      <c r="T100" s="75" t="e">
        <f>'Margin per unit (cash)'!T100*'Volume (KT)'!#REF!*1000*'Selling Price'!#REF!/10^6</f>
        <v>#REF!</v>
      </c>
      <c r="U100" s="75" t="e">
        <f>'Margin per unit (cash)'!U100*'Volume (KT)'!#REF!*1000*'Selling Price'!#REF!/10^6</f>
        <v>#REF!</v>
      </c>
      <c r="V100" s="75" t="e">
        <f>'Margin per unit (cash)'!V100*'Volume (KT)'!#REF!*1000*'Selling Price'!#REF!/10^6</f>
        <v>#REF!</v>
      </c>
      <c r="W100" s="75" t="e">
        <f>'Margin per unit (cash)'!W100*'Volume (KT)'!#REF!*1000*'Selling Price'!#REF!/10^6</f>
        <v>#REF!</v>
      </c>
      <c r="X100" s="75" t="e">
        <f>'Margin per unit (cash)'!X100*'Volume (KT)'!#REF!*1000*'Selling Price'!#REF!/10^6</f>
        <v>#REF!</v>
      </c>
    </row>
    <row r="101" spans="1:24">
      <c r="A101" s="74" t="s">
        <v>91</v>
      </c>
      <c r="B101" s="85" t="s">
        <v>122</v>
      </c>
      <c r="C101" s="85" t="s">
        <v>106</v>
      </c>
      <c r="D101" s="85" t="s">
        <v>123</v>
      </c>
      <c r="E101" s="75">
        <f>'Margin per unit (cash)'!E101*'Volume (KT)'!E125*1000*'Selling Price'!E$20/10^6</f>
        <v>0.55129999999999224</v>
      </c>
      <c r="F101" s="75">
        <f>'Margin per unit (cash)'!F101*'Volume (KT)'!F125*1000*'Selling Price'!F$20/10^6</f>
        <v>0.51899999999999591</v>
      </c>
      <c r="G101" s="75">
        <f>'Margin per unit (cash)'!G101*'Volume (KT)'!G125*1000*'Selling Price'!G$20/10^6</f>
        <v>0.55800000000000238</v>
      </c>
      <c r="H101" s="75">
        <f>'Margin per unit (cash)'!H101*'Volume (KT)'!H125*1000*'Selling Price'!H$20/10^6</f>
        <v>0.54000000000000836</v>
      </c>
      <c r="I101" s="75">
        <f>'Margin per unit (cash)'!I101*'Volume (KT)'!I125*1000*'Selling Price'!I$20/10^6</f>
        <v>0.55800000000000849</v>
      </c>
      <c r="J101" s="75">
        <f>'Margin per unit (cash)'!J101*'Volume (KT)'!J125*1000*'Selling Price'!J$20/10^6</f>
        <v>0.54000000000000836</v>
      </c>
      <c r="K101" s="75">
        <f>'Margin per unit (cash)'!K101*'Volume (KT)'!K125*1000*'Selling Price'!K$20/10^6</f>
        <v>0.55800000000000671</v>
      </c>
      <c r="L101" s="75">
        <f>'Margin per unit (cash)'!L101*'Volume (KT)'!L125*1000*'Selling Price'!L$20/10^6</f>
        <v>0.55800000000000671</v>
      </c>
      <c r="M101" s="75">
        <f>'Margin per unit (cash)'!M101*'Volume (KT)'!M125*1000*'Selling Price'!M$20/10^6</f>
        <v>0.54000000000000647</v>
      </c>
      <c r="N101" s="75">
        <f>'Margin per unit (cash)'!N101*'Volume (KT)'!N125*1000*'Selling Price'!N$20/10^6</f>
        <v>0.55800000000000927</v>
      </c>
      <c r="O101" s="75">
        <f>'Margin per unit (cash)'!O101*'Volume (KT)'!O125*1000*'Selling Price'!O$20/10^6</f>
        <v>0.54000000000000892</v>
      </c>
      <c r="P101" s="75">
        <f>'Margin per unit (cash)'!P101*'Volume (KT)'!P125*1000*'Selling Price'!P$20/10^6</f>
        <v>0.55800000000000927</v>
      </c>
      <c r="Q101" s="75" t="e">
        <f>'Margin per unit (cash)'!Q101*'Volume (KT)'!#REF!*1000*'Selling Price'!#REF!/10^6</f>
        <v>#REF!</v>
      </c>
      <c r="R101" s="75" t="e">
        <f>'Margin per unit (cash)'!R101*'Volume (KT)'!#REF!*1000*'Selling Price'!#REF!/10^6</f>
        <v>#REF!</v>
      </c>
      <c r="S101" s="75" t="e">
        <f>'Margin per unit (cash)'!S101*'Volume (KT)'!#REF!*1000*'Selling Price'!#REF!/10^6</f>
        <v>#REF!</v>
      </c>
      <c r="T101" s="75" t="e">
        <f>'Margin per unit (cash)'!T101*'Volume (KT)'!#REF!*1000*'Selling Price'!#REF!/10^6</f>
        <v>#REF!</v>
      </c>
      <c r="U101" s="75" t="e">
        <f>'Margin per unit (cash)'!U101*'Volume (KT)'!#REF!*1000*'Selling Price'!#REF!/10^6</f>
        <v>#REF!</v>
      </c>
      <c r="V101" s="75" t="e">
        <f>'Margin per unit (cash)'!V101*'Volume (KT)'!#REF!*1000*'Selling Price'!#REF!/10^6</f>
        <v>#REF!</v>
      </c>
      <c r="W101" s="75" t="e">
        <f>'Margin per unit (cash)'!W101*'Volume (KT)'!#REF!*1000*'Selling Price'!#REF!/10^6</f>
        <v>#REF!</v>
      </c>
      <c r="X101" s="75" t="e">
        <f>'Margin per unit (cash)'!X101*'Volume (KT)'!#REF!*1000*'Selling Price'!#REF!/10^6</f>
        <v>#REF!</v>
      </c>
    </row>
    <row r="102" spans="1:24">
      <c r="A102" s="74" t="s">
        <v>91</v>
      </c>
      <c r="B102" s="85" t="s">
        <v>96</v>
      </c>
      <c r="C102" s="85" t="s">
        <v>106</v>
      </c>
      <c r="D102" s="85" t="s">
        <v>96</v>
      </c>
      <c r="E102" s="75">
        <f>'Margin per unit (cash)'!E102*'Volume (KT)'!E126*1000*'Selling Price'!E$20/10^6</f>
        <v>31.560757121587336</v>
      </c>
      <c r="F102" s="75">
        <f>'Margin per unit (cash)'!F102*'Volume (KT)'!F126*1000*'Selling Price'!F$20/10^6</f>
        <v>30.688798527332299</v>
      </c>
      <c r="G102" s="75">
        <f>'Margin per unit (cash)'!G102*'Volume (KT)'!G126*1000*'Selling Price'!G$20/10^6</f>
        <v>23.692505634343224</v>
      </c>
      <c r="H102" s="75">
        <f>'Margin per unit (cash)'!H102*'Volume (KT)'!H126*1000*'Selling Price'!H$20/10^6</f>
        <v>23.626343249382302</v>
      </c>
      <c r="I102" s="75">
        <f>'Margin per unit (cash)'!I102*'Volume (KT)'!I126*1000*'Selling Price'!I$20/10^6</f>
        <v>19.191427377162153</v>
      </c>
      <c r="J102" s="75">
        <f>'Margin per unit (cash)'!J102*'Volume (KT)'!J126*1000*'Selling Price'!J$20/10^6</f>
        <v>12.745466818591705</v>
      </c>
      <c r="K102" s="75">
        <f>'Margin per unit (cash)'!K102*'Volume (KT)'!K126*1000*'Selling Price'!K$20/10^6</f>
        <v>8.7573052909475528</v>
      </c>
      <c r="L102" s="75">
        <f>'Margin per unit (cash)'!L102*'Volume (KT)'!L126*1000*'Selling Price'!L$20/10^6</f>
        <v>10.947372427114388</v>
      </c>
      <c r="M102" s="75">
        <f>'Margin per unit (cash)'!M102*'Volume (KT)'!M126*1000*'Selling Price'!M$20/10^6</f>
        <v>2.9530190389947579</v>
      </c>
      <c r="N102" s="75">
        <f>'Margin per unit (cash)'!N102*'Volume (KT)'!N126*1000*'Selling Price'!N$20/10^6</f>
        <v>0.39968574674911755</v>
      </c>
      <c r="O102" s="75">
        <f>'Margin per unit (cash)'!O102*'Volume (KT)'!O126*1000*'Selling Price'!O$20/10^6</f>
        <v>5.2114122684049979</v>
      </c>
      <c r="P102" s="75">
        <f>'Margin per unit (cash)'!P102*'Volume (KT)'!P126*1000*'Selling Price'!P$20/10^6</f>
        <v>2.0975250594194081</v>
      </c>
      <c r="Q102" s="75" t="e">
        <f>'Margin per unit (cash)'!Q102*'Volume (KT)'!#REF!*1000*'Selling Price'!#REF!/10^6</f>
        <v>#REF!</v>
      </c>
      <c r="R102" s="75" t="e">
        <f>'Margin per unit (cash)'!R102*'Volume (KT)'!#REF!*1000*'Selling Price'!#REF!/10^6</f>
        <v>#REF!</v>
      </c>
      <c r="S102" s="75" t="e">
        <f>'Margin per unit (cash)'!S102*'Volume (KT)'!#REF!*1000*'Selling Price'!#REF!/10^6</f>
        <v>#REF!</v>
      </c>
      <c r="T102" s="75" t="e">
        <f>'Margin per unit (cash)'!T102*'Volume (KT)'!#REF!*1000*'Selling Price'!#REF!/10^6</f>
        <v>#REF!</v>
      </c>
      <c r="U102" s="75" t="e">
        <f>'Margin per unit (cash)'!U102*'Volume (KT)'!#REF!*1000*'Selling Price'!#REF!/10^6</f>
        <v>#REF!</v>
      </c>
      <c r="V102" s="75" t="e">
        <f>'Margin per unit (cash)'!V102*'Volume (KT)'!#REF!*1000*'Selling Price'!#REF!/10^6</f>
        <v>#REF!</v>
      </c>
      <c r="W102" s="75" t="e">
        <f>'Margin per unit (cash)'!W102*'Volume (KT)'!#REF!*1000*'Selling Price'!#REF!/10^6</f>
        <v>#REF!</v>
      </c>
      <c r="X102" s="75" t="e">
        <f>'Margin per unit (cash)'!X102*'Volume (KT)'!#REF!*1000*'Selling Price'!#REF!/10^6</f>
        <v>#REF!</v>
      </c>
    </row>
    <row r="103" spans="1:24" s="73" customFormat="1" ht="23.5">
      <c r="A103" s="71" t="s">
        <v>6</v>
      </c>
      <c r="B103" s="72"/>
      <c r="D103" s="72"/>
    </row>
    <row r="104" spans="1:24">
      <c r="A104" s="485" t="s">
        <v>1</v>
      </c>
      <c r="B104" s="487" t="s">
        <v>98</v>
      </c>
      <c r="C104" s="487" t="s">
        <v>99</v>
      </c>
      <c r="D104" s="487" t="s">
        <v>100</v>
      </c>
      <c r="E104" s="265">
        <v>2021</v>
      </c>
      <c r="F104" s="265">
        <v>2022</v>
      </c>
      <c r="G104" s="265">
        <v>2023</v>
      </c>
      <c r="H104" s="265">
        <v>2024</v>
      </c>
      <c r="I104" s="265">
        <v>2025</v>
      </c>
      <c r="J104" s="265">
        <v>2026</v>
      </c>
      <c r="K104" s="265">
        <v>2027</v>
      </c>
      <c r="L104" s="265">
        <v>2028</v>
      </c>
      <c r="M104" s="265">
        <v>2029</v>
      </c>
      <c r="N104" s="265">
        <v>2030</v>
      </c>
      <c r="O104" s="265">
        <v>2031</v>
      </c>
      <c r="P104" s="265">
        <v>2032</v>
      </c>
      <c r="Q104" s="265">
        <v>2033</v>
      </c>
      <c r="R104" s="265">
        <v>2034</v>
      </c>
      <c r="S104" s="265">
        <v>2035</v>
      </c>
      <c r="T104" s="265">
        <v>2036</v>
      </c>
      <c r="U104" s="265">
        <v>2037</v>
      </c>
      <c r="V104" s="265">
        <v>2038</v>
      </c>
      <c r="W104" s="265">
        <v>2039</v>
      </c>
      <c r="X104" s="265">
        <v>2040</v>
      </c>
    </row>
    <row r="105" spans="1:24" ht="15" thickBot="1">
      <c r="A105" s="486"/>
      <c r="B105" s="488"/>
      <c r="C105" s="488"/>
      <c r="D105" s="488"/>
      <c r="E105" s="265">
        <v>2564</v>
      </c>
      <c r="F105" s="265">
        <v>2565</v>
      </c>
      <c r="G105" s="265">
        <v>2566</v>
      </c>
      <c r="H105" s="265">
        <v>2567</v>
      </c>
      <c r="I105" s="265">
        <v>2568</v>
      </c>
      <c r="J105" s="265">
        <v>2569</v>
      </c>
      <c r="K105" s="265">
        <v>2570</v>
      </c>
      <c r="L105" s="265">
        <v>2571</v>
      </c>
      <c r="M105" s="265">
        <v>2572</v>
      </c>
      <c r="N105" s="265">
        <v>2573</v>
      </c>
      <c r="O105" s="265">
        <v>2574</v>
      </c>
      <c r="P105" s="265">
        <v>2575</v>
      </c>
      <c r="Q105" s="265">
        <v>2576</v>
      </c>
      <c r="R105" s="265">
        <v>2577</v>
      </c>
      <c r="S105" s="265">
        <v>2578</v>
      </c>
      <c r="T105" s="265">
        <v>2579</v>
      </c>
      <c r="U105" s="265">
        <v>2580</v>
      </c>
      <c r="V105" s="265">
        <v>2581</v>
      </c>
      <c r="W105" s="265">
        <v>2582</v>
      </c>
      <c r="X105" s="265">
        <v>2583</v>
      </c>
    </row>
    <row r="106" spans="1:24">
      <c r="A106" s="74" t="s">
        <v>91</v>
      </c>
      <c r="B106" s="107" t="s">
        <v>95</v>
      </c>
      <c r="C106" s="107" t="s">
        <v>2</v>
      </c>
      <c r="D106" s="108" t="s">
        <v>95</v>
      </c>
      <c r="E106" s="75">
        <f>'Margin per unit (cash)'!E106*'Volume (KT)'!E130*1000*'Selling Price'!E$20/10^6</f>
        <v>196.84820548657953</v>
      </c>
      <c r="F106" s="75">
        <f>'Margin per unit (cash)'!F106*'Volume (KT)'!F130*1000*'Selling Price'!F$20/10^6</f>
        <v>293.80526796024452</v>
      </c>
      <c r="G106" s="75">
        <f>'Margin per unit (cash)'!G106*'Volume (KT)'!G130*1000*'Selling Price'!G$20/10^6</f>
        <v>514.47089248890074</v>
      </c>
      <c r="H106" s="75">
        <f>'Margin per unit (cash)'!H106*'Volume (KT)'!H130*1000*'Selling Price'!H$20/10^6</f>
        <v>411.33672086951202</v>
      </c>
      <c r="I106" s="75">
        <f>'Margin per unit (cash)'!I106*'Volume (KT)'!I130*1000*'Selling Price'!I$20/10^6</f>
        <v>365.16932932116197</v>
      </c>
      <c r="J106" s="75">
        <f>'Margin per unit (cash)'!J106*'Volume (KT)'!J130*1000*'Selling Price'!J$20/10^6</f>
        <v>397.1793778611675</v>
      </c>
      <c r="K106" s="75">
        <f>'Margin per unit (cash)'!K106*'Volume (KT)'!K130*1000*'Selling Price'!K$20/10^6</f>
        <v>382.37128200366027</v>
      </c>
      <c r="L106" s="75">
        <f>'Margin per unit (cash)'!L106*'Volume (KT)'!L130*1000*'Selling Price'!L$20/10^6</f>
        <v>350.74688030555552</v>
      </c>
      <c r="M106" s="75">
        <f>'Margin per unit (cash)'!M106*'Volume (KT)'!M130*1000*'Selling Price'!M$20/10^6</f>
        <v>378.83383187382958</v>
      </c>
      <c r="N106" s="75">
        <f>'Margin per unit (cash)'!N106*'Volume (KT)'!N130*1000*'Selling Price'!N$20/10^6</f>
        <v>426.81322098733369</v>
      </c>
      <c r="O106" s="75">
        <f>'Margin per unit (cash)'!O106*'Volume (KT)'!O130*1000*'Selling Price'!O$20/10^6</f>
        <v>389.9022182874578</v>
      </c>
      <c r="P106" s="75">
        <f>'Margin per unit (cash)'!P106*'Volume (KT)'!P130*1000*'Selling Price'!P$20/10^6</f>
        <v>383.15071449218539</v>
      </c>
      <c r="Q106" s="75" t="e">
        <f>'Margin per unit (cash)'!Q106*'Volume (KT)'!#REF!*1000*'Selling Price'!#REF!/10^6</f>
        <v>#REF!</v>
      </c>
      <c r="R106" s="75" t="e">
        <f>'Margin per unit (cash)'!R106*'Volume (KT)'!#REF!*1000*'Selling Price'!#REF!/10^6</f>
        <v>#REF!</v>
      </c>
      <c r="S106" s="75" t="e">
        <f>'Margin per unit (cash)'!S106*'Volume (KT)'!#REF!*1000*'Selling Price'!#REF!/10^6</f>
        <v>#REF!</v>
      </c>
      <c r="T106" s="75" t="e">
        <f>'Margin per unit (cash)'!T106*'Volume (KT)'!#REF!*1000*'Selling Price'!#REF!/10^6</f>
        <v>#REF!</v>
      </c>
      <c r="U106" s="75" t="e">
        <f>'Margin per unit (cash)'!U106*'Volume (KT)'!#REF!*1000*'Selling Price'!#REF!/10^6</f>
        <v>#REF!</v>
      </c>
      <c r="V106" s="75" t="e">
        <f>'Margin per unit (cash)'!V106*'Volume (KT)'!#REF!*1000*'Selling Price'!#REF!/10^6</f>
        <v>#REF!</v>
      </c>
      <c r="W106" s="75" t="e">
        <f>'Margin per unit (cash)'!W106*'Volume (KT)'!#REF!*1000*'Selling Price'!#REF!/10^6</f>
        <v>#REF!</v>
      </c>
      <c r="X106" s="75" t="e">
        <f>'Margin per unit (cash)'!X106*'Volume (KT)'!#REF!*1000*'Selling Price'!#REF!/10^6</f>
        <v>#REF!</v>
      </c>
    </row>
    <row r="107" spans="1:24" ht="15" thickBot="1">
      <c r="A107" s="74" t="s">
        <v>91</v>
      </c>
      <c r="B107" s="109" t="s">
        <v>95</v>
      </c>
      <c r="C107" s="109" t="s">
        <v>3</v>
      </c>
      <c r="D107" s="110" t="s">
        <v>95</v>
      </c>
      <c r="E107" s="75">
        <f>'Margin per unit (cash)'!E107*'Volume (KT)'!E131*1000*'Selling Price'!E$20/10^6</f>
        <v>362.60512364698229</v>
      </c>
      <c r="F107" s="75">
        <f>'Margin per unit (cash)'!F107*'Volume (KT)'!F131*1000*'Selling Price'!F$20/10^6</f>
        <v>343.03483553334917</v>
      </c>
      <c r="G107" s="75">
        <f>'Margin per unit (cash)'!G107*'Volume (KT)'!G131*1000*'Selling Price'!G$20/10^6</f>
        <v>670.52021091294353</v>
      </c>
      <c r="H107" s="75">
        <f>'Margin per unit (cash)'!H107*'Volume (KT)'!H131*1000*'Selling Price'!H$20/10^6</f>
        <v>501.11671913495513</v>
      </c>
      <c r="I107" s="75">
        <f>'Margin per unit (cash)'!I107*'Volume (KT)'!I131*1000*'Selling Price'!I$20/10^6</f>
        <v>504.1467583937889</v>
      </c>
      <c r="J107" s="75">
        <f>'Margin per unit (cash)'!J107*'Volume (KT)'!J131*1000*'Selling Price'!J$20/10^6</f>
        <v>443.58514429306291</v>
      </c>
      <c r="K107" s="75">
        <f>'Margin per unit (cash)'!K107*'Volume (KT)'!K131*1000*'Selling Price'!K$20/10^6</f>
        <v>391.54802510269241</v>
      </c>
      <c r="L107" s="75">
        <f>'Margin per unit (cash)'!L107*'Volume (KT)'!L131*1000*'Selling Price'!L$20/10^6</f>
        <v>366.49084459899996</v>
      </c>
      <c r="M107" s="75">
        <f>'Margin per unit (cash)'!M107*'Volume (KT)'!M131*1000*'Selling Price'!M$20/10^6</f>
        <v>314.99168209518149</v>
      </c>
      <c r="N107" s="75">
        <f>'Margin per unit (cash)'!N107*'Volume (KT)'!N131*1000*'Selling Price'!N$20/10^6</f>
        <v>265.53616064837212</v>
      </c>
      <c r="O107" s="75">
        <f>'Margin per unit (cash)'!O107*'Volume (KT)'!O131*1000*'Selling Price'!O$20/10^6</f>
        <v>263.89699472376276</v>
      </c>
      <c r="P107" s="75">
        <f>'Margin per unit (cash)'!P107*'Volume (KT)'!P131*1000*'Selling Price'!P$20/10^6</f>
        <v>280.94278764888429</v>
      </c>
      <c r="Q107" s="75" t="e">
        <f>'Margin per unit (cash)'!Q107*'Volume (KT)'!#REF!*1000*'Selling Price'!#REF!/10^6</f>
        <v>#REF!</v>
      </c>
      <c r="R107" s="75" t="e">
        <f>'Margin per unit (cash)'!R107*'Volume (KT)'!#REF!*1000*'Selling Price'!#REF!/10^6</f>
        <v>#REF!</v>
      </c>
      <c r="S107" s="75" t="e">
        <f>'Margin per unit (cash)'!S107*'Volume (KT)'!#REF!*1000*'Selling Price'!#REF!/10^6</f>
        <v>#REF!</v>
      </c>
      <c r="T107" s="75" t="e">
        <f>'Margin per unit (cash)'!T107*'Volume (KT)'!#REF!*1000*'Selling Price'!#REF!/10^6</f>
        <v>#REF!</v>
      </c>
      <c r="U107" s="75" t="e">
        <f>'Margin per unit (cash)'!U107*'Volume (KT)'!#REF!*1000*'Selling Price'!#REF!/10^6</f>
        <v>#REF!</v>
      </c>
      <c r="V107" s="75" t="e">
        <f>'Margin per unit (cash)'!V107*'Volume (KT)'!#REF!*1000*'Selling Price'!#REF!/10^6</f>
        <v>#REF!</v>
      </c>
      <c r="W107" s="75" t="e">
        <f>'Margin per unit (cash)'!W107*'Volume (KT)'!#REF!*1000*'Selling Price'!#REF!/10^6</f>
        <v>#REF!</v>
      </c>
      <c r="X107" s="75" t="e">
        <f>'Margin per unit (cash)'!X107*'Volume (KT)'!#REF!*1000*'Selling Price'!#REF!/10^6</f>
        <v>#REF!</v>
      </c>
    </row>
    <row r="108" spans="1:24">
      <c r="A108" s="74" t="s">
        <v>91</v>
      </c>
      <c r="B108" s="106" t="s">
        <v>95</v>
      </c>
      <c r="C108" s="106" t="s">
        <v>42</v>
      </c>
      <c r="D108" s="106" t="s">
        <v>126</v>
      </c>
      <c r="E108" s="75">
        <f>'Margin per unit (cash)'!E108*'Volume (KT)'!E132*1000*'Selling Price'!E$20/10^6</f>
        <v>0</v>
      </c>
      <c r="F108" s="75">
        <f>'Margin per unit (cash)'!F108*'Volume (KT)'!F132*1000*'Selling Price'!F$20/10^6</f>
        <v>17.493294150614897</v>
      </c>
      <c r="G108" s="75">
        <f>'Margin per unit (cash)'!G108*'Volume (KT)'!G132*1000*'Selling Price'!G$20/10^6</f>
        <v>0</v>
      </c>
      <c r="H108" s="75">
        <f>'Margin per unit (cash)'!H108*'Volume (KT)'!H132*1000*'Selling Price'!H$20/10^6</f>
        <v>37.883553526105757</v>
      </c>
      <c r="I108" s="75">
        <f>'Margin per unit (cash)'!I108*'Volume (KT)'!I132*1000*'Selling Price'!I$20/10^6</f>
        <v>0</v>
      </c>
      <c r="J108" s="75">
        <f>'Margin per unit (cash)'!J108*'Volume (KT)'!J132*1000*'Selling Price'!J$20/10^6</f>
        <v>0</v>
      </c>
      <c r="K108" s="75">
        <f>'Margin per unit (cash)'!K108*'Volume (KT)'!K132*1000*'Selling Price'!K$20/10^6</f>
        <v>0</v>
      </c>
      <c r="L108" s="75">
        <f>'Margin per unit (cash)'!L108*'Volume (KT)'!L132*1000*'Selling Price'!L$20/10^6</f>
        <v>0</v>
      </c>
      <c r="M108" s="75">
        <f>'Margin per unit (cash)'!M108*'Volume (KT)'!M132*1000*'Selling Price'!M$20/10^6</f>
        <v>0</v>
      </c>
      <c r="N108" s="75">
        <f>'Margin per unit (cash)'!N108*'Volume (KT)'!N132*1000*'Selling Price'!N$20/10^6</f>
        <v>0</v>
      </c>
      <c r="O108" s="75">
        <f>'Margin per unit (cash)'!O108*'Volume (KT)'!O132*1000*'Selling Price'!O$20/10^6</f>
        <v>0</v>
      </c>
      <c r="P108" s="75">
        <f>'Margin per unit (cash)'!P108*'Volume (KT)'!P132*1000*'Selling Price'!P$20/10^6</f>
        <v>0</v>
      </c>
      <c r="Q108" s="75" t="e">
        <f>'Margin per unit (cash)'!Q108*'Volume (KT)'!#REF!*1000*'Selling Price'!#REF!/10^6</f>
        <v>#REF!</v>
      </c>
      <c r="R108" s="75" t="e">
        <f>'Margin per unit (cash)'!R108*'Volume (KT)'!#REF!*1000*'Selling Price'!#REF!/10^6</f>
        <v>#REF!</v>
      </c>
      <c r="S108" s="75" t="e">
        <f>'Margin per unit (cash)'!S108*'Volume (KT)'!#REF!*1000*'Selling Price'!#REF!/10^6</f>
        <v>#REF!</v>
      </c>
      <c r="T108" s="75" t="e">
        <f>'Margin per unit (cash)'!T108*'Volume (KT)'!#REF!*1000*'Selling Price'!#REF!/10^6</f>
        <v>#REF!</v>
      </c>
      <c r="U108" s="75" t="e">
        <f>'Margin per unit (cash)'!U108*'Volume (KT)'!#REF!*1000*'Selling Price'!#REF!/10^6</f>
        <v>#REF!</v>
      </c>
      <c r="V108" s="75" t="e">
        <f>'Margin per unit (cash)'!V108*'Volume (KT)'!#REF!*1000*'Selling Price'!#REF!/10^6</f>
        <v>#REF!</v>
      </c>
      <c r="W108" s="75" t="e">
        <f>'Margin per unit (cash)'!W108*'Volume (KT)'!#REF!*1000*'Selling Price'!#REF!/10^6</f>
        <v>#REF!</v>
      </c>
      <c r="X108" s="75" t="e">
        <f>'Margin per unit (cash)'!X108*'Volume (KT)'!#REF!*1000*'Selling Price'!#REF!/10^6</f>
        <v>#REF!</v>
      </c>
    </row>
    <row r="109" spans="1:24">
      <c r="A109" s="74" t="s">
        <v>91</v>
      </c>
      <c r="B109" s="83" t="s">
        <v>96</v>
      </c>
      <c r="C109" s="83" t="s">
        <v>42</v>
      </c>
      <c r="D109" s="83" t="s">
        <v>96</v>
      </c>
      <c r="E109" s="75">
        <f>'Margin per unit (cash)'!E109*'Volume (KT)'!E133*1000*'Selling Price'!E$20/10^6</f>
        <v>0</v>
      </c>
      <c r="F109" s="75">
        <f>'Margin per unit (cash)'!F109*'Volume (KT)'!F133*1000*'Selling Price'!F$20/10^6</f>
        <v>0</v>
      </c>
      <c r="G109" s="75">
        <f>'Margin per unit (cash)'!G109*'Volume (KT)'!G133*1000*'Selling Price'!G$20/10^6</f>
        <v>0</v>
      </c>
      <c r="H109" s="75">
        <f>'Margin per unit (cash)'!H109*'Volume (KT)'!H133*1000*'Selling Price'!H$20/10^6</f>
        <v>0</v>
      </c>
      <c r="I109" s="75">
        <f>'Margin per unit (cash)'!I109*'Volume (KT)'!I133*1000*'Selling Price'!I$20/10^6</f>
        <v>0</v>
      </c>
      <c r="J109" s="75">
        <f>'Margin per unit (cash)'!J109*'Volume (KT)'!J133*1000*'Selling Price'!J$20/10^6</f>
        <v>0</v>
      </c>
      <c r="K109" s="75">
        <f>'Margin per unit (cash)'!K109*'Volume (KT)'!K133*1000*'Selling Price'!K$20/10^6</f>
        <v>0</v>
      </c>
      <c r="L109" s="75">
        <f>'Margin per unit (cash)'!L109*'Volume (KT)'!L133*1000*'Selling Price'!L$20/10^6</f>
        <v>0</v>
      </c>
      <c r="M109" s="75">
        <f>'Margin per unit (cash)'!M109*'Volume (KT)'!M133*1000*'Selling Price'!M$20/10^6</f>
        <v>0</v>
      </c>
      <c r="N109" s="75">
        <f>'Margin per unit (cash)'!N109*'Volume (KT)'!N133*1000*'Selling Price'!N$20/10^6</f>
        <v>0</v>
      </c>
      <c r="O109" s="75">
        <f>'Margin per unit (cash)'!O109*'Volume (KT)'!O133*1000*'Selling Price'!O$20/10^6</f>
        <v>0</v>
      </c>
      <c r="P109" s="75">
        <f>'Margin per unit (cash)'!P109*'Volume (KT)'!P133*1000*'Selling Price'!P$20/10^6</f>
        <v>0</v>
      </c>
      <c r="Q109" s="75" t="e">
        <f>'Margin per unit (cash)'!Q109*'Volume (KT)'!#REF!*1000*'Selling Price'!#REF!/10^6</f>
        <v>#REF!</v>
      </c>
      <c r="R109" s="75" t="e">
        <f>'Margin per unit (cash)'!R109*'Volume (KT)'!#REF!*1000*'Selling Price'!#REF!/10^6</f>
        <v>#REF!</v>
      </c>
      <c r="S109" s="75" t="e">
        <f>'Margin per unit (cash)'!S109*'Volume (KT)'!#REF!*1000*'Selling Price'!#REF!/10^6</f>
        <v>#REF!</v>
      </c>
      <c r="T109" s="75" t="e">
        <f>'Margin per unit (cash)'!T109*'Volume (KT)'!#REF!*1000*'Selling Price'!#REF!/10^6</f>
        <v>#REF!</v>
      </c>
      <c r="U109" s="75" t="e">
        <f>'Margin per unit (cash)'!U109*'Volume (KT)'!#REF!*1000*'Selling Price'!#REF!/10^6</f>
        <v>#REF!</v>
      </c>
      <c r="V109" s="75" t="e">
        <f>'Margin per unit (cash)'!V109*'Volume (KT)'!#REF!*1000*'Selling Price'!#REF!/10^6</f>
        <v>#REF!</v>
      </c>
      <c r="W109" s="75" t="e">
        <f>'Margin per unit (cash)'!W109*'Volume (KT)'!#REF!*1000*'Selling Price'!#REF!/10^6</f>
        <v>#REF!</v>
      </c>
      <c r="X109" s="75" t="e">
        <f>'Margin per unit (cash)'!X109*'Volume (KT)'!#REF!*1000*'Selling Price'!#REF!/10^6</f>
        <v>#REF!</v>
      </c>
    </row>
    <row r="110" spans="1:24">
      <c r="A110" s="74" t="s">
        <v>91</v>
      </c>
      <c r="B110" s="83" t="s">
        <v>96</v>
      </c>
      <c r="C110" s="83" t="s">
        <v>87</v>
      </c>
      <c r="D110" s="83" t="s">
        <v>96</v>
      </c>
      <c r="E110" s="75">
        <f>'Margin per unit (cash)'!E110*'Volume (KT)'!E134*1000*'Selling Price'!E$20/10^6</f>
        <v>32.968772082433262</v>
      </c>
      <c r="F110" s="75">
        <f>'Margin per unit (cash)'!F110*'Volume (KT)'!F134*1000*'Selling Price'!F$20/10^6</f>
        <v>59.547741697071942</v>
      </c>
      <c r="G110" s="75">
        <f>'Margin per unit (cash)'!G110*'Volume (KT)'!G134*1000*'Selling Price'!G$20/10^6</f>
        <v>92.561411464850181</v>
      </c>
      <c r="H110" s="75">
        <f>'Margin per unit (cash)'!H110*'Volume (KT)'!H134*1000*'Selling Price'!H$20/10^6</f>
        <v>59.753825252671909</v>
      </c>
      <c r="I110" s="75">
        <f>'Margin per unit (cash)'!I110*'Volume (KT)'!I134*1000*'Selling Price'!I$20/10^6</f>
        <v>84.569816411654415</v>
      </c>
      <c r="J110" s="75">
        <f>'Margin per unit (cash)'!J110*'Volume (KT)'!J134*1000*'Selling Price'!J$20/10^6</f>
        <v>26.350783845703859</v>
      </c>
      <c r="K110" s="75">
        <f>'Margin per unit (cash)'!K110*'Volume (KT)'!K134*1000*'Selling Price'!K$20/10^6</f>
        <v>23.962358433837181</v>
      </c>
      <c r="L110" s="75">
        <f>'Margin per unit (cash)'!L110*'Volume (KT)'!L134*1000*'Selling Price'!L$20/10^6</f>
        <v>46.351571945800004</v>
      </c>
      <c r="M110" s="75">
        <f>'Margin per unit (cash)'!M110*'Volume (KT)'!M134*1000*'Selling Price'!M$20/10^6</f>
        <v>0</v>
      </c>
      <c r="N110" s="75">
        <f>'Margin per unit (cash)'!N110*'Volume (KT)'!N134*1000*'Selling Price'!N$20/10^6</f>
        <v>0</v>
      </c>
      <c r="O110" s="75">
        <f>'Margin per unit (cash)'!O110*'Volume (KT)'!O134*1000*'Selling Price'!O$20/10^6</f>
        <v>20.063229347631221</v>
      </c>
      <c r="P110" s="75">
        <f>'Margin per unit (cash)'!P110*'Volume (KT)'!P134*1000*'Selling Price'!P$20/10^6</f>
        <v>0</v>
      </c>
      <c r="Q110" s="75" t="e">
        <f>'Margin per unit (cash)'!Q110*'Volume (KT)'!#REF!*1000*'Selling Price'!#REF!/10^6</f>
        <v>#REF!</v>
      </c>
      <c r="R110" s="75" t="e">
        <f>'Margin per unit (cash)'!R110*'Volume (KT)'!#REF!*1000*'Selling Price'!#REF!/10^6</f>
        <v>#REF!</v>
      </c>
      <c r="S110" s="75" t="e">
        <f>'Margin per unit (cash)'!S110*'Volume (KT)'!#REF!*1000*'Selling Price'!#REF!/10^6</f>
        <v>#REF!</v>
      </c>
      <c r="T110" s="75" t="e">
        <f>'Margin per unit (cash)'!T110*'Volume (KT)'!#REF!*1000*'Selling Price'!#REF!/10^6</f>
        <v>#REF!</v>
      </c>
      <c r="U110" s="75" t="e">
        <f>'Margin per unit (cash)'!U110*'Volume (KT)'!#REF!*1000*'Selling Price'!#REF!/10^6</f>
        <v>#REF!</v>
      </c>
      <c r="V110" s="75" t="e">
        <f>'Margin per unit (cash)'!V110*'Volume (KT)'!#REF!*1000*'Selling Price'!#REF!/10^6</f>
        <v>#REF!</v>
      </c>
      <c r="W110" s="75" t="e">
        <f>'Margin per unit (cash)'!W110*'Volume (KT)'!#REF!*1000*'Selling Price'!#REF!/10^6</f>
        <v>#REF!</v>
      </c>
      <c r="X110" s="75" t="e">
        <f>'Margin per unit (cash)'!X110*'Volume (KT)'!#REF!*1000*'Selling Price'!#REF!/10^6</f>
        <v>#REF!</v>
      </c>
    </row>
    <row r="111" spans="1:24" s="73" customFormat="1" ht="23.5">
      <c r="A111" s="71" t="s">
        <v>94</v>
      </c>
      <c r="B111" s="72"/>
      <c r="D111" s="72"/>
    </row>
    <row r="112" spans="1:24">
      <c r="A112" s="485" t="s">
        <v>1</v>
      </c>
      <c r="B112" s="487" t="s">
        <v>94</v>
      </c>
      <c r="C112" s="487" t="s">
        <v>99</v>
      </c>
      <c r="D112" s="487" t="s">
        <v>100</v>
      </c>
      <c r="E112" s="265">
        <v>2021</v>
      </c>
      <c r="F112" s="265">
        <v>2022</v>
      </c>
      <c r="G112" s="265">
        <v>2023</v>
      </c>
      <c r="H112" s="265">
        <v>2024</v>
      </c>
      <c r="I112" s="265">
        <v>2025</v>
      </c>
      <c r="J112" s="265">
        <v>2026</v>
      </c>
      <c r="K112" s="265">
        <v>2027</v>
      </c>
      <c r="L112" s="265">
        <v>2028</v>
      </c>
      <c r="M112" s="265">
        <v>2029</v>
      </c>
      <c r="N112" s="265">
        <v>2030</v>
      </c>
      <c r="O112" s="265">
        <v>2031</v>
      </c>
      <c r="P112" s="265">
        <v>2032</v>
      </c>
      <c r="Q112" s="265">
        <v>2033</v>
      </c>
      <c r="R112" s="265">
        <v>2034</v>
      </c>
      <c r="S112" s="265">
        <v>2035</v>
      </c>
      <c r="T112" s="265">
        <v>2036</v>
      </c>
      <c r="U112" s="265">
        <v>2037</v>
      </c>
      <c r="V112" s="265">
        <v>2038</v>
      </c>
      <c r="W112" s="265">
        <v>2039</v>
      </c>
      <c r="X112" s="265">
        <v>2040</v>
      </c>
    </row>
    <row r="113" spans="1:24" ht="15" thickBot="1">
      <c r="A113" s="486"/>
      <c r="B113" s="488"/>
      <c r="C113" s="488"/>
      <c r="D113" s="488"/>
      <c r="E113" s="265">
        <v>2564</v>
      </c>
      <c r="F113" s="265">
        <v>2565</v>
      </c>
      <c r="G113" s="265">
        <v>2566</v>
      </c>
      <c r="H113" s="265">
        <v>2567</v>
      </c>
      <c r="I113" s="265">
        <v>2568</v>
      </c>
      <c r="J113" s="265">
        <v>2569</v>
      </c>
      <c r="K113" s="265">
        <v>2570</v>
      </c>
      <c r="L113" s="265">
        <v>2571</v>
      </c>
      <c r="M113" s="265">
        <v>2572</v>
      </c>
      <c r="N113" s="265">
        <v>2573</v>
      </c>
      <c r="O113" s="265">
        <v>2574</v>
      </c>
      <c r="P113" s="265">
        <v>2575</v>
      </c>
      <c r="Q113" s="265">
        <v>2576</v>
      </c>
      <c r="R113" s="265">
        <v>2577</v>
      </c>
      <c r="S113" s="265">
        <v>2578</v>
      </c>
      <c r="T113" s="265">
        <v>2579</v>
      </c>
      <c r="U113" s="265">
        <v>2580</v>
      </c>
      <c r="V113" s="265">
        <v>2581</v>
      </c>
      <c r="W113" s="265">
        <v>2582</v>
      </c>
      <c r="X113" s="265">
        <v>2583</v>
      </c>
    </row>
    <row r="114" spans="1:24" ht="15" thickBot="1">
      <c r="A114" s="74" t="s">
        <v>91</v>
      </c>
      <c r="B114" s="112" t="s">
        <v>95</v>
      </c>
      <c r="C114" s="112" t="s">
        <v>3</v>
      </c>
      <c r="D114" s="113" t="s">
        <v>95</v>
      </c>
      <c r="E114" s="75">
        <f>'Margin per unit (cash)'!E114*'Volume (KT)'!E139*1000*'Selling Price'!E$20/10^6</f>
        <v>49.647988302006496</v>
      </c>
      <c r="F114" s="75">
        <f>'Margin per unit (cash)'!F114*'Volume (KT)'!F139*1000*'Selling Price'!F$20/10^6</f>
        <v>55.926823162040343</v>
      </c>
      <c r="G114" s="75">
        <f>'Margin per unit (cash)'!G114*'Volume (KT)'!G139*1000*'Selling Price'!G$20/10^6</f>
        <v>101.86979520352266</v>
      </c>
      <c r="H114" s="75">
        <f>'Margin per unit (cash)'!H114*'Volume (KT)'!H139*1000*'Selling Price'!H$20/10^6</f>
        <v>95.16473237310862</v>
      </c>
      <c r="I114" s="75">
        <f>'Margin per unit (cash)'!I114*'Volume (KT)'!I139*1000*'Selling Price'!I$20/10^6</f>
        <v>92.220376844494638</v>
      </c>
      <c r="J114" s="75">
        <f>'Margin per unit (cash)'!J114*'Volume (KT)'!J139*1000*'Selling Price'!J$20/10^6</f>
        <v>82.792350686680194</v>
      </c>
      <c r="K114" s="75">
        <f>'Margin per unit (cash)'!K114*'Volume (KT)'!K139*1000*'Selling Price'!K$20/10^6</f>
        <v>76.904360466544162</v>
      </c>
      <c r="L114" s="75">
        <f>'Margin per unit (cash)'!L114*'Volume (KT)'!L139*1000*'Selling Price'!L$20/10^6</f>
        <v>74.052460315777793</v>
      </c>
      <c r="M114" s="75">
        <f>'Margin per unit (cash)'!M114*'Volume (KT)'!M139*1000*'Selling Price'!M$20/10^6</f>
        <v>71.410684292048401</v>
      </c>
      <c r="N114" s="75">
        <f>'Margin per unit (cash)'!N114*'Volume (KT)'!N139*1000*'Selling Price'!N$20/10^6</f>
        <v>64.943712958671739</v>
      </c>
      <c r="O114" s="75">
        <f>'Margin per unit (cash)'!O114*'Volume (KT)'!O139*1000*'Selling Price'!O$20/10^6</f>
        <v>60.824067956600764</v>
      </c>
      <c r="P114" s="75">
        <f>'Margin per unit (cash)'!P114*'Volume (KT)'!P139*1000*'Selling Price'!P$20/10^6</f>
        <v>61.541158064918079</v>
      </c>
      <c r="Q114" s="75" t="e">
        <f>'Margin per unit (cash)'!Q114*'Volume (KT)'!#REF!*1000*'Selling Price'!#REF!/10^6</f>
        <v>#REF!</v>
      </c>
      <c r="R114" s="75" t="e">
        <f>'Margin per unit (cash)'!R114*'Volume (KT)'!#REF!*1000*'Selling Price'!#REF!/10^6</f>
        <v>#REF!</v>
      </c>
      <c r="S114" s="75" t="e">
        <f>'Margin per unit (cash)'!S114*'Volume (KT)'!#REF!*1000*'Selling Price'!#REF!/10^6</f>
        <v>#REF!</v>
      </c>
      <c r="T114" s="75" t="e">
        <f>'Margin per unit (cash)'!T114*'Volume (KT)'!#REF!*1000*'Selling Price'!#REF!/10^6</f>
        <v>#REF!</v>
      </c>
      <c r="U114" s="75" t="e">
        <f>'Margin per unit (cash)'!U114*'Volume (KT)'!#REF!*1000*'Selling Price'!#REF!/10^6</f>
        <v>#REF!</v>
      </c>
      <c r="V114" s="75" t="e">
        <f>'Margin per unit (cash)'!V114*'Volume (KT)'!#REF!*1000*'Selling Price'!#REF!/10^6</f>
        <v>#REF!</v>
      </c>
      <c r="W114" s="75" t="e">
        <f>'Margin per unit (cash)'!W114*'Volume (KT)'!#REF!*1000*'Selling Price'!#REF!/10^6</f>
        <v>#REF!</v>
      </c>
      <c r="X114" s="75" t="e">
        <f>'Margin per unit (cash)'!X114*'Volume (KT)'!#REF!*1000*'Selling Price'!#REF!/10^6</f>
        <v>#REF!</v>
      </c>
    </row>
    <row r="115" spans="1:24" s="73" customFormat="1" ht="23.5">
      <c r="A115" s="71" t="s">
        <v>155</v>
      </c>
      <c r="B115" s="72"/>
      <c r="D115" s="72"/>
    </row>
    <row r="116" spans="1:24">
      <c r="A116" s="485" t="s">
        <v>1</v>
      </c>
      <c r="B116" s="487" t="s">
        <v>155</v>
      </c>
      <c r="C116" s="487" t="s">
        <v>99</v>
      </c>
      <c r="D116" s="487" t="s">
        <v>100</v>
      </c>
      <c r="E116" s="265">
        <v>2021</v>
      </c>
      <c r="F116" s="265">
        <v>2022</v>
      </c>
      <c r="G116" s="265">
        <v>2023</v>
      </c>
      <c r="H116" s="265">
        <v>2024</v>
      </c>
      <c r="I116" s="265">
        <v>2025</v>
      </c>
      <c r="J116" s="265">
        <v>2026</v>
      </c>
      <c r="K116" s="265">
        <v>2027</v>
      </c>
      <c r="L116" s="265">
        <v>2028</v>
      </c>
      <c r="M116" s="265">
        <v>2029</v>
      </c>
      <c r="N116" s="265">
        <v>2030</v>
      </c>
      <c r="O116" s="265">
        <v>2031</v>
      </c>
      <c r="P116" s="265">
        <v>2032</v>
      </c>
      <c r="Q116" s="265">
        <v>2033</v>
      </c>
      <c r="R116" s="265">
        <v>2034</v>
      </c>
      <c r="S116" s="265">
        <v>2035</v>
      </c>
      <c r="T116" s="265">
        <v>2036</v>
      </c>
      <c r="U116" s="265">
        <v>2037</v>
      </c>
      <c r="V116" s="265">
        <v>2038</v>
      </c>
      <c r="W116" s="265">
        <v>2039</v>
      </c>
      <c r="X116" s="265">
        <v>2040</v>
      </c>
    </row>
    <row r="117" spans="1:24" ht="15" thickBot="1">
      <c r="A117" s="486"/>
      <c r="B117" s="488"/>
      <c r="C117" s="488"/>
      <c r="D117" s="488"/>
      <c r="E117" s="265">
        <v>2564</v>
      </c>
      <c r="F117" s="265">
        <v>2565</v>
      </c>
      <c r="G117" s="265">
        <v>2566</v>
      </c>
      <c r="H117" s="265">
        <v>2567</v>
      </c>
      <c r="I117" s="265">
        <v>2568</v>
      </c>
      <c r="J117" s="265">
        <v>2569</v>
      </c>
      <c r="K117" s="265">
        <v>2570</v>
      </c>
      <c r="L117" s="265">
        <v>2571</v>
      </c>
      <c r="M117" s="265">
        <v>2572</v>
      </c>
      <c r="N117" s="265">
        <v>2573</v>
      </c>
      <c r="O117" s="265">
        <v>2574</v>
      </c>
      <c r="P117" s="265">
        <v>2575</v>
      </c>
      <c r="Q117" s="265">
        <v>2576</v>
      </c>
      <c r="R117" s="265">
        <v>2577</v>
      </c>
      <c r="S117" s="265">
        <v>2578</v>
      </c>
      <c r="T117" s="265">
        <v>2579</v>
      </c>
      <c r="U117" s="265">
        <v>2580</v>
      </c>
      <c r="V117" s="265">
        <v>2581</v>
      </c>
      <c r="W117" s="265">
        <v>2582</v>
      </c>
      <c r="X117" s="265">
        <v>2583</v>
      </c>
    </row>
    <row r="118" spans="1:24" ht="15" thickBot="1">
      <c r="A118" s="74" t="s">
        <v>91</v>
      </c>
      <c r="B118" s="112" t="s">
        <v>95</v>
      </c>
      <c r="C118" s="112" t="s">
        <v>156</v>
      </c>
      <c r="D118" s="113" t="s">
        <v>95</v>
      </c>
      <c r="E118" s="75">
        <f>'Margin per unit (cash)'!E118*'Volume (KT)'!E143*1000/10^6</f>
        <v>17.496300000000005</v>
      </c>
      <c r="F118" s="75">
        <f>'Margin per unit (cash)'!F118*'Volume (KT)'!F143*1000/10^6</f>
        <v>17.496300000000005</v>
      </c>
      <c r="G118" s="75">
        <f>'Margin per unit (cash)'!G118*'Volume (KT)'!G143*1000/10^6</f>
        <v>17.496300000000005</v>
      </c>
      <c r="H118" s="75">
        <f>'Margin per unit (cash)'!H118*'Volume (KT)'!H143*1000/10^6</f>
        <v>17.496300000000005</v>
      </c>
      <c r="I118" s="75">
        <f>'Margin per unit (cash)'!I118*'Volume (KT)'!I143*1000/10^6</f>
        <v>17.496300000000005</v>
      </c>
      <c r="J118" s="75">
        <f>'Margin per unit (cash)'!J118*'Volume (KT)'!J143*1000/10^6</f>
        <v>17.496300000000005</v>
      </c>
      <c r="K118" s="75">
        <f>'Margin per unit (cash)'!K118*'Volume (KT)'!K143*1000/10^6</f>
        <v>17.496300000000005</v>
      </c>
      <c r="L118" s="75">
        <f>'Margin per unit (cash)'!L118*'Volume (KT)'!L143*1000/10^6</f>
        <v>17.496300000000005</v>
      </c>
      <c r="M118" s="75">
        <f>'Margin per unit (cash)'!M118*'Volume (KT)'!M143*1000/10^6</f>
        <v>17.496300000000005</v>
      </c>
      <c r="N118" s="75">
        <f>'Margin per unit (cash)'!N118*'Volume (KT)'!N143*1000/10^6</f>
        <v>17.496300000000005</v>
      </c>
      <c r="O118" s="75">
        <f>'Margin per unit (cash)'!O118*'Volume (KT)'!O143*1000/10^6</f>
        <v>17.496300000000005</v>
      </c>
      <c r="P118" s="75">
        <f>'Margin per unit (cash)'!P118*'Volume (KT)'!P143*1000/10^6</f>
        <v>17.496300000000005</v>
      </c>
      <c r="Q118" s="75" t="e">
        <f>'Margin per unit (cash)'!Q118*'Volume (KT)'!#REF!*1000/10^6</f>
        <v>#REF!</v>
      </c>
      <c r="R118" s="75" t="e">
        <f>'Margin per unit (cash)'!R118*'Volume (KT)'!#REF!*1000/10^6</f>
        <v>#REF!</v>
      </c>
      <c r="S118" s="75" t="e">
        <f>'Margin per unit (cash)'!S118*'Volume (KT)'!#REF!*1000/10^6</f>
        <v>#REF!</v>
      </c>
      <c r="T118" s="75" t="e">
        <f>'Margin per unit (cash)'!T118*'Volume (KT)'!#REF!*1000/10^6</f>
        <v>#REF!</v>
      </c>
      <c r="U118" s="75" t="e">
        <f>'Margin per unit (cash)'!U118*'Volume (KT)'!#REF!*1000/10^6</f>
        <v>#REF!</v>
      </c>
      <c r="V118" s="75" t="e">
        <f>'Margin per unit (cash)'!V118*'Volume (KT)'!#REF!*1000/10^6</f>
        <v>#REF!</v>
      </c>
      <c r="W118" s="75" t="e">
        <f>'Margin per unit (cash)'!W118*'Volume (KT)'!#REF!*1000/10^6</f>
        <v>#REF!</v>
      </c>
      <c r="X118" s="75" t="e">
        <f>'Margin per unit (cash)'!X118*'Volume (KT)'!#REF!*1000/10^6</f>
        <v>#REF!</v>
      </c>
    </row>
    <row r="119" spans="1:24" ht="15" thickBot="1">
      <c r="A119" s="74" t="s">
        <v>91</v>
      </c>
      <c r="B119" s="112" t="s">
        <v>95</v>
      </c>
      <c r="C119" s="112" t="s">
        <v>157</v>
      </c>
      <c r="D119" s="113" t="s">
        <v>95</v>
      </c>
      <c r="E119" s="75">
        <f>'Margin per unit (cash)'!E119*'Volume (KT)'!E144*1000/10^6</f>
        <v>8.7481500000000025</v>
      </c>
      <c r="F119" s="75">
        <f>'Margin per unit (cash)'!F119*'Volume (KT)'!F144*1000/10^6</f>
        <v>8.7481500000000025</v>
      </c>
      <c r="G119" s="75">
        <f>'Margin per unit (cash)'!G119*'Volume (KT)'!G144*1000/10^6</f>
        <v>8.7481500000000025</v>
      </c>
      <c r="H119" s="75">
        <f>'Margin per unit (cash)'!H119*'Volume (KT)'!H144*1000/10^6</f>
        <v>8.7481500000000025</v>
      </c>
      <c r="I119" s="75">
        <f>'Margin per unit (cash)'!I119*'Volume (KT)'!I144*1000/10^6</f>
        <v>8.7481500000000025</v>
      </c>
      <c r="J119" s="75">
        <f>'Margin per unit (cash)'!J119*'Volume (KT)'!J144*1000/10^6</f>
        <v>8.7481500000000025</v>
      </c>
      <c r="K119" s="75">
        <f>'Margin per unit (cash)'!K119*'Volume (KT)'!K144*1000/10^6</f>
        <v>8.7481500000000025</v>
      </c>
      <c r="L119" s="75">
        <f>'Margin per unit (cash)'!L119*'Volume (KT)'!L144*1000/10^6</f>
        <v>8.7481500000000025</v>
      </c>
      <c r="M119" s="75">
        <f>'Margin per unit (cash)'!M119*'Volume (KT)'!M144*1000/10^6</f>
        <v>8.7481500000000025</v>
      </c>
      <c r="N119" s="75">
        <f>'Margin per unit (cash)'!N119*'Volume (KT)'!N144*1000/10^6</f>
        <v>8.7481500000000025</v>
      </c>
      <c r="O119" s="75">
        <f>'Margin per unit (cash)'!O119*'Volume (KT)'!O144*1000/10^6</f>
        <v>8.7481500000000025</v>
      </c>
      <c r="P119" s="75">
        <f>'Margin per unit (cash)'!P119*'Volume (KT)'!P144*1000/10^6</f>
        <v>8.7481500000000025</v>
      </c>
      <c r="Q119" s="75" t="e">
        <f>'Margin per unit (cash)'!Q119*'Volume (KT)'!#REF!*1000/10^6</f>
        <v>#REF!</v>
      </c>
      <c r="R119" s="75" t="e">
        <f>'Margin per unit (cash)'!R119*'Volume (KT)'!#REF!*1000/10^6</f>
        <v>#REF!</v>
      </c>
      <c r="S119" s="75" t="e">
        <f>'Margin per unit (cash)'!S119*'Volume (KT)'!#REF!*1000/10^6</f>
        <v>#REF!</v>
      </c>
      <c r="T119" s="75" t="e">
        <f>'Margin per unit (cash)'!T119*'Volume (KT)'!#REF!*1000/10^6</f>
        <v>#REF!</v>
      </c>
      <c r="U119" s="75" t="e">
        <f>'Margin per unit (cash)'!U119*'Volume (KT)'!#REF!*1000/10^6</f>
        <v>#REF!</v>
      </c>
      <c r="V119" s="75" t="e">
        <f>'Margin per unit (cash)'!V119*'Volume (KT)'!#REF!*1000/10^6</f>
        <v>#REF!</v>
      </c>
      <c r="W119" s="75" t="e">
        <f>'Margin per unit (cash)'!W119*'Volume (KT)'!#REF!*1000/10^6</f>
        <v>#REF!</v>
      </c>
      <c r="X119" s="75" t="e">
        <f>'Margin per unit (cash)'!X119*'Volume (KT)'!#REF!*1000/10^6</f>
        <v>#REF!</v>
      </c>
    </row>
    <row r="121" spans="1:24">
      <c r="A121" s="485" t="s">
        <v>127</v>
      </c>
      <c r="B121" s="485"/>
      <c r="C121" s="485"/>
      <c r="D121" s="485"/>
      <c r="E121" s="265">
        <v>2021</v>
      </c>
      <c r="F121" s="265">
        <v>2022</v>
      </c>
      <c r="G121" s="265">
        <v>2023</v>
      </c>
      <c r="H121" s="265">
        <v>2024</v>
      </c>
      <c r="I121" s="265">
        <v>2025</v>
      </c>
      <c r="J121" s="265">
        <v>2026</v>
      </c>
      <c r="K121" s="265">
        <v>2027</v>
      </c>
      <c r="L121" s="265">
        <v>2028</v>
      </c>
      <c r="M121" s="265">
        <v>2029</v>
      </c>
      <c r="N121" s="265">
        <v>2030</v>
      </c>
      <c r="O121" s="265">
        <v>2031</v>
      </c>
      <c r="P121" s="265">
        <v>2032</v>
      </c>
      <c r="Q121" s="265">
        <v>2033</v>
      </c>
      <c r="R121" s="265">
        <v>2034</v>
      </c>
      <c r="S121" s="265">
        <v>2035</v>
      </c>
      <c r="T121" s="265">
        <v>2036</v>
      </c>
      <c r="U121" s="265">
        <v>2037</v>
      </c>
      <c r="V121" s="265">
        <v>2038</v>
      </c>
      <c r="W121" s="265">
        <v>2039</v>
      </c>
      <c r="X121" s="265">
        <v>2040</v>
      </c>
    </row>
    <row r="122" spans="1:24">
      <c r="A122" s="485"/>
      <c r="B122" s="485"/>
      <c r="C122" s="485"/>
      <c r="D122" s="485"/>
      <c r="E122" s="265">
        <v>2564</v>
      </c>
      <c r="F122" s="265">
        <v>2565</v>
      </c>
      <c r="G122" s="265">
        <v>2566</v>
      </c>
      <c r="H122" s="265">
        <v>2567</v>
      </c>
      <c r="I122" s="265">
        <v>2568</v>
      </c>
      <c r="J122" s="265">
        <v>2569</v>
      </c>
      <c r="K122" s="265">
        <v>2570</v>
      </c>
      <c r="L122" s="265">
        <v>2571</v>
      </c>
      <c r="M122" s="265">
        <v>2572</v>
      </c>
      <c r="N122" s="265">
        <v>2573</v>
      </c>
      <c r="O122" s="265">
        <v>2574</v>
      </c>
      <c r="P122" s="265">
        <v>2575</v>
      </c>
      <c r="Q122" s="265">
        <v>2576</v>
      </c>
      <c r="R122" s="265">
        <v>2577</v>
      </c>
      <c r="S122" s="265">
        <v>2578</v>
      </c>
      <c r="T122" s="265">
        <v>2579</v>
      </c>
      <c r="U122" s="265">
        <v>2580</v>
      </c>
      <c r="V122" s="265">
        <v>2581</v>
      </c>
      <c r="W122" s="265">
        <v>2582</v>
      </c>
      <c r="X122" s="265">
        <v>2583</v>
      </c>
    </row>
    <row r="123" spans="1:24">
      <c r="A123" s="485"/>
      <c r="B123" s="485"/>
      <c r="C123" s="485"/>
      <c r="D123" s="485"/>
      <c r="E123" s="114">
        <f t="shared" ref="E123:M123" si="0">SUM(E25:E30)</f>
        <v>656.80782502464319</v>
      </c>
      <c r="F123" s="114">
        <f t="shared" si="0"/>
        <v>611.8618940450217</v>
      </c>
      <c r="G123" s="114">
        <f t="shared" si="0"/>
        <v>665.38206327804244</v>
      </c>
      <c r="H123" s="114">
        <f t="shared" si="0"/>
        <v>607.7768037665918</v>
      </c>
      <c r="I123" s="114">
        <f t="shared" si="0"/>
        <v>516.34678890776911</v>
      </c>
      <c r="J123" s="114">
        <f t="shared" si="0"/>
        <v>570.28356733758085</v>
      </c>
      <c r="K123" s="114">
        <f t="shared" si="0"/>
        <v>557.06245417955586</v>
      </c>
      <c r="L123" s="114">
        <f t="shared" si="0"/>
        <v>433.82321669490494</v>
      </c>
      <c r="M123" s="114">
        <f t="shared" si="0"/>
        <v>475.12745218280128</v>
      </c>
      <c r="N123" s="114">
        <f t="shared" ref="N123:X123" si="1">SUM(N25:N30)</f>
        <v>392.52877559869341</v>
      </c>
      <c r="O123" s="114">
        <f t="shared" si="1"/>
        <v>401.75730228557876</v>
      </c>
      <c r="P123" s="114">
        <f t="shared" si="1"/>
        <v>352.8941257995549</v>
      </c>
      <c r="Q123" s="114" t="e">
        <f t="shared" si="1"/>
        <v>#REF!</v>
      </c>
      <c r="R123" s="114" t="e">
        <f t="shared" si="1"/>
        <v>#REF!</v>
      </c>
      <c r="S123" s="114" t="e">
        <f t="shared" si="1"/>
        <v>#REF!</v>
      </c>
      <c r="T123" s="114" t="e">
        <f t="shared" si="1"/>
        <v>#REF!</v>
      </c>
      <c r="U123" s="114" t="e">
        <f t="shared" si="1"/>
        <v>#REF!</v>
      </c>
      <c r="V123" s="114" t="e">
        <f t="shared" si="1"/>
        <v>#REF!</v>
      </c>
      <c r="W123" s="114" t="e">
        <f t="shared" si="1"/>
        <v>#REF!</v>
      </c>
      <c r="X123" s="114" t="e">
        <f t="shared" si="1"/>
        <v>#REF!</v>
      </c>
    </row>
    <row r="124" spans="1:24">
      <c r="A124" s="485" t="s">
        <v>128</v>
      </c>
      <c r="B124" s="485"/>
      <c r="C124" s="485"/>
      <c r="D124" s="485"/>
      <c r="E124" s="265">
        <v>2021</v>
      </c>
      <c r="F124" s="265">
        <v>2022</v>
      </c>
      <c r="G124" s="265">
        <v>2023</v>
      </c>
      <c r="H124" s="265">
        <v>2024</v>
      </c>
      <c r="I124" s="265">
        <v>2025</v>
      </c>
      <c r="J124" s="265">
        <v>2026</v>
      </c>
      <c r="K124" s="265">
        <v>2027</v>
      </c>
      <c r="L124" s="265">
        <v>2028</v>
      </c>
      <c r="M124" s="265">
        <v>2029</v>
      </c>
      <c r="N124" s="265">
        <v>2030</v>
      </c>
      <c r="O124" s="265">
        <v>2031</v>
      </c>
      <c r="P124" s="265">
        <v>2032</v>
      </c>
      <c r="Q124" s="265">
        <v>2033</v>
      </c>
      <c r="R124" s="265">
        <v>2034</v>
      </c>
      <c r="S124" s="265">
        <v>2035</v>
      </c>
      <c r="T124" s="265">
        <v>2036</v>
      </c>
      <c r="U124" s="265">
        <v>2037</v>
      </c>
      <c r="V124" s="265">
        <v>2038</v>
      </c>
      <c r="W124" s="265">
        <v>2039</v>
      </c>
      <c r="X124" s="265">
        <v>2040</v>
      </c>
    </row>
    <row r="125" spans="1:24">
      <c r="A125" s="485"/>
      <c r="B125" s="485"/>
      <c r="C125" s="485"/>
      <c r="D125" s="485"/>
      <c r="E125" s="265">
        <v>2564</v>
      </c>
      <c r="F125" s="265">
        <v>2565</v>
      </c>
      <c r="G125" s="265">
        <v>2566</v>
      </c>
      <c r="H125" s="265">
        <v>2567</v>
      </c>
      <c r="I125" s="265">
        <v>2568</v>
      </c>
      <c r="J125" s="265">
        <v>2569</v>
      </c>
      <c r="K125" s="265">
        <v>2570</v>
      </c>
      <c r="L125" s="265">
        <v>2571</v>
      </c>
      <c r="M125" s="265">
        <v>2572</v>
      </c>
      <c r="N125" s="265">
        <v>2573</v>
      </c>
      <c r="O125" s="265">
        <v>2574</v>
      </c>
      <c r="P125" s="265">
        <v>2575</v>
      </c>
      <c r="Q125" s="265">
        <v>2576</v>
      </c>
      <c r="R125" s="265">
        <v>2577</v>
      </c>
      <c r="S125" s="265">
        <v>2578</v>
      </c>
      <c r="T125" s="265">
        <v>2579</v>
      </c>
      <c r="U125" s="265">
        <v>2580</v>
      </c>
      <c r="V125" s="265">
        <v>2581</v>
      </c>
      <c r="W125" s="265">
        <v>2582</v>
      </c>
      <c r="X125" s="265">
        <v>2583</v>
      </c>
    </row>
    <row r="126" spans="1:24">
      <c r="A126" s="485"/>
      <c r="B126" s="485"/>
      <c r="C126" s="485"/>
      <c r="D126" s="485"/>
      <c r="E126" s="114" t="e">
        <f t="shared" ref="E126:M126" si="2">SUM(E34:E43)</f>
        <v>#REF!</v>
      </c>
      <c r="F126" s="114" t="e">
        <f t="shared" si="2"/>
        <v>#REF!</v>
      </c>
      <c r="G126" s="114" t="e">
        <f t="shared" si="2"/>
        <v>#REF!</v>
      </c>
      <c r="H126" s="114" t="e">
        <f t="shared" si="2"/>
        <v>#REF!</v>
      </c>
      <c r="I126" s="114" t="e">
        <f t="shared" si="2"/>
        <v>#REF!</v>
      </c>
      <c r="J126" s="114" t="e">
        <f t="shared" si="2"/>
        <v>#REF!</v>
      </c>
      <c r="K126" s="114" t="e">
        <f t="shared" si="2"/>
        <v>#REF!</v>
      </c>
      <c r="L126" s="114" t="e">
        <f t="shared" si="2"/>
        <v>#REF!</v>
      </c>
      <c r="M126" s="114" t="e">
        <f t="shared" si="2"/>
        <v>#REF!</v>
      </c>
      <c r="N126" s="114" t="e">
        <f t="shared" ref="N126:X126" si="3">SUM(N34:N43)</f>
        <v>#REF!</v>
      </c>
      <c r="O126" s="114" t="e">
        <f t="shared" si="3"/>
        <v>#REF!</v>
      </c>
      <c r="P126" s="114" t="e">
        <f t="shared" si="3"/>
        <v>#REF!</v>
      </c>
      <c r="Q126" s="114" t="e">
        <f t="shared" si="3"/>
        <v>#REF!</v>
      </c>
      <c r="R126" s="114" t="e">
        <f t="shared" si="3"/>
        <v>#REF!</v>
      </c>
      <c r="S126" s="114" t="e">
        <f t="shared" si="3"/>
        <v>#REF!</v>
      </c>
      <c r="T126" s="114" t="e">
        <f t="shared" si="3"/>
        <v>#REF!</v>
      </c>
      <c r="U126" s="114" t="e">
        <f t="shared" si="3"/>
        <v>#REF!</v>
      </c>
      <c r="V126" s="114" t="e">
        <f t="shared" si="3"/>
        <v>#REF!</v>
      </c>
      <c r="W126" s="114" t="e">
        <f t="shared" si="3"/>
        <v>#REF!</v>
      </c>
      <c r="X126" s="114" t="e">
        <f t="shared" si="3"/>
        <v>#REF!</v>
      </c>
    </row>
    <row r="127" spans="1:24">
      <c r="A127" s="485" t="s">
        <v>152</v>
      </c>
      <c r="B127" s="485"/>
      <c r="C127" s="485"/>
      <c r="D127" s="485"/>
      <c r="E127" s="265">
        <v>2021</v>
      </c>
      <c r="F127" s="265">
        <v>2022</v>
      </c>
      <c r="G127" s="265">
        <v>2023</v>
      </c>
      <c r="H127" s="265">
        <v>2024</v>
      </c>
      <c r="I127" s="265">
        <v>2025</v>
      </c>
      <c r="J127" s="265">
        <v>2026</v>
      </c>
      <c r="K127" s="265">
        <v>2027</v>
      </c>
      <c r="L127" s="265">
        <v>2028</v>
      </c>
      <c r="M127" s="265">
        <v>2029</v>
      </c>
      <c r="N127" s="265">
        <v>2030</v>
      </c>
      <c r="O127" s="265">
        <v>2031</v>
      </c>
      <c r="P127" s="265">
        <v>2032</v>
      </c>
      <c r="Q127" s="265">
        <v>2033</v>
      </c>
      <c r="R127" s="265">
        <v>2034</v>
      </c>
      <c r="S127" s="265">
        <v>2035</v>
      </c>
      <c r="T127" s="265">
        <v>2036</v>
      </c>
      <c r="U127" s="265">
        <v>2037</v>
      </c>
      <c r="V127" s="265">
        <v>2038</v>
      </c>
      <c r="W127" s="265">
        <v>2039</v>
      </c>
      <c r="X127" s="265">
        <v>2040</v>
      </c>
    </row>
    <row r="128" spans="1:24">
      <c r="A128" s="485"/>
      <c r="B128" s="485"/>
      <c r="C128" s="485"/>
      <c r="D128" s="485"/>
      <c r="E128" s="265">
        <v>2564</v>
      </c>
      <c r="F128" s="265">
        <v>2565</v>
      </c>
      <c r="G128" s="265">
        <v>2566</v>
      </c>
      <c r="H128" s="265">
        <v>2567</v>
      </c>
      <c r="I128" s="265">
        <v>2568</v>
      </c>
      <c r="J128" s="265">
        <v>2569</v>
      </c>
      <c r="K128" s="265">
        <v>2570</v>
      </c>
      <c r="L128" s="265">
        <v>2571</v>
      </c>
      <c r="M128" s="265">
        <v>2572</v>
      </c>
      <c r="N128" s="265">
        <v>2573</v>
      </c>
      <c r="O128" s="265">
        <v>2574</v>
      </c>
      <c r="P128" s="265">
        <v>2575</v>
      </c>
      <c r="Q128" s="265">
        <v>2576</v>
      </c>
      <c r="R128" s="265">
        <v>2577</v>
      </c>
      <c r="S128" s="265">
        <v>2578</v>
      </c>
      <c r="T128" s="265">
        <v>2579</v>
      </c>
      <c r="U128" s="265">
        <v>2580</v>
      </c>
      <c r="V128" s="265">
        <v>2581</v>
      </c>
      <c r="W128" s="265">
        <v>2582</v>
      </c>
      <c r="X128" s="265">
        <v>2583</v>
      </c>
    </row>
    <row r="129" spans="1:24">
      <c r="A129" s="485"/>
      <c r="B129" s="485"/>
      <c r="C129" s="485"/>
      <c r="D129" s="485"/>
      <c r="E129" s="114" t="e">
        <f t="shared" ref="E129:M129" si="4">SUM(E47:E102)</f>
        <v>#REF!</v>
      </c>
      <c r="F129" s="114" t="e">
        <f t="shared" si="4"/>
        <v>#REF!</v>
      </c>
      <c r="G129" s="114" t="e">
        <f t="shared" si="4"/>
        <v>#REF!</v>
      </c>
      <c r="H129" s="114" t="e">
        <f t="shared" si="4"/>
        <v>#REF!</v>
      </c>
      <c r="I129" s="114" t="e">
        <f t="shared" si="4"/>
        <v>#REF!</v>
      </c>
      <c r="J129" s="114" t="e">
        <f t="shared" si="4"/>
        <v>#REF!</v>
      </c>
      <c r="K129" s="114" t="e">
        <f t="shared" si="4"/>
        <v>#REF!</v>
      </c>
      <c r="L129" s="114" t="e">
        <f t="shared" si="4"/>
        <v>#REF!</v>
      </c>
      <c r="M129" s="114" t="e">
        <f t="shared" si="4"/>
        <v>#REF!</v>
      </c>
      <c r="N129" s="114" t="e">
        <f t="shared" ref="N129:X129" si="5">SUM(N47:N102)</f>
        <v>#REF!</v>
      </c>
      <c r="O129" s="114" t="e">
        <f t="shared" si="5"/>
        <v>#REF!</v>
      </c>
      <c r="P129" s="114" t="e">
        <f t="shared" si="5"/>
        <v>#REF!</v>
      </c>
      <c r="Q129" s="114" t="e">
        <f t="shared" si="5"/>
        <v>#REF!</v>
      </c>
      <c r="R129" s="114" t="e">
        <f t="shared" si="5"/>
        <v>#REF!</v>
      </c>
      <c r="S129" s="114" t="e">
        <f t="shared" si="5"/>
        <v>#REF!</v>
      </c>
      <c r="T129" s="114" t="e">
        <f t="shared" si="5"/>
        <v>#REF!</v>
      </c>
      <c r="U129" s="114" t="e">
        <f t="shared" si="5"/>
        <v>#REF!</v>
      </c>
      <c r="V129" s="114" t="e">
        <f t="shared" si="5"/>
        <v>#REF!</v>
      </c>
      <c r="W129" s="114" t="e">
        <f t="shared" si="5"/>
        <v>#REF!</v>
      </c>
      <c r="X129" s="114" t="e">
        <f t="shared" si="5"/>
        <v>#REF!</v>
      </c>
    </row>
    <row r="130" spans="1:24">
      <c r="A130" s="485" t="s">
        <v>129</v>
      </c>
      <c r="B130" s="485"/>
      <c r="C130" s="485"/>
      <c r="D130" s="485"/>
      <c r="E130" s="265">
        <v>2021</v>
      </c>
      <c r="F130" s="265">
        <v>2022</v>
      </c>
      <c r="G130" s="265">
        <v>2023</v>
      </c>
      <c r="H130" s="265">
        <v>2024</v>
      </c>
      <c r="I130" s="265">
        <v>2025</v>
      </c>
      <c r="J130" s="265">
        <v>2026</v>
      </c>
      <c r="K130" s="265">
        <v>2027</v>
      </c>
      <c r="L130" s="265">
        <v>2028</v>
      </c>
      <c r="M130" s="265">
        <v>2029</v>
      </c>
      <c r="N130" s="265">
        <v>2030</v>
      </c>
      <c r="O130" s="265">
        <v>2031</v>
      </c>
      <c r="P130" s="265">
        <v>2032</v>
      </c>
      <c r="Q130" s="265">
        <v>2033</v>
      </c>
      <c r="R130" s="265">
        <v>2034</v>
      </c>
      <c r="S130" s="265">
        <v>2035</v>
      </c>
      <c r="T130" s="265">
        <v>2036</v>
      </c>
      <c r="U130" s="265">
        <v>2037</v>
      </c>
      <c r="V130" s="265">
        <v>2038</v>
      </c>
      <c r="W130" s="265">
        <v>2039</v>
      </c>
      <c r="X130" s="265">
        <v>2040</v>
      </c>
    </row>
    <row r="131" spans="1:24">
      <c r="A131" s="485"/>
      <c r="B131" s="485"/>
      <c r="C131" s="485"/>
      <c r="D131" s="485"/>
      <c r="E131" s="265">
        <v>2564</v>
      </c>
      <c r="F131" s="265">
        <v>2565</v>
      </c>
      <c r="G131" s="265">
        <v>2566</v>
      </c>
      <c r="H131" s="265">
        <v>2567</v>
      </c>
      <c r="I131" s="265">
        <v>2568</v>
      </c>
      <c r="J131" s="265">
        <v>2569</v>
      </c>
      <c r="K131" s="265">
        <v>2570</v>
      </c>
      <c r="L131" s="265">
        <v>2571</v>
      </c>
      <c r="M131" s="265">
        <v>2572</v>
      </c>
      <c r="N131" s="265">
        <v>2573</v>
      </c>
      <c r="O131" s="265">
        <v>2574</v>
      </c>
      <c r="P131" s="265">
        <v>2575</v>
      </c>
      <c r="Q131" s="265">
        <v>2576</v>
      </c>
      <c r="R131" s="265">
        <v>2577</v>
      </c>
      <c r="S131" s="265">
        <v>2578</v>
      </c>
      <c r="T131" s="265">
        <v>2579</v>
      </c>
      <c r="U131" s="265">
        <v>2580</v>
      </c>
      <c r="V131" s="265">
        <v>2581</v>
      </c>
      <c r="W131" s="265">
        <v>2582</v>
      </c>
      <c r="X131" s="265">
        <v>2583</v>
      </c>
    </row>
    <row r="132" spans="1:24">
      <c r="A132" s="485"/>
      <c r="B132" s="485"/>
      <c r="C132" s="485"/>
      <c r="D132" s="485"/>
      <c r="E132" s="114">
        <f t="shared" ref="E132:M132" si="6">SUM(E106:E110)</f>
        <v>592.4221012159951</v>
      </c>
      <c r="F132" s="114">
        <f t="shared" si="6"/>
        <v>713.88113934128057</v>
      </c>
      <c r="G132" s="114">
        <f t="shared" si="6"/>
        <v>1277.5525148666943</v>
      </c>
      <c r="H132" s="114">
        <f t="shared" si="6"/>
        <v>1010.0908187832449</v>
      </c>
      <c r="I132" s="114">
        <f t="shared" si="6"/>
        <v>953.88590412660528</v>
      </c>
      <c r="J132" s="114">
        <f t="shared" si="6"/>
        <v>867.11530599993432</v>
      </c>
      <c r="K132" s="114">
        <f t="shared" si="6"/>
        <v>797.88166554018983</v>
      </c>
      <c r="L132" s="114">
        <f t="shared" si="6"/>
        <v>763.58929685035559</v>
      </c>
      <c r="M132" s="114">
        <f t="shared" si="6"/>
        <v>693.82551396901113</v>
      </c>
      <c r="N132" s="114">
        <f t="shared" ref="N132:X132" si="7">SUM(N106:N110)</f>
        <v>692.34938163570587</v>
      </c>
      <c r="O132" s="114">
        <f t="shared" si="7"/>
        <v>673.86244235885181</v>
      </c>
      <c r="P132" s="114">
        <f t="shared" si="7"/>
        <v>664.09350214106962</v>
      </c>
      <c r="Q132" s="114" t="e">
        <f t="shared" si="7"/>
        <v>#REF!</v>
      </c>
      <c r="R132" s="114" t="e">
        <f t="shared" si="7"/>
        <v>#REF!</v>
      </c>
      <c r="S132" s="114" t="e">
        <f t="shared" si="7"/>
        <v>#REF!</v>
      </c>
      <c r="T132" s="114" t="e">
        <f t="shared" si="7"/>
        <v>#REF!</v>
      </c>
      <c r="U132" s="114" t="e">
        <f t="shared" si="7"/>
        <v>#REF!</v>
      </c>
      <c r="V132" s="114" t="e">
        <f t="shared" si="7"/>
        <v>#REF!</v>
      </c>
      <c r="W132" s="114" t="e">
        <f t="shared" si="7"/>
        <v>#REF!</v>
      </c>
      <c r="X132" s="114" t="e">
        <f t="shared" si="7"/>
        <v>#REF!</v>
      </c>
    </row>
    <row r="133" spans="1:24">
      <c r="E133" s="214" t="e">
        <f t="shared" ref="E133:M133" si="8">E129-E143</f>
        <v>#REF!</v>
      </c>
      <c r="F133" s="214" t="e">
        <f t="shared" si="8"/>
        <v>#REF!</v>
      </c>
      <c r="G133" s="214" t="e">
        <f t="shared" si="8"/>
        <v>#REF!</v>
      </c>
      <c r="H133" s="214" t="e">
        <f t="shared" si="8"/>
        <v>#REF!</v>
      </c>
      <c r="I133" s="214" t="e">
        <f t="shared" si="8"/>
        <v>#REF!</v>
      </c>
      <c r="J133" s="214" t="e">
        <f t="shared" si="8"/>
        <v>#REF!</v>
      </c>
      <c r="K133" s="214" t="e">
        <f t="shared" si="8"/>
        <v>#REF!</v>
      </c>
      <c r="L133" s="214" t="e">
        <f t="shared" si="8"/>
        <v>#REF!</v>
      </c>
      <c r="M133" s="214" t="e">
        <f t="shared" si="8"/>
        <v>#REF!</v>
      </c>
      <c r="N133" s="214" t="e">
        <f t="shared" ref="N133:X133" si="9">N129-N143</f>
        <v>#REF!</v>
      </c>
      <c r="O133" s="214" t="e">
        <f t="shared" si="9"/>
        <v>#REF!</v>
      </c>
      <c r="P133" s="214" t="e">
        <f t="shared" si="9"/>
        <v>#REF!</v>
      </c>
      <c r="Q133" s="214" t="e">
        <f t="shared" si="9"/>
        <v>#REF!</v>
      </c>
      <c r="R133" s="214" t="e">
        <f t="shared" si="9"/>
        <v>#REF!</v>
      </c>
      <c r="S133" s="214" t="e">
        <f t="shared" si="9"/>
        <v>#REF!</v>
      </c>
      <c r="T133" s="214" t="e">
        <f t="shared" si="9"/>
        <v>#REF!</v>
      </c>
      <c r="U133" s="214" t="e">
        <f t="shared" si="9"/>
        <v>#REF!</v>
      </c>
      <c r="V133" s="214" t="e">
        <f t="shared" si="9"/>
        <v>#REF!</v>
      </c>
      <c r="W133" s="214" t="e">
        <f t="shared" si="9"/>
        <v>#REF!</v>
      </c>
      <c r="X133" s="214" t="e">
        <f t="shared" si="9"/>
        <v>#REF!</v>
      </c>
    </row>
    <row r="134" spans="1:24">
      <c r="E134" s="214" t="e">
        <f t="shared" ref="E134:M134" si="10">E137+E140</f>
        <v>#REF!</v>
      </c>
      <c r="F134" s="214" t="e">
        <f t="shared" si="10"/>
        <v>#REF!</v>
      </c>
      <c r="G134" s="214" t="e">
        <f t="shared" si="10"/>
        <v>#REF!</v>
      </c>
      <c r="H134" s="214" t="e">
        <f t="shared" si="10"/>
        <v>#REF!</v>
      </c>
      <c r="I134" s="214" t="e">
        <f t="shared" si="10"/>
        <v>#REF!</v>
      </c>
      <c r="J134" s="214" t="e">
        <f t="shared" si="10"/>
        <v>#REF!</v>
      </c>
      <c r="K134" s="214" t="e">
        <f t="shared" si="10"/>
        <v>#REF!</v>
      </c>
      <c r="L134" s="214" t="e">
        <f t="shared" si="10"/>
        <v>#REF!</v>
      </c>
      <c r="M134" s="214" t="e">
        <f t="shared" si="10"/>
        <v>#REF!</v>
      </c>
      <c r="N134" s="214" t="e">
        <f t="shared" ref="N134:X134" si="11">N137+N140</f>
        <v>#REF!</v>
      </c>
      <c r="O134" s="214" t="e">
        <f t="shared" si="11"/>
        <v>#REF!</v>
      </c>
      <c r="P134" s="214" t="e">
        <f t="shared" si="11"/>
        <v>#REF!</v>
      </c>
      <c r="Q134" s="214" t="e">
        <f t="shared" si="11"/>
        <v>#REF!</v>
      </c>
      <c r="R134" s="214" t="e">
        <f t="shared" si="11"/>
        <v>#REF!</v>
      </c>
      <c r="S134" s="214" t="e">
        <f t="shared" si="11"/>
        <v>#REF!</v>
      </c>
      <c r="T134" s="214" t="e">
        <f t="shared" si="11"/>
        <v>#REF!</v>
      </c>
      <c r="U134" s="214" t="e">
        <f t="shared" si="11"/>
        <v>#REF!</v>
      </c>
      <c r="V134" s="214" t="e">
        <f t="shared" si="11"/>
        <v>#REF!</v>
      </c>
      <c r="W134" s="214" t="e">
        <f t="shared" si="11"/>
        <v>#REF!</v>
      </c>
      <c r="X134" s="214" t="e">
        <f t="shared" si="11"/>
        <v>#REF!</v>
      </c>
    </row>
    <row r="135" spans="1:24">
      <c r="A135" s="485" t="s">
        <v>132</v>
      </c>
      <c r="B135" s="485"/>
      <c r="C135" s="485"/>
      <c r="D135" s="485"/>
      <c r="E135" s="265">
        <v>2021</v>
      </c>
      <c r="F135" s="265">
        <v>2022</v>
      </c>
      <c r="G135" s="265">
        <v>2023</v>
      </c>
      <c r="H135" s="265">
        <v>2024</v>
      </c>
      <c r="I135" s="265">
        <v>2025</v>
      </c>
      <c r="J135" s="265">
        <v>2026</v>
      </c>
      <c r="K135" s="265">
        <v>2027</v>
      </c>
      <c r="L135" s="265">
        <v>2028</v>
      </c>
      <c r="M135" s="265">
        <v>2029</v>
      </c>
      <c r="N135" s="265">
        <v>2030</v>
      </c>
      <c r="O135" s="265">
        <v>2031</v>
      </c>
      <c r="P135" s="265">
        <v>2032</v>
      </c>
      <c r="Q135" s="265">
        <v>2033</v>
      </c>
      <c r="R135" s="265">
        <v>2034</v>
      </c>
      <c r="S135" s="265">
        <v>2035</v>
      </c>
      <c r="T135" s="265">
        <v>2036</v>
      </c>
      <c r="U135" s="265">
        <v>2037</v>
      </c>
      <c r="V135" s="265">
        <v>2038</v>
      </c>
      <c r="W135" s="265">
        <v>2039</v>
      </c>
      <c r="X135" s="265">
        <v>2040</v>
      </c>
    </row>
    <row r="136" spans="1:24">
      <c r="A136" s="485"/>
      <c r="B136" s="485"/>
      <c r="C136" s="485"/>
      <c r="D136" s="485"/>
      <c r="E136" s="265">
        <v>2564</v>
      </c>
      <c r="F136" s="265">
        <v>2565</v>
      </c>
      <c r="G136" s="265">
        <v>2566</v>
      </c>
      <c r="H136" s="265">
        <v>2567</v>
      </c>
      <c r="I136" s="265">
        <v>2568</v>
      </c>
      <c r="J136" s="265">
        <v>2569</v>
      </c>
      <c r="K136" s="265">
        <v>2570</v>
      </c>
      <c r="L136" s="265">
        <v>2571</v>
      </c>
      <c r="M136" s="265">
        <v>2572</v>
      </c>
      <c r="N136" s="265">
        <v>2573</v>
      </c>
      <c r="O136" s="265">
        <v>2574</v>
      </c>
      <c r="P136" s="265">
        <v>2575</v>
      </c>
      <c r="Q136" s="265">
        <v>2576</v>
      </c>
      <c r="R136" s="265">
        <v>2577</v>
      </c>
      <c r="S136" s="265">
        <v>2578</v>
      </c>
      <c r="T136" s="265">
        <v>2579</v>
      </c>
      <c r="U136" s="265">
        <v>2580</v>
      </c>
      <c r="V136" s="265">
        <v>2581</v>
      </c>
      <c r="W136" s="265">
        <v>2582</v>
      </c>
      <c r="X136" s="265">
        <v>2583</v>
      </c>
    </row>
    <row r="137" spans="1:24">
      <c r="A137" s="485"/>
      <c r="B137" s="485"/>
      <c r="C137" s="485"/>
      <c r="D137" s="485"/>
      <c r="E137" s="114" t="e">
        <f t="shared" ref="E137:M137" si="12">SUM(E114,E106:E110,E47:E102,E34:E43,E25:E30)-E140-E143</f>
        <v>#REF!</v>
      </c>
      <c r="F137" s="114" t="e">
        <f t="shared" si="12"/>
        <v>#REF!</v>
      </c>
      <c r="G137" s="114" t="e">
        <f t="shared" si="12"/>
        <v>#REF!</v>
      </c>
      <c r="H137" s="114" t="e">
        <f t="shared" si="12"/>
        <v>#REF!</v>
      </c>
      <c r="I137" s="114" t="e">
        <f t="shared" si="12"/>
        <v>#REF!</v>
      </c>
      <c r="J137" s="114" t="e">
        <f t="shared" si="12"/>
        <v>#REF!</v>
      </c>
      <c r="K137" s="114" t="e">
        <f t="shared" si="12"/>
        <v>#REF!</v>
      </c>
      <c r="L137" s="114" t="e">
        <f t="shared" si="12"/>
        <v>#REF!</v>
      </c>
      <c r="M137" s="114" t="e">
        <f t="shared" si="12"/>
        <v>#REF!</v>
      </c>
      <c r="N137" s="114" t="e">
        <f t="shared" ref="N137:X137" si="13">SUM(N114,N106:N110,N47:N102,N34:N43,N25:N30)-N140-N143</f>
        <v>#REF!</v>
      </c>
      <c r="O137" s="114" t="e">
        <f t="shared" si="13"/>
        <v>#REF!</v>
      </c>
      <c r="P137" s="114" t="e">
        <f t="shared" si="13"/>
        <v>#REF!</v>
      </c>
      <c r="Q137" s="114" t="e">
        <f t="shared" si="13"/>
        <v>#REF!</v>
      </c>
      <c r="R137" s="114" t="e">
        <f t="shared" si="13"/>
        <v>#REF!</v>
      </c>
      <c r="S137" s="114" t="e">
        <f t="shared" si="13"/>
        <v>#REF!</v>
      </c>
      <c r="T137" s="114" t="e">
        <f t="shared" si="13"/>
        <v>#REF!</v>
      </c>
      <c r="U137" s="114" t="e">
        <f t="shared" si="13"/>
        <v>#REF!</v>
      </c>
      <c r="V137" s="114" t="e">
        <f t="shared" si="13"/>
        <v>#REF!</v>
      </c>
      <c r="W137" s="114" t="e">
        <f t="shared" si="13"/>
        <v>#REF!</v>
      </c>
      <c r="X137" s="114" t="e">
        <f t="shared" si="13"/>
        <v>#REF!</v>
      </c>
    </row>
    <row r="138" spans="1:24">
      <c r="A138" s="485" t="s">
        <v>131</v>
      </c>
      <c r="B138" s="485"/>
      <c r="C138" s="485"/>
      <c r="D138" s="485"/>
      <c r="E138" s="265">
        <v>2021</v>
      </c>
      <c r="F138" s="265">
        <v>2022</v>
      </c>
      <c r="G138" s="265">
        <v>2023</v>
      </c>
      <c r="H138" s="265">
        <v>2024</v>
      </c>
      <c r="I138" s="265">
        <v>2025</v>
      </c>
      <c r="J138" s="265">
        <v>2026</v>
      </c>
      <c r="K138" s="265">
        <v>2027</v>
      </c>
      <c r="L138" s="265">
        <v>2028</v>
      </c>
      <c r="M138" s="265">
        <v>2029</v>
      </c>
      <c r="N138" s="265">
        <v>2030</v>
      </c>
      <c r="O138" s="265">
        <v>2031</v>
      </c>
      <c r="P138" s="265">
        <v>2032</v>
      </c>
      <c r="Q138" s="265">
        <v>2033</v>
      </c>
      <c r="R138" s="265">
        <v>2034</v>
      </c>
      <c r="S138" s="265">
        <v>2035</v>
      </c>
      <c r="T138" s="265">
        <v>2036</v>
      </c>
      <c r="U138" s="265">
        <v>2037</v>
      </c>
      <c r="V138" s="265">
        <v>2038</v>
      </c>
      <c r="W138" s="265">
        <v>2039</v>
      </c>
      <c r="X138" s="265">
        <v>2040</v>
      </c>
    </row>
    <row r="139" spans="1:24">
      <c r="A139" s="485"/>
      <c r="B139" s="485"/>
      <c r="C139" s="485"/>
      <c r="D139" s="485"/>
      <c r="E139" s="265">
        <v>2564</v>
      </c>
      <c r="F139" s="265">
        <v>2565</v>
      </c>
      <c r="G139" s="265">
        <v>2566</v>
      </c>
      <c r="H139" s="265">
        <v>2567</v>
      </c>
      <c r="I139" s="265">
        <v>2568</v>
      </c>
      <c r="J139" s="265">
        <v>2569</v>
      </c>
      <c r="K139" s="265">
        <v>2570</v>
      </c>
      <c r="L139" s="265">
        <v>2571</v>
      </c>
      <c r="M139" s="265">
        <v>2572</v>
      </c>
      <c r="N139" s="265">
        <v>2573</v>
      </c>
      <c r="O139" s="265">
        <v>2574</v>
      </c>
      <c r="P139" s="265">
        <v>2575</v>
      </c>
      <c r="Q139" s="265">
        <v>2576</v>
      </c>
      <c r="R139" s="265">
        <v>2577</v>
      </c>
      <c r="S139" s="265">
        <v>2578</v>
      </c>
      <c r="T139" s="265">
        <v>2579</v>
      </c>
      <c r="U139" s="265">
        <v>2580</v>
      </c>
      <c r="V139" s="265">
        <v>2581</v>
      </c>
      <c r="W139" s="265">
        <v>2582</v>
      </c>
      <c r="X139" s="265">
        <v>2583</v>
      </c>
    </row>
    <row r="140" spans="1:24">
      <c r="A140" s="485"/>
      <c r="B140" s="485"/>
      <c r="C140" s="485"/>
      <c r="D140" s="485"/>
      <c r="E140" s="114">
        <f t="shared" ref="E140:M140" si="14">SUM(E110,E109,E102)</f>
        <v>64.529529204020605</v>
      </c>
      <c r="F140" s="114">
        <f t="shared" si="14"/>
        <v>90.236540224404237</v>
      </c>
      <c r="G140" s="114">
        <f t="shared" si="14"/>
        <v>116.2539170991934</v>
      </c>
      <c r="H140" s="114">
        <f t="shared" si="14"/>
        <v>83.380168502054204</v>
      </c>
      <c r="I140" s="114">
        <f t="shared" si="14"/>
        <v>103.76124378881657</v>
      </c>
      <c r="J140" s="114">
        <f t="shared" si="14"/>
        <v>39.096250664295567</v>
      </c>
      <c r="K140" s="114">
        <f t="shared" si="14"/>
        <v>32.719663724784738</v>
      </c>
      <c r="L140" s="114">
        <f t="shared" si="14"/>
        <v>57.298944372914391</v>
      </c>
      <c r="M140" s="114">
        <f t="shared" si="14"/>
        <v>2.9530190389947579</v>
      </c>
      <c r="N140" s="114">
        <f t="shared" ref="N140:X140" si="15">SUM(N110,N109,N102)</f>
        <v>0.39968574674911755</v>
      </c>
      <c r="O140" s="114">
        <f t="shared" si="15"/>
        <v>25.27464161603622</v>
      </c>
      <c r="P140" s="114">
        <f t="shared" si="15"/>
        <v>2.0975250594194081</v>
      </c>
      <c r="Q140" s="114" t="e">
        <f t="shared" si="15"/>
        <v>#REF!</v>
      </c>
      <c r="R140" s="114" t="e">
        <f t="shared" si="15"/>
        <v>#REF!</v>
      </c>
      <c r="S140" s="114" t="e">
        <f t="shared" si="15"/>
        <v>#REF!</v>
      </c>
      <c r="T140" s="114" t="e">
        <f t="shared" si="15"/>
        <v>#REF!</v>
      </c>
      <c r="U140" s="114" t="e">
        <f t="shared" si="15"/>
        <v>#REF!</v>
      </c>
      <c r="V140" s="114" t="e">
        <f t="shared" si="15"/>
        <v>#REF!</v>
      </c>
      <c r="W140" s="114" t="e">
        <f t="shared" si="15"/>
        <v>#REF!</v>
      </c>
      <c r="X140" s="114" t="e">
        <f t="shared" si="15"/>
        <v>#REF!</v>
      </c>
    </row>
    <row r="141" spans="1:24">
      <c r="A141" s="485" t="s">
        <v>130</v>
      </c>
      <c r="B141" s="485"/>
      <c r="C141" s="485"/>
      <c r="D141" s="485"/>
      <c r="E141" s="265">
        <v>2021</v>
      </c>
      <c r="F141" s="265">
        <v>2022</v>
      </c>
      <c r="G141" s="265">
        <v>2023</v>
      </c>
      <c r="H141" s="265">
        <v>2024</v>
      </c>
      <c r="I141" s="265">
        <v>2025</v>
      </c>
      <c r="J141" s="265">
        <v>2026</v>
      </c>
      <c r="K141" s="265">
        <v>2027</v>
      </c>
      <c r="L141" s="265">
        <v>2028</v>
      </c>
      <c r="M141" s="265">
        <v>2029</v>
      </c>
      <c r="N141" s="265">
        <v>2030</v>
      </c>
      <c r="O141" s="265">
        <v>2031</v>
      </c>
      <c r="P141" s="265">
        <v>2032</v>
      </c>
      <c r="Q141" s="265">
        <v>2033</v>
      </c>
      <c r="R141" s="265">
        <v>2034</v>
      </c>
      <c r="S141" s="265">
        <v>2035</v>
      </c>
      <c r="T141" s="265">
        <v>2036</v>
      </c>
      <c r="U141" s="265">
        <v>2037</v>
      </c>
      <c r="V141" s="265">
        <v>2038</v>
      </c>
      <c r="W141" s="265">
        <v>2039</v>
      </c>
      <c r="X141" s="265">
        <v>2040</v>
      </c>
    </row>
    <row r="142" spans="1:24">
      <c r="A142" s="485"/>
      <c r="B142" s="485"/>
      <c r="C142" s="485"/>
      <c r="D142" s="485"/>
      <c r="E142" s="265">
        <v>2564</v>
      </c>
      <c r="F142" s="265">
        <v>2565</v>
      </c>
      <c r="G142" s="265">
        <v>2566</v>
      </c>
      <c r="H142" s="265">
        <v>2567</v>
      </c>
      <c r="I142" s="265">
        <v>2568</v>
      </c>
      <c r="J142" s="265">
        <v>2569</v>
      </c>
      <c r="K142" s="265">
        <v>2570</v>
      </c>
      <c r="L142" s="265">
        <v>2571</v>
      </c>
      <c r="M142" s="265">
        <v>2572</v>
      </c>
      <c r="N142" s="265">
        <v>2573</v>
      </c>
      <c r="O142" s="265">
        <v>2574</v>
      </c>
      <c r="P142" s="265">
        <v>2575</v>
      </c>
      <c r="Q142" s="265">
        <v>2576</v>
      </c>
      <c r="R142" s="265">
        <v>2577</v>
      </c>
      <c r="S142" s="265">
        <v>2578</v>
      </c>
      <c r="T142" s="265">
        <v>2579</v>
      </c>
      <c r="U142" s="265">
        <v>2580</v>
      </c>
      <c r="V142" s="265">
        <v>2581</v>
      </c>
      <c r="W142" s="265">
        <v>2582</v>
      </c>
      <c r="X142" s="265">
        <v>2583</v>
      </c>
    </row>
    <row r="143" spans="1:24">
      <c r="A143" s="485"/>
      <c r="B143" s="485"/>
      <c r="C143" s="485"/>
      <c r="D143" s="485"/>
      <c r="E143" s="114" t="e">
        <f t="shared" ref="E143:M143" si="16">SUM(E78:E101)</f>
        <v>#REF!</v>
      </c>
      <c r="F143" s="114" t="e">
        <f t="shared" si="16"/>
        <v>#REF!</v>
      </c>
      <c r="G143" s="114" t="e">
        <f t="shared" si="16"/>
        <v>#REF!</v>
      </c>
      <c r="H143" s="114" t="e">
        <f t="shared" si="16"/>
        <v>#REF!</v>
      </c>
      <c r="I143" s="114" t="e">
        <f t="shared" si="16"/>
        <v>#REF!</v>
      </c>
      <c r="J143" s="114" t="e">
        <f t="shared" si="16"/>
        <v>#REF!</v>
      </c>
      <c r="K143" s="114" t="e">
        <f t="shared" si="16"/>
        <v>#REF!</v>
      </c>
      <c r="L143" s="114" t="e">
        <f t="shared" si="16"/>
        <v>#REF!</v>
      </c>
      <c r="M143" s="114" t="e">
        <f t="shared" si="16"/>
        <v>#REF!</v>
      </c>
      <c r="N143" s="114" t="e">
        <f t="shared" ref="N143:X143" si="17">SUM(N78:N101)</f>
        <v>#REF!</v>
      </c>
      <c r="O143" s="114" t="e">
        <f t="shared" si="17"/>
        <v>#REF!</v>
      </c>
      <c r="P143" s="114" t="e">
        <f t="shared" si="17"/>
        <v>#REF!</v>
      </c>
      <c r="Q143" s="114" t="e">
        <f t="shared" si="17"/>
        <v>#REF!</v>
      </c>
      <c r="R143" s="114" t="e">
        <f t="shared" si="17"/>
        <v>#REF!</v>
      </c>
      <c r="S143" s="114" t="e">
        <f t="shared" si="17"/>
        <v>#REF!</v>
      </c>
      <c r="T143" s="114" t="e">
        <f t="shared" si="17"/>
        <v>#REF!</v>
      </c>
      <c r="U143" s="114" t="e">
        <f t="shared" si="17"/>
        <v>#REF!</v>
      </c>
      <c r="V143" s="114" t="e">
        <f t="shared" si="17"/>
        <v>#REF!</v>
      </c>
      <c r="W143" s="114" t="e">
        <f t="shared" si="17"/>
        <v>#REF!</v>
      </c>
      <c r="X143" s="114" t="e">
        <f t="shared" si="17"/>
        <v>#REF!</v>
      </c>
    </row>
    <row r="146" spans="1:24">
      <c r="A146" s="511" t="s">
        <v>204</v>
      </c>
      <c r="B146" s="512"/>
      <c r="C146" s="512"/>
      <c r="D146" s="513"/>
      <c r="E146" s="265">
        <v>2021</v>
      </c>
      <c r="F146" s="265">
        <v>2022</v>
      </c>
      <c r="G146" s="265">
        <v>2023</v>
      </c>
      <c r="H146" s="265">
        <v>2024</v>
      </c>
      <c r="I146" s="265">
        <v>2025</v>
      </c>
      <c r="J146" s="265">
        <v>2026</v>
      </c>
      <c r="K146" s="265">
        <v>2027</v>
      </c>
      <c r="L146" s="265">
        <v>2028</v>
      </c>
      <c r="M146" s="265">
        <v>2029</v>
      </c>
      <c r="N146" s="265">
        <v>2030</v>
      </c>
      <c r="O146" s="265">
        <v>2031</v>
      </c>
      <c r="P146" s="265">
        <v>2032</v>
      </c>
      <c r="Q146" s="265">
        <v>2033</v>
      </c>
      <c r="R146" s="265">
        <v>2034</v>
      </c>
      <c r="S146" s="265">
        <v>2035</v>
      </c>
      <c r="T146" s="265">
        <v>2036</v>
      </c>
      <c r="U146" s="265">
        <v>2037</v>
      </c>
      <c r="V146" s="265">
        <v>2038</v>
      </c>
      <c r="W146" s="265">
        <v>2039</v>
      </c>
      <c r="X146" s="265">
        <v>2040</v>
      </c>
    </row>
    <row r="147" spans="1:24">
      <c r="A147" s="514"/>
      <c r="B147" s="505"/>
      <c r="C147" s="505"/>
      <c r="D147" s="506"/>
      <c r="E147" s="265">
        <v>2564</v>
      </c>
      <c r="F147" s="265">
        <v>2565</v>
      </c>
      <c r="G147" s="265">
        <v>2566</v>
      </c>
      <c r="H147" s="265">
        <v>2567</v>
      </c>
      <c r="I147" s="265">
        <v>2568</v>
      </c>
      <c r="J147" s="265">
        <v>2569</v>
      </c>
      <c r="K147" s="265">
        <v>2570</v>
      </c>
      <c r="L147" s="265">
        <v>2571</v>
      </c>
      <c r="M147" s="265">
        <v>2572</v>
      </c>
      <c r="N147" s="265">
        <v>2573</v>
      </c>
      <c r="O147" s="265">
        <v>2574</v>
      </c>
      <c r="P147" s="265">
        <v>2575</v>
      </c>
      <c r="Q147" s="265">
        <v>2576</v>
      </c>
      <c r="R147" s="265">
        <v>2577</v>
      </c>
      <c r="S147" s="265">
        <v>2578</v>
      </c>
      <c r="T147" s="265">
        <v>2579</v>
      </c>
      <c r="U147" s="265">
        <v>2580</v>
      </c>
      <c r="V147" s="265">
        <v>2581</v>
      </c>
      <c r="W147" s="265">
        <v>2582</v>
      </c>
      <c r="X147" s="265">
        <v>2583</v>
      </c>
    </row>
    <row r="148" spans="1:24">
      <c r="A148" s="510" t="s">
        <v>187</v>
      </c>
      <c r="B148" s="494"/>
      <c r="C148" s="494"/>
      <c r="D148" s="495"/>
      <c r="E148" s="114" t="e">
        <f t="shared" ref="E148:M148" si="18">SUM(E25:E30,E34:E43,E47:E102,E106:E110,E114)</f>
        <v>#REF!</v>
      </c>
      <c r="F148" s="114" t="e">
        <f t="shared" si="18"/>
        <v>#REF!</v>
      </c>
      <c r="G148" s="114" t="e">
        <f t="shared" si="18"/>
        <v>#REF!</v>
      </c>
      <c r="H148" s="114" t="e">
        <f t="shared" si="18"/>
        <v>#REF!</v>
      </c>
      <c r="I148" s="114" t="e">
        <f t="shared" si="18"/>
        <v>#REF!</v>
      </c>
      <c r="J148" s="114" t="e">
        <f t="shared" si="18"/>
        <v>#REF!</v>
      </c>
      <c r="K148" s="114" t="e">
        <f t="shared" si="18"/>
        <v>#REF!</v>
      </c>
      <c r="L148" s="114" t="e">
        <f t="shared" si="18"/>
        <v>#REF!</v>
      </c>
      <c r="M148" s="114" t="e">
        <f t="shared" si="18"/>
        <v>#REF!</v>
      </c>
      <c r="N148" s="114" t="e">
        <f t="shared" ref="N148:X148" si="19">SUM(N25:N30,N34:N43,N47:N102,N106:N110,N114)</f>
        <v>#REF!</v>
      </c>
      <c r="O148" s="114" t="e">
        <f t="shared" si="19"/>
        <v>#REF!</v>
      </c>
      <c r="P148" s="114" t="e">
        <f t="shared" si="19"/>
        <v>#REF!</v>
      </c>
      <c r="Q148" s="114" t="e">
        <f t="shared" si="19"/>
        <v>#REF!</v>
      </c>
      <c r="R148" s="114" t="e">
        <f t="shared" si="19"/>
        <v>#REF!</v>
      </c>
      <c r="S148" s="114" t="e">
        <f t="shared" si="19"/>
        <v>#REF!</v>
      </c>
      <c r="T148" s="114" t="e">
        <f t="shared" si="19"/>
        <v>#REF!</v>
      </c>
      <c r="U148" s="114" t="e">
        <f t="shared" si="19"/>
        <v>#REF!</v>
      </c>
      <c r="V148" s="114" t="e">
        <f t="shared" si="19"/>
        <v>#REF!</v>
      </c>
      <c r="W148" s="114" t="e">
        <f t="shared" si="19"/>
        <v>#REF!</v>
      </c>
      <c r="X148" s="114" t="e">
        <f t="shared" si="19"/>
        <v>#REF!</v>
      </c>
    </row>
    <row r="149" spans="1:24">
      <c r="A149" s="510" t="s">
        <v>153</v>
      </c>
      <c r="B149" s="494"/>
      <c r="C149" s="494"/>
      <c r="D149" s="495"/>
      <c r="E149" s="114" t="e">
        <f t="shared" ref="E149:M149" si="20">SUM(E25:E30,E34:E43,E47:E102,E106:E110,E114)+E118+E119</f>
        <v>#REF!</v>
      </c>
      <c r="F149" s="114" t="e">
        <f t="shared" si="20"/>
        <v>#REF!</v>
      </c>
      <c r="G149" s="114" t="e">
        <f t="shared" si="20"/>
        <v>#REF!</v>
      </c>
      <c r="H149" s="114" t="e">
        <f t="shared" si="20"/>
        <v>#REF!</v>
      </c>
      <c r="I149" s="114" t="e">
        <f t="shared" si="20"/>
        <v>#REF!</v>
      </c>
      <c r="J149" s="114" t="e">
        <f t="shared" si="20"/>
        <v>#REF!</v>
      </c>
      <c r="K149" s="114" t="e">
        <f t="shared" si="20"/>
        <v>#REF!</v>
      </c>
      <c r="L149" s="114" t="e">
        <f t="shared" si="20"/>
        <v>#REF!</v>
      </c>
      <c r="M149" s="114" t="e">
        <f t="shared" si="20"/>
        <v>#REF!</v>
      </c>
      <c r="N149" s="114" t="e">
        <f t="shared" ref="N149:X149" si="21">SUM(N25:N30,N34:N43,N47:N102,N106:N110,N114)+N118+N119</f>
        <v>#REF!</v>
      </c>
      <c r="O149" s="114" t="e">
        <f t="shared" si="21"/>
        <v>#REF!</v>
      </c>
      <c r="P149" s="114" t="e">
        <f t="shared" si="21"/>
        <v>#REF!</v>
      </c>
      <c r="Q149" s="114" t="e">
        <f t="shared" si="21"/>
        <v>#REF!</v>
      </c>
      <c r="R149" s="114" t="e">
        <f t="shared" si="21"/>
        <v>#REF!</v>
      </c>
      <c r="S149" s="114" t="e">
        <f t="shared" si="21"/>
        <v>#REF!</v>
      </c>
      <c r="T149" s="114" t="e">
        <f t="shared" si="21"/>
        <v>#REF!</v>
      </c>
      <c r="U149" s="114" t="e">
        <f t="shared" si="21"/>
        <v>#REF!</v>
      </c>
      <c r="V149" s="114" t="e">
        <f t="shared" si="21"/>
        <v>#REF!</v>
      </c>
      <c r="W149" s="114" t="e">
        <f t="shared" si="21"/>
        <v>#REF!</v>
      </c>
      <c r="X149" s="114" t="e">
        <f t="shared" si="21"/>
        <v>#REF!</v>
      </c>
    </row>
    <row r="150" spans="1:24">
      <c r="A150" s="510" t="s">
        <v>182</v>
      </c>
      <c r="B150" s="494"/>
      <c r="C150" s="494"/>
      <c r="D150" s="495"/>
      <c r="E150" s="114" t="e">
        <f t="shared" ref="E150:M150" si="22">E148-SUM(E78:E101)</f>
        <v>#REF!</v>
      </c>
      <c r="F150" s="114" t="e">
        <f t="shared" si="22"/>
        <v>#REF!</v>
      </c>
      <c r="G150" s="114" t="e">
        <f t="shared" si="22"/>
        <v>#REF!</v>
      </c>
      <c r="H150" s="114" t="e">
        <f t="shared" si="22"/>
        <v>#REF!</v>
      </c>
      <c r="I150" s="114" t="e">
        <f t="shared" si="22"/>
        <v>#REF!</v>
      </c>
      <c r="J150" s="114" t="e">
        <f t="shared" si="22"/>
        <v>#REF!</v>
      </c>
      <c r="K150" s="114" t="e">
        <f t="shared" si="22"/>
        <v>#REF!</v>
      </c>
      <c r="L150" s="114" t="e">
        <f t="shared" si="22"/>
        <v>#REF!</v>
      </c>
      <c r="M150" s="114" t="e">
        <f t="shared" si="22"/>
        <v>#REF!</v>
      </c>
      <c r="N150" s="114" t="e">
        <f t="shared" ref="N150:X150" si="23">N148-SUM(N78:N101)</f>
        <v>#REF!</v>
      </c>
      <c r="O150" s="114" t="e">
        <f t="shared" si="23"/>
        <v>#REF!</v>
      </c>
      <c r="P150" s="114" t="e">
        <f t="shared" si="23"/>
        <v>#REF!</v>
      </c>
      <c r="Q150" s="114" t="e">
        <f t="shared" si="23"/>
        <v>#REF!</v>
      </c>
      <c r="R150" s="114" t="e">
        <f t="shared" si="23"/>
        <v>#REF!</v>
      </c>
      <c r="S150" s="114" t="e">
        <f t="shared" si="23"/>
        <v>#REF!</v>
      </c>
      <c r="T150" s="114" t="e">
        <f t="shared" si="23"/>
        <v>#REF!</v>
      </c>
      <c r="U150" s="114" t="e">
        <f t="shared" si="23"/>
        <v>#REF!</v>
      </c>
      <c r="V150" s="114" t="e">
        <f t="shared" si="23"/>
        <v>#REF!</v>
      </c>
      <c r="W150" s="114" t="e">
        <f t="shared" si="23"/>
        <v>#REF!</v>
      </c>
      <c r="X150" s="114" t="e">
        <f t="shared" si="23"/>
        <v>#REF!</v>
      </c>
    </row>
    <row r="151" spans="1:24">
      <c r="A151" s="510" t="s">
        <v>181</v>
      </c>
      <c r="B151" s="494"/>
      <c r="C151" s="494"/>
      <c r="D151" s="495"/>
      <c r="E151" s="114" t="e">
        <f t="shared" ref="E151:M151" si="24">E149-SUM(E78:E101)</f>
        <v>#REF!</v>
      </c>
      <c r="F151" s="114" t="e">
        <f t="shared" si="24"/>
        <v>#REF!</v>
      </c>
      <c r="G151" s="114" t="e">
        <f t="shared" si="24"/>
        <v>#REF!</v>
      </c>
      <c r="H151" s="114" t="e">
        <f t="shared" si="24"/>
        <v>#REF!</v>
      </c>
      <c r="I151" s="114" t="e">
        <f t="shared" si="24"/>
        <v>#REF!</v>
      </c>
      <c r="J151" s="114" t="e">
        <f t="shared" si="24"/>
        <v>#REF!</v>
      </c>
      <c r="K151" s="114" t="e">
        <f t="shared" si="24"/>
        <v>#REF!</v>
      </c>
      <c r="L151" s="114" t="e">
        <f t="shared" si="24"/>
        <v>#REF!</v>
      </c>
      <c r="M151" s="114" t="e">
        <f t="shared" si="24"/>
        <v>#REF!</v>
      </c>
      <c r="N151" s="114" t="e">
        <f t="shared" ref="N151:X151" si="25">N149-SUM(N78:N101)</f>
        <v>#REF!</v>
      </c>
      <c r="O151" s="114" t="e">
        <f t="shared" si="25"/>
        <v>#REF!</v>
      </c>
      <c r="P151" s="114" t="e">
        <f t="shared" si="25"/>
        <v>#REF!</v>
      </c>
      <c r="Q151" s="114" t="e">
        <f t="shared" si="25"/>
        <v>#REF!</v>
      </c>
      <c r="R151" s="114" t="e">
        <f t="shared" si="25"/>
        <v>#REF!</v>
      </c>
      <c r="S151" s="114" t="e">
        <f t="shared" si="25"/>
        <v>#REF!</v>
      </c>
      <c r="T151" s="114" t="e">
        <f t="shared" si="25"/>
        <v>#REF!</v>
      </c>
      <c r="U151" s="114" t="e">
        <f t="shared" si="25"/>
        <v>#REF!</v>
      </c>
      <c r="V151" s="114" t="e">
        <f t="shared" si="25"/>
        <v>#REF!</v>
      </c>
      <c r="W151" s="114" t="e">
        <f t="shared" si="25"/>
        <v>#REF!</v>
      </c>
      <c r="X151" s="114" t="e">
        <f t="shared" si="25"/>
        <v>#REF!</v>
      </c>
    </row>
    <row r="152" spans="1:24">
      <c r="N152" s="214"/>
    </row>
    <row r="153" spans="1:24">
      <c r="E153" s="222"/>
      <c r="F153" s="222"/>
      <c r="G153" s="222"/>
    </row>
    <row r="154" spans="1:24">
      <c r="E154" s="221"/>
      <c r="F154" s="221"/>
      <c r="G154" s="221"/>
    </row>
    <row r="159" spans="1:24">
      <c r="L159" s="221"/>
      <c r="M159" s="221"/>
    </row>
    <row r="160" spans="1:24">
      <c r="L160" s="221"/>
      <c r="M160" s="221"/>
    </row>
    <row r="161" spans="12:13">
      <c r="L161" s="221"/>
      <c r="M161" s="221"/>
    </row>
    <row r="162" spans="12:13">
      <c r="L162" s="221"/>
      <c r="M162" s="221"/>
    </row>
    <row r="163" spans="12:13">
      <c r="L163" s="221"/>
      <c r="M163" s="221"/>
    </row>
    <row r="164" spans="12:13">
      <c r="L164" s="221"/>
      <c r="M164" s="221"/>
    </row>
    <row r="165" spans="12:13">
      <c r="L165" s="221"/>
      <c r="M165" s="221"/>
    </row>
    <row r="166" spans="12:13">
      <c r="L166" s="221"/>
      <c r="M166" s="221"/>
    </row>
    <row r="167" spans="12:13">
      <c r="L167" s="221"/>
      <c r="M167" s="221"/>
    </row>
    <row r="169" spans="12:13">
      <c r="L169" s="221"/>
      <c r="M169" s="221"/>
    </row>
    <row r="170" spans="12:13">
      <c r="L170" s="221"/>
      <c r="M170" s="221"/>
    </row>
    <row r="172" spans="12:13">
      <c r="M172" s="250"/>
    </row>
  </sheetData>
  <mergeCells count="36">
    <mergeCell ref="A45:A46"/>
    <mergeCell ref="B45:B46"/>
    <mergeCell ref="C45:C46"/>
    <mergeCell ref="D45:D46"/>
    <mergeCell ref="A23:A24"/>
    <mergeCell ref="B23:B24"/>
    <mergeCell ref="C23:C24"/>
    <mergeCell ref="D23:D24"/>
    <mergeCell ref="A32:A33"/>
    <mergeCell ref="B32:B33"/>
    <mergeCell ref="C32:C33"/>
    <mergeCell ref="D32:D33"/>
    <mergeCell ref="A112:A113"/>
    <mergeCell ref="B112:B113"/>
    <mergeCell ref="C112:C113"/>
    <mergeCell ref="D112:D113"/>
    <mergeCell ref="A104:A105"/>
    <mergeCell ref="B104:B105"/>
    <mergeCell ref="C104:C105"/>
    <mergeCell ref="D104:D105"/>
    <mergeCell ref="A135:D137"/>
    <mergeCell ref="A138:D140"/>
    <mergeCell ref="A127:D129"/>
    <mergeCell ref="A130:D132"/>
    <mergeCell ref="B116:B117"/>
    <mergeCell ref="C116:C117"/>
    <mergeCell ref="D116:D117"/>
    <mergeCell ref="A124:D126"/>
    <mergeCell ref="A121:D123"/>
    <mergeCell ref="A116:A117"/>
    <mergeCell ref="A141:D143"/>
    <mergeCell ref="A151:D151"/>
    <mergeCell ref="A146:D147"/>
    <mergeCell ref="A148:D148"/>
    <mergeCell ref="A149:D149"/>
    <mergeCell ref="A150:D150"/>
  </mergeCells>
  <conditionalFormatting sqref="E25:X30">
    <cfRule type="cellIs" dxfId="5" priority="6" operator="greaterThan">
      <formula>0</formula>
    </cfRule>
  </conditionalFormatting>
  <conditionalFormatting sqref="E34:X43">
    <cfRule type="cellIs" dxfId="4" priority="5" operator="greaterThan">
      <formula>0</formula>
    </cfRule>
  </conditionalFormatting>
  <conditionalFormatting sqref="E47:X102">
    <cfRule type="cellIs" dxfId="3" priority="4" operator="greaterThan">
      <formula>0</formula>
    </cfRule>
  </conditionalFormatting>
  <conditionalFormatting sqref="E106:X110">
    <cfRule type="cellIs" dxfId="2" priority="3" operator="greaterThan">
      <formula>0</formula>
    </cfRule>
  </conditionalFormatting>
  <conditionalFormatting sqref="E114:X114">
    <cfRule type="cellIs" dxfId="1" priority="2" operator="greaterThan">
      <formula>0</formula>
    </cfRule>
  </conditionalFormatting>
  <conditionalFormatting sqref="E118:X119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5"/>
  <sheetViews>
    <sheetView workbookViewId="0">
      <selection activeCell="R25" sqref="R25"/>
    </sheetView>
  </sheetViews>
  <sheetFormatPr defaultRowHeight="14.5"/>
  <sheetData>
    <row r="1" spans="1:14">
      <c r="A1" s="216" t="s">
        <v>154</v>
      </c>
    </row>
    <row r="2" spans="1:14">
      <c r="A2" s="66" t="s">
        <v>149</v>
      </c>
      <c r="B2" s="66" t="s">
        <v>1</v>
      </c>
      <c r="C2" s="66">
        <v>43831</v>
      </c>
      <c r="D2" s="66">
        <v>43862</v>
      </c>
      <c r="E2" s="66">
        <v>43891</v>
      </c>
      <c r="F2" s="66">
        <v>43922</v>
      </c>
      <c r="G2" s="66">
        <v>43952</v>
      </c>
      <c r="H2" s="66">
        <v>43983</v>
      </c>
      <c r="I2" s="66">
        <v>44013</v>
      </c>
      <c r="J2" s="66">
        <v>44044</v>
      </c>
      <c r="K2" s="66">
        <v>44075</v>
      </c>
      <c r="L2" s="66">
        <v>44105</v>
      </c>
      <c r="M2" s="66">
        <v>44136</v>
      </c>
      <c r="N2" s="66">
        <v>44166</v>
      </c>
    </row>
    <row r="3" spans="1:14">
      <c r="A3" s="211" t="s">
        <v>150</v>
      </c>
      <c r="B3" s="211" t="s">
        <v>91</v>
      </c>
      <c r="C3" s="215">
        <v>8256.2583588551279</v>
      </c>
      <c r="D3" s="215">
        <v>7618.7169741847219</v>
      </c>
      <c r="E3" s="215">
        <v>9185.8258119344173</v>
      </c>
      <c r="F3" s="215">
        <v>8819.0631302724396</v>
      </c>
      <c r="G3" s="215">
        <v>8590.1915912585828</v>
      </c>
      <c r="H3" s="215">
        <v>8442.2678126137289</v>
      </c>
      <c r="I3" s="215">
        <v>8984.714299881085</v>
      </c>
      <c r="J3" s="215">
        <v>8913.347152848628</v>
      </c>
      <c r="K3" s="215">
        <v>8691.3511639413537</v>
      </c>
      <c r="L3" s="215">
        <v>9035.6643477809666</v>
      </c>
      <c r="M3" s="215">
        <v>8827.1971205501668</v>
      </c>
      <c r="N3" s="215">
        <v>9181.853712570557</v>
      </c>
    </row>
    <row r="4" spans="1:14">
      <c r="A4" s="211" t="s">
        <v>41</v>
      </c>
      <c r="B4" s="211" t="s">
        <v>91</v>
      </c>
      <c r="C4" s="215">
        <v>-13.656861831834007</v>
      </c>
      <c r="D4" s="215">
        <v>-41.113268626148383</v>
      </c>
      <c r="E4" s="215">
        <v>206.40703789269958</v>
      </c>
      <c r="F4" s="215">
        <v>250.73726376042652</v>
      </c>
      <c r="G4" s="215">
        <v>143.99224431329404</v>
      </c>
      <c r="H4" s="215">
        <v>90.05080694620645</v>
      </c>
      <c r="I4" s="215">
        <v>253.67606000026757</v>
      </c>
      <c r="J4" s="215">
        <v>201.44142700702082</v>
      </c>
      <c r="K4" s="215">
        <v>158.98307412396142</v>
      </c>
      <c r="L4" s="215">
        <v>515.43767827014756</v>
      </c>
      <c r="M4" s="215">
        <v>461.88841068378116</v>
      </c>
      <c r="N4" s="215">
        <v>523.42584340416431</v>
      </c>
    </row>
    <row r="5" spans="1:14">
      <c r="A5" s="16"/>
      <c r="B5" s="16"/>
    </row>
    <row r="6" spans="1:14">
      <c r="A6" s="16"/>
      <c r="B6" s="16"/>
    </row>
    <row r="7" spans="1:14">
      <c r="A7" s="16"/>
      <c r="B7" s="16"/>
    </row>
    <row r="8" spans="1:14">
      <c r="A8" s="16"/>
      <c r="B8" s="16"/>
    </row>
    <row r="9" spans="1:14">
      <c r="A9" s="16"/>
      <c r="B9" s="16"/>
    </row>
    <row r="10" spans="1:14">
      <c r="A10" s="16"/>
      <c r="B10" s="16"/>
    </row>
    <row r="11" spans="1:14">
      <c r="A11" s="16"/>
      <c r="B11" s="16"/>
    </row>
    <row r="12" spans="1:14">
      <c r="A12" s="216" t="s">
        <v>154</v>
      </c>
      <c r="B12" s="16"/>
    </row>
    <row r="13" spans="1:14">
      <c r="A13" s="66" t="s">
        <v>151</v>
      </c>
      <c r="B13" s="66" t="s">
        <v>1</v>
      </c>
      <c r="C13" s="66">
        <v>43831</v>
      </c>
      <c r="D13" s="66">
        <v>43862</v>
      </c>
      <c r="E13" s="66">
        <v>43891</v>
      </c>
      <c r="F13" s="66">
        <v>43922</v>
      </c>
      <c r="G13" s="66">
        <v>43952</v>
      </c>
      <c r="H13" s="66">
        <v>43983</v>
      </c>
      <c r="I13" s="66">
        <v>44013</v>
      </c>
      <c r="J13" s="66">
        <v>44044</v>
      </c>
      <c r="K13" s="66">
        <v>44075</v>
      </c>
      <c r="L13" s="66">
        <v>44105</v>
      </c>
      <c r="M13" s="66">
        <v>44136</v>
      </c>
      <c r="N13" s="66">
        <v>44166</v>
      </c>
    </row>
    <row r="14" spans="1:14">
      <c r="A14" s="211" t="s">
        <v>150</v>
      </c>
      <c r="B14" s="211" t="s">
        <v>91</v>
      </c>
      <c r="C14" s="215">
        <v>8256.2583588551279</v>
      </c>
      <c r="D14" s="215">
        <v>7618.7169741847219</v>
      </c>
      <c r="E14" s="215">
        <v>9185.8258119344173</v>
      </c>
      <c r="F14" s="215">
        <v>8819.0631302724396</v>
      </c>
      <c r="G14" s="215">
        <v>8590.1915912585828</v>
      </c>
      <c r="H14" s="215">
        <v>8442.2678126137289</v>
      </c>
      <c r="I14" s="215">
        <v>8984.714299881085</v>
      </c>
      <c r="J14" s="215">
        <v>8913.347152848628</v>
      </c>
      <c r="K14" s="215">
        <v>8691.3511639413537</v>
      </c>
      <c r="L14" s="215">
        <v>9035.6643477809666</v>
      </c>
      <c r="M14" s="215">
        <v>8827.1971205501668</v>
      </c>
      <c r="N14" s="215">
        <v>9181.853712570557</v>
      </c>
    </row>
    <row r="15" spans="1:14">
      <c r="A15" s="211" t="s">
        <v>41</v>
      </c>
      <c r="B15" s="211" t="s">
        <v>91</v>
      </c>
      <c r="C15" s="215">
        <v>439.6543593803525</v>
      </c>
      <c r="D15" s="215">
        <v>415.17625138333437</v>
      </c>
      <c r="E15" s="215">
        <v>662.61934380693003</v>
      </c>
      <c r="F15" s="215">
        <v>708.20750851536764</v>
      </c>
      <c r="G15" s="215">
        <v>599.42352119839404</v>
      </c>
      <c r="H15" s="215">
        <v>549.34748840169209</v>
      </c>
      <c r="I15" s="215">
        <v>711.12207750553728</v>
      </c>
      <c r="J15" s="215">
        <v>657.8944283849778</v>
      </c>
      <c r="K15" s="215">
        <v>618.20465691776303</v>
      </c>
      <c r="L15" s="215">
        <v>972.71413879039835</v>
      </c>
      <c r="M15" s="215">
        <v>920.82621526041908</v>
      </c>
      <c r="N15" s="215">
        <v>983.74913029069228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G32"/>
  <sheetViews>
    <sheetView zoomScale="55" zoomScaleNormal="55" workbookViewId="0">
      <selection activeCell="AD62" sqref="AD62"/>
    </sheetView>
  </sheetViews>
  <sheetFormatPr defaultColWidth="8.6328125" defaultRowHeight="11.5"/>
  <cols>
    <col min="1" max="1" width="22.81640625" style="225" bestFit="1" customWidth="1"/>
    <col min="2" max="7" width="11.453125" style="225" customWidth="1"/>
    <col min="8" max="16384" width="8.6328125" style="225"/>
  </cols>
  <sheetData>
    <row r="2" spans="1:7">
      <c r="A2" s="224" t="s">
        <v>168</v>
      </c>
      <c r="B2" s="78" t="s">
        <v>159</v>
      </c>
      <c r="C2" s="78" t="s">
        <v>160</v>
      </c>
      <c r="D2" s="78" t="s">
        <v>161</v>
      </c>
      <c r="E2" s="78" t="s">
        <v>162</v>
      </c>
      <c r="F2" s="78" t="s">
        <v>163</v>
      </c>
      <c r="G2" s="78" t="s">
        <v>164</v>
      </c>
    </row>
    <row r="3" spans="1:7">
      <c r="A3" s="34" t="s">
        <v>165</v>
      </c>
      <c r="B3" s="226">
        <f>'Cost วผก.'!H16</f>
        <v>360.63340349371038</v>
      </c>
      <c r="C3" s="226">
        <f>B3</f>
        <v>360.63340349371038</v>
      </c>
      <c r="D3" s="226">
        <f>B3</f>
        <v>360.63340349371038</v>
      </c>
      <c r="E3" s="226">
        <f>'Cost วผก.'!H25</f>
        <v>353.68007701705295</v>
      </c>
      <c r="F3" s="226">
        <f>E3</f>
        <v>353.68007701705295</v>
      </c>
      <c r="G3" s="226">
        <f>'Cost วผก.'!H43</f>
        <v>360.79981478403448</v>
      </c>
    </row>
    <row r="4" spans="1:7">
      <c r="A4" s="227" t="s">
        <v>166</v>
      </c>
      <c r="B4" s="226">
        <f>'Selling Price'!J36</f>
        <v>756.50234005596383</v>
      </c>
      <c r="C4" s="226">
        <f>'Selling Price'!J39</f>
        <v>769.25599999999997</v>
      </c>
      <c r="D4" s="226">
        <f>'Selling Price'!J41</f>
        <v>477.625</v>
      </c>
      <c r="E4" s="226">
        <f>'Selling Price'!J59</f>
        <v>754.00234005596383</v>
      </c>
      <c r="F4" s="226">
        <f>'Selling Price'!J61</f>
        <v>0</v>
      </c>
      <c r="G4" s="226">
        <f>'Selling Price'!J75</f>
        <v>412.73943305372518</v>
      </c>
    </row>
    <row r="6" spans="1:7">
      <c r="A6" s="228" t="s">
        <v>27</v>
      </c>
      <c r="B6" s="83" t="s">
        <v>159</v>
      </c>
      <c r="C6" s="83" t="s">
        <v>160</v>
      </c>
      <c r="D6" s="83" t="s">
        <v>161</v>
      </c>
      <c r="E6" s="83" t="s">
        <v>162</v>
      </c>
      <c r="F6" s="83" t="s">
        <v>163</v>
      </c>
      <c r="G6" s="83" t="s">
        <v>164</v>
      </c>
    </row>
    <row r="7" spans="1:7">
      <c r="A7" s="34" t="s">
        <v>41</v>
      </c>
      <c r="B7" s="229">
        <f t="shared" ref="B7:G7" si="0">B4-B3</f>
        <v>395.86893656225345</v>
      </c>
      <c r="C7" s="229">
        <f t="shared" si="0"/>
        <v>408.6225965062896</v>
      </c>
      <c r="D7" s="229">
        <f t="shared" si="0"/>
        <v>116.99159650628962</v>
      </c>
      <c r="E7" s="229">
        <f t="shared" si="0"/>
        <v>400.32226303891088</v>
      </c>
      <c r="F7" s="229">
        <f t="shared" si="0"/>
        <v>-353.68007701705295</v>
      </c>
      <c r="G7" s="229">
        <f t="shared" si="0"/>
        <v>51.939618269690698</v>
      </c>
    </row>
    <row r="9" spans="1:7">
      <c r="A9" s="231" t="s">
        <v>168</v>
      </c>
      <c r="B9" s="76" t="s">
        <v>159</v>
      </c>
      <c r="C9" s="76" t="s">
        <v>160</v>
      </c>
      <c r="D9" s="76" t="s">
        <v>161</v>
      </c>
      <c r="E9" s="76" t="s">
        <v>162</v>
      </c>
      <c r="F9" s="76" t="s">
        <v>163</v>
      </c>
      <c r="G9" s="76" t="s">
        <v>164</v>
      </c>
    </row>
    <row r="10" spans="1:7">
      <c r="A10" s="34" t="s">
        <v>167</v>
      </c>
      <c r="B10" s="226">
        <f>Production_Volume!I31</f>
        <v>26</v>
      </c>
      <c r="C10" s="226">
        <f>Production_Volume!H35</f>
        <v>23.184000000000001</v>
      </c>
      <c r="D10" s="226">
        <f>Production_Volume!I36</f>
        <v>20.5</v>
      </c>
      <c r="E10" s="226">
        <f>Production_Volume!I32</f>
        <v>29.5</v>
      </c>
      <c r="F10" s="226">
        <f>Production_Volume!I34</f>
        <v>0</v>
      </c>
      <c r="G10" s="226">
        <f>Production_Volume!I27</f>
        <v>172.73630526662004</v>
      </c>
    </row>
    <row r="13" spans="1:7">
      <c r="A13" s="224" t="s">
        <v>169</v>
      </c>
      <c r="B13" s="78" t="s">
        <v>170</v>
      </c>
      <c r="C13" s="78" t="s">
        <v>172</v>
      </c>
      <c r="D13" s="78" t="s">
        <v>171</v>
      </c>
    </row>
    <row r="14" spans="1:7">
      <c r="A14" s="34" t="s">
        <v>165</v>
      </c>
      <c r="B14" s="226">
        <f>'Full Cost'!J103</f>
        <v>682.47476164100669</v>
      </c>
      <c r="C14" s="226">
        <f>'Full Cost'!J103</f>
        <v>682.47476164100669</v>
      </c>
      <c r="D14" s="226">
        <f>'Full Cost'!J103</f>
        <v>682.47476164100669</v>
      </c>
    </row>
    <row r="15" spans="1:7">
      <c r="A15" s="227" t="s">
        <v>166</v>
      </c>
      <c r="B15" s="226">
        <f>'Selling Price'!J104</f>
        <v>728.32694866966426</v>
      </c>
      <c r="C15" s="226">
        <f>'Selling Price'!J109</f>
        <v>737.37672242532039</v>
      </c>
      <c r="D15" s="226">
        <f>'Selling Price'!J112</f>
        <v>730.74022167117266</v>
      </c>
    </row>
    <row r="17" spans="1:4">
      <c r="A17" s="230" t="s">
        <v>27</v>
      </c>
      <c r="B17" s="84" t="s">
        <v>170</v>
      </c>
      <c r="C17" s="84" t="s">
        <v>172</v>
      </c>
      <c r="D17" s="84" t="s">
        <v>171</v>
      </c>
    </row>
    <row r="18" spans="1:4">
      <c r="A18" s="34" t="s">
        <v>41</v>
      </c>
      <c r="B18" s="229">
        <f>B15-B14</f>
        <v>45.852187028657568</v>
      </c>
      <c r="C18" s="229">
        <f>C15-C14</f>
        <v>54.901960784313701</v>
      </c>
      <c r="D18" s="229">
        <f>D15-D14</f>
        <v>48.265460030165968</v>
      </c>
    </row>
    <row r="20" spans="1:4">
      <c r="A20" s="231" t="s">
        <v>169</v>
      </c>
      <c r="B20" s="76" t="s">
        <v>170</v>
      </c>
      <c r="C20" s="76" t="s">
        <v>172</v>
      </c>
      <c r="D20" s="76" t="s">
        <v>171</v>
      </c>
    </row>
    <row r="21" spans="1:4">
      <c r="A21" s="34" t="s">
        <v>167</v>
      </c>
      <c r="B21" s="232">
        <v>0</v>
      </c>
      <c r="C21" s="232">
        <v>0</v>
      </c>
      <c r="D21" s="232">
        <v>0</v>
      </c>
    </row>
    <row r="24" spans="1:4">
      <c r="A24" s="224" t="s">
        <v>174</v>
      </c>
      <c r="B24" s="78" t="s">
        <v>170</v>
      </c>
      <c r="C24" s="78" t="s">
        <v>172</v>
      </c>
      <c r="D24" s="78" t="s">
        <v>171</v>
      </c>
    </row>
    <row r="25" spans="1:4">
      <c r="A25" s="34" t="s">
        <v>165</v>
      </c>
      <c r="B25" s="226">
        <f>'Full Cost'!J121</f>
        <v>667.86953242835591</v>
      </c>
      <c r="C25" s="226">
        <f>B25</f>
        <v>667.86953242835591</v>
      </c>
      <c r="D25" s="226">
        <f>B25</f>
        <v>667.86953242835591</v>
      </c>
    </row>
    <row r="26" spans="1:4">
      <c r="A26" s="227" t="s">
        <v>166</v>
      </c>
      <c r="B26" s="226">
        <f>'Selling Price'!J121</f>
        <v>714.75228803618006</v>
      </c>
      <c r="C26" s="226">
        <f>'Selling Price'!J122</f>
        <v>737.37672242532039</v>
      </c>
      <c r="D26" s="226">
        <f>'Selling Price'!J123</f>
        <v>730.74022167117266</v>
      </c>
    </row>
    <row r="28" spans="1:4">
      <c r="A28" s="230" t="s">
        <v>27</v>
      </c>
      <c r="B28" s="84" t="s">
        <v>170</v>
      </c>
      <c r="C28" s="84" t="s">
        <v>172</v>
      </c>
      <c r="D28" s="84" t="s">
        <v>171</v>
      </c>
    </row>
    <row r="29" spans="1:4">
      <c r="A29" s="34" t="s">
        <v>41</v>
      </c>
      <c r="B29" s="229">
        <f>B26-B25</f>
        <v>46.882755607824151</v>
      </c>
      <c r="C29" s="229">
        <f>C26-C25</f>
        <v>69.507189996964485</v>
      </c>
      <c r="D29" s="229">
        <f>D26-D25</f>
        <v>62.870689242816752</v>
      </c>
    </row>
    <row r="31" spans="1:4">
      <c r="A31" s="231" t="s">
        <v>174</v>
      </c>
      <c r="B31" s="76" t="s">
        <v>170</v>
      </c>
      <c r="C31" s="76" t="s">
        <v>172</v>
      </c>
      <c r="D31" s="76" t="s">
        <v>171</v>
      </c>
    </row>
    <row r="32" spans="1:4">
      <c r="A32" s="34" t="s">
        <v>167</v>
      </c>
      <c r="B32" s="229">
        <f>'Volume (KT)'!J121</f>
        <v>2</v>
      </c>
      <c r="C32" s="229">
        <f>'Volume (KT)'!J122</f>
        <v>0</v>
      </c>
      <c r="D32" s="229">
        <f>'Volume (KT)'!J123</f>
        <v>4.12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>
      <selection activeCell="B27" sqref="B27"/>
    </sheetView>
  </sheetViews>
  <sheetFormatPr defaultRowHeight="14.5"/>
  <cols>
    <col min="1" max="1" width="19.36328125" customWidth="1"/>
    <col min="2" max="3" width="9.453125" customWidth="1"/>
  </cols>
  <sheetData>
    <row r="1" spans="1:3">
      <c r="A1" s="210" t="s">
        <v>23</v>
      </c>
      <c r="B1" s="210" t="s">
        <v>1</v>
      </c>
      <c r="C1" s="210">
        <v>43983</v>
      </c>
    </row>
    <row r="2" spans="1:3">
      <c r="A2" s="211" t="s">
        <v>9</v>
      </c>
      <c r="B2" s="62" t="s">
        <v>24</v>
      </c>
      <c r="C2" s="212">
        <v>20</v>
      </c>
    </row>
    <row r="3" spans="1:3">
      <c r="A3" s="211" t="s">
        <v>10</v>
      </c>
      <c r="B3" s="62" t="s">
        <v>27</v>
      </c>
      <c r="C3" s="212">
        <v>156</v>
      </c>
    </row>
    <row r="4" spans="1:3">
      <c r="A4" s="210" t="s">
        <v>145</v>
      </c>
      <c r="B4" s="210" t="s">
        <v>1</v>
      </c>
      <c r="C4" s="210">
        <v>43983</v>
      </c>
    </row>
    <row r="5" spans="1:3">
      <c r="A5" s="211" t="s">
        <v>146</v>
      </c>
      <c r="B5" s="62" t="s">
        <v>27</v>
      </c>
      <c r="C5" s="212">
        <v>347.02334602071994</v>
      </c>
    </row>
    <row r="6" spans="1:3">
      <c r="A6" s="210" t="s">
        <v>147</v>
      </c>
      <c r="B6" s="210" t="s">
        <v>1</v>
      </c>
      <c r="C6" s="210">
        <v>43983</v>
      </c>
    </row>
    <row r="7" spans="1:3">
      <c r="A7" s="6" t="s">
        <v>2</v>
      </c>
      <c r="B7" s="62" t="s">
        <v>27</v>
      </c>
      <c r="C7" s="213">
        <v>143.5</v>
      </c>
    </row>
    <row r="8" spans="1:3">
      <c r="A8" s="6" t="s">
        <v>3</v>
      </c>
      <c r="B8" s="62" t="s">
        <v>27</v>
      </c>
      <c r="C8" s="213">
        <v>144</v>
      </c>
    </row>
    <row r="9" spans="1:3">
      <c r="A9" s="62" t="s">
        <v>42</v>
      </c>
      <c r="B9" s="62" t="s">
        <v>27</v>
      </c>
      <c r="C9" s="213">
        <v>64.309502749157161</v>
      </c>
    </row>
    <row r="10" spans="1:3">
      <c r="A10" s="210" t="s">
        <v>148</v>
      </c>
      <c r="B10" s="210" t="s">
        <v>1</v>
      </c>
      <c r="C10" s="210">
        <v>43983</v>
      </c>
    </row>
    <row r="11" spans="1:3">
      <c r="A11" s="6" t="s">
        <v>2</v>
      </c>
      <c r="B11" s="62" t="s">
        <v>27</v>
      </c>
      <c r="C11" s="213">
        <f>C7-$C$5</f>
        <v>-203.52334602071994</v>
      </c>
    </row>
    <row r="12" spans="1:3">
      <c r="A12" s="6" t="s">
        <v>3</v>
      </c>
      <c r="B12" s="62" t="s">
        <v>27</v>
      </c>
      <c r="C12" s="213">
        <f t="shared" ref="C12:C13" si="0">C8-$C$5</f>
        <v>-203.02334602071994</v>
      </c>
    </row>
    <row r="13" spans="1:3">
      <c r="A13" s="62" t="s">
        <v>42</v>
      </c>
      <c r="B13" s="62" t="s">
        <v>27</v>
      </c>
      <c r="C13" s="213">
        <f t="shared" si="0"/>
        <v>-282.71384327156278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A119"/>
  <sheetViews>
    <sheetView zoomScale="85" zoomScaleNormal="85" workbookViewId="0">
      <pane xSplit="1" topLeftCell="B1" activePane="topRight" state="frozen"/>
      <selection pane="topRight" activeCell="J16" sqref="J16"/>
    </sheetView>
  </sheetViews>
  <sheetFormatPr defaultRowHeight="14.5"/>
  <cols>
    <col min="1" max="1" width="36.6328125" customWidth="1"/>
    <col min="2" max="2" width="8" customWidth="1"/>
    <col min="3" max="3" width="8.6328125" bestFit="1" customWidth="1"/>
    <col min="4" max="15" width="9.6328125" customWidth="1"/>
    <col min="17" max="17" width="21.1796875" customWidth="1"/>
    <col min="18" max="18" width="9.453125" bestFit="1" customWidth="1"/>
  </cols>
  <sheetData>
    <row r="1" spans="1:53" s="14" customFormat="1" ht="23.5">
      <c r="A1" s="15" t="s">
        <v>23</v>
      </c>
      <c r="C1" s="332"/>
      <c r="D1" s="381">
        <f t="shared" ref="D1:E1" si="0">D4/D9</f>
        <v>0.11511724137931034</v>
      </c>
      <c r="E1" s="381">
        <f t="shared" si="0"/>
        <v>0.11914838709677419</v>
      </c>
      <c r="F1" s="381">
        <f>F4/F9</f>
        <v>0.13090909090909092</v>
      </c>
      <c r="G1" s="381">
        <f t="shared" ref="G1:O1" si="1">G4/G9</f>
        <v>0.15757575757575756</v>
      </c>
      <c r="H1" s="381">
        <f t="shared" si="1"/>
        <v>0.15831578947368422</v>
      </c>
      <c r="I1" s="381">
        <f t="shared" si="1"/>
        <v>0.15824175824175823</v>
      </c>
      <c r="J1" s="381">
        <f t="shared" si="1"/>
        <v>0.15693486590038316</v>
      </c>
      <c r="K1" s="381">
        <f t="shared" si="1"/>
        <v>0.16126482213438736</v>
      </c>
      <c r="L1" s="381">
        <f t="shared" si="1"/>
        <v>0.15811764705882353</v>
      </c>
      <c r="M1" s="381">
        <f t="shared" si="1"/>
        <v>0.15255813953488373</v>
      </c>
      <c r="N1" s="381">
        <f t="shared" si="1"/>
        <v>0.14650566037735849</v>
      </c>
      <c r="O1" s="381">
        <f t="shared" si="1"/>
        <v>0.14415094339622642</v>
      </c>
      <c r="AN1" s="282" t="s">
        <v>225</v>
      </c>
    </row>
    <row r="2" spans="1:53" ht="14.4" customHeight="1">
      <c r="A2" s="478" t="s">
        <v>52</v>
      </c>
      <c r="B2" s="479" t="s">
        <v>1</v>
      </c>
      <c r="C2" s="334">
        <v>44531</v>
      </c>
      <c r="D2" s="335">
        <v>44562</v>
      </c>
      <c r="E2" s="335">
        <v>44593</v>
      </c>
      <c r="F2" s="335">
        <v>44621</v>
      </c>
      <c r="G2" s="335">
        <v>44652</v>
      </c>
      <c r="H2" s="335">
        <v>44682</v>
      </c>
      <c r="I2" s="335">
        <v>44713</v>
      </c>
      <c r="J2" s="335">
        <v>44743</v>
      </c>
      <c r="K2" s="335">
        <v>44774</v>
      </c>
      <c r="L2" s="335">
        <v>44805</v>
      </c>
      <c r="M2" s="335">
        <v>44835</v>
      </c>
      <c r="N2" s="335">
        <v>44866</v>
      </c>
      <c r="O2" s="335">
        <v>44896</v>
      </c>
      <c r="P2" s="321"/>
    </row>
    <row r="3" spans="1:53">
      <c r="A3" s="478"/>
      <c r="B3" s="480"/>
      <c r="C3" s="333">
        <v>242858</v>
      </c>
      <c r="D3" s="303">
        <v>242889</v>
      </c>
      <c r="E3" s="303">
        <v>242920</v>
      </c>
      <c r="F3" s="303">
        <v>242948</v>
      </c>
      <c r="G3" s="303">
        <v>242979</v>
      </c>
      <c r="H3" s="303">
        <v>243009</v>
      </c>
      <c r="I3" s="303">
        <v>243040</v>
      </c>
      <c r="J3" s="303">
        <v>243070</v>
      </c>
      <c r="K3" s="303">
        <v>243101</v>
      </c>
      <c r="L3" s="303">
        <v>243132</v>
      </c>
      <c r="M3" s="303">
        <v>243162</v>
      </c>
      <c r="N3" s="303">
        <v>243193</v>
      </c>
      <c r="O3" s="303">
        <v>243223</v>
      </c>
      <c r="Q3" s="59" t="s">
        <v>201</v>
      </c>
    </row>
    <row r="4" spans="1:53">
      <c r="A4" s="234" t="s">
        <v>9</v>
      </c>
      <c r="B4" s="235" t="s">
        <v>53</v>
      </c>
      <c r="C4" s="271">
        <v>73.19</v>
      </c>
      <c r="D4" s="460">
        <v>83.46</v>
      </c>
      <c r="E4" s="460">
        <v>92.34</v>
      </c>
      <c r="F4" s="471">
        <v>118.8</v>
      </c>
      <c r="G4" s="471">
        <v>117</v>
      </c>
      <c r="H4" s="471">
        <v>112.8</v>
      </c>
      <c r="I4" s="471">
        <v>108</v>
      </c>
      <c r="J4" s="471">
        <v>102.4</v>
      </c>
      <c r="K4" s="471">
        <v>102</v>
      </c>
      <c r="L4" s="471">
        <v>100.8</v>
      </c>
      <c r="M4" s="471">
        <v>98.4</v>
      </c>
      <c r="N4" s="471">
        <v>97.06</v>
      </c>
      <c r="O4" s="471">
        <v>95.5</v>
      </c>
      <c r="P4" s="321"/>
      <c r="Q4" s="360" t="s">
        <v>202</v>
      </c>
      <c r="AN4" s="271">
        <v>41.50293560606061</v>
      </c>
      <c r="AO4" s="284">
        <v>43.5</v>
      </c>
      <c r="AP4" s="284">
        <v>43.8</v>
      </c>
      <c r="AQ4" s="284">
        <v>44</v>
      </c>
      <c r="AR4" s="284">
        <v>44.2</v>
      </c>
      <c r="AS4" s="284">
        <v>44.8</v>
      </c>
      <c r="AT4" s="284">
        <v>45.5</v>
      </c>
      <c r="AU4" s="284">
        <v>47.75</v>
      </c>
      <c r="AV4" s="284">
        <v>47.5</v>
      </c>
      <c r="AW4" s="284">
        <v>48</v>
      </c>
      <c r="AX4" s="284">
        <v>48.5</v>
      </c>
      <c r="AY4" s="284">
        <v>49.5</v>
      </c>
      <c r="AZ4" s="284">
        <v>49</v>
      </c>
      <c r="BA4" s="269"/>
    </row>
    <row r="5" spans="1:53">
      <c r="A5" s="234" t="s">
        <v>10</v>
      </c>
      <c r="B5" s="235" t="s">
        <v>7</v>
      </c>
      <c r="C5" s="271">
        <v>702.8</v>
      </c>
      <c r="D5" s="461">
        <v>769.86</v>
      </c>
      <c r="E5" s="461">
        <v>858.16</v>
      </c>
      <c r="F5" s="472">
        <v>1136.52</v>
      </c>
      <c r="G5" s="472">
        <v>1115.55</v>
      </c>
      <c r="H5" s="472">
        <v>1066.4999999999998</v>
      </c>
      <c r="I5" s="472">
        <v>1017.9000000000001</v>
      </c>
      <c r="J5" s="472">
        <v>958.95</v>
      </c>
      <c r="K5" s="472">
        <v>952.02</v>
      </c>
      <c r="L5" s="472">
        <v>935.37</v>
      </c>
      <c r="M5" s="472">
        <v>913.32</v>
      </c>
      <c r="N5" s="472">
        <v>903.06000000000006</v>
      </c>
      <c r="O5" s="472">
        <v>892.62</v>
      </c>
      <c r="P5" s="321"/>
      <c r="Q5" s="278" t="s">
        <v>200</v>
      </c>
      <c r="AN5" s="283">
        <v>372.01916666666671</v>
      </c>
      <c r="AO5" s="322">
        <v>391.5</v>
      </c>
      <c r="AP5" s="322">
        <v>395.32499999999999</v>
      </c>
      <c r="AQ5" s="322">
        <v>392.625</v>
      </c>
      <c r="AR5" s="322">
        <v>388.8</v>
      </c>
      <c r="AS5" s="322">
        <v>392.17499999999995</v>
      </c>
      <c r="AT5" s="322">
        <v>398.7</v>
      </c>
      <c r="AU5" s="322">
        <v>419.84999999999997</v>
      </c>
      <c r="AV5" s="322">
        <v>420.52500000000003</v>
      </c>
      <c r="AW5" s="322">
        <v>426.82499999999999</v>
      </c>
      <c r="AX5" s="322">
        <v>433.125</v>
      </c>
      <c r="AY5" s="322">
        <v>445.05</v>
      </c>
      <c r="AZ5" s="322">
        <v>440.77500000000003</v>
      </c>
    </row>
    <row r="6" spans="1:53">
      <c r="A6" s="236" t="s">
        <v>11</v>
      </c>
      <c r="B6" s="237" t="s">
        <v>7</v>
      </c>
      <c r="C6" s="271">
        <v>698.4</v>
      </c>
      <c r="D6" s="461">
        <v>759.51</v>
      </c>
      <c r="E6" s="461">
        <v>859.05000000000007</v>
      </c>
      <c r="F6" s="472">
        <v>1123.92</v>
      </c>
      <c r="G6" s="472">
        <v>1102.95</v>
      </c>
      <c r="H6" s="472">
        <v>1053.8999999999999</v>
      </c>
      <c r="I6" s="472">
        <v>1005.3000000000001</v>
      </c>
      <c r="J6" s="472">
        <v>946.35</v>
      </c>
      <c r="K6" s="472">
        <v>939.42</v>
      </c>
      <c r="L6" s="472">
        <v>922.77</v>
      </c>
      <c r="M6" s="472">
        <v>900.72</v>
      </c>
      <c r="N6" s="472">
        <v>890.46</v>
      </c>
      <c r="O6" s="472">
        <v>880.02</v>
      </c>
      <c r="P6" s="321"/>
      <c r="AN6" s="272">
        <v>357.68213095238099</v>
      </c>
      <c r="AO6" s="322">
        <v>364.9242857142857</v>
      </c>
      <c r="AP6" s="322">
        <v>365.84999999999997</v>
      </c>
      <c r="AQ6" s="322">
        <v>378</v>
      </c>
      <c r="AR6" s="322">
        <v>381.82499999999999</v>
      </c>
      <c r="AS6" s="322">
        <v>379.125</v>
      </c>
      <c r="AT6" s="322">
        <v>375.3</v>
      </c>
      <c r="AU6" s="322">
        <v>378.67499999999995</v>
      </c>
      <c r="AV6" s="322">
        <v>385.2</v>
      </c>
      <c r="AW6" s="322">
        <v>406.34999999999997</v>
      </c>
      <c r="AX6" s="322">
        <v>407.02500000000003</v>
      </c>
      <c r="AY6" s="322">
        <v>413.32499999999999</v>
      </c>
      <c r="AZ6" s="322">
        <v>419.625</v>
      </c>
    </row>
    <row r="7" spans="1:53">
      <c r="A7" s="236" t="s">
        <v>11</v>
      </c>
      <c r="B7" s="237" t="s">
        <v>53</v>
      </c>
      <c r="C7" s="271">
        <f>'[1]Reference Price จจ'!O7</f>
        <v>78</v>
      </c>
      <c r="D7" s="462">
        <f>D6/9</f>
        <v>84.39</v>
      </c>
      <c r="E7" s="359">
        <f t="shared" ref="E7:O7" si="2">E6/9</f>
        <v>95.45</v>
      </c>
      <c r="F7" s="359">
        <f t="shared" si="2"/>
        <v>124.88000000000001</v>
      </c>
      <c r="G7" s="359">
        <f t="shared" si="2"/>
        <v>122.55000000000001</v>
      </c>
      <c r="H7" s="359">
        <f t="shared" si="2"/>
        <v>117.09999999999998</v>
      </c>
      <c r="I7" s="359">
        <f t="shared" si="2"/>
        <v>111.7</v>
      </c>
      <c r="J7" s="359">
        <f t="shared" si="2"/>
        <v>105.15</v>
      </c>
      <c r="K7" s="359">
        <f t="shared" si="2"/>
        <v>104.38</v>
      </c>
      <c r="L7" s="359">
        <f t="shared" si="2"/>
        <v>102.53</v>
      </c>
      <c r="M7" s="359">
        <f t="shared" si="2"/>
        <v>100.08</v>
      </c>
      <c r="N7" s="359">
        <f t="shared" si="2"/>
        <v>98.94</v>
      </c>
      <c r="O7" s="359">
        <f t="shared" si="2"/>
        <v>97.78</v>
      </c>
      <c r="Q7" s="1" t="s">
        <v>228</v>
      </c>
      <c r="AN7" s="283">
        <v>39.742458994708997</v>
      </c>
      <c r="AO7" s="284">
        <v>42.65</v>
      </c>
      <c r="AP7" s="284">
        <v>42.55</v>
      </c>
      <c r="AQ7" s="284">
        <v>43.424999999999997</v>
      </c>
      <c r="AR7" s="284">
        <v>42.8</v>
      </c>
      <c r="AS7" s="284">
        <v>42.8</v>
      </c>
      <c r="AT7" s="284">
        <v>43.625</v>
      </c>
      <c r="AU7" s="284">
        <v>44.875</v>
      </c>
      <c r="AV7" s="284">
        <v>44.85</v>
      </c>
      <c r="AW7" s="285">
        <v>45.625</v>
      </c>
      <c r="AX7" s="285">
        <v>46.5</v>
      </c>
      <c r="AY7" s="285">
        <v>47.625</v>
      </c>
      <c r="AZ7" s="285">
        <v>47.174999999999997</v>
      </c>
    </row>
    <row r="8" spans="1:53">
      <c r="A8" s="236" t="s">
        <v>54</v>
      </c>
      <c r="B8" s="237" t="s">
        <v>7</v>
      </c>
      <c r="C8" s="271">
        <f>'[1]Reference Price จจ'!O8</f>
        <v>700</v>
      </c>
      <c r="D8" s="463">
        <f>D9</f>
        <v>725</v>
      </c>
      <c r="E8" s="362">
        <f t="shared" ref="E8:N8" si="3">E9</f>
        <v>775</v>
      </c>
      <c r="F8" s="362">
        <f t="shared" si="3"/>
        <v>907.5</v>
      </c>
      <c r="G8" s="362">
        <f t="shared" si="3"/>
        <v>742.5</v>
      </c>
      <c r="H8" s="362">
        <f t="shared" si="3"/>
        <v>712.5</v>
      </c>
      <c r="I8" s="362">
        <f t="shared" si="3"/>
        <v>682.5</v>
      </c>
      <c r="J8" s="362">
        <f t="shared" si="3"/>
        <v>652.5</v>
      </c>
      <c r="K8" s="362">
        <f t="shared" si="3"/>
        <v>632.5</v>
      </c>
      <c r="L8" s="362">
        <f t="shared" si="3"/>
        <v>637.5</v>
      </c>
      <c r="M8" s="362">
        <f t="shared" si="3"/>
        <v>645</v>
      </c>
      <c r="N8" s="362">
        <f t="shared" si="3"/>
        <v>662.5</v>
      </c>
      <c r="O8" s="362">
        <f t="shared" ref="O8" si="4">O9</f>
        <v>662.5</v>
      </c>
      <c r="P8" s="321"/>
      <c r="Q8" s="452">
        <v>44587</v>
      </c>
      <c r="R8" t="s">
        <v>318</v>
      </c>
      <c r="AN8" s="272">
        <v>398.75</v>
      </c>
      <c r="AO8" s="272">
        <v>460</v>
      </c>
      <c r="AP8" s="272">
        <v>430</v>
      </c>
      <c r="AQ8" s="272">
        <v>390</v>
      </c>
      <c r="AR8" s="272">
        <v>380</v>
      </c>
      <c r="AS8" s="272">
        <v>370</v>
      </c>
      <c r="AT8" s="272">
        <v>375</v>
      </c>
      <c r="AU8" s="272">
        <v>380</v>
      </c>
      <c r="AV8" s="272">
        <v>395</v>
      </c>
      <c r="AW8" s="272">
        <v>400</v>
      </c>
      <c r="AX8" s="272">
        <v>405</v>
      </c>
      <c r="AY8" s="272">
        <v>410</v>
      </c>
      <c r="AZ8" s="272">
        <v>410</v>
      </c>
      <c r="BA8" s="321">
        <v>44165</v>
      </c>
    </row>
    <row r="9" spans="1:53">
      <c r="A9" s="236" t="s">
        <v>12</v>
      </c>
      <c r="B9" s="237" t="s">
        <v>7</v>
      </c>
      <c r="C9" s="271">
        <f>'[1]Reference Price จจ'!O9</f>
        <v>772.5</v>
      </c>
      <c r="D9" s="463">
        <f t="shared" ref="D9:O9" si="5">(D10+D11)/2</f>
        <v>725</v>
      </c>
      <c r="E9" s="362">
        <f t="shared" si="5"/>
        <v>775</v>
      </c>
      <c r="F9" s="362">
        <f t="shared" si="5"/>
        <v>907.5</v>
      </c>
      <c r="G9" s="362">
        <f t="shared" si="5"/>
        <v>742.5</v>
      </c>
      <c r="H9" s="362">
        <f t="shared" si="5"/>
        <v>712.5</v>
      </c>
      <c r="I9" s="362">
        <f t="shared" si="5"/>
        <v>682.5</v>
      </c>
      <c r="J9" s="362">
        <f t="shared" si="5"/>
        <v>652.5</v>
      </c>
      <c r="K9" s="362">
        <f t="shared" si="5"/>
        <v>632.5</v>
      </c>
      <c r="L9" s="362">
        <f t="shared" si="5"/>
        <v>637.5</v>
      </c>
      <c r="M9" s="362">
        <f t="shared" si="5"/>
        <v>645</v>
      </c>
      <c r="N9" s="362">
        <f t="shared" si="5"/>
        <v>662.5</v>
      </c>
      <c r="O9" s="362">
        <f t="shared" si="5"/>
        <v>662.5</v>
      </c>
      <c r="P9" s="321"/>
      <c r="Q9" s="453">
        <v>44588</v>
      </c>
      <c r="R9" t="s">
        <v>318</v>
      </c>
      <c r="AN9" s="318">
        <v>398.75</v>
      </c>
      <c r="AO9" s="318">
        <v>460</v>
      </c>
      <c r="AP9" s="318">
        <v>430</v>
      </c>
      <c r="AQ9" s="284">
        <v>390</v>
      </c>
      <c r="AR9" s="284">
        <v>380</v>
      </c>
      <c r="AS9" s="284">
        <v>370</v>
      </c>
      <c r="AT9" s="284">
        <v>375</v>
      </c>
      <c r="AU9" s="284">
        <v>380</v>
      </c>
      <c r="AV9" s="284">
        <v>395</v>
      </c>
      <c r="AW9" s="284">
        <v>400</v>
      </c>
      <c r="AX9" s="284">
        <v>405</v>
      </c>
      <c r="AY9" s="284">
        <v>410</v>
      </c>
      <c r="AZ9" s="284">
        <v>410</v>
      </c>
      <c r="BA9" s="321">
        <v>44165</v>
      </c>
    </row>
    <row r="10" spans="1:53">
      <c r="A10" s="236" t="s">
        <v>55</v>
      </c>
      <c r="B10" s="237" t="s">
        <v>7</v>
      </c>
      <c r="C10" s="271">
        <f>'[1]Reference Price จจ'!O10</f>
        <v>795</v>
      </c>
      <c r="D10" s="322">
        <v>740</v>
      </c>
      <c r="E10" s="455">
        <v>775</v>
      </c>
      <c r="F10" s="455">
        <v>895</v>
      </c>
      <c r="G10" s="455">
        <v>740</v>
      </c>
      <c r="H10" s="455">
        <v>710</v>
      </c>
      <c r="I10" s="455">
        <v>680</v>
      </c>
      <c r="J10" s="455">
        <v>650</v>
      </c>
      <c r="K10" s="455">
        <v>630</v>
      </c>
      <c r="L10" s="455">
        <v>635</v>
      </c>
      <c r="M10" s="455">
        <v>640</v>
      </c>
      <c r="N10" s="455">
        <v>655</v>
      </c>
      <c r="O10" s="455">
        <v>660</v>
      </c>
      <c r="P10" s="321"/>
      <c r="Q10" s="450">
        <v>44589</v>
      </c>
      <c r="R10" t="s">
        <v>318</v>
      </c>
      <c r="AN10" s="320">
        <v>395.41666666666669</v>
      </c>
      <c r="AO10" s="319">
        <v>455</v>
      </c>
      <c r="AP10" s="319">
        <v>425</v>
      </c>
      <c r="AQ10" s="272">
        <v>390</v>
      </c>
      <c r="AR10" s="272">
        <v>380</v>
      </c>
      <c r="AS10" s="272">
        <v>370</v>
      </c>
      <c r="AT10" s="272">
        <v>375</v>
      </c>
      <c r="AU10" s="272">
        <v>380</v>
      </c>
      <c r="AV10" s="272">
        <v>395</v>
      </c>
      <c r="AW10" s="272">
        <v>400</v>
      </c>
      <c r="AX10" s="272">
        <v>405</v>
      </c>
      <c r="AY10" s="272">
        <v>410</v>
      </c>
      <c r="AZ10" s="272">
        <v>410</v>
      </c>
      <c r="BA10" s="321">
        <v>44165</v>
      </c>
    </row>
    <row r="11" spans="1:53">
      <c r="A11" s="236" t="s">
        <v>56</v>
      </c>
      <c r="B11" s="237" t="s">
        <v>7</v>
      </c>
      <c r="C11" s="271">
        <f>'[1]Reference Price จจ'!O11</f>
        <v>750</v>
      </c>
      <c r="D11" s="322">
        <v>710</v>
      </c>
      <c r="E11" s="455">
        <v>775</v>
      </c>
      <c r="F11" s="455">
        <v>920</v>
      </c>
      <c r="G11" s="455">
        <v>745</v>
      </c>
      <c r="H11" s="455">
        <v>715</v>
      </c>
      <c r="I11" s="455">
        <v>685</v>
      </c>
      <c r="J11" s="455">
        <v>655</v>
      </c>
      <c r="K11" s="455">
        <v>635</v>
      </c>
      <c r="L11" s="455">
        <v>640</v>
      </c>
      <c r="M11" s="455">
        <v>650</v>
      </c>
      <c r="N11" s="455">
        <v>670</v>
      </c>
      <c r="O11" s="455">
        <v>665</v>
      </c>
      <c r="P11" s="321"/>
      <c r="Q11" s="456">
        <v>44602</v>
      </c>
      <c r="R11" t="s">
        <v>324</v>
      </c>
      <c r="AN11" s="320">
        <v>402.08333333333331</v>
      </c>
      <c r="AO11" s="319">
        <v>465</v>
      </c>
      <c r="AP11" s="319">
        <v>435</v>
      </c>
      <c r="AQ11" s="272">
        <v>390</v>
      </c>
      <c r="AR11" s="272">
        <v>380</v>
      </c>
      <c r="AS11" s="272">
        <v>370</v>
      </c>
      <c r="AT11" s="272">
        <v>375</v>
      </c>
      <c r="AU11" s="272">
        <v>380</v>
      </c>
      <c r="AV11" s="272">
        <v>395</v>
      </c>
      <c r="AW11" s="272">
        <v>400</v>
      </c>
      <c r="AX11" s="272">
        <v>405</v>
      </c>
      <c r="AY11" s="272">
        <v>410</v>
      </c>
      <c r="AZ11" s="272">
        <v>410</v>
      </c>
      <c r="BA11" s="321">
        <v>44165</v>
      </c>
    </row>
    <row r="12" spans="1:53">
      <c r="A12" s="236" t="s">
        <v>8</v>
      </c>
      <c r="B12" s="237" t="s">
        <v>7</v>
      </c>
      <c r="C12" s="271">
        <v>1234</v>
      </c>
      <c r="D12" s="449">
        <v>1231.3</v>
      </c>
      <c r="E12" s="466">
        <v>1313</v>
      </c>
      <c r="F12" s="466">
        <v>1334</v>
      </c>
      <c r="G12" s="466">
        <v>1322</v>
      </c>
      <c r="H12" s="466">
        <v>1301</v>
      </c>
      <c r="I12" s="466">
        <v>1274</v>
      </c>
      <c r="J12" s="466">
        <v>1262</v>
      </c>
      <c r="K12" s="466">
        <v>1247</v>
      </c>
      <c r="L12" s="466">
        <v>1249</v>
      </c>
      <c r="M12" s="466">
        <v>1254</v>
      </c>
      <c r="N12" s="466">
        <v>1274</v>
      </c>
      <c r="O12" s="466">
        <v>1252</v>
      </c>
      <c r="P12" s="321"/>
      <c r="Q12" s="459">
        <v>44603</v>
      </c>
      <c r="R12" t="s">
        <v>325</v>
      </c>
      <c r="AN12" s="283">
        <v>845.59416666666698</v>
      </c>
      <c r="AO12" s="284">
        <v>940</v>
      </c>
      <c r="AP12" s="284">
        <v>920</v>
      </c>
      <c r="AQ12" s="284">
        <v>915</v>
      </c>
      <c r="AR12" s="284">
        <v>937.5</v>
      </c>
      <c r="AS12" s="284">
        <v>945</v>
      </c>
      <c r="AT12" s="285">
        <v>935</v>
      </c>
      <c r="AU12" s="285">
        <v>915</v>
      </c>
      <c r="AV12" s="285">
        <v>897.5</v>
      </c>
      <c r="AW12" s="285">
        <v>906.5</v>
      </c>
      <c r="AX12" s="285">
        <v>930</v>
      </c>
      <c r="AY12" s="285">
        <v>947</v>
      </c>
      <c r="AZ12" s="285">
        <v>929</v>
      </c>
      <c r="BA12" s="321">
        <v>44166</v>
      </c>
    </row>
    <row r="13" spans="1:53">
      <c r="A13" s="236" t="s">
        <v>13</v>
      </c>
      <c r="B13" s="237" t="s">
        <v>7</v>
      </c>
      <c r="C13" s="271">
        <v>1575</v>
      </c>
      <c r="D13" s="449">
        <v>1542.5</v>
      </c>
      <c r="E13" s="466">
        <v>1625</v>
      </c>
      <c r="F13" s="466">
        <v>1640</v>
      </c>
      <c r="G13" s="466">
        <v>1600</v>
      </c>
      <c r="H13" s="466">
        <v>1546</v>
      </c>
      <c r="I13" s="466">
        <v>1500</v>
      </c>
      <c r="J13" s="466">
        <v>1469</v>
      </c>
      <c r="K13" s="466">
        <v>1423</v>
      </c>
      <c r="L13" s="466">
        <v>1403</v>
      </c>
      <c r="M13" s="466">
        <v>1455</v>
      </c>
      <c r="N13" s="466">
        <v>1512</v>
      </c>
      <c r="O13" s="466">
        <v>1470</v>
      </c>
      <c r="P13" s="321"/>
      <c r="Q13" s="459">
        <v>44603</v>
      </c>
      <c r="R13" t="s">
        <v>318</v>
      </c>
      <c r="AN13" s="283">
        <v>929.58333333333303</v>
      </c>
      <c r="AO13" s="284">
        <v>1160</v>
      </c>
      <c r="AP13" s="284">
        <v>1050</v>
      </c>
      <c r="AQ13" s="284">
        <v>1060</v>
      </c>
      <c r="AR13" s="284">
        <v>1060</v>
      </c>
      <c r="AS13" s="284">
        <v>1067</v>
      </c>
      <c r="AT13" s="285">
        <v>1056</v>
      </c>
      <c r="AU13" s="285">
        <v>1034</v>
      </c>
      <c r="AV13" s="285">
        <v>1014</v>
      </c>
      <c r="AW13" s="285">
        <v>1038</v>
      </c>
      <c r="AX13" s="285">
        <v>1060</v>
      </c>
      <c r="AY13" s="285">
        <v>1077</v>
      </c>
      <c r="AZ13" s="285">
        <v>1061</v>
      </c>
      <c r="BA13" s="321">
        <v>44166</v>
      </c>
    </row>
    <row r="14" spans="1:53">
      <c r="A14" s="236" t="s">
        <v>14</v>
      </c>
      <c r="B14" s="237" t="s">
        <v>7</v>
      </c>
      <c r="C14" s="271">
        <v>1274</v>
      </c>
      <c r="D14" s="449">
        <v>1258.8</v>
      </c>
      <c r="E14" s="466">
        <v>1313</v>
      </c>
      <c r="F14" s="466">
        <v>1341</v>
      </c>
      <c r="G14" s="466">
        <v>1355</v>
      </c>
      <c r="H14" s="466">
        <v>1340</v>
      </c>
      <c r="I14" s="466">
        <v>1336</v>
      </c>
      <c r="J14" s="466">
        <v>1324</v>
      </c>
      <c r="K14" s="466">
        <v>1306</v>
      </c>
      <c r="L14" s="466">
        <v>1293</v>
      </c>
      <c r="M14" s="466">
        <v>1303</v>
      </c>
      <c r="N14" s="466">
        <v>1328</v>
      </c>
      <c r="O14" s="466">
        <v>1309</v>
      </c>
      <c r="P14" s="321"/>
      <c r="Q14" s="469">
        <v>44616</v>
      </c>
      <c r="R14" t="s">
        <v>318</v>
      </c>
      <c r="AN14" s="283">
        <v>835.55250000000001</v>
      </c>
      <c r="AO14" s="284">
        <v>910</v>
      </c>
      <c r="AP14" s="284">
        <v>890</v>
      </c>
      <c r="AQ14" s="284">
        <v>888</v>
      </c>
      <c r="AR14" s="284">
        <v>916</v>
      </c>
      <c r="AS14" s="284">
        <v>931</v>
      </c>
      <c r="AT14" s="285">
        <v>920</v>
      </c>
      <c r="AU14" s="285">
        <v>899</v>
      </c>
      <c r="AV14" s="285">
        <v>879</v>
      </c>
      <c r="AW14" s="285">
        <v>902</v>
      </c>
      <c r="AX14" s="285">
        <v>925</v>
      </c>
      <c r="AY14" s="285">
        <v>942</v>
      </c>
      <c r="AZ14" s="285">
        <v>926</v>
      </c>
      <c r="BA14" s="321">
        <v>44166</v>
      </c>
    </row>
    <row r="15" spans="1:53">
      <c r="A15" s="236" t="s">
        <v>280</v>
      </c>
      <c r="B15" s="237" t="s">
        <v>7</v>
      </c>
      <c r="C15" s="271">
        <f>'[1]Reference Price จจ'!O15</f>
        <v>1255</v>
      </c>
      <c r="D15" s="463">
        <f>D26</f>
        <v>1296.9000000000001</v>
      </c>
      <c r="E15" s="362">
        <f t="shared" ref="E15:O15" si="6">E26</f>
        <v>1375</v>
      </c>
      <c r="F15" s="362">
        <f t="shared" si="6"/>
        <v>1398</v>
      </c>
      <c r="G15" s="362">
        <f t="shared" si="6"/>
        <v>1388</v>
      </c>
      <c r="H15" s="362">
        <f t="shared" si="6"/>
        <v>1375</v>
      </c>
      <c r="I15" s="362">
        <f t="shared" si="6"/>
        <v>1345</v>
      </c>
      <c r="J15" s="362">
        <f t="shared" si="6"/>
        <v>1305</v>
      </c>
      <c r="K15" s="362">
        <f t="shared" si="6"/>
        <v>1288</v>
      </c>
      <c r="L15" s="362">
        <f t="shared" si="6"/>
        <v>1298</v>
      </c>
      <c r="M15" s="362">
        <f t="shared" si="6"/>
        <v>1318</v>
      </c>
      <c r="N15" s="362">
        <f t="shared" si="6"/>
        <v>1325</v>
      </c>
      <c r="O15" s="362">
        <f t="shared" si="6"/>
        <v>1305</v>
      </c>
      <c r="P15" s="321"/>
      <c r="Q15" s="473">
        <v>44629</v>
      </c>
      <c r="R15" t="s">
        <v>318</v>
      </c>
      <c r="AN15" s="283">
        <v>925.52083333333303</v>
      </c>
      <c r="AO15" s="284">
        <v>1100.3672499999998</v>
      </c>
      <c r="AP15" s="284">
        <v>1068.9525599999997</v>
      </c>
      <c r="AQ15" s="284">
        <v>1043.5339832</v>
      </c>
      <c r="AR15" s="284">
        <v>1060.9900026959999</v>
      </c>
      <c r="AS15" s="284">
        <v>1033.0853026151199</v>
      </c>
      <c r="AT15" s="285">
        <v>1010.6235965628174</v>
      </c>
      <c r="AU15" s="285">
        <v>998.24236059718919</v>
      </c>
      <c r="AV15" s="285">
        <v>1012.9072078091331</v>
      </c>
      <c r="AW15" s="285">
        <v>1027.8362798872245</v>
      </c>
      <c r="AX15" s="285">
        <v>1047.7930054849689</v>
      </c>
      <c r="AY15" s="285">
        <v>1042.6371453752695</v>
      </c>
      <c r="AZ15" s="285">
        <v>1020.184402467764</v>
      </c>
      <c r="BA15" s="321">
        <v>44166</v>
      </c>
    </row>
    <row r="16" spans="1:53">
      <c r="A16" s="17" t="s">
        <v>16</v>
      </c>
      <c r="B16" s="2" t="s">
        <v>7</v>
      </c>
      <c r="C16" s="271">
        <f>'[1]Reference Price จจ'!O16</f>
        <v>941.47</v>
      </c>
      <c r="D16" s="449">
        <v>1267.951213017755</v>
      </c>
      <c r="E16" s="449">
        <v>1245.8998875739678</v>
      </c>
      <c r="F16" s="449">
        <v>1278.9768757396482</v>
      </c>
      <c r="G16" s="449">
        <v>1278.9768757396482</v>
      </c>
      <c r="H16" s="449">
        <v>1234.8742248520743</v>
      </c>
      <c r="I16" s="449">
        <v>1146.6689230769261</v>
      </c>
      <c r="J16" s="449">
        <v>1091.5406094674586</v>
      </c>
      <c r="K16" s="449">
        <v>1179.7459112426068</v>
      </c>
      <c r="L16" s="449">
        <v>1290.0025384615419</v>
      </c>
      <c r="M16" s="449">
        <v>1323.0795266272225</v>
      </c>
      <c r="N16" s="449">
        <v>1301.0282011834354</v>
      </c>
      <c r="O16" s="449">
        <v>1267.951213017755</v>
      </c>
      <c r="AN16" s="271"/>
      <c r="AO16" s="267"/>
      <c r="AP16" s="267"/>
      <c r="AQ16" s="267"/>
      <c r="AR16" s="267"/>
      <c r="AS16" s="267"/>
      <c r="AT16" s="268"/>
      <c r="AU16" s="268"/>
      <c r="AV16" s="268"/>
      <c r="AW16" s="268"/>
      <c r="AX16" s="268"/>
      <c r="AY16" s="268"/>
      <c r="AZ16" s="268"/>
    </row>
    <row r="17" spans="1:53">
      <c r="A17" s="17" t="s">
        <v>17</v>
      </c>
      <c r="B17" s="2" t="s">
        <v>7</v>
      </c>
      <c r="C17" s="271">
        <f>'[1]Reference Price จจ'!O17</f>
        <v>72.526842376717866</v>
      </c>
      <c r="D17" s="463">
        <f>D18/0.8</f>
        <v>80.998397738683408</v>
      </c>
      <c r="E17" s="362">
        <f t="shared" ref="E17:O17" si="7">E18/0.8</f>
        <v>69.109650059961282</v>
      </c>
      <c r="F17" s="362">
        <f t="shared" si="7"/>
        <v>72.949075063292455</v>
      </c>
      <c r="G17" s="362">
        <f t="shared" si="7"/>
        <v>78.708212568289227</v>
      </c>
      <c r="H17" s="362">
        <f t="shared" si="7"/>
        <v>80.627925069954827</v>
      </c>
      <c r="I17" s="362">
        <f t="shared" si="7"/>
        <v>82.547637571620427</v>
      </c>
      <c r="J17" s="362">
        <f t="shared" si="7"/>
        <v>80.627925069954827</v>
      </c>
      <c r="K17" s="362">
        <f t="shared" si="7"/>
        <v>82.547637571620427</v>
      </c>
      <c r="L17" s="362">
        <f t="shared" si="7"/>
        <v>86.387062574951614</v>
      </c>
      <c r="M17" s="362">
        <f t="shared" si="7"/>
        <v>88.3067750766172</v>
      </c>
      <c r="N17" s="362">
        <f t="shared" si="7"/>
        <v>92.146200079948386</v>
      </c>
      <c r="O17" s="362">
        <f t="shared" si="7"/>
        <v>99.825050086610744</v>
      </c>
      <c r="AN17" s="273">
        <v>50</v>
      </c>
      <c r="AO17" s="273">
        <v>75</v>
      </c>
      <c r="AP17" s="273">
        <v>68.75</v>
      </c>
      <c r="AQ17" s="273">
        <v>48.499999999999993</v>
      </c>
      <c r="AR17" s="273">
        <v>48.499999999999993</v>
      </c>
      <c r="AS17" s="273">
        <v>48.499999999999993</v>
      </c>
      <c r="AT17" s="273">
        <v>48.499999999999993</v>
      </c>
      <c r="AU17" s="273">
        <v>48.499999999999993</v>
      </c>
      <c r="AV17" s="273">
        <v>48.499999999999993</v>
      </c>
      <c r="AW17" s="273">
        <v>48.499999999999993</v>
      </c>
      <c r="AX17" s="273">
        <v>48.499999999999993</v>
      </c>
      <c r="AY17" s="273">
        <v>48.499999999999993</v>
      </c>
      <c r="AZ17" s="273">
        <v>48.499999999999993</v>
      </c>
    </row>
    <row r="18" spans="1:53">
      <c r="A18" s="17" t="s">
        <v>18</v>
      </c>
      <c r="B18" s="2" t="s">
        <v>7</v>
      </c>
      <c r="C18" s="271">
        <f>'[1]Reference Price จจ'!O18</f>
        <v>58.021473901374293</v>
      </c>
      <c r="D18" s="464">
        <v>64.79871819094673</v>
      </c>
      <c r="E18" s="457">
        <v>55.287720047969025</v>
      </c>
      <c r="F18" s="457">
        <v>58.359260050633971</v>
      </c>
      <c r="G18" s="457">
        <v>62.96657005463139</v>
      </c>
      <c r="H18" s="457">
        <v>64.50234005596387</v>
      </c>
      <c r="I18" s="457">
        <v>66.03811005729635</v>
      </c>
      <c r="J18" s="457">
        <v>64.50234005596387</v>
      </c>
      <c r="K18" s="457">
        <v>66.03811005729635</v>
      </c>
      <c r="L18" s="457">
        <v>69.109650059961297</v>
      </c>
      <c r="M18" s="457">
        <v>70.645420061293763</v>
      </c>
      <c r="N18" s="457">
        <v>73.716960063958709</v>
      </c>
      <c r="O18" s="457">
        <v>79.860040069288601</v>
      </c>
      <c r="AN18" s="279">
        <v>40</v>
      </c>
      <c r="AO18" s="280">
        <v>60</v>
      </c>
      <c r="AP18" s="280">
        <v>55</v>
      </c>
      <c r="AQ18" s="280">
        <v>38.799999999999997</v>
      </c>
      <c r="AR18" s="280">
        <v>38.799999999999997</v>
      </c>
      <c r="AS18" s="280">
        <v>38.799999999999997</v>
      </c>
      <c r="AT18" s="281">
        <v>38.799999999999997</v>
      </c>
      <c r="AU18" s="281">
        <v>38.799999999999997</v>
      </c>
      <c r="AV18" s="281">
        <v>38.799999999999997</v>
      </c>
      <c r="AW18" s="281">
        <v>38.799999999999997</v>
      </c>
      <c r="AX18" s="281">
        <v>38.799999999999997</v>
      </c>
      <c r="AY18" s="281">
        <v>38.799999999999997</v>
      </c>
      <c r="AZ18" s="281">
        <v>38.799999999999997</v>
      </c>
    </row>
    <row r="19" spans="1:53">
      <c r="A19" s="17" t="s">
        <v>19</v>
      </c>
      <c r="B19" s="2" t="s">
        <v>7</v>
      </c>
      <c r="C19" s="271">
        <f>'[1]Reference Price จจ'!O19</f>
        <v>433.47429272688163</v>
      </c>
      <c r="D19" s="464">
        <v>427.41453556287917</v>
      </c>
      <c r="E19" s="457">
        <v>436.51460775814064</v>
      </c>
      <c r="F19" s="457">
        <v>438.75226039783007</v>
      </c>
      <c r="G19" s="457">
        <v>439.1493212669684</v>
      </c>
      <c r="H19" s="457">
        <v>428.4257075635291</v>
      </c>
      <c r="I19" s="457">
        <v>428.4257075635291</v>
      </c>
      <c r="J19" s="457">
        <v>428.94328618939863</v>
      </c>
      <c r="K19" s="457">
        <v>441.59160064158357</v>
      </c>
      <c r="L19" s="457">
        <v>441.59160064158357</v>
      </c>
      <c r="M19" s="457">
        <v>445.35784030590412</v>
      </c>
      <c r="N19" s="457">
        <v>460.43108160265388</v>
      </c>
      <c r="O19" s="457">
        <v>460.43108160265388</v>
      </c>
      <c r="AN19" s="271"/>
      <c r="AO19" s="284">
        <v>419.43822910082719</v>
      </c>
      <c r="AP19" s="284">
        <v>419.63406563167024</v>
      </c>
      <c r="AQ19" s="284">
        <v>417.98127336476443</v>
      </c>
      <c r="AR19" s="284">
        <v>425.19356771529436</v>
      </c>
      <c r="AS19" s="284">
        <v>423.02138887867267</v>
      </c>
      <c r="AT19" s="285">
        <v>422.81856204991334</v>
      </c>
      <c r="AU19" s="285">
        <v>426.016636158766</v>
      </c>
      <c r="AV19" s="285">
        <v>424.21055961278768</v>
      </c>
      <c r="AW19" s="285">
        <v>423.42414219023112</v>
      </c>
      <c r="AX19" s="285">
        <v>413.61035224342299</v>
      </c>
      <c r="AY19" s="285">
        <v>413.04218732425551</v>
      </c>
      <c r="AZ19" s="285">
        <v>413.7138709632722</v>
      </c>
    </row>
    <row r="20" spans="1:53">
      <c r="A20" s="17" t="s">
        <v>20</v>
      </c>
      <c r="B20" s="18" t="s">
        <v>25</v>
      </c>
      <c r="C20" s="271">
        <f>'[1]Reference Price จจ'!O20</f>
        <v>33.11592000000001</v>
      </c>
      <c r="D20" s="465">
        <v>33.585427741935497</v>
      </c>
      <c r="E20" s="458">
        <v>33.350086666666677</v>
      </c>
      <c r="F20" s="458">
        <v>33.18</v>
      </c>
      <c r="G20" s="458">
        <v>33.15</v>
      </c>
      <c r="H20" s="458">
        <v>33.15</v>
      </c>
      <c r="I20" s="458">
        <v>33.15</v>
      </c>
      <c r="J20" s="458">
        <v>33.11</v>
      </c>
      <c r="K20" s="458">
        <v>33.11</v>
      </c>
      <c r="L20" s="458">
        <v>33.11</v>
      </c>
      <c r="M20" s="458">
        <v>32.83</v>
      </c>
      <c r="N20" s="458">
        <v>32.83</v>
      </c>
      <c r="O20" s="458">
        <v>32.83</v>
      </c>
      <c r="P20" s="270"/>
      <c r="AN20" s="279">
        <v>31.4</v>
      </c>
      <c r="AO20" s="280">
        <v>31</v>
      </c>
      <c r="AP20" s="280">
        <v>31</v>
      </c>
      <c r="AQ20" s="280">
        <v>31</v>
      </c>
      <c r="AR20" s="280">
        <v>31</v>
      </c>
      <c r="AS20" s="280">
        <v>31</v>
      </c>
      <c r="AT20" s="286">
        <v>31</v>
      </c>
      <c r="AU20" s="286">
        <v>31</v>
      </c>
      <c r="AV20" s="286">
        <v>31</v>
      </c>
      <c r="AW20" s="286">
        <v>31</v>
      </c>
      <c r="AX20" s="286">
        <v>31</v>
      </c>
      <c r="AY20" s="286">
        <v>31</v>
      </c>
      <c r="AZ20" s="286">
        <v>31</v>
      </c>
      <c r="BA20" s="270"/>
    </row>
    <row r="22" spans="1:53">
      <c r="A22" s="306" t="s">
        <v>220</v>
      </c>
      <c r="C22" s="301">
        <f>C8+C18</f>
        <v>758.02147390137429</v>
      </c>
      <c r="D22" s="301">
        <f>D8+D18</f>
        <v>789.79871819094672</v>
      </c>
      <c r="E22" s="301">
        <f t="shared" ref="E22:O22" si="8">E8+E18</f>
        <v>830.28772004796906</v>
      </c>
      <c r="F22" s="301">
        <f>F8+F18</f>
        <v>965.85926005063402</v>
      </c>
      <c r="G22" s="301">
        <f t="shared" si="8"/>
        <v>805.46657005463135</v>
      </c>
      <c r="H22" s="301">
        <f>H8+H18</f>
        <v>777.00234005596383</v>
      </c>
      <c r="I22" s="301">
        <f t="shared" si="8"/>
        <v>748.53811005729631</v>
      </c>
      <c r="J22" s="301">
        <f t="shared" si="8"/>
        <v>717.00234005596383</v>
      </c>
      <c r="K22" s="301">
        <f t="shared" si="8"/>
        <v>698.53811005729631</v>
      </c>
      <c r="L22" s="301">
        <f t="shared" si="8"/>
        <v>706.60965005996127</v>
      </c>
      <c r="M22" s="301">
        <f t="shared" si="8"/>
        <v>715.64542006129375</v>
      </c>
      <c r="N22" s="301">
        <f t="shared" si="8"/>
        <v>736.21696006395871</v>
      </c>
      <c r="O22" s="301">
        <f t="shared" si="8"/>
        <v>742.36004006928863</v>
      </c>
    </row>
    <row r="23" spans="1:53">
      <c r="A23" s="307" t="s">
        <v>224</v>
      </c>
      <c r="C23" s="301">
        <f>C19-C22</f>
        <v>-324.54718117449266</v>
      </c>
      <c r="D23" s="301">
        <f>D19-D22</f>
        <v>-362.38418262806755</v>
      </c>
      <c r="E23" s="301">
        <f t="shared" ref="E23:O23" si="9">E19-E22</f>
        <v>-393.77311228982842</v>
      </c>
      <c r="F23" s="301">
        <f t="shared" si="9"/>
        <v>-527.10699965280401</v>
      </c>
      <c r="G23" s="301">
        <f t="shared" si="9"/>
        <v>-366.31724878766295</v>
      </c>
      <c r="H23" s="301">
        <f t="shared" si="9"/>
        <v>-348.57663249243473</v>
      </c>
      <c r="I23" s="301">
        <f t="shared" si="9"/>
        <v>-320.11240249376721</v>
      </c>
      <c r="J23" s="301">
        <f t="shared" si="9"/>
        <v>-288.05905386656519</v>
      </c>
      <c r="K23" s="301">
        <f t="shared" si="9"/>
        <v>-256.94650941571274</v>
      </c>
      <c r="L23" s="301">
        <f t="shared" si="9"/>
        <v>-265.0180494183777</v>
      </c>
      <c r="M23" s="301">
        <f t="shared" si="9"/>
        <v>-270.28757975538963</v>
      </c>
      <c r="N23" s="301">
        <f t="shared" si="9"/>
        <v>-275.78587846130483</v>
      </c>
      <c r="O23" s="301">
        <f t="shared" si="9"/>
        <v>-281.92895846663475</v>
      </c>
    </row>
    <row r="24" spans="1:53">
      <c r="A24" s="307"/>
      <c r="C24" s="305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</row>
    <row r="25" spans="1:53">
      <c r="A25" s="236" t="s">
        <v>279</v>
      </c>
      <c r="D25" s="468">
        <v>1276.9000000000001</v>
      </c>
      <c r="E25" s="467">
        <v>1355</v>
      </c>
      <c r="F25" s="467">
        <v>1378</v>
      </c>
      <c r="G25" s="467">
        <v>1368</v>
      </c>
      <c r="H25" s="467">
        <v>1355</v>
      </c>
      <c r="I25" s="467">
        <v>1325</v>
      </c>
      <c r="J25" s="467">
        <v>1285</v>
      </c>
      <c r="K25" s="467">
        <v>1268</v>
      </c>
      <c r="L25" s="467">
        <v>1278</v>
      </c>
      <c r="M25" s="467">
        <v>1298</v>
      </c>
      <c r="N25" s="467">
        <v>1305</v>
      </c>
      <c r="O25" s="467">
        <v>1285</v>
      </c>
    </row>
    <row r="26" spans="1:53">
      <c r="D26">
        <f>D25+20</f>
        <v>1296.9000000000001</v>
      </c>
      <c r="E26">
        <f t="shared" ref="E26:O26" si="10">E25+20</f>
        <v>1375</v>
      </c>
      <c r="F26">
        <f t="shared" si="10"/>
        <v>1398</v>
      </c>
      <c r="G26">
        <f t="shared" si="10"/>
        <v>1388</v>
      </c>
      <c r="H26">
        <f t="shared" si="10"/>
        <v>1375</v>
      </c>
      <c r="I26">
        <f t="shared" si="10"/>
        <v>1345</v>
      </c>
      <c r="J26">
        <f t="shared" si="10"/>
        <v>1305</v>
      </c>
      <c r="K26">
        <f t="shared" si="10"/>
        <v>1288</v>
      </c>
      <c r="L26">
        <f t="shared" si="10"/>
        <v>1298</v>
      </c>
      <c r="M26">
        <f t="shared" si="10"/>
        <v>1318</v>
      </c>
      <c r="N26">
        <f t="shared" si="10"/>
        <v>1325</v>
      </c>
      <c r="O26">
        <f t="shared" si="10"/>
        <v>1305</v>
      </c>
    </row>
    <row r="27" spans="1:53">
      <c r="A27" s="238" t="s">
        <v>175</v>
      </c>
    </row>
    <row r="28" spans="1:53">
      <c r="A28" s="239" t="s">
        <v>176</v>
      </c>
    </row>
    <row r="29" spans="1:53">
      <c r="A29" s="345" t="s">
        <v>248</v>
      </c>
    </row>
    <row r="30" spans="1:53">
      <c r="A30" s="345" t="s">
        <v>249</v>
      </c>
    </row>
    <row r="31" spans="1:53">
      <c r="A31" s="345" t="s">
        <v>250</v>
      </c>
    </row>
    <row r="32" spans="1:53">
      <c r="A32" s="345" t="s">
        <v>251</v>
      </c>
    </row>
    <row r="33" spans="1:16" ht="15.5">
      <c r="A33" s="347" t="s">
        <v>253</v>
      </c>
    </row>
    <row r="34" spans="1:16">
      <c r="A34" s="346" t="s">
        <v>252</v>
      </c>
    </row>
    <row r="35" spans="1:16">
      <c r="A35" s="240" t="s">
        <v>177</v>
      </c>
    </row>
    <row r="36" spans="1:16">
      <c r="A36" s="241" t="s">
        <v>247</v>
      </c>
    </row>
    <row r="38" spans="1:16" ht="21" customHeight="1">
      <c r="A38" s="477" t="s">
        <v>199</v>
      </c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297"/>
    </row>
    <row r="39" spans="1:16">
      <c r="A39" s="477"/>
      <c r="D39" s="303">
        <f>D3</f>
        <v>242889</v>
      </c>
      <c r="E39" s="303">
        <f t="shared" ref="E39:O39" si="11">E3</f>
        <v>242920</v>
      </c>
      <c r="F39" s="303">
        <f t="shared" si="11"/>
        <v>242948</v>
      </c>
      <c r="G39" s="303">
        <f t="shared" si="11"/>
        <v>242979</v>
      </c>
      <c r="H39" s="303">
        <f t="shared" si="11"/>
        <v>243009</v>
      </c>
      <c r="I39" s="303">
        <f t="shared" si="11"/>
        <v>243040</v>
      </c>
      <c r="J39" s="303">
        <f t="shared" si="11"/>
        <v>243070</v>
      </c>
      <c r="K39" s="303">
        <f t="shared" si="11"/>
        <v>243101</v>
      </c>
      <c r="L39" s="303">
        <f t="shared" si="11"/>
        <v>243132</v>
      </c>
      <c r="M39" s="303">
        <f t="shared" si="11"/>
        <v>243162</v>
      </c>
      <c r="N39" s="303">
        <f t="shared" si="11"/>
        <v>243193</v>
      </c>
      <c r="O39" s="303">
        <f t="shared" si="11"/>
        <v>243223</v>
      </c>
    </row>
    <row r="40" spans="1:16">
      <c r="A40" s="234" t="s">
        <v>9</v>
      </c>
      <c r="D40" s="267">
        <f t="shared" ref="D40:O40" si="12">D4</f>
        <v>83.46</v>
      </c>
      <c r="E40" s="267">
        <f t="shared" si="12"/>
        <v>92.34</v>
      </c>
      <c r="F40" s="267">
        <f t="shared" si="12"/>
        <v>118.8</v>
      </c>
      <c r="G40" s="267">
        <f t="shared" si="12"/>
        <v>117</v>
      </c>
      <c r="H40" s="267">
        <f t="shared" si="12"/>
        <v>112.8</v>
      </c>
      <c r="I40" s="267">
        <f t="shared" si="12"/>
        <v>108</v>
      </c>
      <c r="J40" s="267">
        <f t="shared" si="12"/>
        <v>102.4</v>
      </c>
      <c r="K40" s="267">
        <f t="shared" si="12"/>
        <v>102</v>
      </c>
      <c r="L40" s="267">
        <f t="shared" si="12"/>
        <v>100.8</v>
      </c>
      <c r="M40" s="267">
        <f t="shared" si="12"/>
        <v>98.4</v>
      </c>
      <c r="N40" s="267">
        <f t="shared" si="12"/>
        <v>97.06</v>
      </c>
      <c r="O40" s="267">
        <f t="shared" si="12"/>
        <v>95.5</v>
      </c>
      <c r="P40" s="324">
        <f>AVERAGE(D40:O40)</f>
        <v>102.38</v>
      </c>
    </row>
    <row r="41" spans="1:16">
      <c r="A41" s="234" t="s">
        <v>10</v>
      </c>
      <c r="D41" s="267">
        <f t="shared" ref="D41:O41" si="13">D5</f>
        <v>769.86</v>
      </c>
      <c r="E41" s="267">
        <f t="shared" si="13"/>
        <v>858.16</v>
      </c>
      <c r="F41" s="267">
        <f t="shared" si="13"/>
        <v>1136.52</v>
      </c>
      <c r="G41" s="267">
        <f t="shared" si="13"/>
        <v>1115.55</v>
      </c>
      <c r="H41" s="267">
        <f t="shared" si="13"/>
        <v>1066.4999999999998</v>
      </c>
      <c r="I41" s="267">
        <f t="shared" si="13"/>
        <v>1017.9000000000001</v>
      </c>
      <c r="J41" s="267">
        <f t="shared" si="13"/>
        <v>958.95</v>
      </c>
      <c r="K41" s="267">
        <f t="shared" si="13"/>
        <v>952.02</v>
      </c>
      <c r="L41" s="267">
        <f t="shared" si="13"/>
        <v>935.37</v>
      </c>
      <c r="M41" s="267">
        <f t="shared" si="13"/>
        <v>913.32</v>
      </c>
      <c r="N41" s="267">
        <f t="shared" si="13"/>
        <v>903.06000000000006</v>
      </c>
      <c r="O41" s="267">
        <f t="shared" si="13"/>
        <v>892.62</v>
      </c>
      <c r="P41" s="324">
        <f>AVERAGE(D41:O41)</f>
        <v>959.98583333333329</v>
      </c>
    </row>
    <row r="42" spans="1:16">
      <c r="A42" s="236" t="s">
        <v>11</v>
      </c>
      <c r="D42" s="267">
        <f t="shared" ref="D42:O42" si="14">D6</f>
        <v>759.51</v>
      </c>
      <c r="E42" s="267">
        <f t="shared" si="14"/>
        <v>859.05000000000007</v>
      </c>
      <c r="F42" s="267">
        <f t="shared" si="14"/>
        <v>1123.92</v>
      </c>
      <c r="G42" s="267">
        <f t="shared" si="14"/>
        <v>1102.95</v>
      </c>
      <c r="H42" s="267">
        <f t="shared" si="14"/>
        <v>1053.8999999999999</v>
      </c>
      <c r="I42" s="267">
        <f t="shared" si="14"/>
        <v>1005.3000000000001</v>
      </c>
      <c r="J42" s="267">
        <f t="shared" si="14"/>
        <v>946.35</v>
      </c>
      <c r="K42" s="267">
        <f t="shared" si="14"/>
        <v>939.42</v>
      </c>
      <c r="L42" s="267">
        <f t="shared" si="14"/>
        <v>922.77</v>
      </c>
      <c r="M42" s="267">
        <f t="shared" si="14"/>
        <v>900.72</v>
      </c>
      <c r="N42" s="267">
        <f t="shared" si="14"/>
        <v>890.46</v>
      </c>
      <c r="O42" s="267">
        <f t="shared" si="14"/>
        <v>880.02</v>
      </c>
      <c r="P42" s="324">
        <f>AVERAGE(D42:O42)</f>
        <v>948.69749999999988</v>
      </c>
    </row>
    <row r="43" spans="1:16">
      <c r="A43" s="236" t="s">
        <v>12</v>
      </c>
      <c r="D43" s="267">
        <f t="shared" ref="D43:O43" si="15">D9</f>
        <v>725</v>
      </c>
      <c r="E43" s="267">
        <f t="shared" si="15"/>
        <v>775</v>
      </c>
      <c r="F43" s="267">
        <f t="shared" si="15"/>
        <v>907.5</v>
      </c>
      <c r="G43" s="267">
        <f t="shared" si="15"/>
        <v>742.5</v>
      </c>
      <c r="H43" s="267">
        <f t="shared" si="15"/>
        <v>712.5</v>
      </c>
      <c r="I43" s="267">
        <f t="shared" si="15"/>
        <v>682.5</v>
      </c>
      <c r="J43" s="267">
        <f t="shared" si="15"/>
        <v>652.5</v>
      </c>
      <c r="K43" s="267">
        <f t="shared" si="15"/>
        <v>632.5</v>
      </c>
      <c r="L43" s="267">
        <f t="shared" si="15"/>
        <v>637.5</v>
      </c>
      <c r="M43" s="267">
        <f t="shared" si="15"/>
        <v>645</v>
      </c>
      <c r="N43" s="267">
        <f t="shared" si="15"/>
        <v>662.5</v>
      </c>
      <c r="O43" s="267">
        <f t="shared" si="15"/>
        <v>662.5</v>
      </c>
      <c r="P43" s="324">
        <f>AVERAGE(D43:O43)</f>
        <v>703.125</v>
      </c>
    </row>
    <row r="44" spans="1:16">
      <c r="A44" s="236" t="s">
        <v>8</v>
      </c>
      <c r="D44" s="267">
        <f t="shared" ref="D44:O44" si="16">D12</f>
        <v>1231.3</v>
      </c>
      <c r="E44" s="267">
        <f t="shared" si="16"/>
        <v>1313</v>
      </c>
      <c r="F44" s="267">
        <f t="shared" si="16"/>
        <v>1334</v>
      </c>
      <c r="G44" s="267">
        <f t="shared" si="16"/>
        <v>1322</v>
      </c>
      <c r="H44" s="267">
        <f t="shared" si="16"/>
        <v>1301</v>
      </c>
      <c r="I44" s="267">
        <f t="shared" si="16"/>
        <v>1274</v>
      </c>
      <c r="J44" s="267">
        <f t="shared" si="16"/>
        <v>1262</v>
      </c>
      <c r="K44" s="267">
        <f t="shared" si="16"/>
        <v>1247</v>
      </c>
      <c r="L44" s="267">
        <f t="shared" si="16"/>
        <v>1249</v>
      </c>
      <c r="M44" s="267">
        <f t="shared" si="16"/>
        <v>1254</v>
      </c>
      <c r="N44" s="267">
        <f t="shared" si="16"/>
        <v>1274</v>
      </c>
      <c r="O44" s="267">
        <f t="shared" si="16"/>
        <v>1252</v>
      </c>
    </row>
    <row r="45" spans="1:16">
      <c r="A45" s="236" t="s">
        <v>13</v>
      </c>
      <c r="D45" s="267">
        <f t="shared" ref="D45:O45" si="17">D13</f>
        <v>1542.5</v>
      </c>
      <c r="E45" s="267">
        <f t="shared" si="17"/>
        <v>1625</v>
      </c>
      <c r="F45" s="267">
        <f t="shared" si="17"/>
        <v>1640</v>
      </c>
      <c r="G45" s="267">
        <f t="shared" si="17"/>
        <v>1600</v>
      </c>
      <c r="H45" s="267">
        <f t="shared" si="17"/>
        <v>1546</v>
      </c>
      <c r="I45" s="267">
        <f t="shared" si="17"/>
        <v>1500</v>
      </c>
      <c r="J45" s="267">
        <f t="shared" si="17"/>
        <v>1469</v>
      </c>
      <c r="K45" s="267">
        <f t="shared" si="17"/>
        <v>1423</v>
      </c>
      <c r="L45" s="267">
        <f t="shared" si="17"/>
        <v>1403</v>
      </c>
      <c r="M45" s="267">
        <f t="shared" si="17"/>
        <v>1455</v>
      </c>
      <c r="N45" s="267">
        <f t="shared" si="17"/>
        <v>1512</v>
      </c>
      <c r="O45" s="267">
        <f t="shared" si="17"/>
        <v>1470</v>
      </c>
    </row>
    <row r="46" spans="1:16">
      <c r="A46" s="236" t="s">
        <v>14</v>
      </c>
      <c r="D46" s="267">
        <f t="shared" ref="D46:O46" si="18">D14</f>
        <v>1258.8</v>
      </c>
      <c r="E46" s="267">
        <f t="shared" si="18"/>
        <v>1313</v>
      </c>
      <c r="F46" s="267">
        <f t="shared" si="18"/>
        <v>1341</v>
      </c>
      <c r="G46" s="267">
        <f t="shared" si="18"/>
        <v>1355</v>
      </c>
      <c r="H46" s="267">
        <f t="shared" si="18"/>
        <v>1340</v>
      </c>
      <c r="I46" s="267">
        <f t="shared" si="18"/>
        <v>1336</v>
      </c>
      <c r="J46" s="267">
        <f t="shared" si="18"/>
        <v>1324</v>
      </c>
      <c r="K46" s="267">
        <f t="shared" si="18"/>
        <v>1306</v>
      </c>
      <c r="L46" s="267">
        <f t="shared" si="18"/>
        <v>1293</v>
      </c>
      <c r="M46" s="267">
        <f t="shared" si="18"/>
        <v>1303</v>
      </c>
      <c r="N46" s="267">
        <f t="shared" si="18"/>
        <v>1328</v>
      </c>
      <c r="O46" s="267">
        <f t="shared" si="18"/>
        <v>1309</v>
      </c>
    </row>
    <row r="47" spans="1:16">
      <c r="A47" s="236" t="s">
        <v>15</v>
      </c>
      <c r="D47" s="267">
        <f t="shared" ref="D47:O47" si="19">D15</f>
        <v>1296.9000000000001</v>
      </c>
      <c r="E47" s="267">
        <f t="shared" si="19"/>
        <v>1375</v>
      </c>
      <c r="F47" s="267">
        <f t="shared" si="19"/>
        <v>1398</v>
      </c>
      <c r="G47" s="267">
        <f t="shared" si="19"/>
        <v>1388</v>
      </c>
      <c r="H47" s="267">
        <f t="shared" si="19"/>
        <v>1375</v>
      </c>
      <c r="I47" s="267">
        <f t="shared" si="19"/>
        <v>1345</v>
      </c>
      <c r="J47" s="267">
        <f t="shared" si="19"/>
        <v>1305</v>
      </c>
      <c r="K47" s="267">
        <f t="shared" si="19"/>
        <v>1288</v>
      </c>
      <c r="L47" s="267">
        <f t="shared" si="19"/>
        <v>1298</v>
      </c>
      <c r="M47" s="267">
        <f t="shared" si="19"/>
        <v>1318</v>
      </c>
      <c r="N47" s="267">
        <f t="shared" si="19"/>
        <v>1325</v>
      </c>
      <c r="O47" s="267">
        <f t="shared" si="19"/>
        <v>1305</v>
      </c>
      <c r="P47" s="324">
        <f>AVERAGE(D47:O47)</f>
        <v>1334.7416666666666</v>
      </c>
    </row>
    <row r="48" spans="1:16">
      <c r="A48" s="17" t="s">
        <v>17</v>
      </c>
      <c r="D48" s="266">
        <f t="shared" ref="D48:O48" si="20">D17</f>
        <v>80.998397738683408</v>
      </c>
      <c r="E48" s="266">
        <f t="shared" si="20"/>
        <v>69.109650059961282</v>
      </c>
      <c r="F48" s="266">
        <f t="shared" si="20"/>
        <v>72.949075063292455</v>
      </c>
      <c r="G48" s="266">
        <f t="shared" si="20"/>
        <v>78.708212568289227</v>
      </c>
      <c r="H48" s="266">
        <f t="shared" si="20"/>
        <v>80.627925069954827</v>
      </c>
      <c r="I48" s="266">
        <f t="shared" si="20"/>
        <v>82.547637571620427</v>
      </c>
      <c r="J48" s="266">
        <f t="shared" si="20"/>
        <v>80.627925069954827</v>
      </c>
      <c r="K48" s="266">
        <f t="shared" si="20"/>
        <v>82.547637571620427</v>
      </c>
      <c r="L48" s="266">
        <f t="shared" si="20"/>
        <v>86.387062574951614</v>
      </c>
      <c r="M48" s="266">
        <f t="shared" si="20"/>
        <v>88.3067750766172</v>
      </c>
      <c r="N48" s="266">
        <f t="shared" si="20"/>
        <v>92.146200079948386</v>
      </c>
      <c r="O48" s="266">
        <f t="shared" si="20"/>
        <v>99.825050086610744</v>
      </c>
    </row>
    <row r="49" spans="1:16">
      <c r="A49" s="17" t="s">
        <v>18</v>
      </c>
      <c r="D49" s="266">
        <f t="shared" ref="D49:O49" si="21">D18</f>
        <v>64.79871819094673</v>
      </c>
      <c r="E49" s="266">
        <f t="shared" si="21"/>
        <v>55.287720047969025</v>
      </c>
      <c r="F49" s="266">
        <f t="shared" si="21"/>
        <v>58.359260050633971</v>
      </c>
      <c r="G49" s="266">
        <f t="shared" si="21"/>
        <v>62.96657005463139</v>
      </c>
      <c r="H49" s="266">
        <f t="shared" si="21"/>
        <v>64.50234005596387</v>
      </c>
      <c r="I49" s="266">
        <f t="shared" si="21"/>
        <v>66.03811005729635</v>
      </c>
      <c r="J49" s="266">
        <f t="shared" si="21"/>
        <v>64.50234005596387</v>
      </c>
      <c r="K49" s="266">
        <f t="shared" si="21"/>
        <v>66.03811005729635</v>
      </c>
      <c r="L49" s="266">
        <f t="shared" si="21"/>
        <v>69.109650059961297</v>
      </c>
      <c r="M49" s="266">
        <f t="shared" si="21"/>
        <v>70.645420061293763</v>
      </c>
      <c r="N49" s="266">
        <f t="shared" si="21"/>
        <v>73.716960063958709</v>
      </c>
      <c r="O49" s="266">
        <f t="shared" si="21"/>
        <v>79.860040069288601</v>
      </c>
    </row>
    <row r="50" spans="1:16">
      <c r="A50" s="17" t="s">
        <v>19</v>
      </c>
      <c r="D50" s="266">
        <f t="shared" ref="D50:O50" si="22">D19</f>
        <v>427.41453556287917</v>
      </c>
      <c r="E50" s="266">
        <f t="shared" si="22"/>
        <v>436.51460775814064</v>
      </c>
      <c r="F50" s="266">
        <f t="shared" si="22"/>
        <v>438.75226039783007</v>
      </c>
      <c r="G50" s="266">
        <f t="shared" si="22"/>
        <v>439.1493212669684</v>
      </c>
      <c r="H50" s="266">
        <f t="shared" si="22"/>
        <v>428.4257075635291</v>
      </c>
      <c r="I50" s="266">
        <f t="shared" si="22"/>
        <v>428.4257075635291</v>
      </c>
      <c r="J50" s="266">
        <f t="shared" si="22"/>
        <v>428.94328618939863</v>
      </c>
      <c r="K50" s="266">
        <f t="shared" si="22"/>
        <v>441.59160064158357</v>
      </c>
      <c r="L50" s="266">
        <f t="shared" si="22"/>
        <v>441.59160064158357</v>
      </c>
      <c r="M50" s="266">
        <f t="shared" si="22"/>
        <v>445.35784030590412</v>
      </c>
      <c r="N50" s="266">
        <f t="shared" si="22"/>
        <v>460.43108160265388</v>
      </c>
      <c r="O50" s="266">
        <f t="shared" si="22"/>
        <v>460.43108160265388</v>
      </c>
    </row>
    <row r="51" spans="1:16"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</row>
    <row r="52" spans="1:16"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</row>
    <row r="53" spans="1:16"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</row>
    <row r="54" spans="1:16">
      <c r="C54" s="233"/>
      <c r="D54" s="233" t="s">
        <v>205</v>
      </c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</row>
    <row r="55" spans="1:16"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</row>
    <row r="56" spans="1:16"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</row>
    <row r="57" spans="1:16">
      <c r="A57" t="s">
        <v>206</v>
      </c>
      <c r="C57" s="233"/>
      <c r="D57" s="233">
        <f>(0.336*D44)+(0.314*D46)+(0.344*D45)</f>
        <v>1339.6</v>
      </c>
      <c r="E57" s="233">
        <f t="shared" ref="E57:O57" si="23">(0.336*E44)+(0.314*E46)+(0.344*E45)</f>
        <v>1412.45</v>
      </c>
      <c r="F57" s="233">
        <f t="shared" si="23"/>
        <v>1433.4580000000001</v>
      </c>
      <c r="G57" s="233">
        <f t="shared" si="23"/>
        <v>1420.0619999999999</v>
      </c>
      <c r="H57" s="233">
        <f t="shared" si="23"/>
        <v>1389.7199999999998</v>
      </c>
      <c r="I57" s="233">
        <f t="shared" si="23"/>
        <v>1363.568</v>
      </c>
      <c r="J57" s="233">
        <f t="shared" si="23"/>
        <v>1345.104</v>
      </c>
      <c r="K57" s="233">
        <f t="shared" si="23"/>
        <v>1318.588</v>
      </c>
      <c r="L57" s="233">
        <f t="shared" si="23"/>
        <v>1308.298</v>
      </c>
      <c r="M57" s="233">
        <f t="shared" si="23"/>
        <v>1331.0060000000001</v>
      </c>
      <c r="N57" s="233">
        <f t="shared" si="23"/>
        <v>1365.184</v>
      </c>
      <c r="O57" s="233">
        <f t="shared" si="23"/>
        <v>1337.3780000000002</v>
      </c>
      <c r="P57" s="324">
        <f>AVERAGE(D57:O57)</f>
        <v>1363.7013333333332</v>
      </c>
    </row>
    <row r="58" spans="1:16"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</row>
    <row r="59" spans="1:16"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</row>
    <row r="60" spans="1:16"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</row>
    <row r="61" spans="1:16">
      <c r="C61" s="233"/>
      <c r="D61" s="233"/>
      <c r="E61" s="233"/>
      <c r="F61" s="233"/>
      <c r="G61" s="233"/>
      <c r="H61" s="233"/>
      <c r="I61" s="233"/>
      <c r="J61" s="233"/>
      <c r="K61" s="233"/>
      <c r="L61" s="233"/>
      <c r="M61" s="233"/>
      <c r="N61" s="233"/>
      <c r="O61" s="233"/>
    </row>
    <row r="62" spans="1:16">
      <c r="C62" s="233"/>
      <c r="D62" s="233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</row>
    <row r="63" spans="1:16">
      <c r="C63" s="233"/>
      <c r="D63" s="233"/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</row>
    <row r="64" spans="1:16"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</row>
    <row r="65" spans="3:15"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</row>
    <row r="66" spans="3:15"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233"/>
      <c r="O66" s="233"/>
    </row>
    <row r="67" spans="3:15">
      <c r="C67" s="233"/>
      <c r="D67" s="233"/>
      <c r="E67" s="233"/>
      <c r="F67" s="233"/>
      <c r="G67" s="233"/>
      <c r="H67" s="233"/>
      <c r="I67" s="233"/>
      <c r="J67" s="233"/>
      <c r="K67" s="233"/>
      <c r="L67" s="233"/>
      <c r="M67" s="233"/>
      <c r="N67" s="233"/>
      <c r="O67" s="233"/>
    </row>
    <row r="68" spans="3:15">
      <c r="C68" s="233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</row>
    <row r="69" spans="3:15">
      <c r="C69" s="233"/>
      <c r="D69" s="233"/>
      <c r="E69" s="233"/>
      <c r="F69" s="233"/>
      <c r="G69" s="233"/>
      <c r="H69" s="233"/>
      <c r="I69" s="233"/>
      <c r="J69" s="233"/>
      <c r="K69" s="233"/>
      <c r="L69" s="233"/>
      <c r="M69" s="233"/>
      <c r="N69" s="233"/>
      <c r="O69" s="233"/>
    </row>
    <row r="70" spans="3:15">
      <c r="C70" s="233"/>
      <c r="D70" s="233"/>
      <c r="E70" s="233"/>
      <c r="F70" s="233"/>
      <c r="G70" s="233"/>
      <c r="H70" s="233"/>
      <c r="I70" s="233"/>
      <c r="J70" s="233"/>
      <c r="K70" s="233"/>
      <c r="L70" s="233"/>
      <c r="M70" s="233"/>
      <c r="N70" s="233"/>
      <c r="O70" s="233"/>
    </row>
    <row r="71" spans="3:15">
      <c r="C71" s="233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</row>
    <row r="72" spans="3:15">
      <c r="C72" s="233"/>
      <c r="D72" s="233"/>
      <c r="E72" s="233"/>
      <c r="F72" s="233"/>
      <c r="G72" s="233"/>
      <c r="H72" s="233"/>
      <c r="I72" s="233"/>
      <c r="J72" s="233"/>
      <c r="K72" s="233"/>
      <c r="L72" s="233"/>
      <c r="M72" s="233"/>
      <c r="N72" s="233"/>
      <c r="O72" s="233"/>
    </row>
    <row r="118" spans="10:15">
      <c r="J118">
        <v>510</v>
      </c>
      <c r="K118">
        <v>515</v>
      </c>
      <c r="L118">
        <v>515</v>
      </c>
      <c r="M118">
        <v>520</v>
      </c>
      <c r="N118">
        <v>525</v>
      </c>
      <c r="O118">
        <v>530</v>
      </c>
    </row>
    <row r="119" spans="10:15">
      <c r="J119">
        <v>505</v>
      </c>
      <c r="K119">
        <v>515</v>
      </c>
      <c r="L119">
        <v>515</v>
      </c>
      <c r="M119">
        <v>520</v>
      </c>
      <c r="N119">
        <v>525</v>
      </c>
      <c r="O119">
        <v>530</v>
      </c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verticalDpi="0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5"/>
  <cols>
    <col min="1" max="1" width="13.453125" bestFit="1" customWidth="1"/>
    <col min="2" max="2" width="27.6328125" bestFit="1" customWidth="1"/>
    <col min="3" max="3" width="16.1796875" bestFit="1" customWidth="1"/>
    <col min="4" max="6" width="10.453125" style="59" bestFit="1" customWidth="1"/>
    <col min="7" max="7" width="10.81640625" bestFit="1" customWidth="1"/>
  </cols>
  <sheetData>
    <row r="1" spans="2:16" s="47" customFormat="1" ht="23.5">
      <c r="B1" s="15" t="s">
        <v>90</v>
      </c>
      <c r="D1" s="52"/>
      <c r="E1" s="52"/>
      <c r="F1" s="52"/>
      <c r="G1" s="48">
        <f>G3-G17</f>
        <v>4.3902439023213446E-4</v>
      </c>
      <c r="H1" s="48">
        <f t="shared" ref="H1:O1" si="0">H3-H17</f>
        <v>5.3509999999999707</v>
      </c>
      <c r="I1" s="48">
        <f t="shared" si="0"/>
        <v>-4.8863052666200417</v>
      </c>
      <c r="J1" s="48">
        <f t="shared" si="0"/>
        <v>3.5322668708181766</v>
      </c>
      <c r="K1" s="48">
        <f t="shared" si="0"/>
        <v>-4.8160000000000309</v>
      </c>
      <c r="L1" s="48">
        <f t="shared" si="0"/>
        <v>-10.608545454545435</v>
      </c>
      <c r="M1" s="48">
        <f t="shared" si="0"/>
        <v>-4.6569999999999823</v>
      </c>
      <c r="N1" s="48">
        <f t="shared" si="0"/>
        <v>-0.882000000000005</v>
      </c>
      <c r="O1" s="48">
        <f t="shared" si="0"/>
        <v>10.199853658536568</v>
      </c>
    </row>
    <row r="2" spans="2:16">
      <c r="B2" s="31" t="s">
        <v>77</v>
      </c>
      <c r="C2" s="32" t="s">
        <v>1</v>
      </c>
      <c r="D2" s="53">
        <v>43831</v>
      </c>
      <c r="E2" s="53">
        <v>43862</v>
      </c>
      <c r="F2" s="53">
        <v>43891</v>
      </c>
      <c r="G2" s="33">
        <v>43922</v>
      </c>
      <c r="H2" s="33">
        <v>43952</v>
      </c>
      <c r="I2" s="33">
        <v>43983</v>
      </c>
      <c r="J2" s="33">
        <v>44013</v>
      </c>
      <c r="K2" s="33">
        <v>44044</v>
      </c>
      <c r="L2" s="33">
        <v>44075</v>
      </c>
      <c r="M2" s="33">
        <v>44105</v>
      </c>
      <c r="N2" s="33">
        <v>44136</v>
      </c>
      <c r="O2" s="33">
        <v>44166</v>
      </c>
    </row>
    <row r="3" spans="2:16">
      <c r="B3" s="34" t="s">
        <v>0</v>
      </c>
      <c r="C3" s="35" t="s">
        <v>61</v>
      </c>
      <c r="D3" s="54"/>
      <c r="E3" s="54"/>
      <c r="F3" s="54"/>
      <c r="G3" s="36">
        <v>176.67</v>
      </c>
      <c r="H3" s="37">
        <v>170.18099999999998</v>
      </c>
      <c r="I3" s="37">
        <v>167.85</v>
      </c>
      <c r="J3" s="37">
        <v>184.053</v>
      </c>
      <c r="K3" s="37">
        <v>188.94899999999996</v>
      </c>
      <c r="L3" s="37">
        <v>184.98600000000002</v>
      </c>
      <c r="M3" s="37">
        <v>195.90899999999999</v>
      </c>
      <c r="N3" s="37">
        <v>188.10599999999999</v>
      </c>
      <c r="O3" s="37">
        <v>205.92599999999999</v>
      </c>
    </row>
    <row r="4" spans="2:16">
      <c r="B4" s="34" t="s">
        <v>4</v>
      </c>
      <c r="C4" s="35" t="s">
        <v>61</v>
      </c>
      <c r="D4" s="54"/>
      <c r="E4" s="54"/>
      <c r="F4" s="54"/>
      <c r="G4" s="38">
        <v>74.091999999999999</v>
      </c>
      <c r="H4" s="39">
        <v>77.674999999999997</v>
      </c>
      <c r="I4" s="39">
        <v>76.2</v>
      </c>
      <c r="J4" s="39">
        <v>80.69</v>
      </c>
      <c r="K4" s="39">
        <v>81.59</v>
      </c>
      <c r="L4" s="39">
        <v>79.349999999999994</v>
      </c>
      <c r="M4" s="39">
        <v>83.18</v>
      </c>
      <c r="N4" s="39">
        <v>78.599999999999994</v>
      </c>
      <c r="O4" s="39">
        <v>85.35</v>
      </c>
    </row>
    <row r="5" spans="2:16">
      <c r="B5" s="34" t="s">
        <v>5</v>
      </c>
      <c r="C5" s="35" t="s">
        <v>61</v>
      </c>
      <c r="D5" s="54"/>
      <c r="E5" s="54"/>
      <c r="F5" s="54"/>
      <c r="G5" s="38">
        <f>G6-G4</f>
        <v>171.11900000000003</v>
      </c>
      <c r="H5" s="39">
        <v>164.95</v>
      </c>
      <c r="I5" s="39">
        <v>163.05000000000001</v>
      </c>
      <c r="J5" s="39">
        <v>181.48500000000001</v>
      </c>
      <c r="K5" s="39">
        <v>187.48500000000001</v>
      </c>
      <c r="L5" s="39">
        <v>184.05</v>
      </c>
      <c r="M5" s="39">
        <v>195.69499999999999</v>
      </c>
      <c r="N5" s="39">
        <v>188.95</v>
      </c>
      <c r="O5" s="39">
        <v>206.97499999999999</v>
      </c>
    </row>
    <row r="6" spans="2:16">
      <c r="B6" s="34" t="s">
        <v>73</v>
      </c>
      <c r="C6" s="35" t="s">
        <v>61</v>
      </c>
      <c r="D6" s="54"/>
      <c r="E6" s="54"/>
      <c r="F6" s="54"/>
      <c r="G6" s="36">
        <v>245.21100000000001</v>
      </c>
      <c r="H6" s="37">
        <v>242.625</v>
      </c>
      <c r="I6" s="37">
        <v>239.25</v>
      </c>
      <c r="J6" s="37">
        <v>262.17500000000001</v>
      </c>
      <c r="K6" s="37">
        <v>269.07499999999999</v>
      </c>
      <c r="L6" s="37">
        <v>263.39999999999998</v>
      </c>
      <c r="M6" s="37">
        <v>278.875</v>
      </c>
      <c r="N6" s="37">
        <v>267.55</v>
      </c>
      <c r="O6" s="37">
        <v>292.32499999999999</v>
      </c>
    </row>
    <row r="7" spans="2:16">
      <c r="B7" s="34" t="s">
        <v>74</v>
      </c>
      <c r="C7" s="35" t="s">
        <v>75</v>
      </c>
      <c r="D7" s="54"/>
      <c r="E7" s="54"/>
      <c r="F7" s="54"/>
      <c r="G7" s="36">
        <v>65.916107437200196</v>
      </c>
      <c r="H7" s="37">
        <v>64.787000000000006</v>
      </c>
      <c r="I7" s="37">
        <v>63.51</v>
      </c>
      <c r="J7" s="37">
        <v>68.356999999999999</v>
      </c>
      <c r="K7" s="37">
        <v>70.516999999999996</v>
      </c>
      <c r="L7" s="37">
        <v>67.92</v>
      </c>
      <c r="M7" s="37">
        <v>72.527000000000001</v>
      </c>
      <c r="N7" s="37">
        <v>69.489999999999995</v>
      </c>
      <c r="O7" s="37">
        <v>75.236999999999995</v>
      </c>
    </row>
    <row r="8" spans="2:16">
      <c r="B8" s="40"/>
      <c r="C8" s="44"/>
      <c r="D8" s="55"/>
      <c r="E8" s="55"/>
      <c r="F8" s="55"/>
      <c r="G8" s="45"/>
      <c r="H8" s="45"/>
      <c r="I8" s="45"/>
      <c r="J8" s="45"/>
      <c r="K8" s="45"/>
      <c r="L8" s="45"/>
      <c r="M8" s="45"/>
      <c r="N8" s="45"/>
      <c r="O8" s="45"/>
    </row>
    <row r="9" spans="2:16">
      <c r="B9" s="29"/>
      <c r="C9" s="30"/>
      <c r="D9" s="55"/>
      <c r="E9" s="55"/>
      <c r="F9" s="55"/>
      <c r="G9" s="46">
        <v>30</v>
      </c>
      <c r="H9" s="46">
        <v>31</v>
      </c>
      <c r="I9" s="46">
        <v>30</v>
      </c>
      <c r="J9" s="46">
        <v>31</v>
      </c>
      <c r="K9" s="46">
        <v>31</v>
      </c>
      <c r="L9" s="46">
        <v>30</v>
      </c>
      <c r="M9" s="46">
        <v>31</v>
      </c>
      <c r="N9" s="46">
        <v>30</v>
      </c>
      <c r="O9" s="46">
        <v>31</v>
      </c>
    </row>
    <row r="10" spans="2:16">
      <c r="B10" s="23" t="s">
        <v>78</v>
      </c>
      <c r="C10" s="24" t="s">
        <v>1</v>
      </c>
      <c r="D10" s="53">
        <v>43831</v>
      </c>
      <c r="E10" s="53">
        <v>43862</v>
      </c>
      <c r="F10" s="53">
        <v>43891</v>
      </c>
      <c r="G10" s="25">
        <v>43922</v>
      </c>
      <c r="H10" s="25">
        <v>43952</v>
      </c>
      <c r="I10" s="25">
        <v>43983</v>
      </c>
      <c r="J10" s="25">
        <v>44013</v>
      </c>
      <c r="K10" s="25">
        <v>44044</v>
      </c>
      <c r="L10" s="25">
        <v>44075</v>
      </c>
      <c r="M10" s="25">
        <v>44105</v>
      </c>
      <c r="N10" s="25">
        <v>44136</v>
      </c>
      <c r="O10" s="25">
        <v>44166</v>
      </c>
    </row>
    <row r="11" spans="2:16">
      <c r="B11" s="26" t="s">
        <v>67</v>
      </c>
      <c r="C11" s="27" t="s">
        <v>61</v>
      </c>
      <c r="D11" s="56"/>
      <c r="E11" s="56"/>
      <c r="F11" s="56"/>
      <c r="G11" s="28">
        <v>17.681000000000001</v>
      </c>
      <c r="H11" s="28">
        <v>7.0960000000000001</v>
      </c>
      <c r="I11" s="28">
        <v>0</v>
      </c>
      <c r="J11" s="28">
        <v>0</v>
      </c>
      <c r="K11" s="28">
        <v>16.102</v>
      </c>
      <c r="L11" s="28">
        <v>28.8</v>
      </c>
      <c r="M11" s="28">
        <v>29.76</v>
      </c>
      <c r="N11" s="28">
        <v>28.8</v>
      </c>
      <c r="O11" s="28">
        <v>29.76</v>
      </c>
      <c r="P11" t="s">
        <v>188</v>
      </c>
    </row>
    <row r="12" spans="2:16">
      <c r="B12" s="26" t="s">
        <v>68</v>
      </c>
      <c r="C12" s="27" t="s">
        <v>61</v>
      </c>
      <c r="D12" s="56"/>
      <c r="E12" s="56"/>
      <c r="F12" s="56"/>
      <c r="G12" s="28">
        <v>5.1266341463414626</v>
      </c>
      <c r="H12" s="28">
        <v>5.952</v>
      </c>
      <c r="I12" s="28">
        <v>5.5084650000000002</v>
      </c>
      <c r="J12" s="28">
        <v>5.5982279999999998</v>
      </c>
      <c r="K12" s="28">
        <v>5.3280000000000003</v>
      </c>
      <c r="L12" s="28">
        <v>5.7</v>
      </c>
      <c r="M12" s="28">
        <v>5.89</v>
      </c>
      <c r="N12" s="28">
        <v>5.7</v>
      </c>
      <c r="O12" s="28">
        <v>3.04</v>
      </c>
    </row>
    <row r="13" spans="2:16">
      <c r="B13" s="26" t="s">
        <v>69</v>
      </c>
      <c r="C13" s="27" t="s">
        <v>61</v>
      </c>
      <c r="D13" s="56"/>
      <c r="E13" s="56"/>
      <c r="F13" s="56"/>
      <c r="G13" s="28">
        <v>7.4220731707317062</v>
      </c>
      <c r="H13" s="28">
        <v>7.8780000000000001</v>
      </c>
      <c r="I13" s="28">
        <v>7.3898662800000006</v>
      </c>
      <c r="J13" s="28">
        <v>7.4989882200000002</v>
      </c>
      <c r="K13" s="28">
        <v>7.3179999999999996</v>
      </c>
      <c r="L13" s="28">
        <v>7.8</v>
      </c>
      <c r="M13" s="28">
        <v>8.06</v>
      </c>
      <c r="N13" s="28">
        <v>7.8</v>
      </c>
      <c r="O13" s="28">
        <v>8.06</v>
      </c>
    </row>
    <row r="14" spans="2:16">
      <c r="B14" s="26" t="s">
        <v>70</v>
      </c>
      <c r="C14" s="27" t="s">
        <v>61</v>
      </c>
      <c r="D14" s="56"/>
      <c r="E14" s="56"/>
      <c r="F14" s="56"/>
      <c r="G14" s="28">
        <v>32.554000000000002</v>
      </c>
      <c r="H14" s="28">
        <v>47.777000000000001</v>
      </c>
      <c r="I14" s="28">
        <v>48.818220069151735</v>
      </c>
      <c r="J14" s="28">
        <v>50.50854056</v>
      </c>
      <c r="K14" s="28">
        <v>50.420999999999999</v>
      </c>
      <c r="L14" s="28">
        <v>48.96</v>
      </c>
      <c r="M14" s="28">
        <v>42.432000000000002</v>
      </c>
      <c r="N14" s="28">
        <v>35.088000000000001</v>
      </c>
      <c r="O14" s="28">
        <v>50.591999999999999</v>
      </c>
    </row>
    <row r="15" spans="2:16">
      <c r="B15" s="26" t="s">
        <v>71</v>
      </c>
      <c r="C15" s="27" t="s">
        <v>61</v>
      </c>
      <c r="D15" s="56"/>
      <c r="E15" s="56"/>
      <c r="F15" s="56"/>
      <c r="G15" s="28">
        <v>63.412999999999997</v>
      </c>
      <c r="H15" s="28">
        <v>67.611000000000004</v>
      </c>
      <c r="I15" s="28">
        <v>58.418789515468312</v>
      </c>
      <c r="J15" s="28">
        <v>62.870331818181839</v>
      </c>
      <c r="K15" s="28">
        <v>62.423000000000002</v>
      </c>
      <c r="L15" s="28">
        <v>51.054545454545455</v>
      </c>
      <c r="M15" s="28">
        <v>59.368000000000002</v>
      </c>
      <c r="N15" s="28">
        <v>58.32</v>
      </c>
      <c r="O15" s="28">
        <v>60.264000000000003</v>
      </c>
    </row>
    <row r="16" spans="2:16">
      <c r="B16" s="26" t="s">
        <v>72</v>
      </c>
      <c r="C16" s="27" t="s">
        <v>61</v>
      </c>
      <c r="D16" s="56"/>
      <c r="E16" s="56"/>
      <c r="F16" s="56"/>
      <c r="G16" s="28">
        <v>50.472853658536586</v>
      </c>
      <c r="H16" s="28">
        <v>28.515999999999998</v>
      </c>
      <c r="I16" s="28">
        <v>52.600964401999995</v>
      </c>
      <c r="J16" s="28">
        <v>54.044644530999996</v>
      </c>
      <c r="K16" s="28">
        <v>52.173000000000002</v>
      </c>
      <c r="L16" s="28">
        <v>53.28</v>
      </c>
      <c r="M16" s="28">
        <v>55.055999999999997</v>
      </c>
      <c r="N16" s="28">
        <v>53.28</v>
      </c>
      <c r="O16" s="28">
        <v>44.010146341463418</v>
      </c>
    </row>
    <row r="17" spans="1:15">
      <c r="B17" s="26" t="s">
        <v>79</v>
      </c>
      <c r="C17" s="43" t="s">
        <v>61</v>
      </c>
      <c r="D17" s="57"/>
      <c r="E17" s="57"/>
      <c r="F17" s="57"/>
      <c r="G17" s="42">
        <f>SUM(G11:G16)</f>
        <v>176.66956097560976</v>
      </c>
      <c r="H17" s="42">
        <f t="shared" ref="H17:O17" si="1">SUM(H11:H16)</f>
        <v>164.83</v>
      </c>
      <c r="I17" s="42">
        <f t="shared" si="1"/>
        <v>172.73630526662004</v>
      </c>
      <c r="J17" s="42">
        <f t="shared" si="1"/>
        <v>180.52073312918182</v>
      </c>
      <c r="K17" s="42">
        <f t="shared" si="1"/>
        <v>193.76499999999999</v>
      </c>
      <c r="L17" s="42">
        <f t="shared" si="1"/>
        <v>195.59454545454545</v>
      </c>
      <c r="M17" s="42">
        <f t="shared" si="1"/>
        <v>200.56599999999997</v>
      </c>
      <c r="N17" s="42">
        <f t="shared" si="1"/>
        <v>188.988</v>
      </c>
      <c r="O17" s="42">
        <f t="shared" si="1"/>
        <v>195.72614634146342</v>
      </c>
    </row>
    <row r="18" spans="1:15">
      <c r="B18" s="26" t="s">
        <v>79</v>
      </c>
      <c r="C18" s="41" t="s">
        <v>76</v>
      </c>
      <c r="D18" s="58"/>
      <c r="E18" s="58"/>
      <c r="F18" s="58"/>
      <c r="G18" s="42">
        <f>G17/24/G9*1000</f>
        <v>245.37439024390244</v>
      </c>
      <c r="H18" s="42">
        <f t="shared" ref="H18:O18" si="2">H17/24/H9*1000</f>
        <v>221.5456989247312</v>
      </c>
      <c r="I18" s="42">
        <f t="shared" si="2"/>
        <v>239.91153509252783</v>
      </c>
      <c r="J18" s="42">
        <f t="shared" si="2"/>
        <v>242.63539399083578</v>
      </c>
      <c r="K18" s="42">
        <f t="shared" si="2"/>
        <v>260.43682795698919</v>
      </c>
      <c r="L18" s="42">
        <f t="shared" si="2"/>
        <v>271.65909090909088</v>
      </c>
      <c r="M18" s="42">
        <f t="shared" si="2"/>
        <v>269.57795698924724</v>
      </c>
      <c r="N18" s="42">
        <f t="shared" si="2"/>
        <v>262.48333333333335</v>
      </c>
      <c r="O18" s="42">
        <f t="shared" si="2"/>
        <v>263.07277734067662</v>
      </c>
    </row>
    <row r="19" spans="1:15" s="47" customFormat="1" ht="23.5">
      <c r="B19" s="15" t="s">
        <v>135</v>
      </c>
      <c r="D19" s="52"/>
      <c r="E19" s="52"/>
      <c r="F19" s="52"/>
      <c r="G19" s="48"/>
      <c r="H19" s="48"/>
      <c r="I19" s="48"/>
      <c r="J19" s="48"/>
      <c r="K19" s="48"/>
      <c r="L19" s="48"/>
      <c r="M19" s="48"/>
      <c r="N19" s="48"/>
      <c r="O19" s="48"/>
    </row>
    <row r="20" spans="1:15">
      <c r="B20" s="24" t="s">
        <v>80</v>
      </c>
      <c r="C20" s="24" t="s">
        <v>1</v>
      </c>
      <c r="D20" s="53">
        <v>43831</v>
      </c>
      <c r="E20" s="53">
        <v>43862</v>
      </c>
      <c r="F20" s="53">
        <v>43891</v>
      </c>
      <c r="G20" s="25">
        <v>43922</v>
      </c>
      <c r="H20" s="25">
        <v>43952</v>
      </c>
      <c r="I20" s="25">
        <v>43983</v>
      </c>
      <c r="J20" s="25">
        <v>44013</v>
      </c>
      <c r="K20" s="25">
        <v>44044</v>
      </c>
      <c r="L20" s="25">
        <v>44075</v>
      </c>
      <c r="M20" s="25">
        <v>44105</v>
      </c>
      <c r="N20" s="25">
        <v>44136</v>
      </c>
      <c r="O20" s="25">
        <v>44166</v>
      </c>
    </row>
    <row r="21" spans="1:15">
      <c r="B21" s="51" t="s">
        <v>33</v>
      </c>
      <c r="C21" s="27" t="s">
        <v>61</v>
      </c>
      <c r="D21" s="60">
        <v>47.879118000000005</v>
      </c>
      <c r="E21" s="60">
        <v>46.314794999999997</v>
      </c>
      <c r="F21" s="60">
        <v>49.838455000000003</v>
      </c>
      <c r="G21" s="50">
        <f>G11+G12+G13</f>
        <v>30.229707317073171</v>
      </c>
      <c r="H21" s="50">
        <f t="shared" ref="H21:O21" si="3">H11+H12+H13</f>
        <v>20.926000000000002</v>
      </c>
      <c r="I21" s="50">
        <f t="shared" si="3"/>
        <v>12.898331280000001</v>
      </c>
      <c r="J21" s="50">
        <f t="shared" si="3"/>
        <v>13.09721622</v>
      </c>
      <c r="K21" s="50">
        <f t="shared" si="3"/>
        <v>28.747999999999998</v>
      </c>
      <c r="L21" s="50">
        <f t="shared" si="3"/>
        <v>42.3</v>
      </c>
      <c r="M21" s="50">
        <f t="shared" si="3"/>
        <v>43.71</v>
      </c>
      <c r="N21" s="50">
        <f t="shared" si="3"/>
        <v>42.3</v>
      </c>
      <c r="O21" s="50">
        <f t="shared" si="3"/>
        <v>40.860000000000007</v>
      </c>
    </row>
    <row r="22" spans="1:15">
      <c r="B22" s="51" t="s">
        <v>34</v>
      </c>
      <c r="C22" s="27" t="s">
        <v>61</v>
      </c>
      <c r="D22" s="60">
        <v>25.711888999999999</v>
      </c>
      <c r="E22" s="60">
        <v>15.727271</v>
      </c>
      <c r="F22" s="60">
        <v>38.611249000000001</v>
      </c>
      <c r="G22" s="50">
        <f>70*24*G9/1000</f>
        <v>50.4</v>
      </c>
      <c r="H22" s="50">
        <f t="shared" ref="H22:O22" si="4">70*24*H9/1000</f>
        <v>52.08</v>
      </c>
      <c r="I22" s="50">
        <f t="shared" si="4"/>
        <v>50.4</v>
      </c>
      <c r="J22" s="50">
        <f t="shared" si="4"/>
        <v>52.08</v>
      </c>
      <c r="K22" s="50">
        <f t="shared" si="4"/>
        <v>52.08</v>
      </c>
      <c r="L22" s="50">
        <f t="shared" si="4"/>
        <v>50.4</v>
      </c>
      <c r="M22" s="50">
        <f t="shared" si="4"/>
        <v>52.08</v>
      </c>
      <c r="N22" s="50">
        <f t="shared" si="4"/>
        <v>50.4</v>
      </c>
      <c r="O22" s="50">
        <f t="shared" si="4"/>
        <v>52.08</v>
      </c>
    </row>
    <row r="23" spans="1:15">
      <c r="B23" s="51" t="s">
        <v>35</v>
      </c>
      <c r="C23" s="27" t="s">
        <v>61</v>
      </c>
      <c r="D23" s="60">
        <v>86.597460000000012</v>
      </c>
      <c r="E23" s="60">
        <v>95.865592000000007</v>
      </c>
      <c r="F23" s="60">
        <v>99.123234999999994</v>
      </c>
      <c r="G23" s="50">
        <f t="shared" ref="G23:H23" si="5">G17-G21-G22-G26</f>
        <v>93.159853658536576</v>
      </c>
      <c r="H23" s="50">
        <f t="shared" si="5"/>
        <v>88.847999999999999</v>
      </c>
      <c r="I23" s="50">
        <f>I17-I21-I22-I26</f>
        <v>106.55797398662003</v>
      </c>
      <c r="J23" s="50">
        <f t="shared" ref="J23:O23" si="6">J17-J21-J22-J26</f>
        <v>112.36751690918182</v>
      </c>
      <c r="K23" s="50">
        <f t="shared" si="6"/>
        <v>109.961</v>
      </c>
      <c r="L23" s="50">
        <f t="shared" si="6"/>
        <v>100.01454545454547</v>
      </c>
      <c r="M23" s="50">
        <f t="shared" si="6"/>
        <v>101.79999999999997</v>
      </c>
      <c r="N23" s="50">
        <f t="shared" si="6"/>
        <v>93.407999999999987</v>
      </c>
      <c r="O23" s="50">
        <f t="shared" si="6"/>
        <v>99.810146341463408</v>
      </c>
    </row>
    <row r="24" spans="1:15">
      <c r="B24" s="49" t="s">
        <v>36</v>
      </c>
      <c r="C24" s="27" t="s">
        <v>61</v>
      </c>
      <c r="D24" s="60">
        <v>0</v>
      </c>
      <c r="E24" s="60">
        <v>3.159888</v>
      </c>
      <c r="F24" s="60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9" t="s">
        <v>37</v>
      </c>
      <c r="C25" s="27" t="s">
        <v>61</v>
      </c>
      <c r="D25" s="60">
        <v>3.2024250000000003</v>
      </c>
      <c r="E25" s="60">
        <v>9.5196670000000001</v>
      </c>
      <c r="F25" s="60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9" t="s">
        <v>38</v>
      </c>
      <c r="C26" s="27" t="s">
        <v>61</v>
      </c>
      <c r="D26" s="60">
        <v>2.976</v>
      </c>
      <c r="E26" s="60">
        <v>2.7839999999999998</v>
      </c>
      <c r="F26" s="60">
        <v>2.976</v>
      </c>
      <c r="G26" s="50">
        <f>4*24*G9/1000</f>
        <v>2.88</v>
      </c>
      <c r="H26" s="50">
        <f t="shared" ref="H26:O26" si="7">4*24*H9/1000</f>
        <v>2.976</v>
      </c>
      <c r="I26" s="50">
        <f t="shared" si="7"/>
        <v>2.88</v>
      </c>
      <c r="J26" s="50">
        <f t="shared" si="7"/>
        <v>2.976</v>
      </c>
      <c r="K26" s="50">
        <f t="shared" si="7"/>
        <v>2.976</v>
      </c>
      <c r="L26" s="50">
        <f t="shared" si="7"/>
        <v>2.88</v>
      </c>
      <c r="M26" s="50">
        <f t="shared" si="7"/>
        <v>2.976</v>
      </c>
      <c r="N26" s="50">
        <f t="shared" si="7"/>
        <v>2.88</v>
      </c>
      <c r="O26" s="50">
        <f t="shared" si="7"/>
        <v>2.976</v>
      </c>
    </row>
    <row r="27" spans="1:15">
      <c r="B27" s="198" t="s">
        <v>173</v>
      </c>
      <c r="G27" s="223">
        <f>SUM(G21:G26)</f>
        <v>176.66956097560973</v>
      </c>
      <c r="H27" s="223">
        <f t="shared" ref="H27:O27" si="8">SUM(H21:H26)</f>
        <v>164.82999999999998</v>
      </c>
      <c r="I27" s="223">
        <f t="shared" si="8"/>
        <v>172.73630526662004</v>
      </c>
      <c r="J27" s="223">
        <f t="shared" si="8"/>
        <v>180.52073312918179</v>
      </c>
      <c r="K27" s="223">
        <f t="shared" si="8"/>
        <v>193.76499999999999</v>
      </c>
      <c r="L27" s="223">
        <f t="shared" si="8"/>
        <v>195.59454545454545</v>
      </c>
      <c r="M27" s="223">
        <f t="shared" si="8"/>
        <v>200.56599999999997</v>
      </c>
      <c r="N27" s="223">
        <f t="shared" si="8"/>
        <v>188.98799999999997</v>
      </c>
      <c r="O27" s="223">
        <f t="shared" si="8"/>
        <v>195.72614634146339</v>
      </c>
    </row>
    <row r="28" spans="1:15" ht="15" thickBot="1"/>
    <row r="29" spans="1:15" ht="15" thickBot="1">
      <c r="A29" s="127" t="s">
        <v>95</v>
      </c>
      <c r="B29" s="128" t="s">
        <v>137</v>
      </c>
      <c r="C29" s="129" t="s">
        <v>95</v>
      </c>
      <c r="D29" s="217">
        <v>47</v>
      </c>
      <c r="E29" s="217">
        <v>22</v>
      </c>
      <c r="F29" s="217">
        <v>39</v>
      </c>
      <c r="G29" s="174">
        <v>44.5</v>
      </c>
      <c r="H29" s="175">
        <v>43.5</v>
      </c>
      <c r="I29" s="175">
        <v>56</v>
      </c>
      <c r="J29" s="175">
        <v>55.820585345462042</v>
      </c>
      <c r="K29" s="175">
        <v>52.70705405238693</v>
      </c>
      <c r="L29" s="175">
        <v>49.334512782457907</v>
      </c>
      <c r="M29" s="175">
        <v>53.270400000000002</v>
      </c>
      <c r="N29" s="175">
        <v>51.552</v>
      </c>
      <c r="O29" s="175">
        <v>59.311399999999999</v>
      </c>
    </row>
    <row r="30" spans="1:15" ht="15" thickBot="1">
      <c r="A30" s="124" t="s">
        <v>98</v>
      </c>
      <c r="B30" s="125" t="s">
        <v>99</v>
      </c>
      <c r="C30" s="126" t="s">
        <v>136</v>
      </c>
      <c r="D30" s="25">
        <v>43831</v>
      </c>
      <c r="E30" s="25">
        <v>43862</v>
      </c>
      <c r="F30" s="25">
        <v>43891</v>
      </c>
      <c r="G30" s="25">
        <v>43922</v>
      </c>
      <c r="H30" s="25">
        <v>43952</v>
      </c>
      <c r="I30" s="25">
        <v>43983</v>
      </c>
      <c r="J30" s="25">
        <v>44013</v>
      </c>
      <c r="K30" s="25">
        <v>44044</v>
      </c>
      <c r="L30" s="25">
        <v>44075</v>
      </c>
      <c r="M30" s="25">
        <v>44105</v>
      </c>
      <c r="N30" s="25">
        <v>44136</v>
      </c>
      <c r="O30" s="25">
        <v>44166</v>
      </c>
    </row>
    <row r="31" spans="1:15">
      <c r="A31" s="127" t="s">
        <v>95</v>
      </c>
      <c r="B31" s="243" t="s">
        <v>62</v>
      </c>
      <c r="C31" s="129" t="s">
        <v>95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127" t="s">
        <v>95</v>
      </c>
      <c r="B32" s="244" t="s">
        <v>65</v>
      </c>
      <c r="C32" s="129" t="s">
        <v>95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127" t="s">
        <v>95</v>
      </c>
      <c r="B33" s="128" t="s">
        <v>178</v>
      </c>
      <c r="C33" s="129" t="s">
        <v>95</v>
      </c>
      <c r="D33" s="217"/>
      <c r="E33" s="217"/>
      <c r="F33" s="217"/>
      <c r="G33" s="180"/>
      <c r="H33" s="242"/>
      <c r="I33" s="242"/>
      <c r="J33" s="242"/>
      <c r="K33" s="242"/>
      <c r="L33" s="242"/>
      <c r="M33" s="242"/>
      <c r="N33" s="242"/>
      <c r="O33" s="242"/>
    </row>
    <row r="34" spans="1:15">
      <c r="A34" s="127" t="s">
        <v>95</v>
      </c>
      <c r="B34" s="128" t="s">
        <v>179</v>
      </c>
      <c r="C34" s="129" t="s">
        <v>95</v>
      </c>
      <c r="D34" s="217">
        <v>12</v>
      </c>
      <c r="E34" s="217">
        <v>12</v>
      </c>
      <c r="F34" s="217">
        <v>37</v>
      </c>
      <c r="G34" s="176">
        <v>32</v>
      </c>
      <c r="H34" s="177">
        <v>0</v>
      </c>
      <c r="I34" s="178"/>
      <c r="J34" s="179"/>
      <c r="K34" s="179"/>
      <c r="L34" s="179"/>
      <c r="M34" s="179"/>
      <c r="N34" s="179"/>
      <c r="O34" s="179"/>
    </row>
    <row r="35" spans="1:15">
      <c r="A35" s="127" t="s">
        <v>95</v>
      </c>
      <c r="B35" s="128" t="s">
        <v>63</v>
      </c>
      <c r="C35" s="129" t="s">
        <v>95</v>
      </c>
      <c r="D35" s="217">
        <v>32.86</v>
      </c>
      <c r="E35" s="217">
        <v>25.4</v>
      </c>
      <c r="F35" s="217">
        <v>16.645</v>
      </c>
      <c r="G35" s="180">
        <v>24</v>
      </c>
      <c r="H35" s="181">
        <v>23.184000000000001</v>
      </c>
      <c r="I35" s="179">
        <v>23.643999999999998</v>
      </c>
      <c r="J35" s="181">
        <v>27</v>
      </c>
      <c r="K35" s="181">
        <v>31.132362637362636</v>
      </c>
      <c r="L35" s="181">
        <v>30.3</v>
      </c>
      <c r="M35" s="181">
        <v>33.479999999999997</v>
      </c>
      <c r="N35" s="181">
        <v>29.794002340550026</v>
      </c>
      <c r="O35" s="181">
        <v>33.479999999999997</v>
      </c>
    </row>
    <row r="36" spans="1:15">
      <c r="A36" s="127" t="s">
        <v>95</v>
      </c>
      <c r="B36" s="128" t="s">
        <v>64</v>
      </c>
      <c r="C36" s="129" t="s">
        <v>95</v>
      </c>
      <c r="D36" s="217">
        <v>17.95</v>
      </c>
      <c r="E36" s="217">
        <v>25.305999999999997</v>
      </c>
      <c r="F36" s="217">
        <v>26.682999999999996</v>
      </c>
      <c r="G36" s="182">
        <v>20.55</v>
      </c>
      <c r="H36" s="183">
        <v>4.5960000000000001</v>
      </c>
      <c r="I36" s="183">
        <v>20.5</v>
      </c>
      <c r="J36" s="184">
        <v>22</v>
      </c>
      <c r="K36" s="184">
        <v>21.2</v>
      </c>
      <c r="L36" s="184">
        <v>21.2</v>
      </c>
      <c r="M36" s="184">
        <v>25.286999999999999</v>
      </c>
      <c r="N36" s="184">
        <v>25.777329432416618</v>
      </c>
      <c r="O36" s="184">
        <v>25.361999999999998</v>
      </c>
    </row>
    <row r="37" spans="1:15">
      <c r="A37" s="130" t="s">
        <v>95</v>
      </c>
      <c r="B37" s="131" t="s">
        <v>138</v>
      </c>
      <c r="C37" s="132" t="s">
        <v>95</v>
      </c>
      <c r="D37" s="217">
        <v>0.8</v>
      </c>
      <c r="E37" s="217">
        <v>0.94</v>
      </c>
      <c r="F37" s="217">
        <v>0.65</v>
      </c>
      <c r="G37" s="185">
        <v>0.7</v>
      </c>
      <c r="H37" s="185">
        <v>0.60859381000000001</v>
      </c>
      <c r="I37" s="185">
        <v>0.37617381999999999</v>
      </c>
      <c r="J37" s="185">
        <v>0.27513740999999997</v>
      </c>
      <c r="K37" s="185">
        <v>0.27</v>
      </c>
      <c r="L37" s="185">
        <v>0.27</v>
      </c>
      <c r="M37" s="185">
        <v>0.378</v>
      </c>
      <c r="N37" s="185">
        <v>0.378</v>
      </c>
      <c r="O37" s="185">
        <v>0.378</v>
      </c>
    </row>
    <row r="38" spans="1:15">
      <c r="A38" s="130" t="s">
        <v>95</v>
      </c>
      <c r="B38" s="133" t="s">
        <v>105</v>
      </c>
      <c r="C38" s="132" t="s">
        <v>95</v>
      </c>
      <c r="D38" s="217">
        <v>0.5</v>
      </c>
      <c r="E38" s="217">
        <v>0.62</v>
      </c>
      <c r="F38" s="217">
        <v>0.65</v>
      </c>
      <c r="G38" s="186">
        <v>0.75</v>
      </c>
      <c r="H38" s="185">
        <v>0.75</v>
      </c>
      <c r="I38" s="185">
        <v>0.75</v>
      </c>
      <c r="J38" s="185">
        <v>0.65</v>
      </c>
      <c r="K38" s="185">
        <v>0.75</v>
      </c>
      <c r="L38" s="185">
        <v>1.05</v>
      </c>
      <c r="M38" s="185">
        <v>0.65</v>
      </c>
      <c r="N38" s="185">
        <v>0.65</v>
      </c>
      <c r="O38" s="185">
        <v>0.65</v>
      </c>
    </row>
    <row r="39" spans="1:15">
      <c r="A39" s="127" t="s">
        <v>95</v>
      </c>
      <c r="B39" s="134" t="s">
        <v>106</v>
      </c>
      <c r="C39" s="135" t="s">
        <v>107</v>
      </c>
      <c r="D39" s="217">
        <v>70.308482029999993</v>
      </c>
      <c r="E39" s="217">
        <v>65.57012877999999</v>
      </c>
      <c r="F39" s="217">
        <v>67.39</v>
      </c>
      <c r="G39" s="182">
        <v>52.08</v>
      </c>
      <c r="H39" s="176">
        <v>55.579062659999998</v>
      </c>
      <c r="I39" s="176">
        <v>52.57</v>
      </c>
      <c r="J39" s="176">
        <v>48.346814610000003</v>
      </c>
      <c r="K39" s="176">
        <v>59.6</v>
      </c>
      <c r="L39" s="176">
        <v>56.02</v>
      </c>
      <c r="M39" s="176">
        <v>38.10650227</v>
      </c>
      <c r="N39" s="176">
        <v>39.095887560000001</v>
      </c>
      <c r="O39" s="176">
        <v>40.614272339999999</v>
      </c>
    </row>
    <row r="40" spans="1:15">
      <c r="A40" s="127" t="s">
        <v>95</v>
      </c>
      <c r="B40" s="134" t="s">
        <v>106</v>
      </c>
      <c r="C40" s="136" t="s">
        <v>108</v>
      </c>
      <c r="D40" s="217">
        <v>67.334808789999997</v>
      </c>
      <c r="E40" s="217">
        <v>64.025330750000009</v>
      </c>
      <c r="F40" s="217">
        <v>61.08</v>
      </c>
      <c r="G40" s="180">
        <v>50.41</v>
      </c>
      <c r="H40" s="184">
        <v>51.680401949999997</v>
      </c>
      <c r="I40" s="184">
        <v>53.87</v>
      </c>
      <c r="J40" s="184">
        <v>53.633742699999999</v>
      </c>
      <c r="K40" s="184">
        <v>61.18</v>
      </c>
      <c r="L40" s="184">
        <v>60.42</v>
      </c>
      <c r="M40" s="184">
        <v>54.128273749999998</v>
      </c>
      <c r="N40" s="184">
        <v>53.887240999999996</v>
      </c>
      <c r="O40" s="184">
        <v>55.930421340000002</v>
      </c>
    </row>
    <row r="41" spans="1:15">
      <c r="A41" s="137" t="s">
        <v>95</v>
      </c>
      <c r="B41" s="138" t="s">
        <v>106</v>
      </c>
      <c r="C41" s="139" t="s">
        <v>109</v>
      </c>
      <c r="D41" s="217">
        <v>0.41</v>
      </c>
      <c r="E41" s="217">
        <v>1.27</v>
      </c>
      <c r="F41" s="217">
        <v>3.8000000000000003</v>
      </c>
      <c r="G41" s="184">
        <v>1.2</v>
      </c>
      <c r="H41" s="184">
        <v>1.55</v>
      </c>
      <c r="I41" s="184">
        <v>4.0999999999999996</v>
      </c>
      <c r="J41" s="184">
        <v>4</v>
      </c>
      <c r="K41" s="184">
        <v>14.3</v>
      </c>
      <c r="L41" s="184">
        <v>13.4</v>
      </c>
      <c r="M41" s="184">
        <v>17</v>
      </c>
      <c r="N41" s="184">
        <v>17</v>
      </c>
      <c r="O41" s="184">
        <v>17</v>
      </c>
    </row>
    <row r="42" spans="1:15">
      <c r="A42" s="140" t="s">
        <v>95</v>
      </c>
      <c r="B42" s="141" t="s">
        <v>110</v>
      </c>
      <c r="C42" s="142" t="s">
        <v>107</v>
      </c>
      <c r="D42" s="217">
        <v>32</v>
      </c>
      <c r="E42" s="217">
        <v>32</v>
      </c>
      <c r="F42" s="217">
        <v>22</v>
      </c>
      <c r="G42" s="187">
        <v>20</v>
      </c>
      <c r="H42" s="188">
        <v>20</v>
      </c>
      <c r="I42" s="188">
        <v>23</v>
      </c>
      <c r="J42" s="188">
        <v>26</v>
      </c>
      <c r="K42" s="188">
        <v>26</v>
      </c>
      <c r="L42" s="188">
        <v>26</v>
      </c>
      <c r="M42" s="188">
        <v>26</v>
      </c>
      <c r="N42" s="188">
        <v>26</v>
      </c>
      <c r="O42" s="188">
        <v>26</v>
      </c>
    </row>
    <row r="43" spans="1:15">
      <c r="A43" s="137" t="s">
        <v>95</v>
      </c>
      <c r="B43" s="143" t="s">
        <v>111</v>
      </c>
      <c r="C43" s="144" t="s">
        <v>107</v>
      </c>
      <c r="D43" s="217">
        <v>12</v>
      </c>
      <c r="E43" s="217">
        <v>12</v>
      </c>
      <c r="F43" s="217">
        <v>11</v>
      </c>
      <c r="G43" s="189">
        <v>10</v>
      </c>
      <c r="H43" s="190">
        <v>11</v>
      </c>
      <c r="I43" s="190">
        <v>12</v>
      </c>
      <c r="J43" s="190">
        <v>12</v>
      </c>
      <c r="K43" s="190">
        <v>14</v>
      </c>
      <c r="L43" s="190">
        <v>14</v>
      </c>
      <c r="M43" s="190">
        <v>12</v>
      </c>
      <c r="N43" s="190">
        <v>12</v>
      </c>
      <c r="O43" s="190">
        <v>12</v>
      </c>
    </row>
    <row r="44" spans="1:15">
      <c r="A44" s="140" t="s">
        <v>95</v>
      </c>
      <c r="B44" s="145" t="s">
        <v>112</v>
      </c>
      <c r="C44" s="142" t="s">
        <v>107</v>
      </c>
      <c r="D44" s="217"/>
      <c r="E44" s="217"/>
      <c r="F44" s="217"/>
      <c r="G44" s="191"/>
      <c r="H44" s="191"/>
      <c r="I44" s="191"/>
      <c r="J44" s="191"/>
      <c r="K44" s="191"/>
      <c r="L44" s="191"/>
      <c r="M44" s="191"/>
      <c r="N44" s="191"/>
      <c r="O44" s="191"/>
    </row>
    <row r="45" spans="1:15">
      <c r="A45" s="137" t="s">
        <v>95</v>
      </c>
      <c r="B45" s="146" t="s">
        <v>112</v>
      </c>
      <c r="C45" s="139" t="s">
        <v>109</v>
      </c>
      <c r="D45" s="217"/>
      <c r="E45" s="217"/>
      <c r="F45" s="217"/>
      <c r="G45" s="192"/>
      <c r="H45" s="192"/>
      <c r="I45" s="192"/>
      <c r="J45" s="192"/>
      <c r="K45" s="192"/>
      <c r="L45" s="192"/>
      <c r="M45" s="192"/>
      <c r="N45" s="192"/>
      <c r="O45" s="192"/>
    </row>
    <row r="46" spans="1:15">
      <c r="A46" s="140" t="s">
        <v>95</v>
      </c>
      <c r="B46" s="147" t="s">
        <v>113</v>
      </c>
      <c r="C46" s="142" t="s">
        <v>107</v>
      </c>
      <c r="D46" s="217"/>
      <c r="E46" s="217"/>
      <c r="F46" s="217"/>
      <c r="G46" s="184"/>
      <c r="H46" s="184"/>
      <c r="I46" s="184"/>
      <c r="J46" s="184"/>
      <c r="K46" s="184"/>
      <c r="L46" s="184"/>
      <c r="M46" s="184"/>
      <c r="N46" s="184"/>
      <c r="O46" s="184"/>
    </row>
    <row r="47" spans="1:15">
      <c r="A47" s="137" t="s">
        <v>95</v>
      </c>
      <c r="B47" s="148" t="s">
        <v>113</v>
      </c>
      <c r="C47" s="139" t="s">
        <v>109</v>
      </c>
      <c r="D47" s="217"/>
      <c r="E47" s="217"/>
      <c r="F47" s="217"/>
      <c r="G47" s="184"/>
      <c r="H47" s="184"/>
      <c r="I47" s="184"/>
      <c r="J47" s="184"/>
      <c r="K47" s="184"/>
      <c r="L47" s="184"/>
      <c r="M47" s="184"/>
      <c r="N47" s="184"/>
      <c r="O47" s="184"/>
    </row>
    <row r="48" spans="1:15">
      <c r="A48" s="140" t="s">
        <v>95</v>
      </c>
      <c r="B48" s="149" t="s">
        <v>114</v>
      </c>
      <c r="C48" s="142" t="s">
        <v>107</v>
      </c>
      <c r="D48" s="217"/>
      <c r="E48" s="217"/>
      <c r="F48" s="217"/>
      <c r="G48" s="191"/>
      <c r="H48" s="191"/>
      <c r="I48" s="191"/>
      <c r="J48" s="191"/>
      <c r="K48" s="191"/>
      <c r="L48" s="191"/>
      <c r="M48" s="191"/>
      <c r="N48" s="191"/>
      <c r="O48" s="191"/>
    </row>
    <row r="49" spans="1:15">
      <c r="A49" s="137" t="s">
        <v>95</v>
      </c>
      <c r="B49" s="150" t="s">
        <v>114</v>
      </c>
      <c r="C49" s="139" t="s">
        <v>109</v>
      </c>
      <c r="D49" s="217"/>
      <c r="E49" s="217"/>
      <c r="F49" s="217"/>
      <c r="G49" s="192"/>
      <c r="H49" s="192"/>
      <c r="I49" s="192">
        <v>1.8</v>
      </c>
      <c r="J49" s="192">
        <v>0.40000000000000013</v>
      </c>
      <c r="K49" s="192">
        <v>1.8</v>
      </c>
      <c r="L49" s="192">
        <v>1.8</v>
      </c>
      <c r="M49" s="192">
        <v>1.8</v>
      </c>
      <c r="N49" s="192">
        <v>3</v>
      </c>
      <c r="O49" s="192">
        <v>3</v>
      </c>
    </row>
    <row r="50" spans="1:15">
      <c r="A50" s="140" t="s">
        <v>95</v>
      </c>
      <c r="B50" s="151" t="s">
        <v>115</v>
      </c>
      <c r="C50" s="135" t="s">
        <v>107</v>
      </c>
      <c r="D50" s="217"/>
      <c r="E50" s="217"/>
      <c r="F50" s="217"/>
      <c r="G50" s="184"/>
      <c r="H50" s="184"/>
      <c r="I50" s="184"/>
      <c r="J50" s="184"/>
      <c r="K50" s="184"/>
      <c r="L50" s="184"/>
      <c r="M50" s="184"/>
      <c r="N50" s="184"/>
      <c r="O50" s="184"/>
    </row>
    <row r="51" spans="1:15">
      <c r="A51" s="127" t="s">
        <v>95</v>
      </c>
      <c r="B51" s="151" t="s">
        <v>115</v>
      </c>
      <c r="C51" s="152" t="s">
        <v>109</v>
      </c>
      <c r="D51" s="217">
        <v>1.05</v>
      </c>
      <c r="E51" s="217">
        <v>0.82000000000000206</v>
      </c>
      <c r="F51" s="217">
        <v>6.43</v>
      </c>
      <c r="G51" s="180">
        <v>7.3999999999999995</v>
      </c>
      <c r="H51" s="184">
        <v>5.15</v>
      </c>
      <c r="I51" s="184">
        <v>11.4</v>
      </c>
      <c r="J51" s="184">
        <v>10.8</v>
      </c>
      <c r="K51" s="184">
        <v>13.8</v>
      </c>
      <c r="L51" s="184">
        <v>13.8</v>
      </c>
      <c r="M51" s="184">
        <v>10</v>
      </c>
      <c r="N51" s="184">
        <v>10</v>
      </c>
      <c r="O51" s="184">
        <v>10</v>
      </c>
    </row>
    <row r="52" spans="1:15">
      <c r="A52" s="140" t="s">
        <v>95</v>
      </c>
      <c r="B52" s="153" t="s">
        <v>116</v>
      </c>
      <c r="C52" s="142" t="s">
        <v>107</v>
      </c>
      <c r="D52" s="217"/>
      <c r="E52" s="217"/>
      <c r="F52" s="217"/>
      <c r="G52" s="191"/>
      <c r="H52" s="191"/>
      <c r="I52" s="191"/>
      <c r="J52" s="191"/>
      <c r="K52" s="191"/>
      <c r="L52" s="191"/>
      <c r="M52" s="191"/>
      <c r="N52" s="191"/>
      <c r="O52" s="191"/>
    </row>
    <row r="53" spans="1:15">
      <c r="A53" s="137" t="s">
        <v>95</v>
      </c>
      <c r="B53" s="154" t="s">
        <v>116</v>
      </c>
      <c r="C53" s="139" t="s">
        <v>109</v>
      </c>
      <c r="D53" s="217">
        <v>1.2</v>
      </c>
      <c r="E53" s="217"/>
      <c r="F53" s="217"/>
      <c r="G53" s="192"/>
      <c r="H53" s="192"/>
      <c r="I53" s="192"/>
      <c r="J53" s="192"/>
      <c r="K53" s="192"/>
      <c r="L53" s="192"/>
      <c r="M53" s="192"/>
      <c r="N53" s="192"/>
      <c r="O53" s="192"/>
    </row>
    <row r="54" spans="1:15">
      <c r="A54" s="140" t="s">
        <v>95</v>
      </c>
      <c r="B54" s="153" t="s">
        <v>117</v>
      </c>
      <c r="C54" s="142" t="s">
        <v>107</v>
      </c>
      <c r="D54" s="217"/>
      <c r="E54" s="217"/>
      <c r="F54" s="217"/>
      <c r="G54" s="184"/>
      <c r="H54" s="184"/>
      <c r="I54" s="184"/>
      <c r="J54" s="184"/>
      <c r="K54" s="184"/>
      <c r="L54" s="184"/>
      <c r="M54" s="184"/>
      <c r="N54" s="184"/>
      <c r="O54" s="184"/>
    </row>
    <row r="55" spans="1:15">
      <c r="A55" s="137" t="s">
        <v>95</v>
      </c>
      <c r="B55" s="154" t="s">
        <v>117</v>
      </c>
      <c r="C55" s="139" t="s">
        <v>109</v>
      </c>
      <c r="D55" s="217"/>
      <c r="E55" s="217"/>
      <c r="F55" s="217"/>
      <c r="G55" s="184">
        <v>0.65</v>
      </c>
      <c r="H55" s="184"/>
      <c r="I55" s="184"/>
      <c r="J55" s="184"/>
      <c r="K55" s="184"/>
      <c r="L55" s="184"/>
      <c r="M55" s="184"/>
      <c r="N55" s="184"/>
      <c r="O55" s="184"/>
    </row>
    <row r="56" spans="1:15">
      <c r="A56" s="127" t="s">
        <v>95</v>
      </c>
      <c r="B56" s="155" t="s">
        <v>118</v>
      </c>
      <c r="C56" s="135" t="s">
        <v>107</v>
      </c>
      <c r="D56" s="217"/>
      <c r="E56" s="217"/>
      <c r="F56" s="217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5">
      <c r="A57" s="127" t="s">
        <v>95</v>
      </c>
      <c r="B57" s="155" t="s">
        <v>118</v>
      </c>
      <c r="C57" s="136" t="s">
        <v>108</v>
      </c>
      <c r="D57" s="217"/>
      <c r="E57" s="217"/>
      <c r="F57" s="217"/>
      <c r="G57" s="184"/>
      <c r="H57" s="184"/>
      <c r="I57" s="184"/>
      <c r="J57" s="184"/>
      <c r="K57" s="184"/>
      <c r="L57" s="184"/>
      <c r="M57" s="184"/>
      <c r="N57" s="184"/>
      <c r="O57" s="184"/>
    </row>
    <row r="58" spans="1:15">
      <c r="A58" s="137" t="s">
        <v>95</v>
      </c>
      <c r="B58" s="155" t="s">
        <v>118</v>
      </c>
      <c r="C58" s="152" t="s">
        <v>109</v>
      </c>
      <c r="D58" s="217"/>
      <c r="E58" s="217"/>
      <c r="F58" s="217"/>
      <c r="G58" s="192"/>
      <c r="H58" s="192"/>
      <c r="I58" s="192"/>
      <c r="J58" s="192"/>
      <c r="K58" s="192"/>
      <c r="L58" s="192"/>
      <c r="M58" s="192"/>
      <c r="N58" s="192"/>
      <c r="O58" s="192"/>
    </row>
    <row r="59" spans="1:15">
      <c r="A59" s="137" t="s">
        <v>95</v>
      </c>
      <c r="B59" s="156" t="s">
        <v>119</v>
      </c>
      <c r="C59" s="157" t="s">
        <v>109</v>
      </c>
      <c r="D59" s="217"/>
      <c r="E59" s="217"/>
      <c r="F59" s="217"/>
      <c r="G59" s="184"/>
      <c r="H59" s="184"/>
      <c r="I59" s="184"/>
      <c r="J59" s="184"/>
      <c r="K59" s="184"/>
      <c r="L59" s="184"/>
      <c r="M59" s="184"/>
      <c r="N59" s="184"/>
      <c r="O59" s="184"/>
    </row>
    <row r="60" spans="1:15">
      <c r="A60" s="137" t="s">
        <v>95</v>
      </c>
      <c r="B60" s="156" t="s">
        <v>120</v>
      </c>
      <c r="C60" s="157" t="s">
        <v>109</v>
      </c>
      <c r="D60" s="217"/>
      <c r="E60" s="217"/>
      <c r="F60" s="217"/>
      <c r="G60" s="193"/>
      <c r="H60" s="187"/>
      <c r="I60" s="187"/>
      <c r="J60" s="187"/>
      <c r="K60" s="187"/>
      <c r="L60" s="187"/>
      <c r="M60" s="187"/>
      <c r="N60" s="187"/>
      <c r="O60" s="187"/>
    </row>
    <row r="61" spans="1:15">
      <c r="A61" s="158" t="s">
        <v>116</v>
      </c>
      <c r="B61" s="159" t="s">
        <v>106</v>
      </c>
      <c r="C61" s="160" t="s">
        <v>116</v>
      </c>
      <c r="D61" s="188"/>
      <c r="E61" s="188"/>
      <c r="F61" s="188">
        <v>0.68</v>
      </c>
      <c r="G61" s="188">
        <v>0.7</v>
      </c>
      <c r="H61" s="188">
        <v>0</v>
      </c>
      <c r="I61" s="188"/>
      <c r="J61" s="188">
        <v>0</v>
      </c>
      <c r="K61" s="188"/>
      <c r="L61" s="188"/>
      <c r="M61" s="188">
        <v>0.6</v>
      </c>
      <c r="N61" s="188">
        <v>0.6</v>
      </c>
      <c r="O61" s="188">
        <v>0.6</v>
      </c>
    </row>
    <row r="62" spans="1:15">
      <c r="A62" s="161" t="s">
        <v>116</v>
      </c>
      <c r="B62" s="162" t="s">
        <v>115</v>
      </c>
      <c r="C62" s="163" t="s">
        <v>116</v>
      </c>
      <c r="D62" s="217"/>
      <c r="E62" s="217"/>
      <c r="F62" s="217"/>
      <c r="G62" s="188"/>
      <c r="H62" s="190">
        <v>0.6</v>
      </c>
      <c r="I62" s="190">
        <v>0</v>
      </c>
      <c r="J62" s="190">
        <v>0.6</v>
      </c>
      <c r="K62" s="190">
        <v>1.2</v>
      </c>
      <c r="L62" s="190">
        <v>0.6</v>
      </c>
      <c r="M62" s="190"/>
      <c r="N62" s="190"/>
      <c r="O62" s="190"/>
    </row>
    <row r="63" spans="1:15">
      <c r="A63" s="164" t="s">
        <v>2</v>
      </c>
      <c r="B63" s="134" t="s">
        <v>106</v>
      </c>
      <c r="C63" s="135" t="s">
        <v>107</v>
      </c>
      <c r="D63" s="217">
        <v>0</v>
      </c>
      <c r="E63" s="217">
        <v>2.0000000000000036</v>
      </c>
      <c r="F63" s="217">
        <v>0</v>
      </c>
      <c r="G63" s="194">
        <v>-2.2204460492503131E-16</v>
      </c>
      <c r="H63" s="195">
        <v>0.59999999999999898</v>
      </c>
      <c r="I63" s="195">
        <v>0</v>
      </c>
      <c r="J63" s="195">
        <v>4.4408920985006262E-16</v>
      </c>
      <c r="K63" s="195">
        <v>-5.5511151231257827E-17</v>
      </c>
      <c r="L63" s="195">
        <v>0</v>
      </c>
      <c r="M63" s="195">
        <v>0</v>
      </c>
      <c r="N63" s="195">
        <v>0</v>
      </c>
      <c r="O63" s="195">
        <v>0</v>
      </c>
    </row>
    <row r="64" spans="1:15">
      <c r="A64" s="164" t="s">
        <v>2</v>
      </c>
      <c r="B64" s="134" t="s">
        <v>106</v>
      </c>
      <c r="C64" s="152" t="s">
        <v>109</v>
      </c>
      <c r="D64" s="217">
        <v>5.59</v>
      </c>
      <c r="E64" s="217">
        <v>1.7200000000000002</v>
      </c>
      <c r="F64" s="217"/>
      <c r="G64" s="176">
        <v>0</v>
      </c>
      <c r="H64" s="176">
        <v>2.35</v>
      </c>
      <c r="I64" s="176"/>
      <c r="J64" s="176">
        <v>2.5999999999999996</v>
      </c>
      <c r="K64" s="176">
        <v>0.9</v>
      </c>
      <c r="L64" s="176"/>
      <c r="M64" s="176"/>
      <c r="N64" s="176"/>
      <c r="O64" s="176"/>
    </row>
    <row r="65" spans="1:15">
      <c r="A65" s="161" t="s">
        <v>2</v>
      </c>
      <c r="B65" s="138" t="s">
        <v>106</v>
      </c>
      <c r="C65" s="139" t="s">
        <v>121</v>
      </c>
      <c r="D65" s="217">
        <v>0</v>
      </c>
      <c r="E65" s="217">
        <v>0</v>
      </c>
      <c r="F65" s="217">
        <v>0</v>
      </c>
      <c r="G65" s="190">
        <v>0</v>
      </c>
      <c r="H65" s="190"/>
      <c r="I65" s="190"/>
      <c r="J65" s="190"/>
      <c r="K65" s="190">
        <v>0.3</v>
      </c>
      <c r="L65" s="190"/>
      <c r="M65" s="190"/>
      <c r="N65" s="192"/>
      <c r="O65" s="192"/>
    </row>
    <row r="66" spans="1:15">
      <c r="A66" s="164" t="s">
        <v>2</v>
      </c>
      <c r="B66" s="165" t="s">
        <v>112</v>
      </c>
      <c r="C66" s="135" t="s">
        <v>107</v>
      </c>
      <c r="D66" s="217"/>
      <c r="E66" s="217"/>
      <c r="F66" s="217"/>
      <c r="G66" s="184"/>
      <c r="H66" s="184"/>
      <c r="I66" s="184"/>
      <c r="J66" s="184"/>
      <c r="K66" s="184"/>
      <c r="L66" s="184"/>
      <c r="M66" s="184"/>
      <c r="N66" s="184"/>
      <c r="O66" s="184"/>
    </row>
    <row r="67" spans="1:15">
      <c r="A67" s="164" t="s">
        <v>2</v>
      </c>
      <c r="B67" s="165" t="s">
        <v>112</v>
      </c>
      <c r="C67" s="152" t="s">
        <v>109</v>
      </c>
      <c r="D67" s="217"/>
      <c r="E67" s="217"/>
      <c r="F67" s="217"/>
      <c r="G67" s="184"/>
      <c r="H67" s="184"/>
      <c r="I67" s="184"/>
      <c r="J67" s="184"/>
      <c r="K67" s="184"/>
      <c r="L67" s="184"/>
      <c r="M67" s="184"/>
      <c r="N67" s="184"/>
      <c r="O67" s="184"/>
    </row>
    <row r="68" spans="1:15">
      <c r="A68" s="158" t="s">
        <v>2</v>
      </c>
      <c r="B68" s="147" t="s">
        <v>113</v>
      </c>
      <c r="C68" s="142" t="s">
        <v>107</v>
      </c>
      <c r="D68" s="217"/>
      <c r="E68" s="217"/>
      <c r="F68" s="217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1:15">
      <c r="A69" s="161" t="s">
        <v>2</v>
      </c>
      <c r="B69" s="148" t="s">
        <v>113</v>
      </c>
      <c r="C69" s="139" t="s">
        <v>109</v>
      </c>
      <c r="D69" s="217"/>
      <c r="E69" s="217"/>
      <c r="F69" s="217"/>
      <c r="G69" s="192"/>
      <c r="H69" s="192"/>
      <c r="I69" s="192"/>
      <c r="J69" s="192"/>
      <c r="K69" s="192"/>
      <c r="L69" s="192"/>
      <c r="M69" s="192"/>
      <c r="N69" s="192"/>
      <c r="O69" s="192"/>
    </row>
    <row r="70" spans="1:15">
      <c r="A70" s="158" t="s">
        <v>2</v>
      </c>
      <c r="B70" s="149" t="s">
        <v>114</v>
      </c>
      <c r="C70" s="142" t="s">
        <v>107</v>
      </c>
      <c r="D70" s="217"/>
      <c r="E70" s="217"/>
      <c r="F70" s="217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1:15">
      <c r="A71" s="161" t="s">
        <v>2</v>
      </c>
      <c r="B71" s="150" t="s">
        <v>114</v>
      </c>
      <c r="C71" s="139" t="s">
        <v>109</v>
      </c>
      <c r="D71" s="217">
        <v>4.33</v>
      </c>
      <c r="E71" s="217">
        <v>4.2</v>
      </c>
      <c r="F71" s="217">
        <v>3</v>
      </c>
      <c r="G71" s="189">
        <v>1.8</v>
      </c>
      <c r="H71" s="190">
        <v>1.8</v>
      </c>
      <c r="I71" s="190"/>
      <c r="J71" s="190">
        <v>1.4</v>
      </c>
      <c r="K71" s="190"/>
      <c r="L71" s="190"/>
      <c r="M71" s="190"/>
      <c r="N71" s="190"/>
      <c r="O71" s="190"/>
    </row>
    <row r="72" spans="1:15">
      <c r="A72" s="164" t="s">
        <v>2</v>
      </c>
      <c r="B72" s="151" t="s">
        <v>115</v>
      </c>
      <c r="C72" s="135" t="s">
        <v>107</v>
      </c>
      <c r="D72" s="217">
        <v>0</v>
      </c>
      <c r="E72" s="217">
        <v>0</v>
      </c>
      <c r="F72" s="217">
        <v>0</v>
      </c>
      <c r="G72" s="184">
        <v>0</v>
      </c>
      <c r="H72" s="184">
        <v>0</v>
      </c>
      <c r="I72" s="184">
        <v>0</v>
      </c>
      <c r="J72" s="184"/>
      <c r="K72" s="184"/>
      <c r="L72" s="184"/>
      <c r="M72" s="184"/>
      <c r="N72" s="184"/>
      <c r="O72" s="184">
        <v>0</v>
      </c>
    </row>
    <row r="73" spans="1:15">
      <c r="A73" s="164" t="s">
        <v>2</v>
      </c>
      <c r="B73" s="151" t="s">
        <v>115</v>
      </c>
      <c r="C73" s="152" t="s">
        <v>109</v>
      </c>
      <c r="D73" s="217">
        <v>10.08</v>
      </c>
      <c r="E73" s="217">
        <v>10.079999999999998</v>
      </c>
      <c r="F73" s="217">
        <v>4</v>
      </c>
      <c r="G73" s="184">
        <v>0.20000000000000018</v>
      </c>
      <c r="H73" s="184">
        <v>1.2500000000000009</v>
      </c>
      <c r="I73" s="184"/>
      <c r="J73" s="184"/>
      <c r="K73" s="184"/>
      <c r="L73" s="184"/>
      <c r="M73" s="184"/>
      <c r="N73" s="184"/>
      <c r="O73" s="184"/>
    </row>
    <row r="74" spans="1:15">
      <c r="A74" s="158" t="s">
        <v>2</v>
      </c>
      <c r="B74" s="153" t="s">
        <v>116</v>
      </c>
      <c r="C74" s="142" t="s">
        <v>107</v>
      </c>
      <c r="D74" s="217"/>
      <c r="E74" s="217"/>
      <c r="F74" s="217"/>
      <c r="G74" s="191"/>
      <c r="H74" s="191"/>
      <c r="I74" s="191"/>
      <c r="J74" s="191"/>
      <c r="K74" s="191"/>
      <c r="L74" s="191"/>
      <c r="M74" s="191"/>
      <c r="N74" s="191"/>
      <c r="O74" s="191"/>
    </row>
    <row r="75" spans="1:15">
      <c r="A75" s="161" t="s">
        <v>2</v>
      </c>
      <c r="B75" s="154" t="s">
        <v>116</v>
      </c>
      <c r="C75" s="139" t="s">
        <v>109</v>
      </c>
      <c r="D75" s="217"/>
      <c r="E75" s="217"/>
      <c r="F75" s="217"/>
      <c r="G75" s="192"/>
      <c r="H75" s="192"/>
      <c r="I75" s="192"/>
      <c r="J75" s="192"/>
      <c r="K75" s="192"/>
      <c r="L75" s="192"/>
      <c r="M75" s="192"/>
      <c r="N75" s="192"/>
      <c r="O75" s="192"/>
    </row>
    <row r="76" spans="1:15">
      <c r="A76" s="158" t="s">
        <v>2</v>
      </c>
      <c r="B76" s="153" t="s">
        <v>117</v>
      </c>
      <c r="C76" s="142" t="s">
        <v>107</v>
      </c>
      <c r="D76" s="217"/>
      <c r="E76" s="217"/>
      <c r="F76" s="217"/>
      <c r="G76" s="184"/>
      <c r="H76" s="184"/>
      <c r="I76" s="184"/>
      <c r="J76" s="184"/>
      <c r="K76" s="184"/>
      <c r="L76" s="184"/>
      <c r="M76" s="184"/>
      <c r="N76" s="184"/>
      <c r="O76" s="184"/>
    </row>
    <row r="77" spans="1:15">
      <c r="A77" s="161" t="s">
        <v>2</v>
      </c>
      <c r="B77" s="154" t="s">
        <v>117</v>
      </c>
      <c r="C77" s="139" t="s">
        <v>109</v>
      </c>
      <c r="D77" s="217"/>
      <c r="E77" s="217"/>
      <c r="F77" s="217"/>
      <c r="G77" s="184"/>
      <c r="H77" s="184"/>
      <c r="I77" s="184"/>
      <c r="J77" s="184"/>
      <c r="K77" s="184"/>
      <c r="L77" s="184"/>
      <c r="M77" s="184"/>
      <c r="N77" s="184"/>
      <c r="O77" s="184"/>
    </row>
    <row r="78" spans="1:15">
      <c r="A78" s="158" t="s">
        <v>2</v>
      </c>
      <c r="B78" s="155" t="s">
        <v>118</v>
      </c>
      <c r="C78" s="142" t="s">
        <v>107</v>
      </c>
      <c r="D78" s="217"/>
      <c r="E78" s="217"/>
      <c r="F78" s="217"/>
      <c r="G78" s="191"/>
      <c r="H78" s="191"/>
      <c r="I78" s="191"/>
      <c r="J78" s="191"/>
      <c r="K78" s="191"/>
      <c r="L78" s="191"/>
      <c r="M78" s="191"/>
      <c r="N78" s="191"/>
      <c r="O78" s="191"/>
    </row>
    <row r="79" spans="1:15">
      <c r="A79" s="161" t="s">
        <v>2</v>
      </c>
      <c r="B79" s="155" t="s">
        <v>118</v>
      </c>
      <c r="C79" s="139" t="s">
        <v>109</v>
      </c>
      <c r="D79" s="217"/>
      <c r="E79" s="217"/>
      <c r="F79" s="217"/>
      <c r="G79" s="192"/>
      <c r="H79" s="192"/>
      <c r="I79" s="192"/>
      <c r="J79" s="192"/>
      <c r="K79" s="192"/>
      <c r="L79" s="192"/>
      <c r="M79" s="192"/>
      <c r="N79" s="192"/>
      <c r="O79" s="192"/>
    </row>
    <row r="80" spans="1:15">
      <c r="A80" s="166" t="s">
        <v>2</v>
      </c>
      <c r="B80" s="156" t="s">
        <v>120</v>
      </c>
      <c r="C80" s="157" t="s">
        <v>109</v>
      </c>
      <c r="D80" s="217"/>
      <c r="E80" s="217"/>
      <c r="F80" s="217"/>
      <c r="G80" s="185"/>
      <c r="H80" s="185"/>
      <c r="I80" s="185"/>
      <c r="J80" s="185"/>
      <c r="K80" s="185"/>
      <c r="L80" s="185"/>
      <c r="M80" s="185"/>
      <c r="N80" s="185"/>
      <c r="O80" s="185"/>
    </row>
    <row r="81" spans="1:15">
      <c r="A81" s="164" t="s">
        <v>87</v>
      </c>
      <c r="B81" s="134" t="s">
        <v>106</v>
      </c>
      <c r="C81" s="167" t="s">
        <v>89</v>
      </c>
      <c r="D81" s="217">
        <v>2.5</v>
      </c>
      <c r="E81" s="217">
        <v>2</v>
      </c>
      <c r="F81" s="217">
        <v>2</v>
      </c>
      <c r="G81" s="195">
        <v>1.4</v>
      </c>
      <c r="H81" s="195">
        <v>0</v>
      </c>
      <c r="I81" s="195">
        <v>0</v>
      </c>
      <c r="J81" s="195">
        <v>0</v>
      </c>
      <c r="K81" s="195">
        <v>3</v>
      </c>
      <c r="L81" s="195">
        <v>3</v>
      </c>
      <c r="M81" s="195">
        <v>2</v>
      </c>
      <c r="N81" s="195">
        <v>2</v>
      </c>
      <c r="O81" s="195">
        <v>2</v>
      </c>
    </row>
    <row r="82" spans="1:15">
      <c r="A82" s="164" t="s">
        <v>87</v>
      </c>
      <c r="B82" s="168" t="s">
        <v>114</v>
      </c>
      <c r="C82" s="169" t="s">
        <v>89</v>
      </c>
      <c r="D82" s="217"/>
      <c r="E82" s="217"/>
      <c r="F82" s="217"/>
      <c r="G82" s="195">
        <v>0</v>
      </c>
      <c r="H82" s="176">
        <v>0</v>
      </c>
      <c r="I82" s="176">
        <v>0</v>
      </c>
      <c r="J82" s="176">
        <v>0</v>
      </c>
      <c r="K82" s="176">
        <v>0</v>
      </c>
      <c r="L82" s="176">
        <v>0</v>
      </c>
      <c r="M82" s="176">
        <v>0</v>
      </c>
      <c r="N82" s="176">
        <v>0</v>
      </c>
      <c r="O82" s="176">
        <v>0</v>
      </c>
    </row>
    <row r="83" spans="1:15">
      <c r="A83" s="164" t="s">
        <v>87</v>
      </c>
      <c r="B83" s="151" t="s">
        <v>115</v>
      </c>
      <c r="C83" s="169" t="s">
        <v>89</v>
      </c>
      <c r="D83" s="217">
        <v>3.87</v>
      </c>
      <c r="E83" s="217">
        <v>4.0999999999999996</v>
      </c>
      <c r="F83" s="217">
        <v>3.73</v>
      </c>
      <c r="G83" s="180">
        <v>2.9</v>
      </c>
      <c r="H83" s="176">
        <v>3</v>
      </c>
      <c r="I83" s="176">
        <v>3</v>
      </c>
      <c r="J83" s="176">
        <v>3.6</v>
      </c>
      <c r="K83" s="176">
        <v>0</v>
      </c>
      <c r="L83" s="176">
        <v>0.6</v>
      </c>
      <c r="M83" s="176">
        <v>3</v>
      </c>
      <c r="N83" s="176">
        <v>3</v>
      </c>
      <c r="O83" s="176">
        <v>3</v>
      </c>
    </row>
    <row r="84" spans="1:15">
      <c r="A84" s="166" t="s">
        <v>122</v>
      </c>
      <c r="B84" s="131" t="s">
        <v>106</v>
      </c>
      <c r="C84" s="170" t="s">
        <v>123</v>
      </c>
      <c r="D84" s="217">
        <v>6.2</v>
      </c>
      <c r="E84" s="217">
        <v>5.66</v>
      </c>
      <c r="F84" s="217">
        <v>6.0449999999999999</v>
      </c>
      <c r="G84" s="196">
        <v>5.85</v>
      </c>
      <c r="H84" s="196">
        <v>4.8</v>
      </c>
      <c r="I84" s="196">
        <v>5.7</v>
      </c>
      <c r="J84" s="196">
        <v>4.5599999999999996</v>
      </c>
      <c r="K84" s="196">
        <v>5.68</v>
      </c>
      <c r="L84" s="196">
        <v>5.4</v>
      </c>
      <c r="M84" s="196">
        <v>5.85</v>
      </c>
      <c r="N84" s="196">
        <v>5.85</v>
      </c>
      <c r="O84" s="196">
        <v>5.85</v>
      </c>
    </row>
    <row r="85" spans="1:15" ht="15" thickBot="1">
      <c r="A85" s="171" t="s">
        <v>96</v>
      </c>
      <c r="B85" s="172" t="s">
        <v>106</v>
      </c>
      <c r="C85" s="173" t="s">
        <v>96</v>
      </c>
      <c r="D85" s="217">
        <v>17</v>
      </c>
      <c r="E85" s="217">
        <v>17.5</v>
      </c>
      <c r="F85" s="217">
        <v>15</v>
      </c>
      <c r="G85" s="197">
        <v>16.5</v>
      </c>
      <c r="H85" s="197">
        <v>15.5</v>
      </c>
      <c r="I85" s="197">
        <v>14.5</v>
      </c>
      <c r="J85" s="197">
        <v>15.5</v>
      </c>
      <c r="K85" s="197">
        <v>13.04</v>
      </c>
      <c r="L85" s="197">
        <v>17.2</v>
      </c>
      <c r="M85" s="197">
        <v>14.507999999999999</v>
      </c>
      <c r="N85" s="197">
        <v>13.994</v>
      </c>
      <c r="O85" s="197">
        <v>14.26</v>
      </c>
    </row>
    <row r="87" spans="1:15" ht="15" thickBot="1">
      <c r="A87" s="483" t="s">
        <v>6</v>
      </c>
      <c r="B87" s="484"/>
      <c r="C87" s="25" t="s">
        <v>1</v>
      </c>
      <c r="D87" s="25">
        <v>43831</v>
      </c>
      <c r="E87" s="25">
        <v>43862</v>
      </c>
      <c r="F87" s="25">
        <v>43891</v>
      </c>
      <c r="G87" s="25">
        <v>43922</v>
      </c>
      <c r="H87" s="25">
        <v>43952</v>
      </c>
      <c r="I87" s="25">
        <v>43983</v>
      </c>
      <c r="J87" s="25">
        <v>44013</v>
      </c>
      <c r="K87" s="25">
        <v>44044</v>
      </c>
      <c r="L87" s="25">
        <v>44075</v>
      </c>
      <c r="M87" s="25">
        <v>44105</v>
      </c>
      <c r="N87" s="25">
        <v>44136</v>
      </c>
      <c r="O87" s="25">
        <v>44166</v>
      </c>
    </row>
    <row r="88" spans="1:15" ht="15" thickBot="1">
      <c r="A88" s="199" t="s">
        <v>139</v>
      </c>
      <c r="B88" s="199" t="s">
        <v>140</v>
      </c>
      <c r="G88" s="203">
        <v>66.599999999999994</v>
      </c>
      <c r="H88" s="204">
        <v>56.396999999999998</v>
      </c>
      <c r="I88" s="204">
        <v>61.2</v>
      </c>
      <c r="J88" s="204">
        <v>61.569045454545453</v>
      </c>
      <c r="K88" s="204">
        <v>74.459000000000003</v>
      </c>
      <c r="L88" s="204">
        <v>73.957999999999998</v>
      </c>
      <c r="M88" s="204">
        <v>70.742000000000004</v>
      </c>
      <c r="N88" s="204">
        <v>71.070000000000007</v>
      </c>
      <c r="O88" s="204">
        <v>73.496000000000009</v>
      </c>
    </row>
    <row r="89" spans="1:15">
      <c r="A89" s="481" t="s">
        <v>141</v>
      </c>
      <c r="B89" s="200" t="s">
        <v>142</v>
      </c>
      <c r="C89" s="1" t="s">
        <v>66</v>
      </c>
      <c r="G89" s="205">
        <v>23.148148148148149</v>
      </c>
      <c r="H89" s="206">
        <v>18.518518518518519</v>
      </c>
      <c r="I89" s="206">
        <v>7.716049382716049</v>
      </c>
      <c r="J89" s="206">
        <v>7.716049382716049</v>
      </c>
      <c r="K89" s="206">
        <v>23.148148148148149</v>
      </c>
      <c r="L89" s="206">
        <v>35.493827160493829</v>
      </c>
      <c r="M89" s="206">
        <v>27.777777777777779</v>
      </c>
      <c r="N89" s="206">
        <v>29.320987654320987</v>
      </c>
      <c r="O89" s="206">
        <v>29.320987654320987</v>
      </c>
    </row>
    <row r="90" spans="1:15">
      <c r="A90" s="482"/>
      <c r="B90" s="201" t="s">
        <v>143</v>
      </c>
      <c r="C90" s="1" t="s">
        <v>66</v>
      </c>
      <c r="G90" s="205">
        <v>42.2</v>
      </c>
      <c r="H90" s="205">
        <v>42.2</v>
      </c>
      <c r="I90" s="205">
        <v>53.333333333333329</v>
      </c>
      <c r="J90" s="206">
        <v>55.111111111111114</v>
      </c>
      <c r="K90" s="206">
        <v>55.111111111111114</v>
      </c>
      <c r="L90" s="206">
        <v>42.222222222222221</v>
      </c>
      <c r="M90" s="206">
        <v>43.629629629629626</v>
      </c>
      <c r="N90" s="206">
        <v>42.222222222222221</v>
      </c>
      <c r="O90" s="206">
        <v>43.629629629629626</v>
      </c>
    </row>
    <row r="91" spans="1:15">
      <c r="A91" s="482"/>
      <c r="B91" s="201" t="s">
        <v>144</v>
      </c>
      <c r="C91" s="1" t="s">
        <v>66</v>
      </c>
      <c r="G91" s="207"/>
      <c r="H91" s="207">
        <v>0</v>
      </c>
      <c r="I91" s="207">
        <v>0</v>
      </c>
      <c r="J91" s="207">
        <v>0</v>
      </c>
      <c r="K91" s="207">
        <v>0</v>
      </c>
      <c r="L91" s="207">
        <v>0</v>
      </c>
      <c r="M91" s="207">
        <v>0</v>
      </c>
      <c r="N91" s="207">
        <v>0</v>
      </c>
      <c r="O91" s="207">
        <v>0</v>
      </c>
    </row>
    <row r="92" spans="1:15" ht="15" thickBot="1">
      <c r="A92" s="482"/>
      <c r="B92" s="202" t="s">
        <v>125</v>
      </c>
      <c r="C92" s="1" t="s">
        <v>66</v>
      </c>
      <c r="G92" s="207"/>
      <c r="H92" s="207">
        <v>0</v>
      </c>
      <c r="I92" s="207"/>
      <c r="J92" s="207"/>
      <c r="K92" s="207"/>
      <c r="L92" s="207"/>
      <c r="M92" s="207"/>
      <c r="N92" s="207"/>
      <c r="O92" s="207"/>
    </row>
    <row r="94" spans="1:15">
      <c r="B94" s="208" t="s">
        <v>95</v>
      </c>
      <c r="C94" s="25" t="s">
        <v>1</v>
      </c>
      <c r="D94" s="25">
        <v>43831</v>
      </c>
      <c r="E94" s="25">
        <v>43862</v>
      </c>
      <c r="F94" s="25">
        <v>43891</v>
      </c>
      <c r="G94" s="25">
        <v>43922</v>
      </c>
      <c r="H94" s="25">
        <v>43952</v>
      </c>
      <c r="I94" s="25">
        <v>43983</v>
      </c>
      <c r="J94" s="25">
        <v>44013</v>
      </c>
      <c r="K94" s="25">
        <v>44044</v>
      </c>
      <c r="L94" s="25">
        <v>44075</v>
      </c>
      <c r="M94" s="25">
        <v>44105</v>
      </c>
      <c r="N94" s="25">
        <v>44136</v>
      </c>
      <c r="O94" s="25">
        <v>44166</v>
      </c>
    </row>
    <row r="95" spans="1:15">
      <c r="B95" s="1" t="s">
        <v>2</v>
      </c>
      <c r="C95" s="1" t="s">
        <v>61</v>
      </c>
      <c r="G95" s="209">
        <f t="shared" ref="G95:O95" si="9">G89*0.648</f>
        <v>15.000000000000002</v>
      </c>
      <c r="H95" s="209">
        <f t="shared" si="9"/>
        <v>12</v>
      </c>
      <c r="I95" s="209">
        <f t="shared" si="9"/>
        <v>5</v>
      </c>
      <c r="J95" s="209">
        <f t="shared" si="9"/>
        <v>5</v>
      </c>
      <c r="K95" s="209">
        <f t="shared" si="9"/>
        <v>15.000000000000002</v>
      </c>
      <c r="L95" s="209">
        <f t="shared" si="9"/>
        <v>23.000000000000004</v>
      </c>
      <c r="M95" s="209">
        <f t="shared" si="9"/>
        <v>18</v>
      </c>
      <c r="N95" s="209">
        <f t="shared" si="9"/>
        <v>19</v>
      </c>
      <c r="O95" s="209">
        <f t="shared" si="9"/>
        <v>19</v>
      </c>
    </row>
    <row r="96" spans="1:15">
      <c r="B96" s="1" t="s">
        <v>3</v>
      </c>
      <c r="C96" s="1" t="s">
        <v>61</v>
      </c>
      <c r="G96" s="209">
        <f t="shared" ref="G96:O96" si="10">G90*0.648</f>
        <v>27.345600000000001</v>
      </c>
      <c r="H96" s="209">
        <f t="shared" si="10"/>
        <v>27.345600000000001</v>
      </c>
      <c r="I96" s="209">
        <f t="shared" si="10"/>
        <v>34.559999999999995</v>
      </c>
      <c r="J96" s="209">
        <f t="shared" si="10"/>
        <v>35.712000000000003</v>
      </c>
      <c r="K96" s="209">
        <f t="shared" si="10"/>
        <v>35.712000000000003</v>
      </c>
      <c r="L96" s="209">
        <f t="shared" si="10"/>
        <v>27.36</v>
      </c>
      <c r="M96" s="209">
        <f t="shared" si="10"/>
        <v>28.271999999999998</v>
      </c>
      <c r="N96" s="209">
        <f t="shared" si="10"/>
        <v>27.36</v>
      </c>
      <c r="O96" s="209">
        <f t="shared" si="10"/>
        <v>28.271999999999998</v>
      </c>
    </row>
    <row r="97" spans="2:15">
      <c r="B97" s="1" t="s">
        <v>125</v>
      </c>
      <c r="C97" s="1" t="s">
        <v>61</v>
      </c>
      <c r="G97" s="209">
        <f>G92*0.648</f>
        <v>0</v>
      </c>
      <c r="H97" s="209">
        <f t="shared" ref="H97:O97" si="11">H92*0.648</f>
        <v>0</v>
      </c>
      <c r="I97" s="209">
        <f t="shared" si="11"/>
        <v>0</v>
      </c>
      <c r="J97" s="209">
        <f t="shared" si="11"/>
        <v>0</v>
      </c>
      <c r="K97" s="209">
        <f t="shared" si="11"/>
        <v>0</v>
      </c>
      <c r="L97" s="209">
        <f t="shared" si="11"/>
        <v>0</v>
      </c>
      <c r="M97" s="209">
        <f t="shared" si="11"/>
        <v>0</v>
      </c>
      <c r="N97" s="209">
        <f t="shared" si="11"/>
        <v>0</v>
      </c>
      <c r="O97" s="209">
        <f t="shared" si="11"/>
        <v>0</v>
      </c>
    </row>
    <row r="98" spans="2:15">
      <c r="B98" s="1"/>
      <c r="C98" s="1"/>
      <c r="G98" s="209">
        <f>G95+G96</f>
        <v>42.345600000000005</v>
      </c>
      <c r="H98" s="209">
        <f t="shared" ref="H98:O98" si="12">H95+H96</f>
        <v>39.345600000000005</v>
      </c>
      <c r="I98" s="209">
        <f t="shared" si="12"/>
        <v>39.559999999999995</v>
      </c>
      <c r="J98" s="209">
        <f t="shared" si="12"/>
        <v>40.712000000000003</v>
      </c>
      <c r="K98" s="209">
        <f t="shared" si="12"/>
        <v>50.712000000000003</v>
      </c>
      <c r="L98" s="209">
        <f t="shared" si="12"/>
        <v>50.36</v>
      </c>
      <c r="M98" s="209">
        <f t="shared" si="12"/>
        <v>46.271999999999998</v>
      </c>
      <c r="N98" s="209">
        <f t="shared" si="12"/>
        <v>46.36</v>
      </c>
      <c r="O98" s="209">
        <f t="shared" si="12"/>
        <v>47.271999999999998</v>
      </c>
    </row>
    <row r="99" spans="2:15">
      <c r="B99" s="208" t="s">
        <v>95</v>
      </c>
      <c r="C99" s="25" t="s">
        <v>1</v>
      </c>
      <c r="D99" s="25">
        <v>43831</v>
      </c>
      <c r="E99" s="25">
        <v>43862</v>
      </c>
      <c r="F99" s="25">
        <v>43891</v>
      </c>
      <c r="G99" s="25">
        <v>43922</v>
      </c>
      <c r="H99" s="25">
        <v>43952</v>
      </c>
      <c r="I99" s="25">
        <v>43983</v>
      </c>
      <c r="J99" s="25">
        <v>44013</v>
      </c>
      <c r="K99" s="25">
        <v>44044</v>
      </c>
      <c r="L99" s="25">
        <v>44075</v>
      </c>
      <c r="M99" s="25">
        <v>44105</v>
      </c>
      <c r="N99" s="25">
        <v>44136</v>
      </c>
      <c r="O99" s="25">
        <v>44166</v>
      </c>
    </row>
    <row r="100" spans="2:15">
      <c r="B100" t="s">
        <v>156</v>
      </c>
      <c r="C100" s="218" t="s">
        <v>133</v>
      </c>
      <c r="D100" s="220">
        <v>33142.769999999997</v>
      </c>
      <c r="E100" s="220">
        <v>32359.35</v>
      </c>
      <c r="F100" s="220">
        <v>35045.15</v>
      </c>
      <c r="G100" s="219">
        <v>34000</v>
      </c>
      <c r="H100" s="219">
        <v>34000</v>
      </c>
      <c r="I100" s="219">
        <v>34000</v>
      </c>
      <c r="J100" s="219">
        <v>34000</v>
      </c>
      <c r="K100" s="219">
        <v>34000</v>
      </c>
      <c r="L100" s="219">
        <v>34000</v>
      </c>
      <c r="M100" s="219">
        <v>34000</v>
      </c>
      <c r="N100" s="219">
        <v>34000</v>
      </c>
      <c r="O100" s="219">
        <v>34000</v>
      </c>
    </row>
    <row r="101" spans="2:15">
      <c r="B101" t="s">
        <v>157</v>
      </c>
      <c r="C101" s="218" t="s">
        <v>133</v>
      </c>
      <c r="D101" s="220">
        <v>12191.69</v>
      </c>
      <c r="E101" s="220">
        <v>11971.85</v>
      </c>
      <c r="F101" s="220">
        <v>13497.55</v>
      </c>
      <c r="G101" s="219">
        <v>12000</v>
      </c>
      <c r="H101" s="219">
        <v>12000</v>
      </c>
      <c r="I101" s="219">
        <v>12000</v>
      </c>
      <c r="J101" s="219">
        <v>12000</v>
      </c>
      <c r="K101" s="219">
        <v>12000</v>
      </c>
      <c r="L101" s="219">
        <v>12000</v>
      </c>
      <c r="M101" s="219">
        <v>12000</v>
      </c>
      <c r="N101" s="219">
        <v>12000</v>
      </c>
      <c r="O101" s="219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W144"/>
  <sheetViews>
    <sheetView topLeftCell="A82" zoomScale="85" zoomScaleNormal="85" workbookViewId="0">
      <selection activeCell="G101" sqref="G101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7.36328125" style="68" bestFit="1" customWidth="1"/>
    <col min="5" max="16" width="8.36328125" style="69" customWidth="1"/>
    <col min="17" max="17" width="8.6328125" style="69"/>
    <col min="18" max="18" width="10.1796875" style="69" bestFit="1" customWidth="1"/>
    <col min="19" max="19" width="11.36328125" style="69" bestFit="1" customWidth="1"/>
    <col min="20" max="16384" width="8.6328125" style="69"/>
  </cols>
  <sheetData>
    <row r="1" spans="1:16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>
      <c r="A2" s="485" t="s">
        <v>1</v>
      </c>
      <c r="B2" s="489" t="s">
        <v>23</v>
      </c>
      <c r="C2" s="288"/>
      <c r="D2" s="356">
        <v>44531</v>
      </c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6">
      <c r="A3" s="485"/>
      <c r="B3" s="489"/>
      <c r="C3" s="65"/>
      <c r="D3" s="302">
        <v>242858</v>
      </c>
      <c r="E3" s="302">
        <f>'Reference Price จจ'!D3</f>
        <v>242889</v>
      </c>
      <c r="F3" s="302">
        <f>'Reference Price จจ'!E3</f>
        <v>242920</v>
      </c>
      <c r="G3" s="302">
        <f>'Reference Price จจ'!F3</f>
        <v>242948</v>
      </c>
      <c r="H3" s="302">
        <f>'Reference Price จจ'!G3</f>
        <v>242979</v>
      </c>
      <c r="I3" s="302">
        <f>'Reference Price จจ'!H3</f>
        <v>243009</v>
      </c>
      <c r="J3" s="302">
        <f>'Reference Price จจ'!I3</f>
        <v>243040</v>
      </c>
      <c r="K3" s="302">
        <f>'Reference Price จจ'!J3</f>
        <v>243070</v>
      </c>
      <c r="L3" s="302">
        <f>'Reference Price จจ'!K3</f>
        <v>243101</v>
      </c>
      <c r="M3" s="302">
        <f>'Reference Price จจ'!L3</f>
        <v>243132</v>
      </c>
      <c r="N3" s="302">
        <f>'Reference Price จจ'!M3</f>
        <v>243162</v>
      </c>
      <c r="O3" s="302">
        <f>'Reference Price จจ'!N3</f>
        <v>243193</v>
      </c>
      <c r="P3" s="302">
        <f>'Reference Price จจ'!O3</f>
        <v>243223</v>
      </c>
    </row>
    <row r="4" spans="1:16">
      <c r="A4" s="4" t="s">
        <v>24</v>
      </c>
      <c r="B4" s="315" t="s">
        <v>9</v>
      </c>
      <c r="C4" s="19"/>
      <c r="D4" s="287">
        <f>'Reference Price จจ'!C4</f>
        <v>73.19</v>
      </c>
      <c r="E4" s="287">
        <f>'Reference Price จจ'!D4</f>
        <v>83.46</v>
      </c>
      <c r="F4" s="287">
        <f>'Reference Price จจ'!E4</f>
        <v>92.34</v>
      </c>
      <c r="G4" s="287">
        <f>'Reference Price จจ'!F4</f>
        <v>118.8</v>
      </c>
      <c r="H4" s="287">
        <f>'Reference Price จจ'!G4</f>
        <v>117</v>
      </c>
      <c r="I4" s="287">
        <f>'Reference Price จจ'!H4</f>
        <v>112.8</v>
      </c>
      <c r="J4" s="287">
        <f>'Reference Price จจ'!I4</f>
        <v>108</v>
      </c>
      <c r="K4" s="287">
        <f>'Reference Price จจ'!J4</f>
        <v>102.4</v>
      </c>
      <c r="L4" s="287">
        <f>'Reference Price จจ'!K4</f>
        <v>102</v>
      </c>
      <c r="M4" s="287">
        <f>'Reference Price จจ'!L4</f>
        <v>100.8</v>
      </c>
      <c r="N4" s="287">
        <f>'Reference Price จจ'!M4</f>
        <v>98.4</v>
      </c>
      <c r="O4" s="287">
        <f>'Reference Price จจ'!N4</f>
        <v>97.06</v>
      </c>
      <c r="P4" s="287">
        <f>'Reference Price จจ'!O4</f>
        <v>95.5</v>
      </c>
    </row>
    <row r="5" spans="1:16">
      <c r="A5" s="4" t="s">
        <v>7</v>
      </c>
      <c r="B5" s="315" t="s">
        <v>10</v>
      </c>
      <c r="C5" s="19"/>
      <c r="D5" s="287">
        <f>'Reference Price จจ'!C5</f>
        <v>702.8</v>
      </c>
      <c r="E5" s="287">
        <f>'Reference Price จจ'!D5</f>
        <v>769.86</v>
      </c>
      <c r="F5" s="287">
        <f>'Reference Price จจ'!E5</f>
        <v>858.16</v>
      </c>
      <c r="G5" s="287">
        <f>'Reference Price จจ'!F5</f>
        <v>1136.52</v>
      </c>
      <c r="H5" s="287">
        <f>'Reference Price จจ'!G5</f>
        <v>1115.55</v>
      </c>
      <c r="I5" s="287">
        <f>'Reference Price จจ'!H5</f>
        <v>1066.4999999999998</v>
      </c>
      <c r="J5" s="287">
        <f>'Reference Price จจ'!I5</f>
        <v>1017.9000000000001</v>
      </c>
      <c r="K5" s="287">
        <f>'Reference Price จจ'!J5</f>
        <v>958.95</v>
      </c>
      <c r="L5" s="287">
        <f>'Reference Price จจ'!K5</f>
        <v>952.02</v>
      </c>
      <c r="M5" s="287">
        <f>'Reference Price จจ'!L5</f>
        <v>935.37</v>
      </c>
      <c r="N5" s="287">
        <f>'Reference Price จจ'!M5</f>
        <v>913.32</v>
      </c>
      <c r="O5" s="287">
        <f>'Reference Price จจ'!N5</f>
        <v>903.06000000000006</v>
      </c>
      <c r="P5" s="287">
        <f>'Reference Price จจ'!O5</f>
        <v>892.62</v>
      </c>
    </row>
    <row r="6" spans="1:16">
      <c r="A6" s="4" t="s">
        <v>7</v>
      </c>
      <c r="B6" s="316" t="s">
        <v>11</v>
      </c>
      <c r="C6" s="19"/>
      <c r="D6" s="287">
        <f>'Reference Price จจ'!C6</f>
        <v>698.4</v>
      </c>
      <c r="E6" s="287">
        <f>'Reference Price จจ'!D6</f>
        <v>759.51</v>
      </c>
      <c r="F6" s="287">
        <f>'Reference Price จจ'!E6</f>
        <v>859.05000000000007</v>
      </c>
      <c r="G6" s="287">
        <f>'Reference Price จจ'!F6</f>
        <v>1123.92</v>
      </c>
      <c r="H6" s="287">
        <f>'Reference Price จจ'!G6</f>
        <v>1102.95</v>
      </c>
      <c r="I6" s="287">
        <f>'Reference Price จจ'!H6</f>
        <v>1053.8999999999999</v>
      </c>
      <c r="J6" s="287">
        <f>'Reference Price จจ'!I6</f>
        <v>1005.3000000000001</v>
      </c>
      <c r="K6" s="287">
        <f>'Reference Price จจ'!J6</f>
        <v>946.35</v>
      </c>
      <c r="L6" s="287">
        <f>'Reference Price จจ'!K6</f>
        <v>939.42</v>
      </c>
      <c r="M6" s="287">
        <f>'Reference Price จจ'!L6</f>
        <v>922.77</v>
      </c>
      <c r="N6" s="287">
        <f>'Reference Price จจ'!M6</f>
        <v>900.72</v>
      </c>
      <c r="O6" s="287">
        <f>'Reference Price จจ'!N6</f>
        <v>890.46</v>
      </c>
      <c r="P6" s="287">
        <f>'Reference Price จจ'!O6</f>
        <v>880.02</v>
      </c>
    </row>
    <row r="7" spans="1:16">
      <c r="A7" s="4" t="s">
        <v>24</v>
      </c>
      <c r="B7" s="316" t="s">
        <v>11</v>
      </c>
      <c r="C7" s="19"/>
      <c r="D7" s="287">
        <f>'Reference Price จจ'!C7</f>
        <v>78</v>
      </c>
      <c r="E7" s="287">
        <f>'Reference Price จจ'!D7</f>
        <v>84.39</v>
      </c>
      <c r="F7" s="287">
        <f>'Reference Price จจ'!E7</f>
        <v>95.45</v>
      </c>
      <c r="G7" s="287">
        <f>'Reference Price จจ'!F7</f>
        <v>124.88000000000001</v>
      </c>
      <c r="H7" s="287">
        <f>'Reference Price จจ'!G7</f>
        <v>122.55000000000001</v>
      </c>
      <c r="I7" s="287">
        <f>'Reference Price จจ'!H7</f>
        <v>117.09999999999998</v>
      </c>
      <c r="J7" s="287">
        <f>'Reference Price จจ'!I7</f>
        <v>111.7</v>
      </c>
      <c r="K7" s="287">
        <f>'Reference Price จจ'!J7</f>
        <v>105.15</v>
      </c>
      <c r="L7" s="287">
        <f>'Reference Price จจ'!K7</f>
        <v>104.38</v>
      </c>
      <c r="M7" s="287">
        <f>'Reference Price จจ'!L7</f>
        <v>102.53</v>
      </c>
      <c r="N7" s="287">
        <f>'Reference Price จจ'!M7</f>
        <v>100.08</v>
      </c>
      <c r="O7" s="287">
        <f>'Reference Price จจ'!N7</f>
        <v>98.94</v>
      </c>
      <c r="P7" s="287">
        <f>'Reference Price จจ'!O7</f>
        <v>97.78</v>
      </c>
    </row>
    <row r="8" spans="1:16">
      <c r="A8" s="4" t="s">
        <v>7</v>
      </c>
      <c r="B8" s="317" t="s">
        <v>44</v>
      </c>
      <c r="C8" s="19"/>
      <c r="D8" s="287">
        <f>'Reference Price จจ'!C8</f>
        <v>700</v>
      </c>
      <c r="E8" s="287">
        <f>'Reference Price จจ'!D8</f>
        <v>725</v>
      </c>
      <c r="F8" s="287">
        <f>'Reference Price จจ'!E8</f>
        <v>775</v>
      </c>
      <c r="G8" s="287">
        <f>'Reference Price จจ'!F8</f>
        <v>907.5</v>
      </c>
      <c r="H8" s="287">
        <f>'Reference Price จจ'!G8</f>
        <v>742.5</v>
      </c>
      <c r="I8" s="287">
        <f>'Reference Price จจ'!H8</f>
        <v>712.5</v>
      </c>
      <c r="J8" s="287">
        <f>'Reference Price จจ'!I8</f>
        <v>682.5</v>
      </c>
      <c r="K8" s="287">
        <f>'Reference Price จจ'!J8</f>
        <v>652.5</v>
      </c>
      <c r="L8" s="287">
        <f>'Reference Price จจ'!K8</f>
        <v>632.5</v>
      </c>
      <c r="M8" s="287">
        <f>'Reference Price จจ'!L8</f>
        <v>637.5</v>
      </c>
      <c r="N8" s="287">
        <f>'Reference Price จจ'!M8</f>
        <v>645</v>
      </c>
      <c r="O8" s="287">
        <f>'Reference Price จจ'!N8</f>
        <v>662.5</v>
      </c>
      <c r="P8" s="287">
        <f>'Reference Price จจ'!O8</f>
        <v>662.5</v>
      </c>
    </row>
    <row r="9" spans="1:16">
      <c r="A9" s="4" t="s">
        <v>7</v>
      </c>
      <c r="B9" s="317" t="s">
        <v>43</v>
      </c>
      <c r="C9" s="19"/>
      <c r="D9" s="287">
        <f>'Reference Price จจ'!C9</f>
        <v>772.5</v>
      </c>
      <c r="E9" s="287">
        <f>'Reference Price จจ'!D9</f>
        <v>725</v>
      </c>
      <c r="F9" s="287">
        <f>'Reference Price จจ'!E9</f>
        <v>775</v>
      </c>
      <c r="G9" s="287">
        <f>'Reference Price จจ'!F9</f>
        <v>907.5</v>
      </c>
      <c r="H9" s="287">
        <f>'Reference Price จจ'!G9</f>
        <v>742.5</v>
      </c>
      <c r="I9" s="287">
        <f>'Reference Price จจ'!H9</f>
        <v>712.5</v>
      </c>
      <c r="J9" s="287">
        <f>'Reference Price จจ'!I9</f>
        <v>682.5</v>
      </c>
      <c r="K9" s="287">
        <f>'Reference Price จจ'!J9</f>
        <v>652.5</v>
      </c>
      <c r="L9" s="287">
        <f>'Reference Price จจ'!K9</f>
        <v>632.5</v>
      </c>
      <c r="M9" s="287">
        <f>'Reference Price จจ'!L9</f>
        <v>637.5</v>
      </c>
      <c r="N9" s="287">
        <f>'Reference Price จจ'!M9</f>
        <v>645</v>
      </c>
      <c r="O9" s="287">
        <f>'Reference Price จจ'!N9</f>
        <v>662.5</v>
      </c>
      <c r="P9" s="287">
        <f>'Reference Price จจ'!O9</f>
        <v>662.5</v>
      </c>
    </row>
    <row r="10" spans="1:16">
      <c r="A10" s="4" t="s">
        <v>7</v>
      </c>
      <c r="B10" s="317" t="s">
        <v>21</v>
      </c>
      <c r="C10" s="19"/>
      <c r="D10" s="287">
        <f>'Reference Price จจ'!C10</f>
        <v>795</v>
      </c>
      <c r="E10" s="287">
        <f>'Reference Price จจ'!D10</f>
        <v>740</v>
      </c>
      <c r="F10" s="287">
        <f>'Reference Price จจ'!E10</f>
        <v>775</v>
      </c>
      <c r="G10" s="287">
        <f>'Reference Price จจ'!F10</f>
        <v>895</v>
      </c>
      <c r="H10" s="287">
        <f>'Reference Price จจ'!G10</f>
        <v>740</v>
      </c>
      <c r="I10" s="287">
        <f>'Reference Price จจ'!H10</f>
        <v>710</v>
      </c>
      <c r="J10" s="287">
        <f>'Reference Price จจ'!I10</f>
        <v>680</v>
      </c>
      <c r="K10" s="287">
        <f>'Reference Price จจ'!J10</f>
        <v>650</v>
      </c>
      <c r="L10" s="287">
        <f>'Reference Price จจ'!K10</f>
        <v>630</v>
      </c>
      <c r="M10" s="287">
        <f>'Reference Price จจ'!L10</f>
        <v>635</v>
      </c>
      <c r="N10" s="287">
        <f>'Reference Price จจ'!M10</f>
        <v>640</v>
      </c>
      <c r="O10" s="287">
        <f>'Reference Price จจ'!N10</f>
        <v>655</v>
      </c>
      <c r="P10" s="287">
        <f>'Reference Price จจ'!O10</f>
        <v>660</v>
      </c>
    </row>
    <row r="11" spans="1:16">
      <c r="A11" s="4" t="s">
        <v>7</v>
      </c>
      <c r="B11" s="317" t="s">
        <v>22</v>
      </c>
      <c r="C11" s="19"/>
      <c r="D11" s="287">
        <f>'Reference Price จจ'!C11</f>
        <v>750</v>
      </c>
      <c r="E11" s="287">
        <f>'Reference Price จจ'!D11</f>
        <v>710</v>
      </c>
      <c r="F11" s="287">
        <f>'Reference Price จจ'!E11</f>
        <v>775</v>
      </c>
      <c r="G11" s="287">
        <f>'Reference Price จจ'!F11</f>
        <v>920</v>
      </c>
      <c r="H11" s="287">
        <f>'Reference Price จจ'!G11</f>
        <v>745</v>
      </c>
      <c r="I11" s="287">
        <f>'Reference Price จจ'!H11</f>
        <v>715</v>
      </c>
      <c r="J11" s="287">
        <f>'Reference Price จจ'!I11</f>
        <v>685</v>
      </c>
      <c r="K11" s="287">
        <f>'Reference Price จจ'!J11</f>
        <v>655</v>
      </c>
      <c r="L11" s="287">
        <f>'Reference Price จจ'!K11</f>
        <v>635</v>
      </c>
      <c r="M11" s="287">
        <f>'Reference Price จจ'!L11</f>
        <v>640</v>
      </c>
      <c r="N11" s="287">
        <f>'Reference Price จจ'!M11</f>
        <v>650</v>
      </c>
      <c r="O11" s="287">
        <f>'Reference Price จจ'!N11</f>
        <v>670</v>
      </c>
      <c r="P11" s="287">
        <f>'Reference Price จจ'!O11</f>
        <v>665</v>
      </c>
    </row>
    <row r="12" spans="1:16">
      <c r="A12" s="4" t="s">
        <v>7</v>
      </c>
      <c r="B12" s="316" t="s">
        <v>8</v>
      </c>
      <c r="C12" s="19"/>
      <c r="D12" s="287">
        <f>'Reference Price จจ'!C12</f>
        <v>1234</v>
      </c>
      <c r="E12" s="287">
        <f>'Reference Price จจ'!D12</f>
        <v>1231.3</v>
      </c>
      <c r="F12" s="287">
        <f>'Reference Price จจ'!E12</f>
        <v>1313</v>
      </c>
      <c r="G12" s="287">
        <f>'Reference Price จจ'!F12</f>
        <v>1334</v>
      </c>
      <c r="H12" s="287">
        <f>'Reference Price จจ'!G12</f>
        <v>1322</v>
      </c>
      <c r="I12" s="287">
        <f>'Reference Price จจ'!H12</f>
        <v>1301</v>
      </c>
      <c r="J12" s="287">
        <f>'Reference Price จจ'!I12</f>
        <v>1274</v>
      </c>
      <c r="K12" s="287">
        <f>'Reference Price จจ'!J12</f>
        <v>1262</v>
      </c>
      <c r="L12" s="287">
        <f>'Reference Price จจ'!K12</f>
        <v>1247</v>
      </c>
      <c r="M12" s="287">
        <f>'Reference Price จจ'!L12</f>
        <v>1249</v>
      </c>
      <c r="N12" s="287">
        <f>'Reference Price จจ'!M12</f>
        <v>1254</v>
      </c>
      <c r="O12" s="287">
        <f>'Reference Price จจ'!N12</f>
        <v>1274</v>
      </c>
      <c r="P12" s="287">
        <f>'Reference Price จจ'!O12</f>
        <v>1252</v>
      </c>
    </row>
    <row r="13" spans="1:16">
      <c r="A13" s="4" t="s">
        <v>7</v>
      </c>
      <c r="B13" s="316" t="s">
        <v>13</v>
      </c>
      <c r="C13" s="19"/>
      <c r="D13" s="287">
        <f>'Reference Price จจ'!C13</f>
        <v>1575</v>
      </c>
      <c r="E13" s="287">
        <f>'Reference Price จจ'!D13</f>
        <v>1542.5</v>
      </c>
      <c r="F13" s="287">
        <f>'Reference Price จจ'!E13</f>
        <v>1625</v>
      </c>
      <c r="G13" s="287">
        <f>'Reference Price จจ'!F13</f>
        <v>1640</v>
      </c>
      <c r="H13" s="287">
        <f>'Reference Price จจ'!G13</f>
        <v>1600</v>
      </c>
      <c r="I13" s="287">
        <f>'Reference Price จจ'!H13</f>
        <v>1546</v>
      </c>
      <c r="J13" s="287">
        <f>'Reference Price จจ'!I13</f>
        <v>1500</v>
      </c>
      <c r="K13" s="287">
        <f>'Reference Price จจ'!J13</f>
        <v>1469</v>
      </c>
      <c r="L13" s="287">
        <f>'Reference Price จจ'!K13</f>
        <v>1423</v>
      </c>
      <c r="M13" s="287">
        <f>'Reference Price จจ'!L13</f>
        <v>1403</v>
      </c>
      <c r="N13" s="287">
        <f>'Reference Price จจ'!M13</f>
        <v>1455</v>
      </c>
      <c r="O13" s="287">
        <f>'Reference Price จจ'!N13</f>
        <v>1512</v>
      </c>
      <c r="P13" s="287">
        <f>'Reference Price จจ'!O13</f>
        <v>1470</v>
      </c>
    </row>
    <row r="14" spans="1:16">
      <c r="A14" s="4" t="s">
        <v>7</v>
      </c>
      <c r="B14" s="316" t="s">
        <v>14</v>
      </c>
      <c r="C14" s="19"/>
      <c r="D14" s="287">
        <f>'Reference Price จจ'!C14</f>
        <v>1274</v>
      </c>
      <c r="E14" s="287">
        <f>'Reference Price จจ'!D14</f>
        <v>1258.8</v>
      </c>
      <c r="F14" s="287">
        <f>'Reference Price จจ'!E14</f>
        <v>1313</v>
      </c>
      <c r="G14" s="287">
        <f>'Reference Price จจ'!F14</f>
        <v>1341</v>
      </c>
      <c r="H14" s="287">
        <f>'Reference Price จจ'!G14</f>
        <v>1355</v>
      </c>
      <c r="I14" s="287">
        <f>'Reference Price จจ'!H14</f>
        <v>1340</v>
      </c>
      <c r="J14" s="287">
        <f>'Reference Price จจ'!I14</f>
        <v>1336</v>
      </c>
      <c r="K14" s="287">
        <f>'Reference Price จจ'!J14</f>
        <v>1324</v>
      </c>
      <c r="L14" s="287">
        <f>'Reference Price จจ'!K14</f>
        <v>1306</v>
      </c>
      <c r="M14" s="287">
        <f>'Reference Price จจ'!L14</f>
        <v>1293</v>
      </c>
      <c r="N14" s="287">
        <f>'Reference Price จจ'!M14</f>
        <v>1303</v>
      </c>
      <c r="O14" s="287">
        <f>'Reference Price จจ'!N14</f>
        <v>1328</v>
      </c>
      <c r="P14" s="287">
        <f>'Reference Price จจ'!O14</f>
        <v>1309</v>
      </c>
    </row>
    <row r="15" spans="1:16">
      <c r="A15" s="4" t="s">
        <v>7</v>
      </c>
      <c r="B15" s="316" t="s">
        <v>15</v>
      </c>
      <c r="C15" s="19"/>
      <c r="D15" s="287">
        <f>'Reference Price จจ'!C15</f>
        <v>1255</v>
      </c>
      <c r="E15" s="287">
        <f>'Reference Price จจ'!D15</f>
        <v>1296.9000000000001</v>
      </c>
      <c r="F15" s="287">
        <f>'Reference Price จจ'!E15</f>
        <v>1375</v>
      </c>
      <c r="G15" s="287">
        <f>'Reference Price จจ'!F15</f>
        <v>1398</v>
      </c>
      <c r="H15" s="287">
        <f>'Reference Price จจ'!G15</f>
        <v>1388</v>
      </c>
      <c r="I15" s="287">
        <f>'Reference Price จจ'!H15</f>
        <v>1375</v>
      </c>
      <c r="J15" s="287">
        <f>'Reference Price จจ'!I15</f>
        <v>1345</v>
      </c>
      <c r="K15" s="287">
        <f>'Reference Price จจ'!J15</f>
        <v>1305</v>
      </c>
      <c r="L15" s="287">
        <f>'Reference Price จจ'!K15</f>
        <v>1288</v>
      </c>
      <c r="M15" s="287">
        <f>'Reference Price จจ'!L15</f>
        <v>1298</v>
      </c>
      <c r="N15" s="287">
        <f>'Reference Price จจ'!M15</f>
        <v>1318</v>
      </c>
      <c r="O15" s="287">
        <f>'Reference Price จจ'!N15</f>
        <v>1325</v>
      </c>
      <c r="P15" s="287">
        <f>'Reference Price จจ'!O15</f>
        <v>1305</v>
      </c>
    </row>
    <row r="16" spans="1:16">
      <c r="A16" s="4" t="s">
        <v>7</v>
      </c>
      <c r="B16" s="315" t="s">
        <v>16</v>
      </c>
      <c r="C16" s="19"/>
      <c r="D16" s="287">
        <f>'Reference Price จจ'!C16</f>
        <v>941.47</v>
      </c>
      <c r="E16" s="287">
        <f>'Reference Price จจ'!D16</f>
        <v>1267.951213017755</v>
      </c>
      <c r="F16" s="287">
        <f>'Reference Price จจ'!E16</f>
        <v>1245.8998875739678</v>
      </c>
      <c r="G16" s="287">
        <f>'Reference Price จจ'!F16</f>
        <v>1278.9768757396482</v>
      </c>
      <c r="H16" s="287">
        <f>'Reference Price จจ'!G16</f>
        <v>1278.9768757396482</v>
      </c>
      <c r="I16" s="287">
        <f>'Reference Price จจ'!H16</f>
        <v>1234.8742248520743</v>
      </c>
      <c r="J16" s="287">
        <f>'Reference Price จจ'!I16</f>
        <v>1146.6689230769261</v>
      </c>
      <c r="K16" s="287">
        <f>'Reference Price จจ'!J16</f>
        <v>1091.5406094674586</v>
      </c>
      <c r="L16" s="287">
        <f>'Reference Price จจ'!K16</f>
        <v>1179.7459112426068</v>
      </c>
      <c r="M16" s="287">
        <f>'Reference Price จจ'!L16</f>
        <v>1290.0025384615419</v>
      </c>
      <c r="N16" s="287">
        <f>'Reference Price จจ'!M16</f>
        <v>1323.0795266272225</v>
      </c>
      <c r="O16" s="287">
        <f>'Reference Price จจ'!N16</f>
        <v>1301.0282011834354</v>
      </c>
      <c r="P16" s="287">
        <f>'Reference Price จจ'!O16</f>
        <v>1267.951213017755</v>
      </c>
    </row>
    <row r="17" spans="1:16">
      <c r="A17" s="4" t="s">
        <v>7</v>
      </c>
      <c r="B17" s="315" t="s">
        <v>17</v>
      </c>
      <c r="C17" s="19"/>
      <c r="D17" s="287">
        <f>'Reference Price จจ'!C17</f>
        <v>72.526842376717866</v>
      </c>
      <c r="E17" s="287">
        <f>'Reference Price จจ'!D17</f>
        <v>80.998397738683408</v>
      </c>
      <c r="F17" s="287">
        <f>'Reference Price จจ'!E17</f>
        <v>69.109650059961282</v>
      </c>
      <c r="G17" s="287">
        <f>'Reference Price จจ'!F17</f>
        <v>72.949075063292455</v>
      </c>
      <c r="H17" s="287">
        <f>'Reference Price จจ'!G17</f>
        <v>78.708212568289227</v>
      </c>
      <c r="I17" s="287">
        <f>'Reference Price จจ'!H17</f>
        <v>80.627925069954827</v>
      </c>
      <c r="J17" s="287">
        <f>'Reference Price จจ'!I17</f>
        <v>82.547637571620427</v>
      </c>
      <c r="K17" s="287">
        <f>'Reference Price จจ'!J17</f>
        <v>80.627925069954827</v>
      </c>
      <c r="L17" s="287">
        <f>'Reference Price จจ'!K17</f>
        <v>82.547637571620427</v>
      </c>
      <c r="M17" s="287">
        <f>'Reference Price จจ'!L17</f>
        <v>86.387062574951614</v>
      </c>
      <c r="N17" s="287">
        <f>'Reference Price จจ'!M17</f>
        <v>88.3067750766172</v>
      </c>
      <c r="O17" s="287">
        <f>'Reference Price จจ'!N17</f>
        <v>92.146200079948386</v>
      </c>
      <c r="P17" s="287">
        <f>'Reference Price จจ'!O17</f>
        <v>99.825050086610744</v>
      </c>
    </row>
    <row r="18" spans="1:16">
      <c r="A18" s="4" t="s">
        <v>7</v>
      </c>
      <c r="B18" s="315" t="s">
        <v>18</v>
      </c>
      <c r="C18" s="19"/>
      <c r="D18" s="287">
        <f>'Reference Price จจ'!C18</f>
        <v>58.021473901374293</v>
      </c>
      <c r="E18" s="287">
        <f>'Reference Price จจ'!D18</f>
        <v>64.79871819094673</v>
      </c>
      <c r="F18" s="287">
        <f>'Reference Price จจ'!E18</f>
        <v>55.287720047969025</v>
      </c>
      <c r="G18" s="287">
        <f>'Reference Price จจ'!F18</f>
        <v>58.359260050633971</v>
      </c>
      <c r="H18" s="287">
        <f>'Reference Price จจ'!G18</f>
        <v>62.96657005463139</v>
      </c>
      <c r="I18" s="287">
        <f>'Reference Price จจ'!H18</f>
        <v>64.50234005596387</v>
      </c>
      <c r="J18" s="287">
        <f>'Reference Price จจ'!I18</f>
        <v>66.03811005729635</v>
      </c>
      <c r="K18" s="287">
        <f>'Reference Price จจ'!J18</f>
        <v>64.50234005596387</v>
      </c>
      <c r="L18" s="287">
        <f>'Reference Price จจ'!K18</f>
        <v>66.03811005729635</v>
      </c>
      <c r="M18" s="287">
        <f>'Reference Price จจ'!L18</f>
        <v>69.109650059961297</v>
      </c>
      <c r="N18" s="287">
        <f>'Reference Price จจ'!M18</f>
        <v>70.645420061293763</v>
      </c>
      <c r="O18" s="287">
        <f>'Reference Price จจ'!N18</f>
        <v>73.716960063958709</v>
      </c>
      <c r="P18" s="287">
        <f>'Reference Price จจ'!O18</f>
        <v>79.860040069288601</v>
      </c>
    </row>
    <row r="19" spans="1:16">
      <c r="A19" s="4" t="s">
        <v>7</v>
      </c>
      <c r="B19" s="315" t="s">
        <v>19</v>
      </c>
      <c r="C19" s="19"/>
      <c r="D19" s="287">
        <f>'Reference Price จจ'!C19</f>
        <v>433.47429272688163</v>
      </c>
      <c r="E19" s="287">
        <f>'Reference Price จจ'!D19</f>
        <v>427.41453556287917</v>
      </c>
      <c r="F19" s="287">
        <f>'Reference Price จจ'!E19</f>
        <v>436.51460775814064</v>
      </c>
      <c r="G19" s="287">
        <f>'Reference Price จจ'!F19</f>
        <v>438.75226039783007</v>
      </c>
      <c r="H19" s="287">
        <f>'Reference Price จจ'!G19</f>
        <v>439.1493212669684</v>
      </c>
      <c r="I19" s="287">
        <f>'Reference Price จจ'!H19</f>
        <v>428.4257075635291</v>
      </c>
      <c r="J19" s="287">
        <f>'Reference Price จจ'!I19</f>
        <v>428.4257075635291</v>
      </c>
      <c r="K19" s="287">
        <f>'Reference Price จจ'!J19</f>
        <v>428.94328618939863</v>
      </c>
      <c r="L19" s="287">
        <f>'Reference Price จจ'!K19</f>
        <v>441.59160064158357</v>
      </c>
      <c r="M19" s="287">
        <f>'Reference Price จจ'!L19</f>
        <v>441.59160064158357</v>
      </c>
      <c r="N19" s="287">
        <f>'Reference Price จจ'!M19</f>
        <v>445.35784030590412</v>
      </c>
      <c r="O19" s="287">
        <f>'Reference Price จจ'!N19</f>
        <v>460.43108160265388</v>
      </c>
      <c r="P19" s="287">
        <f>'Reference Price จจ'!O19</f>
        <v>460.43108160265388</v>
      </c>
    </row>
    <row r="20" spans="1:16">
      <c r="A20" s="4" t="s">
        <v>25</v>
      </c>
      <c r="B20" s="315" t="s">
        <v>20</v>
      </c>
      <c r="C20" s="19"/>
      <c r="D20" s="5">
        <f>'Reference Price จจ'!C20</f>
        <v>33.11592000000001</v>
      </c>
      <c r="E20" s="5">
        <f>'Reference Price จจ'!D20</f>
        <v>33.585427741935497</v>
      </c>
      <c r="F20" s="5">
        <f>'Reference Price จจ'!E20</f>
        <v>33.350086666666677</v>
      </c>
      <c r="G20" s="5">
        <f>'Reference Price จจ'!F20</f>
        <v>33.18</v>
      </c>
      <c r="H20" s="5">
        <f>'Reference Price จจ'!G20</f>
        <v>33.15</v>
      </c>
      <c r="I20" s="5">
        <f>'Reference Price จจ'!H20</f>
        <v>33.15</v>
      </c>
      <c r="J20" s="5">
        <f>'Reference Price จจ'!I20</f>
        <v>33.15</v>
      </c>
      <c r="K20" s="5">
        <f>'Reference Price จจ'!J20</f>
        <v>33.11</v>
      </c>
      <c r="L20" s="5">
        <f>'Reference Price จจ'!K20</f>
        <v>33.11</v>
      </c>
      <c r="M20" s="5">
        <f>'Reference Price จจ'!L20</f>
        <v>33.11</v>
      </c>
      <c r="N20" s="5">
        <f>'Reference Price จจ'!M20</f>
        <v>32.83</v>
      </c>
      <c r="O20" s="5">
        <f>'Reference Price จจ'!N20</f>
        <v>32.83</v>
      </c>
      <c r="P20" s="5">
        <f>'Reference Price จจ'!O20</f>
        <v>32.83</v>
      </c>
    </row>
    <row r="21" spans="1:16" ht="23.5">
      <c r="A21" s="70" t="s">
        <v>26</v>
      </c>
    </row>
    <row r="22" spans="1:16" s="73" customFormat="1" ht="23.5">
      <c r="A22" s="71" t="s">
        <v>0</v>
      </c>
      <c r="B22" s="72"/>
      <c r="D22" s="72"/>
    </row>
    <row r="23" spans="1:16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90"/>
      <c r="B24" s="488"/>
      <c r="C24" s="488"/>
      <c r="D24" s="488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'Cost วผก.'!C$8</f>
        <v>389.59705445815075</v>
      </c>
      <c r="F25" s="75">
        <f>'Cost วผก.'!D$8</f>
        <v>393.41204364693255</v>
      </c>
      <c r="G25" s="75">
        <f>'Cost วผก.'!E$8</f>
        <v>400.4469242451267</v>
      </c>
      <c r="H25" s="75">
        <f>'Cost วผก.'!F$8</f>
        <v>402.88175054810034</v>
      </c>
      <c r="I25" s="75">
        <f>'Cost วผก.'!G$8</f>
        <v>394.47871994982603</v>
      </c>
      <c r="J25" s="75">
        <f>'Cost วผก.'!H$8</f>
        <v>390.6257474438346</v>
      </c>
      <c r="K25" s="75">
        <f>'Cost วผก.'!I$8</f>
        <v>389.50246266440854</v>
      </c>
      <c r="L25" s="75">
        <f>'Cost วผก.'!J$8</f>
        <v>402.966872101116</v>
      </c>
      <c r="M25" s="75">
        <f>'Cost วผก.'!K$8</f>
        <v>386.76279462196908</v>
      </c>
      <c r="N25" s="75">
        <f>'Cost วผก.'!L$8</f>
        <v>423.97752173885482</v>
      </c>
      <c r="O25" s="75">
        <f>'Cost วผก.'!M$8</f>
        <v>428.35037862366818</v>
      </c>
      <c r="P25" s="75">
        <f>'Cost วผก.'!N$8</f>
        <v>426.71848619490231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'Cost วผก.'!C$8</f>
        <v>389.59705445815075</v>
      </c>
      <c r="F26" s="75">
        <f>'Cost วผก.'!D$8</f>
        <v>393.41204364693255</v>
      </c>
      <c r="G26" s="75">
        <f>'Cost วผก.'!E$8</f>
        <v>400.4469242451267</v>
      </c>
      <c r="H26" s="75">
        <f>'Cost วผก.'!F$8</f>
        <v>402.88175054810034</v>
      </c>
      <c r="I26" s="75">
        <f>'Cost วผก.'!G$8</f>
        <v>394.47871994982603</v>
      </c>
      <c r="J26" s="75">
        <f>'Cost วผก.'!H$8</f>
        <v>390.6257474438346</v>
      </c>
      <c r="K26" s="75">
        <f>'Cost วผก.'!I$8</f>
        <v>389.50246266440854</v>
      </c>
      <c r="L26" s="75">
        <f>'Cost วผก.'!J$8</f>
        <v>402.966872101116</v>
      </c>
      <c r="M26" s="75">
        <f>'Cost วผก.'!K$8</f>
        <v>386.76279462196908</v>
      </c>
      <c r="N26" s="75">
        <f>'Cost วผก.'!L$8</f>
        <v>423.97752173885482</v>
      </c>
      <c r="O26" s="75">
        <f>'Cost วผก.'!M$8</f>
        <v>428.35037862366818</v>
      </c>
      <c r="P26" s="75">
        <f>'Cost วผก.'!N$8</f>
        <v>426.71848619490231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'Cost วผก.'!C$8</f>
        <v>389.59705445815075</v>
      </c>
      <c r="F27" s="75">
        <f>'Cost วผก.'!D$8</f>
        <v>393.41204364693255</v>
      </c>
      <c r="G27" s="75">
        <f>'Cost วผก.'!E$8</f>
        <v>400.4469242451267</v>
      </c>
      <c r="H27" s="75">
        <f>'Cost วผก.'!F$8</f>
        <v>402.88175054810034</v>
      </c>
      <c r="I27" s="75">
        <f>'Cost วผก.'!G$8</f>
        <v>394.47871994982603</v>
      </c>
      <c r="J27" s="75">
        <f>'Cost วผก.'!H$8</f>
        <v>390.6257474438346</v>
      </c>
      <c r="K27" s="75">
        <f>'Cost วผก.'!I$8</f>
        <v>389.50246266440854</v>
      </c>
      <c r="L27" s="75">
        <f>'Cost วผก.'!J$8</f>
        <v>402.966872101116</v>
      </c>
      <c r="M27" s="75">
        <f>'Cost วผก.'!K$8</f>
        <v>386.76279462196908</v>
      </c>
      <c r="N27" s="75">
        <f>'Cost วผก.'!L$8</f>
        <v>423.97752173885482</v>
      </c>
      <c r="O27" s="75">
        <f>'Cost วผก.'!M$8</f>
        <v>428.35037862366818</v>
      </c>
      <c r="P27" s="75">
        <f>'Cost วผก.'!N$8</f>
        <v>426.71848619490231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'Cost วผก.'!C$8</f>
        <v>389.59705445815075</v>
      </c>
      <c r="F28" s="75">
        <f>'Cost วผก.'!D$8</f>
        <v>393.41204364693255</v>
      </c>
      <c r="G28" s="75">
        <f>'Cost วผก.'!E$8</f>
        <v>400.4469242451267</v>
      </c>
      <c r="H28" s="75">
        <f>'Cost วผก.'!F$8</f>
        <v>402.88175054810034</v>
      </c>
      <c r="I28" s="75">
        <f>'Cost วผก.'!G$8</f>
        <v>394.47871994982603</v>
      </c>
      <c r="J28" s="75">
        <f>'Cost วผก.'!H$8</f>
        <v>390.6257474438346</v>
      </c>
      <c r="K28" s="75">
        <f>'Cost วผก.'!I$8</f>
        <v>389.50246266440854</v>
      </c>
      <c r="L28" s="75">
        <f>'Cost วผก.'!J$8</f>
        <v>402.966872101116</v>
      </c>
      <c r="M28" s="75">
        <f>'Cost วผก.'!K$8</f>
        <v>386.76279462196908</v>
      </c>
      <c r="N28" s="75">
        <f>'Cost วผก.'!L$8</f>
        <v>423.97752173885482</v>
      </c>
      <c r="O28" s="75">
        <f>'Cost วผก.'!M$8</f>
        <v>428.35037862366818</v>
      </c>
      <c r="P28" s="75">
        <f>'Cost วผก.'!N$8</f>
        <v>426.71848619490231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75">
        <f>'Cost วผก.'!C$8</f>
        <v>389.59705445815075</v>
      </c>
      <c r="F29" s="75">
        <f>'Cost วผก.'!D$8</f>
        <v>393.41204364693255</v>
      </c>
      <c r="G29" s="75">
        <f>'Cost วผก.'!E$8</f>
        <v>400.4469242451267</v>
      </c>
      <c r="H29" s="75">
        <f>'Cost วผก.'!F$8</f>
        <v>402.88175054810034</v>
      </c>
      <c r="I29" s="75">
        <f>'Cost วผก.'!G$8</f>
        <v>394.47871994982603</v>
      </c>
      <c r="J29" s="75">
        <f>'Cost วผก.'!H$8</f>
        <v>390.6257474438346</v>
      </c>
      <c r="K29" s="75">
        <f>'Cost วผก.'!I$8</f>
        <v>389.50246266440854</v>
      </c>
      <c r="L29" s="75">
        <f>'Cost วผก.'!J$8</f>
        <v>402.966872101116</v>
      </c>
      <c r="M29" s="75">
        <f>'Cost วผก.'!K$8</f>
        <v>386.76279462196908</v>
      </c>
      <c r="N29" s="75">
        <f>'Cost วผก.'!L$8</f>
        <v>423.97752173885482</v>
      </c>
      <c r="O29" s="75">
        <f>'Cost วผก.'!M$8</f>
        <v>428.35037862366818</v>
      </c>
      <c r="P29" s="75">
        <f>'Cost วผก.'!N$8</f>
        <v>426.71848619490231</v>
      </c>
    </row>
    <row r="30" spans="1:16">
      <c r="A30" s="74" t="s">
        <v>7</v>
      </c>
      <c r="B30" s="314" t="s">
        <v>95</v>
      </c>
      <c r="C30" s="314" t="s">
        <v>246</v>
      </c>
      <c r="D30" s="314" t="s">
        <v>95</v>
      </c>
      <c r="E30" s="75">
        <f>'Cost วผก.'!C$8</f>
        <v>389.59705445815075</v>
      </c>
      <c r="F30" s="75">
        <f>'Cost วผก.'!D$8</f>
        <v>393.41204364693255</v>
      </c>
      <c r="G30" s="75">
        <f>'Cost วผก.'!E$8</f>
        <v>400.4469242451267</v>
      </c>
      <c r="H30" s="75">
        <f>'Cost วผก.'!F$8</f>
        <v>402.88175054810034</v>
      </c>
      <c r="I30" s="75">
        <f>'Cost วผก.'!G$8</f>
        <v>394.47871994982603</v>
      </c>
      <c r="J30" s="75">
        <f>'Cost วผก.'!H$8</f>
        <v>390.6257474438346</v>
      </c>
      <c r="K30" s="75">
        <f>'Cost วผก.'!I$8</f>
        <v>389.50246266440854</v>
      </c>
      <c r="L30" s="75">
        <f>'Cost วผก.'!J$8</f>
        <v>402.966872101116</v>
      </c>
      <c r="M30" s="75">
        <f>'Cost วผก.'!K$8</f>
        <v>386.76279462196908</v>
      </c>
      <c r="N30" s="75">
        <f>'Cost วผก.'!L$8</f>
        <v>423.97752173885482</v>
      </c>
      <c r="O30" s="75">
        <f>'Cost วผก.'!M$8</f>
        <v>428.35037862366818</v>
      </c>
      <c r="P30" s="75">
        <f>'Cost วผก.'!N$8</f>
        <v>426.71848619490231</v>
      </c>
    </row>
    <row r="31" spans="1:16">
      <c r="A31" s="74" t="s">
        <v>7</v>
      </c>
      <c r="B31" s="314" t="s">
        <v>95</v>
      </c>
      <c r="C31" s="314" t="s">
        <v>196</v>
      </c>
      <c r="D31" s="314" t="s">
        <v>95</v>
      </c>
      <c r="E31" s="75">
        <f>'Cost วผก.'!C$8</f>
        <v>389.59705445815075</v>
      </c>
      <c r="F31" s="75">
        <f>'Cost วผก.'!D$8</f>
        <v>393.41204364693255</v>
      </c>
      <c r="G31" s="75">
        <f>'Cost วผก.'!E$8</f>
        <v>400.4469242451267</v>
      </c>
      <c r="H31" s="75">
        <f>'Cost วผก.'!F$8</f>
        <v>402.88175054810034</v>
      </c>
      <c r="I31" s="75">
        <f>'Cost วผก.'!G$8</f>
        <v>394.47871994982603</v>
      </c>
      <c r="J31" s="75">
        <f>'Cost วผก.'!H$8</f>
        <v>390.6257474438346</v>
      </c>
      <c r="K31" s="75">
        <f>'Cost วผก.'!I$8</f>
        <v>389.50246266440854</v>
      </c>
      <c r="L31" s="75">
        <f>'Cost วผก.'!J$8</f>
        <v>402.966872101116</v>
      </c>
      <c r="M31" s="75">
        <f>'Cost วผก.'!K$8</f>
        <v>386.76279462196908</v>
      </c>
      <c r="N31" s="75">
        <f>'Cost วผก.'!L$8</f>
        <v>423.97752173885482</v>
      </c>
      <c r="O31" s="75">
        <f>'Cost วผก.'!M$8</f>
        <v>428.35037862366818</v>
      </c>
      <c r="P31" s="75">
        <f>'Cost วผก.'!N$8</f>
        <v>426.71848619490231</v>
      </c>
    </row>
    <row r="32" spans="1:16" s="73" customFormat="1" ht="23.5">
      <c r="A32" s="71" t="s">
        <v>4</v>
      </c>
      <c r="B32" s="72"/>
      <c r="D32" s="7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  <c r="P32" s="382"/>
    </row>
    <row r="33" spans="1:16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90"/>
      <c r="B34" s="488"/>
      <c r="C34" s="488"/>
      <c r="D34" s="488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7</v>
      </c>
      <c r="B36" s="76" t="s">
        <v>95</v>
      </c>
      <c r="C36" s="77" t="s">
        <v>2</v>
      </c>
      <c r="D36" s="76" t="s">
        <v>95</v>
      </c>
      <c r="E36" s="75">
        <f>'Cost วผก.'!C17</f>
        <v>382.67117250787049</v>
      </c>
      <c r="F36" s="75">
        <f>'Cost วผก.'!D17</f>
        <v>386.40644239485687</v>
      </c>
      <c r="G36" s="75">
        <f>'Cost วผก.'!E17</f>
        <v>393.29560760875592</v>
      </c>
      <c r="H36" s="75">
        <f>'Cost วผก.'!F17</f>
        <v>395.67830155911099</v>
      </c>
      <c r="I36" s="75">
        <f>'Cost วผก.'!G17</f>
        <v>387.44676138120968</v>
      </c>
      <c r="J36" s="75">
        <f>'Cost วผก.'!H17</f>
        <v>383.67242096717723</v>
      </c>
      <c r="K36" s="75">
        <f>'Cost วผก.'!I17</f>
        <v>382.57787934572752</v>
      </c>
      <c r="L36" s="75">
        <f>'Cost วผก.'!J17</f>
        <v>395.76750491637966</v>
      </c>
      <c r="M36" s="75">
        <f>'Cost วผก.'!K17</f>
        <v>379.8941228959909</v>
      </c>
      <c r="N36" s="75">
        <f>'Cost วผก.'!L17</f>
        <v>416.35556328468027</v>
      </c>
      <c r="O36" s="75">
        <f>'Cost วผก.'!M17</f>
        <v>420.63917819225247</v>
      </c>
      <c r="P36" s="75">
        <f>'Cost วผก.'!N17</f>
        <v>419.04058969060435</v>
      </c>
    </row>
    <row r="37" spans="1:16">
      <c r="A37" s="74" t="s">
        <v>7</v>
      </c>
      <c r="B37" s="123" t="s">
        <v>281</v>
      </c>
      <c r="C37" s="77" t="s">
        <v>2</v>
      </c>
      <c r="D37" s="76" t="s">
        <v>95</v>
      </c>
      <c r="E37" s="387">
        <f>E10+(70.8%*D17)</f>
        <v>791.34900440271622</v>
      </c>
      <c r="F37" s="387">
        <f t="shared" ref="F37:P37" si="1">F10+(70.8%*E17)</f>
        <v>832.34686559898785</v>
      </c>
      <c r="G37" s="387">
        <f t="shared" si="1"/>
        <v>943.92963224245261</v>
      </c>
      <c r="H37" s="387">
        <f t="shared" si="1"/>
        <v>791.64794514481105</v>
      </c>
      <c r="I37" s="387">
        <f t="shared" si="1"/>
        <v>765.72541449834875</v>
      </c>
      <c r="J37" s="387">
        <f t="shared" si="1"/>
        <v>737.08457094952803</v>
      </c>
      <c r="K37" s="387">
        <f t="shared" si="1"/>
        <v>708.4437274007073</v>
      </c>
      <c r="L37" s="387">
        <f t="shared" si="1"/>
        <v>687.08457094952803</v>
      </c>
      <c r="M37" s="387">
        <f t="shared" si="1"/>
        <v>693.4437274007073</v>
      </c>
      <c r="N37" s="387">
        <f t="shared" si="1"/>
        <v>701.16204030306574</v>
      </c>
      <c r="O37" s="387">
        <f t="shared" si="1"/>
        <v>717.52119675424501</v>
      </c>
      <c r="P37" s="387">
        <f t="shared" si="1"/>
        <v>725.23950965660345</v>
      </c>
    </row>
    <row r="38" spans="1:16">
      <c r="A38" s="74"/>
      <c r="B38" s="78"/>
      <c r="C38" s="79" t="s">
        <v>63</v>
      </c>
      <c r="D38" s="78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6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'Cost วผก.'!C17</f>
        <v>382.67117250787049</v>
      </c>
      <c r="F39" s="75">
        <f>'Cost วผก.'!D17</f>
        <v>386.40644239485687</v>
      </c>
      <c r="G39" s="75">
        <f>'Cost วผก.'!E17</f>
        <v>393.29560760875592</v>
      </c>
      <c r="H39" s="75">
        <f>'Cost วผก.'!F17</f>
        <v>395.67830155911099</v>
      </c>
      <c r="I39" s="75">
        <f>'Cost วผก.'!G17</f>
        <v>387.44676138120968</v>
      </c>
      <c r="J39" s="75">
        <f>'Cost วผก.'!H17</f>
        <v>383.67242096717723</v>
      </c>
      <c r="K39" s="75">
        <f>'Cost วผก.'!I17</f>
        <v>382.57787934572752</v>
      </c>
      <c r="L39" s="75">
        <f>'Cost วผก.'!J17</f>
        <v>395.76750491637966</v>
      </c>
      <c r="M39" s="75">
        <f>'Cost วผก.'!K17</f>
        <v>379.8941228959909</v>
      </c>
      <c r="N39" s="75">
        <f>'Cost วผก.'!L17</f>
        <v>416.35556328468027</v>
      </c>
      <c r="O39" s="75">
        <f>'Cost วผก.'!M17</f>
        <v>420.63917819225247</v>
      </c>
      <c r="P39" s="75">
        <f>'Cost วผก.'!N17</f>
        <v>419.04058969060435</v>
      </c>
    </row>
    <row r="40" spans="1:16">
      <c r="A40" s="74"/>
      <c r="B40" s="67"/>
      <c r="C40" s="81" t="s">
        <v>64</v>
      </c>
      <c r="D40" s="67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'Cost วผก.'!C17</f>
        <v>382.67117250787049</v>
      </c>
      <c r="F41" s="75">
        <f>'Cost วผก.'!D17</f>
        <v>386.40644239485687</v>
      </c>
      <c r="G41" s="75">
        <f>'Cost วผก.'!E17</f>
        <v>393.29560760875592</v>
      </c>
      <c r="H41" s="75">
        <f>'Cost วผก.'!F17</f>
        <v>395.67830155911099</v>
      </c>
      <c r="I41" s="75">
        <f>'Cost วผก.'!G17</f>
        <v>387.44676138120968</v>
      </c>
      <c r="J41" s="75">
        <f>'Cost วผก.'!H17</f>
        <v>383.67242096717723</v>
      </c>
      <c r="K41" s="75">
        <f>'Cost วผก.'!I17</f>
        <v>382.57787934572752</v>
      </c>
      <c r="L41" s="75">
        <f>'Cost วผก.'!J17</f>
        <v>395.76750491637966</v>
      </c>
      <c r="M41" s="75">
        <f>'Cost วผก.'!K17</f>
        <v>379.8941228959909</v>
      </c>
      <c r="N41" s="75">
        <f>'Cost วผก.'!L17</f>
        <v>416.35556328468027</v>
      </c>
      <c r="O41" s="75">
        <f>'Cost วผก.'!M17</f>
        <v>420.63917819225247</v>
      </c>
      <c r="P41" s="75">
        <f>'Cost วผก.'!N17</f>
        <v>419.04058969060435</v>
      </c>
    </row>
    <row r="42" spans="1:16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'Cost วผก.'!C17</f>
        <v>382.67117250787049</v>
      </c>
      <c r="F42" s="75">
        <f>'Cost วผก.'!D17</f>
        <v>386.40644239485687</v>
      </c>
      <c r="G42" s="75">
        <f>'Cost วผก.'!E17</f>
        <v>393.29560760875592</v>
      </c>
      <c r="H42" s="75">
        <f>'Cost วผก.'!F17</f>
        <v>395.67830155911099</v>
      </c>
      <c r="I42" s="75">
        <f>'Cost วผก.'!G17</f>
        <v>387.44676138120968</v>
      </c>
      <c r="J42" s="75">
        <f>'Cost วผก.'!H17</f>
        <v>383.67242096717723</v>
      </c>
      <c r="K42" s="75">
        <f>'Cost วผก.'!I17</f>
        <v>382.57787934572752</v>
      </c>
      <c r="L42" s="75">
        <f>'Cost วผก.'!J17</f>
        <v>395.76750491637966</v>
      </c>
      <c r="M42" s="75">
        <f>'Cost วผก.'!K17</f>
        <v>379.8941228959909</v>
      </c>
      <c r="N42" s="75">
        <f>'Cost วผก.'!L17</f>
        <v>416.35556328468027</v>
      </c>
      <c r="O42" s="75">
        <f>'Cost วผก.'!M17</f>
        <v>420.63917819225247</v>
      </c>
      <c r="P42" s="75">
        <f>'Cost วผก.'!N17</f>
        <v>419.04058969060435</v>
      </c>
    </row>
    <row r="43" spans="1:16">
      <c r="A43" s="74" t="s">
        <v>7</v>
      </c>
      <c r="B43" s="67" t="s">
        <v>95</v>
      </c>
      <c r="C43" s="82" t="s">
        <v>285</v>
      </c>
      <c r="D43" s="67" t="s">
        <v>95</v>
      </c>
      <c r="E43" s="75">
        <f>'Cost วผก.'!C17</f>
        <v>382.67117250787049</v>
      </c>
      <c r="F43" s="75">
        <f>'Cost วผก.'!D17</f>
        <v>386.40644239485687</v>
      </c>
      <c r="G43" s="75">
        <f>'Cost วผก.'!E17</f>
        <v>393.29560760875592</v>
      </c>
      <c r="H43" s="75">
        <f>'Cost วผก.'!F17</f>
        <v>395.67830155911099</v>
      </c>
      <c r="I43" s="75">
        <f>'Cost วผก.'!G17</f>
        <v>387.44676138120968</v>
      </c>
      <c r="J43" s="75">
        <f>'Cost วผก.'!H17</f>
        <v>383.67242096717723</v>
      </c>
      <c r="K43" s="75">
        <f>'Cost วผก.'!I17</f>
        <v>382.57787934572752</v>
      </c>
      <c r="L43" s="75">
        <f>'Cost วผก.'!J17</f>
        <v>395.76750491637966</v>
      </c>
      <c r="M43" s="75">
        <f>'Cost วผก.'!K17</f>
        <v>379.8941228959909</v>
      </c>
      <c r="N43" s="75">
        <f>'Cost วผก.'!L17</f>
        <v>416.35556328468027</v>
      </c>
      <c r="O43" s="75">
        <f>'Cost วผก.'!M17</f>
        <v>420.63917819225247</v>
      </c>
      <c r="P43" s="75">
        <f>'Cost วผก.'!N17</f>
        <v>419.04058969060435</v>
      </c>
    </row>
    <row r="44" spans="1:16" ht="15" thickBot="1">
      <c r="A44" s="390"/>
      <c r="B44" s="393"/>
      <c r="C44" s="394" t="s">
        <v>178</v>
      </c>
      <c r="D44" s="393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>
      <c r="A45" s="89" t="s">
        <v>7</v>
      </c>
      <c r="B45" s="407" t="s">
        <v>95</v>
      </c>
      <c r="C45" s="408" t="s">
        <v>283</v>
      </c>
      <c r="D45" s="409" t="s">
        <v>95</v>
      </c>
      <c r="E45" s="291">
        <f>'Cost วผก.'!C17</f>
        <v>382.67117250787049</v>
      </c>
      <c r="F45" s="75">
        <f>'Cost วผก.'!D17</f>
        <v>386.40644239485687</v>
      </c>
      <c r="G45" s="75">
        <f>'Cost วผก.'!E17</f>
        <v>393.29560760875592</v>
      </c>
      <c r="H45" s="75">
        <f>'Cost วผก.'!F17</f>
        <v>395.67830155911099</v>
      </c>
      <c r="I45" s="75">
        <f>'Cost วผก.'!G17</f>
        <v>387.44676138120968</v>
      </c>
      <c r="J45" s="75">
        <f>'Cost วผก.'!H17</f>
        <v>383.67242096717723</v>
      </c>
      <c r="K45" s="75">
        <f>'Cost วผก.'!I17</f>
        <v>382.57787934572752</v>
      </c>
      <c r="L45" s="75">
        <f>'Cost วผก.'!J17</f>
        <v>395.76750491637966</v>
      </c>
      <c r="M45" s="75">
        <f>'Cost วผก.'!K17</f>
        <v>379.8941228959909</v>
      </c>
      <c r="N45" s="75">
        <f>'Cost วผก.'!L17</f>
        <v>416.35556328468027</v>
      </c>
      <c r="O45" s="75">
        <f>'Cost วผก.'!M17</f>
        <v>420.63917819225247</v>
      </c>
      <c r="P45" s="75">
        <f>'Cost วผก.'!N17</f>
        <v>419.04058969060435</v>
      </c>
    </row>
    <row r="46" spans="1:16">
      <c r="A46" s="93" t="s">
        <v>7</v>
      </c>
      <c r="B46" s="310" t="s">
        <v>282</v>
      </c>
      <c r="C46" s="80" t="s">
        <v>283</v>
      </c>
      <c r="D46" s="410" t="s">
        <v>3</v>
      </c>
      <c r="E46" s="389">
        <f>E37</f>
        <v>791.34900440271622</v>
      </c>
      <c r="F46" s="389">
        <f t="shared" ref="F46:P46" si="2">F37</f>
        <v>832.34686559898785</v>
      </c>
      <c r="G46" s="389">
        <f t="shared" si="2"/>
        <v>943.92963224245261</v>
      </c>
      <c r="H46" s="389">
        <f t="shared" si="2"/>
        <v>791.64794514481105</v>
      </c>
      <c r="I46" s="389">
        <f t="shared" si="2"/>
        <v>765.72541449834875</v>
      </c>
      <c r="J46" s="389">
        <f t="shared" si="2"/>
        <v>737.08457094952803</v>
      </c>
      <c r="K46" s="389">
        <f t="shared" si="2"/>
        <v>708.4437274007073</v>
      </c>
      <c r="L46" s="389">
        <f t="shared" si="2"/>
        <v>687.08457094952803</v>
      </c>
      <c r="M46" s="389">
        <f t="shared" si="2"/>
        <v>693.4437274007073</v>
      </c>
      <c r="N46" s="389">
        <f t="shared" si="2"/>
        <v>701.16204030306574</v>
      </c>
      <c r="O46" s="389">
        <f t="shared" si="2"/>
        <v>717.52119675424501</v>
      </c>
      <c r="P46" s="389">
        <f t="shared" si="2"/>
        <v>725.23950965660345</v>
      </c>
    </row>
    <row r="47" spans="1:16">
      <c r="A47" s="93" t="s">
        <v>7</v>
      </c>
      <c r="B47" s="310" t="s">
        <v>281</v>
      </c>
      <c r="C47" s="80" t="s">
        <v>283</v>
      </c>
      <c r="D47" s="102" t="s">
        <v>95</v>
      </c>
      <c r="E47" s="389">
        <f>E37</f>
        <v>791.34900440271622</v>
      </c>
      <c r="F47" s="389">
        <f t="shared" ref="F47:P47" si="3">F37</f>
        <v>832.34686559898785</v>
      </c>
      <c r="G47" s="389">
        <f t="shared" si="3"/>
        <v>943.92963224245261</v>
      </c>
      <c r="H47" s="389">
        <f t="shared" si="3"/>
        <v>791.64794514481105</v>
      </c>
      <c r="I47" s="389">
        <f t="shared" si="3"/>
        <v>765.72541449834875</v>
      </c>
      <c r="J47" s="389">
        <f t="shared" si="3"/>
        <v>737.08457094952803</v>
      </c>
      <c r="K47" s="389">
        <f t="shared" si="3"/>
        <v>708.4437274007073</v>
      </c>
      <c r="L47" s="389">
        <f t="shared" si="3"/>
        <v>687.08457094952803</v>
      </c>
      <c r="M47" s="389">
        <f t="shared" si="3"/>
        <v>693.4437274007073</v>
      </c>
      <c r="N47" s="389">
        <f t="shared" si="3"/>
        <v>701.16204030306574</v>
      </c>
      <c r="O47" s="389">
        <f t="shared" si="3"/>
        <v>717.52119675424501</v>
      </c>
      <c r="P47" s="389">
        <f t="shared" si="3"/>
        <v>725.23950965660345</v>
      </c>
    </row>
    <row r="48" spans="1:16">
      <c r="A48" s="93" t="s">
        <v>7</v>
      </c>
      <c r="B48" s="78" t="s">
        <v>95</v>
      </c>
      <c r="C48" s="80" t="s">
        <v>284</v>
      </c>
      <c r="D48" s="102" t="s">
        <v>95</v>
      </c>
      <c r="E48" s="291">
        <f>'Cost วผก.'!C17</f>
        <v>382.67117250787049</v>
      </c>
      <c r="F48" s="291">
        <f>'Cost วผก.'!D17</f>
        <v>386.40644239485687</v>
      </c>
      <c r="G48" s="291">
        <f>'Cost วผก.'!E17</f>
        <v>393.29560760875592</v>
      </c>
      <c r="H48" s="291">
        <f>'Cost วผก.'!F17</f>
        <v>395.67830155911099</v>
      </c>
      <c r="I48" s="291">
        <f>'Cost วผก.'!G17</f>
        <v>387.44676138120968</v>
      </c>
      <c r="J48" s="291">
        <f>'Cost วผก.'!H17</f>
        <v>383.67242096717723</v>
      </c>
      <c r="K48" s="291">
        <f>'Cost วผก.'!I17</f>
        <v>382.57787934572752</v>
      </c>
      <c r="L48" s="291">
        <f>'Cost วผก.'!J17</f>
        <v>395.76750491637966</v>
      </c>
      <c r="M48" s="291">
        <f>'Cost วผก.'!K17</f>
        <v>379.8941228959909</v>
      </c>
      <c r="N48" s="291">
        <f>'Cost วผก.'!L17</f>
        <v>416.35556328468027</v>
      </c>
      <c r="O48" s="291">
        <f>'Cost วผก.'!M17</f>
        <v>420.63917819225247</v>
      </c>
      <c r="P48" s="291">
        <f>'Cost วผก.'!N17</f>
        <v>419.04058969060435</v>
      </c>
    </row>
    <row r="49" spans="1:16">
      <c r="A49" s="93" t="s">
        <v>7</v>
      </c>
      <c r="B49" s="310" t="s">
        <v>282</v>
      </c>
      <c r="C49" s="80" t="s">
        <v>284</v>
      </c>
      <c r="D49" s="410" t="s">
        <v>3</v>
      </c>
      <c r="E49" s="389">
        <f t="shared" ref="E49:P49" si="4">E37</f>
        <v>791.34900440271622</v>
      </c>
      <c r="F49" s="389">
        <f t="shared" si="4"/>
        <v>832.34686559898785</v>
      </c>
      <c r="G49" s="389">
        <f t="shared" si="4"/>
        <v>943.92963224245261</v>
      </c>
      <c r="H49" s="389">
        <f t="shared" si="4"/>
        <v>791.64794514481105</v>
      </c>
      <c r="I49" s="389">
        <f t="shared" si="4"/>
        <v>765.72541449834875</v>
      </c>
      <c r="J49" s="389">
        <f t="shared" si="4"/>
        <v>737.08457094952803</v>
      </c>
      <c r="K49" s="389">
        <f t="shared" si="4"/>
        <v>708.4437274007073</v>
      </c>
      <c r="L49" s="389">
        <f t="shared" si="4"/>
        <v>687.08457094952803</v>
      </c>
      <c r="M49" s="389">
        <f t="shared" si="4"/>
        <v>693.4437274007073</v>
      </c>
      <c r="N49" s="389">
        <f t="shared" si="4"/>
        <v>701.16204030306574</v>
      </c>
      <c r="O49" s="389">
        <f t="shared" si="4"/>
        <v>717.52119675424501</v>
      </c>
      <c r="P49" s="389">
        <f t="shared" si="4"/>
        <v>725.23950965660345</v>
      </c>
    </row>
    <row r="50" spans="1:16" ht="15" thickBot="1">
      <c r="A50" s="96" t="s">
        <v>7</v>
      </c>
      <c r="B50" s="404" t="s">
        <v>281</v>
      </c>
      <c r="C50" s="411" t="s">
        <v>284</v>
      </c>
      <c r="D50" s="412" t="s">
        <v>95</v>
      </c>
      <c r="E50" s="389">
        <f t="shared" ref="E50:P50" si="5">E37</f>
        <v>791.34900440271622</v>
      </c>
      <c r="F50" s="389">
        <f t="shared" si="5"/>
        <v>832.34686559898785</v>
      </c>
      <c r="G50" s="389">
        <f t="shared" si="5"/>
        <v>943.92963224245261</v>
      </c>
      <c r="H50" s="389">
        <f t="shared" si="5"/>
        <v>791.64794514481105</v>
      </c>
      <c r="I50" s="389">
        <f t="shared" si="5"/>
        <v>765.72541449834875</v>
      </c>
      <c r="J50" s="389">
        <f t="shared" si="5"/>
        <v>737.08457094952803</v>
      </c>
      <c r="K50" s="389">
        <f t="shared" si="5"/>
        <v>708.4437274007073</v>
      </c>
      <c r="L50" s="389">
        <f t="shared" si="5"/>
        <v>687.08457094952803</v>
      </c>
      <c r="M50" s="389">
        <f t="shared" si="5"/>
        <v>693.4437274007073</v>
      </c>
      <c r="N50" s="389">
        <f t="shared" si="5"/>
        <v>701.16204030306574</v>
      </c>
      <c r="O50" s="389">
        <f t="shared" si="5"/>
        <v>717.52119675424501</v>
      </c>
      <c r="P50" s="389">
        <f t="shared" si="5"/>
        <v>725.23950965660345</v>
      </c>
    </row>
    <row r="51" spans="1:16">
      <c r="A51" s="418" t="s">
        <v>7</v>
      </c>
      <c r="B51" s="397" t="s">
        <v>95</v>
      </c>
      <c r="C51" s="398" t="s">
        <v>291</v>
      </c>
      <c r="D51" s="419" t="s">
        <v>95</v>
      </c>
      <c r="E51" s="291">
        <f>'Cost วผก.'!C17</f>
        <v>382.67117250787049</v>
      </c>
      <c r="F51" s="291">
        <f>'Cost วผก.'!D17</f>
        <v>386.40644239485687</v>
      </c>
      <c r="G51" s="291">
        <f>'Cost วผก.'!E17</f>
        <v>393.29560760875592</v>
      </c>
      <c r="H51" s="291">
        <f>'Cost วผก.'!F17</f>
        <v>395.67830155911099</v>
      </c>
      <c r="I51" s="291">
        <f>'Cost วผก.'!G17</f>
        <v>387.44676138120968</v>
      </c>
      <c r="J51" s="291">
        <f>'Cost วผก.'!H17</f>
        <v>383.67242096717723</v>
      </c>
      <c r="K51" s="291">
        <f>'Cost วผก.'!I17</f>
        <v>382.57787934572752</v>
      </c>
      <c r="L51" s="291">
        <f>'Cost วผก.'!J17</f>
        <v>395.76750491637966</v>
      </c>
      <c r="M51" s="291">
        <f>'Cost วผก.'!K17</f>
        <v>379.8941228959909</v>
      </c>
      <c r="N51" s="291">
        <f>'Cost วผก.'!L17</f>
        <v>416.35556328468027</v>
      </c>
      <c r="O51" s="291">
        <f>'Cost วผก.'!M17</f>
        <v>420.63917819225247</v>
      </c>
      <c r="P51" s="291">
        <f>'Cost วผก.'!N17</f>
        <v>419.04058969060435</v>
      </c>
    </row>
    <row r="52" spans="1:16">
      <c r="A52" s="93" t="s">
        <v>7</v>
      </c>
      <c r="B52" s="310" t="s">
        <v>282</v>
      </c>
      <c r="C52" s="80" t="s">
        <v>291</v>
      </c>
      <c r="D52" s="410" t="s">
        <v>3</v>
      </c>
      <c r="E52" s="389">
        <f t="shared" ref="E52:P52" si="6">E37</f>
        <v>791.34900440271622</v>
      </c>
      <c r="F52" s="389">
        <f t="shared" si="6"/>
        <v>832.34686559898785</v>
      </c>
      <c r="G52" s="389">
        <f t="shared" si="6"/>
        <v>943.92963224245261</v>
      </c>
      <c r="H52" s="389">
        <f t="shared" si="6"/>
        <v>791.64794514481105</v>
      </c>
      <c r="I52" s="389">
        <f t="shared" si="6"/>
        <v>765.72541449834875</v>
      </c>
      <c r="J52" s="389">
        <f t="shared" si="6"/>
        <v>737.08457094952803</v>
      </c>
      <c r="K52" s="389">
        <f t="shared" si="6"/>
        <v>708.4437274007073</v>
      </c>
      <c r="L52" s="389">
        <f t="shared" si="6"/>
        <v>687.08457094952803</v>
      </c>
      <c r="M52" s="389">
        <f t="shared" si="6"/>
        <v>693.4437274007073</v>
      </c>
      <c r="N52" s="389">
        <f t="shared" si="6"/>
        <v>701.16204030306574</v>
      </c>
      <c r="O52" s="389">
        <f t="shared" si="6"/>
        <v>717.52119675424501</v>
      </c>
      <c r="P52" s="389">
        <f t="shared" si="6"/>
        <v>725.23950965660345</v>
      </c>
    </row>
    <row r="53" spans="1:16" ht="15" thickBot="1">
      <c r="A53" s="96" t="s">
        <v>7</v>
      </c>
      <c r="B53" s="404" t="s">
        <v>281</v>
      </c>
      <c r="C53" s="411" t="s">
        <v>291</v>
      </c>
      <c r="D53" s="412" t="s">
        <v>95</v>
      </c>
      <c r="E53" s="389">
        <f t="shared" ref="E53:P53" si="7">E37</f>
        <v>791.34900440271622</v>
      </c>
      <c r="F53" s="389">
        <f t="shared" si="7"/>
        <v>832.34686559898785</v>
      </c>
      <c r="G53" s="389">
        <f t="shared" si="7"/>
        <v>943.92963224245261</v>
      </c>
      <c r="H53" s="389">
        <f t="shared" si="7"/>
        <v>791.64794514481105</v>
      </c>
      <c r="I53" s="389">
        <f t="shared" si="7"/>
        <v>765.72541449834875</v>
      </c>
      <c r="J53" s="389">
        <f t="shared" si="7"/>
        <v>737.08457094952803</v>
      </c>
      <c r="K53" s="389">
        <f t="shared" si="7"/>
        <v>708.4437274007073</v>
      </c>
      <c r="L53" s="389">
        <f t="shared" si="7"/>
        <v>687.08457094952803</v>
      </c>
      <c r="M53" s="389">
        <f t="shared" si="7"/>
        <v>693.4437274007073</v>
      </c>
      <c r="N53" s="389">
        <f t="shared" si="7"/>
        <v>701.16204030306574</v>
      </c>
      <c r="O53" s="389">
        <f t="shared" si="7"/>
        <v>717.52119675424501</v>
      </c>
      <c r="P53" s="389">
        <f t="shared" si="7"/>
        <v>725.23950965660345</v>
      </c>
    </row>
    <row r="54" spans="1:16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'Cost วผก.'!C17</f>
        <v>382.67117250787049</v>
      </c>
      <c r="F54" s="75">
        <f>'Cost วผก.'!D17</f>
        <v>386.40644239485687</v>
      </c>
      <c r="G54" s="75">
        <f>'Cost วผก.'!E17</f>
        <v>393.29560760875592</v>
      </c>
      <c r="H54" s="75">
        <f>'Cost วผก.'!F17</f>
        <v>395.67830155911099</v>
      </c>
      <c r="I54" s="75">
        <f>'Cost วผก.'!G17</f>
        <v>387.44676138120968</v>
      </c>
      <c r="J54" s="75">
        <f>'Cost วผก.'!H17</f>
        <v>383.67242096717723</v>
      </c>
      <c r="K54" s="75">
        <f>'Cost วผก.'!I17</f>
        <v>382.57787934572752</v>
      </c>
      <c r="L54" s="75">
        <f>'Cost วผก.'!J17</f>
        <v>395.76750491637966</v>
      </c>
      <c r="M54" s="75">
        <f>'Cost วผก.'!K17</f>
        <v>379.8941228959909</v>
      </c>
      <c r="N54" s="75">
        <f>'Cost วผก.'!L17</f>
        <v>416.35556328468027</v>
      </c>
      <c r="O54" s="75">
        <f>'Cost วผก.'!M17</f>
        <v>420.63917819225247</v>
      </c>
      <c r="P54" s="75">
        <f>'Cost วผก.'!N17</f>
        <v>419.04058969060435</v>
      </c>
    </row>
    <row r="55" spans="1:16" s="73" customFormat="1" ht="23.5">
      <c r="A55" s="71" t="s">
        <v>5</v>
      </c>
      <c r="B55" s="72"/>
      <c r="D55" s="72"/>
    </row>
    <row r="56" spans="1:16">
      <c r="A56" s="485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86"/>
      <c r="B57" s="488"/>
      <c r="C57" s="488"/>
      <c r="D57" s="488"/>
      <c r="E57" s="309">
        <f>E24</f>
        <v>23743</v>
      </c>
      <c r="F57" s="309">
        <f t="shared" ref="F57:P57" si="8">F24</f>
        <v>23774</v>
      </c>
      <c r="G57" s="309">
        <f t="shared" si="8"/>
        <v>23802</v>
      </c>
      <c r="H57" s="309">
        <f t="shared" si="8"/>
        <v>23833</v>
      </c>
      <c r="I57" s="309">
        <f t="shared" si="8"/>
        <v>23863</v>
      </c>
      <c r="J57" s="309">
        <f t="shared" si="8"/>
        <v>23894</v>
      </c>
      <c r="K57" s="309">
        <f t="shared" si="8"/>
        <v>23924</v>
      </c>
      <c r="L57" s="309">
        <f t="shared" si="8"/>
        <v>23955</v>
      </c>
      <c r="M57" s="309">
        <f t="shared" si="8"/>
        <v>23986</v>
      </c>
      <c r="N57" s="309">
        <f t="shared" si="8"/>
        <v>24016</v>
      </c>
      <c r="O57" s="309">
        <f t="shared" si="8"/>
        <v>24047</v>
      </c>
      <c r="P57" s="309">
        <f t="shared" si="8"/>
        <v>24077</v>
      </c>
    </row>
    <row r="58" spans="1:16">
      <c r="A58" s="74"/>
      <c r="B58" s="76"/>
      <c r="C58" s="308" t="s">
        <v>65</v>
      </c>
      <c r="D58" s="308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6">
      <c r="A59" s="74" t="s">
        <v>7</v>
      </c>
      <c r="B59" s="76" t="s">
        <v>95</v>
      </c>
      <c r="C59" s="76" t="s">
        <v>2</v>
      </c>
      <c r="D59" s="76" t="s">
        <v>95</v>
      </c>
      <c r="E59" s="75">
        <f>'Cost วผก.'!C26</f>
        <v>375.74529055759012</v>
      </c>
      <c r="F59" s="75">
        <f>'Cost วผก.'!D26</f>
        <v>379.40084114278113</v>
      </c>
      <c r="G59" s="75">
        <f>'Cost วผก.'!E26</f>
        <v>386.14429097238508</v>
      </c>
      <c r="H59" s="75">
        <f>'Cost วผก.'!F26</f>
        <v>388.47485257012158</v>
      </c>
      <c r="I59" s="75">
        <f>'Cost วผก.'!G26</f>
        <v>380.41480281259322</v>
      </c>
      <c r="J59" s="75">
        <f>'Cost วผก.'!H26</f>
        <v>376.71909449051981</v>
      </c>
      <c r="K59" s="75">
        <f>'Cost วผก.'!I26</f>
        <v>375.65329602704645</v>
      </c>
      <c r="L59" s="75">
        <f>'Cost วผก.'!J26</f>
        <v>388.56813773164345</v>
      </c>
      <c r="M59" s="75">
        <f>'Cost วผก.'!K26</f>
        <v>373.02545117001267</v>
      </c>
      <c r="N59" s="75">
        <f>'Cost วผก.'!L26</f>
        <v>408.73360483050561</v>
      </c>
      <c r="O59" s="75">
        <f>'Cost วผก.'!M26</f>
        <v>412.92797776083677</v>
      </c>
      <c r="P59" s="75">
        <f>'Cost วผก.'!N26</f>
        <v>411.36269318630633</v>
      </c>
    </row>
    <row r="60" spans="1:16">
      <c r="A60" s="74" t="s">
        <v>7</v>
      </c>
      <c r="B60" s="123" t="s">
        <v>286</v>
      </c>
      <c r="C60" s="417" t="s">
        <v>2</v>
      </c>
      <c r="D60" s="417" t="s">
        <v>95</v>
      </c>
      <c r="E60" s="413">
        <f>E71</f>
        <v>783.02147390137429</v>
      </c>
      <c r="F60" s="413">
        <f>F71</f>
        <v>839.79871819094672</v>
      </c>
      <c r="G60" s="413">
        <f>G71</f>
        <v>962.78772004796906</v>
      </c>
      <c r="H60" s="413">
        <f>H71</f>
        <v>800.85926005063402</v>
      </c>
      <c r="I60" s="413">
        <f>I71</f>
        <v>775.46657005463135</v>
      </c>
      <c r="J60" s="413">
        <f t="shared" ref="J60:P60" si="9">J71</f>
        <v>747.00234005596383</v>
      </c>
      <c r="K60" s="413">
        <f t="shared" si="9"/>
        <v>718.53811005729631</v>
      </c>
      <c r="L60" s="413">
        <f t="shared" si="9"/>
        <v>697.00234005596383</v>
      </c>
      <c r="M60" s="413">
        <f t="shared" si="9"/>
        <v>703.53811005729631</v>
      </c>
      <c r="N60" s="413">
        <f t="shared" si="9"/>
        <v>714.10965005996127</v>
      </c>
      <c r="O60" s="413">
        <f t="shared" si="9"/>
        <v>733.14542006129375</v>
      </c>
      <c r="P60" s="413">
        <f t="shared" si="9"/>
        <v>736.21696006395871</v>
      </c>
    </row>
    <row r="61" spans="1:16">
      <c r="A61" s="74"/>
      <c r="B61" s="310"/>
      <c r="C61" s="311" t="s">
        <v>223</v>
      </c>
      <c r="D61" s="312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</row>
    <row r="62" spans="1:16">
      <c r="A62" s="74" t="s">
        <v>7</v>
      </c>
      <c r="B62" s="312" t="s">
        <v>95</v>
      </c>
      <c r="C62" s="313" t="s">
        <v>288</v>
      </c>
      <c r="D62" s="312" t="s">
        <v>95</v>
      </c>
      <c r="E62" s="75">
        <f>'Cost วผก.'!C26</f>
        <v>375.74529055759012</v>
      </c>
      <c r="F62" s="75">
        <f>'Cost วผก.'!D26</f>
        <v>379.40084114278113</v>
      </c>
      <c r="G62" s="75">
        <f>'Cost วผก.'!E26</f>
        <v>386.14429097238508</v>
      </c>
      <c r="H62" s="75">
        <f>'Cost วผก.'!F26</f>
        <v>388.47485257012158</v>
      </c>
      <c r="I62" s="75">
        <f>'Cost วผก.'!G26</f>
        <v>380.41480281259322</v>
      </c>
      <c r="J62" s="75">
        <f>'Cost วผก.'!H26</f>
        <v>376.71909449051981</v>
      </c>
      <c r="K62" s="75">
        <f>'Cost วผก.'!I26</f>
        <v>375.65329602704645</v>
      </c>
      <c r="L62" s="75">
        <f>'Cost วผก.'!J26</f>
        <v>388.56813773164345</v>
      </c>
      <c r="M62" s="75">
        <f>'Cost วผก.'!K26</f>
        <v>373.02545117001267</v>
      </c>
      <c r="N62" s="75">
        <f>'Cost วผก.'!L26</f>
        <v>408.73360483050561</v>
      </c>
      <c r="O62" s="75">
        <f>'Cost วผก.'!M26</f>
        <v>412.92797776083677</v>
      </c>
      <c r="P62" s="75">
        <f>'Cost วผก.'!N26</f>
        <v>411.36269318630633</v>
      </c>
    </row>
    <row r="63" spans="1:16">
      <c r="A63" s="74" t="s">
        <v>7</v>
      </c>
      <c r="B63" s="312" t="s">
        <v>95</v>
      </c>
      <c r="C63" s="313" t="s">
        <v>287</v>
      </c>
      <c r="D63" s="312" t="s">
        <v>95</v>
      </c>
      <c r="E63" s="75">
        <f>'Cost วผก.'!C26</f>
        <v>375.74529055759012</v>
      </c>
      <c r="F63" s="75">
        <f>'Cost วผก.'!D26</f>
        <v>379.40084114278113</v>
      </c>
      <c r="G63" s="75">
        <f>'Cost วผก.'!E26</f>
        <v>386.14429097238508</v>
      </c>
      <c r="H63" s="75">
        <f>'Cost วผก.'!F26</f>
        <v>388.47485257012158</v>
      </c>
      <c r="I63" s="75">
        <f>'Cost วผก.'!G26</f>
        <v>380.41480281259322</v>
      </c>
      <c r="J63" s="75">
        <f>'Cost วผก.'!H26</f>
        <v>376.71909449051981</v>
      </c>
      <c r="K63" s="75">
        <f>'Cost วผก.'!I26</f>
        <v>375.65329602704645</v>
      </c>
      <c r="L63" s="75">
        <f>'Cost วผก.'!J26</f>
        <v>388.56813773164345</v>
      </c>
      <c r="M63" s="75">
        <f>'Cost วผก.'!K26</f>
        <v>373.02545117001267</v>
      </c>
      <c r="N63" s="75">
        <f>'Cost วผก.'!L26</f>
        <v>408.73360483050561</v>
      </c>
      <c r="O63" s="75">
        <f>'Cost วผก.'!M26</f>
        <v>412.92797776083677</v>
      </c>
      <c r="P63" s="75">
        <f>'Cost วผก.'!N26</f>
        <v>411.36269318630633</v>
      </c>
    </row>
    <row r="64" spans="1:16">
      <c r="A64" s="74" t="s">
        <v>7</v>
      </c>
      <c r="B64" s="312" t="s">
        <v>95</v>
      </c>
      <c r="C64" s="313" t="s">
        <v>289</v>
      </c>
      <c r="D64" s="312" t="s">
        <v>95</v>
      </c>
      <c r="E64" s="75">
        <f>'Cost วผก.'!C26</f>
        <v>375.74529055759012</v>
      </c>
      <c r="F64" s="75">
        <f>'Cost วผก.'!D26</f>
        <v>379.40084114278113</v>
      </c>
      <c r="G64" s="75">
        <f>'Cost วผก.'!E26</f>
        <v>386.14429097238508</v>
      </c>
      <c r="H64" s="75">
        <f>'Cost วผก.'!F26</f>
        <v>388.47485257012158</v>
      </c>
      <c r="I64" s="75">
        <f>'Cost วผก.'!G26</f>
        <v>380.41480281259322</v>
      </c>
      <c r="J64" s="75">
        <f>'Cost วผก.'!H26</f>
        <v>376.71909449051981</v>
      </c>
      <c r="K64" s="75">
        <f>'Cost วผก.'!I26</f>
        <v>375.65329602704645</v>
      </c>
      <c r="L64" s="75">
        <f>'Cost วผก.'!J26</f>
        <v>388.56813773164345</v>
      </c>
      <c r="M64" s="75">
        <f>'Cost วผก.'!K26</f>
        <v>373.02545117001267</v>
      </c>
      <c r="N64" s="75">
        <f>'Cost วผก.'!L26</f>
        <v>408.73360483050561</v>
      </c>
      <c r="O64" s="75">
        <f>'Cost วผก.'!M26</f>
        <v>412.92797776083677</v>
      </c>
      <c r="P64" s="75">
        <f>'Cost วผก.'!N26</f>
        <v>411.36269318630633</v>
      </c>
    </row>
    <row r="65" spans="1:23">
      <c r="A65" s="74" t="s">
        <v>7</v>
      </c>
      <c r="B65" s="310" t="s">
        <v>286</v>
      </c>
      <c r="C65" s="415" t="s">
        <v>288</v>
      </c>
      <c r="D65" s="416" t="s">
        <v>95</v>
      </c>
      <c r="E65" s="413">
        <f>E71</f>
        <v>783.02147390137429</v>
      </c>
      <c r="F65" s="413">
        <f t="shared" ref="F65:P65" si="10">F71</f>
        <v>839.79871819094672</v>
      </c>
      <c r="G65" s="413">
        <f t="shared" si="10"/>
        <v>962.78772004796906</v>
      </c>
      <c r="H65" s="413">
        <f t="shared" si="10"/>
        <v>800.85926005063402</v>
      </c>
      <c r="I65" s="413">
        <f t="shared" si="10"/>
        <v>775.46657005463135</v>
      </c>
      <c r="J65" s="413">
        <f t="shared" si="10"/>
        <v>747.00234005596383</v>
      </c>
      <c r="K65" s="413">
        <f t="shared" si="10"/>
        <v>718.53811005729631</v>
      </c>
      <c r="L65" s="413">
        <f t="shared" si="10"/>
        <v>697.00234005596383</v>
      </c>
      <c r="M65" s="413">
        <f t="shared" si="10"/>
        <v>703.53811005729631</v>
      </c>
      <c r="N65" s="413">
        <f t="shared" si="10"/>
        <v>714.10965005996127</v>
      </c>
      <c r="O65" s="413">
        <f t="shared" si="10"/>
        <v>733.14542006129375</v>
      </c>
      <c r="P65" s="413">
        <f t="shared" si="10"/>
        <v>736.21696006395871</v>
      </c>
    </row>
    <row r="66" spans="1:23">
      <c r="A66" s="74" t="s">
        <v>7</v>
      </c>
      <c r="B66" s="310" t="s">
        <v>286</v>
      </c>
      <c r="C66" s="415" t="s">
        <v>287</v>
      </c>
      <c r="D66" s="416" t="s">
        <v>95</v>
      </c>
      <c r="E66" s="413">
        <f t="shared" ref="E66:P67" si="11">E73</f>
        <v>783.02147390137429</v>
      </c>
      <c r="F66" s="413">
        <f t="shared" si="11"/>
        <v>839.79871819094672</v>
      </c>
      <c r="G66" s="413">
        <f t="shared" si="11"/>
        <v>962.78772004796906</v>
      </c>
      <c r="H66" s="413">
        <f t="shared" si="11"/>
        <v>800.85926005063402</v>
      </c>
      <c r="I66" s="413">
        <f t="shared" si="11"/>
        <v>775.46657005463135</v>
      </c>
      <c r="J66" s="413">
        <f t="shared" si="11"/>
        <v>747.00234005596383</v>
      </c>
      <c r="K66" s="413">
        <f t="shared" si="11"/>
        <v>718.53811005729631</v>
      </c>
      <c r="L66" s="413">
        <f t="shared" si="11"/>
        <v>697.00234005596383</v>
      </c>
      <c r="M66" s="413">
        <f t="shared" si="11"/>
        <v>703.53811005729631</v>
      </c>
      <c r="N66" s="413">
        <f t="shared" si="11"/>
        <v>714.10965005996127</v>
      </c>
      <c r="O66" s="413">
        <f t="shared" si="11"/>
        <v>733.14542006129375</v>
      </c>
      <c r="P66" s="413">
        <f t="shared" si="11"/>
        <v>736.21696006395871</v>
      </c>
    </row>
    <row r="67" spans="1:23">
      <c r="A67" s="74" t="s">
        <v>7</v>
      </c>
      <c r="B67" s="310" t="s">
        <v>286</v>
      </c>
      <c r="C67" s="415" t="s">
        <v>289</v>
      </c>
      <c r="D67" s="416" t="s">
        <v>95</v>
      </c>
      <c r="E67" s="413">
        <f t="shared" si="11"/>
        <v>783.02147390137429</v>
      </c>
      <c r="F67" s="413">
        <f t="shared" si="11"/>
        <v>839.79871819094672</v>
      </c>
      <c r="G67" s="413">
        <f t="shared" si="11"/>
        <v>962.78772004796906</v>
      </c>
      <c r="H67" s="413">
        <f t="shared" si="11"/>
        <v>800.85926005063402</v>
      </c>
      <c r="I67" s="413">
        <f t="shared" si="11"/>
        <v>775.46657005463135</v>
      </c>
      <c r="J67" s="413">
        <f t="shared" si="11"/>
        <v>747.00234005596383</v>
      </c>
      <c r="K67" s="413">
        <f t="shared" si="11"/>
        <v>718.53811005729631</v>
      </c>
      <c r="L67" s="413">
        <f t="shared" si="11"/>
        <v>697.00234005596383</v>
      </c>
      <c r="M67" s="413">
        <f t="shared" si="11"/>
        <v>703.53811005729631</v>
      </c>
      <c r="N67" s="413">
        <f t="shared" si="11"/>
        <v>714.10965005996127</v>
      </c>
      <c r="O67" s="413">
        <f t="shared" si="11"/>
        <v>733.14542006129375</v>
      </c>
      <c r="P67" s="413">
        <f t="shared" si="11"/>
        <v>736.21696006395871</v>
      </c>
    </row>
    <row r="68" spans="1:23">
      <c r="A68" s="74" t="s">
        <v>7</v>
      </c>
      <c r="B68" s="310" t="s">
        <v>286</v>
      </c>
      <c r="C68" s="313" t="s">
        <v>290</v>
      </c>
      <c r="D68" s="312" t="s">
        <v>95</v>
      </c>
      <c r="E68" s="75">
        <f t="shared" ref="E68:P68" si="12">E9+E18+3.6</f>
        <v>793.39871819094674</v>
      </c>
      <c r="F68" s="75">
        <f t="shared" si="12"/>
        <v>833.88772004796908</v>
      </c>
      <c r="G68" s="75">
        <f t="shared" si="12"/>
        <v>969.45926005063404</v>
      </c>
      <c r="H68" s="75">
        <f t="shared" si="12"/>
        <v>809.06657005463137</v>
      </c>
      <c r="I68" s="75">
        <f t="shared" si="12"/>
        <v>780.60234005596385</v>
      </c>
      <c r="J68" s="75">
        <f t="shared" si="12"/>
        <v>752.13811005729633</v>
      </c>
      <c r="K68" s="75">
        <f t="shared" si="12"/>
        <v>720.60234005596385</v>
      </c>
      <c r="L68" s="75">
        <f t="shared" si="12"/>
        <v>702.13811005729633</v>
      </c>
      <c r="M68" s="75">
        <f t="shared" si="12"/>
        <v>710.20965005996129</v>
      </c>
      <c r="N68" s="75">
        <f t="shared" si="12"/>
        <v>719.24542006129377</v>
      </c>
      <c r="O68" s="75">
        <f t="shared" si="12"/>
        <v>739.81696006395873</v>
      </c>
      <c r="P68" s="75">
        <f t="shared" si="12"/>
        <v>745.96004006928865</v>
      </c>
    </row>
    <row r="69" spans="1:23">
      <c r="A69" s="74" t="s">
        <v>7</v>
      </c>
      <c r="B69" s="85" t="s">
        <v>95</v>
      </c>
      <c r="C69" s="85" t="s">
        <v>105</v>
      </c>
      <c r="D69" s="85" t="s">
        <v>95</v>
      </c>
      <c r="E69" s="75">
        <f>'Cost วผก.'!C26+(2100/E20)</f>
        <v>438.27240845336416</v>
      </c>
      <c r="F69" s="75">
        <f>'Cost วผก.'!D26+(2100/F20)</f>
        <v>442.36919324901254</v>
      </c>
      <c r="G69" s="75">
        <f>'Cost วผก.'!E26+(2100/G20)</f>
        <v>449.43543021289139</v>
      </c>
      <c r="H69" s="75">
        <f>'Cost วผก.'!F26+(2100/H20)</f>
        <v>451.82326885971435</v>
      </c>
      <c r="I69" s="75">
        <f>'Cost วผก.'!G26+(2100/I20)</f>
        <v>443.76321910218599</v>
      </c>
      <c r="J69" s="75">
        <f>'Cost วผก.'!H26+(2100/J20)</f>
        <v>440.06751078011257</v>
      </c>
      <c r="K69" s="75">
        <f>'Cost วผก.'!I26+(2100/K20)</f>
        <v>439.07824317292386</v>
      </c>
      <c r="L69" s="75">
        <f>'Cost วผก.'!J26+(2100/L20)</f>
        <v>451.9930848775208</v>
      </c>
      <c r="M69" s="75">
        <f>'Cost วผก.'!K26+(2100/M20)</f>
        <v>436.45039831589008</v>
      </c>
      <c r="N69" s="75">
        <f>'Cost วผก.'!L26+(2100/N20)</f>
        <v>472.69948969191285</v>
      </c>
      <c r="O69" s="75">
        <f>'Cost วผก.'!M26+(2100/O20)</f>
        <v>476.893862622244</v>
      </c>
      <c r="P69" s="75">
        <f>'Cost วผก.'!N26+(2100/P20)</f>
        <v>475.32857804771356</v>
      </c>
    </row>
    <row r="70" spans="1:23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'Cost วผก.'!C44</f>
        <v>391.33938459700141</v>
      </c>
      <c r="F70" s="75">
        <f>'Cost วผก.'!D44</f>
        <v>394.96660356989861</v>
      </c>
      <c r="G70" s="75">
        <f>'Cost วผก.'!E44</f>
        <v>401.67740121580761</v>
      </c>
      <c r="H70" s="75">
        <f>'Cost วผก.'!F44</f>
        <v>403.9708133720053</v>
      </c>
      <c r="I70" s="75">
        <f>'Cost วผก.'!G44</f>
        <v>395.91076361447693</v>
      </c>
      <c r="J70" s="75">
        <f>'Cost วผก.'!H44</f>
        <v>392.21505529240352</v>
      </c>
      <c r="K70" s="75">
        <f>'Cost วผก.'!I44</f>
        <v>391.2377785532945</v>
      </c>
      <c r="L70" s="75">
        <f>'Cost วผก.'!J44</f>
        <v>404.1526202578915</v>
      </c>
      <c r="M70" s="75">
        <f>'Cost วผก.'!K44</f>
        <v>388.60993369626073</v>
      </c>
      <c r="N70" s="75">
        <f>'Cost วผก.'!L44</f>
        <v>424.41236734783803</v>
      </c>
      <c r="O70" s="75">
        <f>'Cost วผก.'!M44</f>
        <v>428.60674027816918</v>
      </c>
      <c r="P70" s="75">
        <f>'Cost วผก.'!N44</f>
        <v>427.04145570363875</v>
      </c>
    </row>
    <row r="71" spans="1:23">
      <c r="A71" s="74" t="s">
        <v>7</v>
      </c>
      <c r="B71" s="86" t="s">
        <v>286</v>
      </c>
      <c r="C71" s="86" t="s">
        <v>106</v>
      </c>
      <c r="D71" s="86" t="s">
        <v>107</v>
      </c>
      <c r="E71" s="414">
        <f>E9+(80%*D17)</f>
        <v>783.02147390137429</v>
      </c>
      <c r="F71" s="414">
        <f t="shared" ref="F71:P71" si="13">F9+(80%*E17)</f>
        <v>839.79871819094672</v>
      </c>
      <c r="G71" s="414">
        <f t="shared" si="13"/>
        <v>962.78772004796906</v>
      </c>
      <c r="H71" s="414">
        <f t="shared" si="13"/>
        <v>800.85926005063402</v>
      </c>
      <c r="I71" s="414">
        <f t="shared" si="13"/>
        <v>775.46657005463135</v>
      </c>
      <c r="J71" s="414">
        <f t="shared" si="13"/>
        <v>747.00234005596383</v>
      </c>
      <c r="K71" s="414">
        <f t="shared" si="13"/>
        <v>718.53811005729631</v>
      </c>
      <c r="L71" s="414">
        <f t="shared" si="13"/>
        <v>697.00234005596383</v>
      </c>
      <c r="M71" s="414">
        <f t="shared" si="13"/>
        <v>703.53811005729631</v>
      </c>
      <c r="N71" s="414">
        <f t="shared" si="13"/>
        <v>714.10965005996127</v>
      </c>
      <c r="O71" s="414">
        <f t="shared" si="13"/>
        <v>733.14542006129375</v>
      </c>
      <c r="P71" s="414">
        <f t="shared" si="13"/>
        <v>736.21696006395871</v>
      </c>
    </row>
    <row r="72" spans="1:23">
      <c r="A72" s="74" t="s">
        <v>7</v>
      </c>
      <c r="B72" s="86" t="s">
        <v>286</v>
      </c>
      <c r="C72" s="86" t="s">
        <v>106</v>
      </c>
      <c r="D72" s="86" t="s">
        <v>108</v>
      </c>
      <c r="E72" s="413">
        <f>E71</f>
        <v>783.02147390137429</v>
      </c>
      <c r="F72" s="413">
        <f t="shared" ref="F72:P72" si="14">F71</f>
        <v>839.79871819094672</v>
      </c>
      <c r="G72" s="413">
        <f t="shared" si="14"/>
        <v>962.78772004796906</v>
      </c>
      <c r="H72" s="413">
        <f t="shared" si="14"/>
        <v>800.85926005063402</v>
      </c>
      <c r="I72" s="413">
        <f t="shared" si="14"/>
        <v>775.46657005463135</v>
      </c>
      <c r="J72" s="413">
        <f t="shared" si="14"/>
        <v>747.00234005596383</v>
      </c>
      <c r="K72" s="413">
        <f t="shared" si="14"/>
        <v>718.53811005729631</v>
      </c>
      <c r="L72" s="413">
        <f t="shared" si="14"/>
        <v>697.00234005596383</v>
      </c>
      <c r="M72" s="413">
        <f t="shared" si="14"/>
        <v>703.53811005729631</v>
      </c>
      <c r="N72" s="413">
        <f t="shared" si="14"/>
        <v>714.10965005996127</v>
      </c>
      <c r="O72" s="413">
        <f t="shared" si="14"/>
        <v>733.14542006129375</v>
      </c>
      <c r="P72" s="413">
        <f t="shared" si="14"/>
        <v>736.21696006395871</v>
      </c>
    </row>
    <row r="73" spans="1:23">
      <c r="A73" s="74" t="s">
        <v>7</v>
      </c>
      <c r="B73" s="86" t="s">
        <v>286</v>
      </c>
      <c r="C73" s="86" t="s">
        <v>110</v>
      </c>
      <c r="D73" s="86" t="s">
        <v>107</v>
      </c>
      <c r="E73" s="413">
        <f>E71</f>
        <v>783.02147390137429</v>
      </c>
      <c r="F73" s="413">
        <f t="shared" ref="F73:I73" si="15">F71</f>
        <v>839.79871819094672</v>
      </c>
      <c r="G73" s="413">
        <f t="shared" si="15"/>
        <v>962.78772004796906</v>
      </c>
      <c r="H73" s="413">
        <f t="shared" si="15"/>
        <v>800.85926005063402</v>
      </c>
      <c r="I73" s="413">
        <f t="shared" si="15"/>
        <v>775.46657005463135</v>
      </c>
      <c r="J73" s="413">
        <f t="shared" ref="J73:K73" si="16">J71</f>
        <v>747.00234005596383</v>
      </c>
      <c r="K73" s="413">
        <f t="shared" si="16"/>
        <v>718.53811005729631</v>
      </c>
      <c r="L73" s="413">
        <f t="shared" ref="L73:P73" si="17">L71</f>
        <v>697.00234005596383</v>
      </c>
      <c r="M73" s="413">
        <f t="shared" si="17"/>
        <v>703.53811005729631</v>
      </c>
      <c r="N73" s="413">
        <f t="shared" si="17"/>
        <v>714.10965005996127</v>
      </c>
      <c r="O73" s="413">
        <f t="shared" si="17"/>
        <v>733.14542006129375</v>
      </c>
      <c r="P73" s="413">
        <f t="shared" si="17"/>
        <v>736.21696006395871</v>
      </c>
    </row>
    <row r="74" spans="1:23">
      <c r="A74" s="74" t="s">
        <v>7</v>
      </c>
      <c r="B74" s="86" t="s">
        <v>286</v>
      </c>
      <c r="C74" s="86" t="s">
        <v>111</v>
      </c>
      <c r="D74" s="86" t="s">
        <v>107</v>
      </c>
      <c r="E74" s="413">
        <f>E71</f>
        <v>783.02147390137429</v>
      </c>
      <c r="F74" s="413">
        <f t="shared" ref="F74:I74" si="18">F71</f>
        <v>839.79871819094672</v>
      </c>
      <c r="G74" s="413">
        <f t="shared" si="18"/>
        <v>962.78772004796906</v>
      </c>
      <c r="H74" s="413">
        <f t="shared" si="18"/>
        <v>800.85926005063402</v>
      </c>
      <c r="I74" s="413">
        <f t="shared" si="18"/>
        <v>775.46657005463135</v>
      </c>
      <c r="J74" s="413">
        <f t="shared" ref="J74:K74" si="19">J71</f>
        <v>747.00234005596383</v>
      </c>
      <c r="K74" s="413">
        <f t="shared" si="19"/>
        <v>718.53811005729631</v>
      </c>
      <c r="L74" s="413">
        <f t="shared" ref="L74:P74" si="20">L71</f>
        <v>697.00234005596383</v>
      </c>
      <c r="M74" s="413">
        <f t="shared" si="20"/>
        <v>703.53811005729631</v>
      </c>
      <c r="N74" s="413">
        <f t="shared" si="20"/>
        <v>714.10965005996127</v>
      </c>
      <c r="O74" s="413">
        <f t="shared" si="20"/>
        <v>733.14542006129375</v>
      </c>
      <c r="P74" s="413">
        <f t="shared" si="20"/>
        <v>736.21696006395871</v>
      </c>
    </row>
    <row r="75" spans="1:23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'Cost วผก.'!C44</f>
        <v>391.33938459700141</v>
      </c>
      <c r="F75" s="75">
        <f>'Cost วผก.'!D44</f>
        <v>394.96660356989861</v>
      </c>
      <c r="G75" s="75">
        <f>'Cost วผก.'!E44</f>
        <v>401.67740121580761</v>
      </c>
      <c r="H75" s="75">
        <f>'Cost วผก.'!F44</f>
        <v>403.9708133720053</v>
      </c>
      <c r="I75" s="75">
        <f>'Cost วผก.'!G44</f>
        <v>395.91076361447693</v>
      </c>
      <c r="J75" s="75">
        <f>'Cost วผก.'!H44</f>
        <v>392.21505529240352</v>
      </c>
      <c r="K75" s="75">
        <f>'Cost วผก.'!I44</f>
        <v>391.2377785532945</v>
      </c>
      <c r="L75" s="75">
        <f>'Cost วผก.'!J44</f>
        <v>404.1526202578915</v>
      </c>
      <c r="M75" s="75">
        <f>'Cost วผก.'!K44</f>
        <v>388.60993369626073</v>
      </c>
      <c r="N75" s="75">
        <f>'Cost วผก.'!L44</f>
        <v>424.41236734783803</v>
      </c>
      <c r="O75" s="75">
        <f>'Cost วผก.'!M44</f>
        <v>428.60674027816918</v>
      </c>
      <c r="P75" s="75">
        <f>'Cost วผก.'!N44</f>
        <v>427.04145570363875</v>
      </c>
    </row>
    <row r="76" spans="1:23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'Cost วผก.'!C44</f>
        <v>391.33938459700141</v>
      </c>
      <c r="F76" s="75">
        <f>'Cost วผก.'!D44</f>
        <v>394.96660356989861</v>
      </c>
      <c r="G76" s="75">
        <f>'Cost วผก.'!E44</f>
        <v>401.67740121580761</v>
      </c>
      <c r="H76" s="75">
        <f>'Cost วผก.'!F44</f>
        <v>403.9708133720053</v>
      </c>
      <c r="I76" s="75">
        <f>'Cost วผก.'!G44</f>
        <v>395.91076361447693</v>
      </c>
      <c r="J76" s="75">
        <f>'Cost วผก.'!H44</f>
        <v>392.21505529240352</v>
      </c>
      <c r="K76" s="75">
        <f>'Cost วผก.'!I44</f>
        <v>391.2377785532945</v>
      </c>
      <c r="L76" s="75">
        <f>'Cost วผก.'!J44</f>
        <v>404.1526202578915</v>
      </c>
      <c r="M76" s="75">
        <f>'Cost วผก.'!K44</f>
        <v>388.60993369626073</v>
      </c>
      <c r="N76" s="75">
        <f>'Cost วผก.'!L44</f>
        <v>424.41236734783803</v>
      </c>
      <c r="O76" s="75">
        <f>'Cost วผก.'!M44</f>
        <v>428.60674027816918</v>
      </c>
      <c r="P76" s="75">
        <f>'Cost วผก.'!N44</f>
        <v>427.04145570363875</v>
      </c>
    </row>
    <row r="77" spans="1:23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'Cost วผก.'!C35+(277.44/E20)</f>
        <v>384.00601607616323</v>
      </c>
      <c r="F77" s="75">
        <f>'Cost วผก.'!D35+(277.44/F20)</f>
        <v>387.71986000390154</v>
      </c>
      <c r="G77" s="75">
        <f>'Cost วผก.'!E35+(277.44/G20)</f>
        <v>394.505954625188</v>
      </c>
      <c r="H77" s="75">
        <f>'Cost วผก.'!F35+(277.44/H20)</f>
        <v>396.84408333935238</v>
      </c>
      <c r="I77" s="75">
        <f>'Cost วผก.'!G35+(277.44/I20)</f>
        <v>388.78403358182402</v>
      </c>
      <c r="J77" s="75">
        <f>'Cost วผก.'!H35+(277.44/J20)</f>
        <v>385.0883252597506</v>
      </c>
      <c r="K77" s="75">
        <f>'Cost วผก.'!I35+(277.44/K20)</f>
        <v>384.03263761569036</v>
      </c>
      <c r="L77" s="75">
        <f>'Cost วผก.'!J35+(277.44/L20)</f>
        <v>396.94747932028736</v>
      </c>
      <c r="M77" s="75">
        <f>'Cost วผก.'!K35+(277.44/M20)</f>
        <v>381.40479275865658</v>
      </c>
      <c r="N77" s="75">
        <f>'Cost วผก.'!L35+(277.44/N20)</f>
        <v>417.18441201905267</v>
      </c>
      <c r="O77" s="75">
        <f>'Cost วผก.'!M35+(277.44/O20)</f>
        <v>421.37878494938383</v>
      </c>
      <c r="P77" s="75">
        <f>'Cost วผก.'!N35+(277.44/P20)</f>
        <v>419.81350037485339</v>
      </c>
      <c r="R77" s="348" t="s">
        <v>226</v>
      </c>
      <c r="S77" s="348">
        <v>462.267</v>
      </c>
      <c r="T77" s="348" t="s">
        <v>254</v>
      </c>
      <c r="U77" s="299"/>
      <c r="V77" s="299"/>
      <c r="W77" s="299"/>
    </row>
    <row r="78" spans="1:23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'Cost วผก.'!C35+(250/E20)</f>
        <v>383.1889950689918</v>
      </c>
      <c r="F78" s="75">
        <f>'Cost วผก.'!D35+(250/F20)</f>
        <v>386.89707353638011</v>
      </c>
      <c r="G78" s="75">
        <f>'Cost วผก.'!E35+(250/G20)</f>
        <v>393.67895040577866</v>
      </c>
      <c r="H78" s="75">
        <f>'Cost วผก.'!F35+(250/H20)</f>
        <v>396.01633069983501</v>
      </c>
      <c r="I78" s="75">
        <f>'Cost วผก.'!G35+(250/I20)</f>
        <v>387.95628094230665</v>
      </c>
      <c r="J78" s="75">
        <f>'Cost วผก.'!H35+(250/J20)</f>
        <v>384.26057262023323</v>
      </c>
      <c r="K78" s="75">
        <f>'Cost วผก.'!I35+(250/K20)</f>
        <v>383.20388497298421</v>
      </c>
      <c r="L78" s="75">
        <f>'Cost วผก.'!J35+(250/L20)</f>
        <v>396.11872667758121</v>
      </c>
      <c r="M78" s="75">
        <f>'Cost วผก.'!K35+(250/M20)</f>
        <v>380.57604011595043</v>
      </c>
      <c r="N78" s="75">
        <f>'Cost วผก.'!L35+(250/N20)</f>
        <v>416.3485911235303</v>
      </c>
      <c r="O78" s="75">
        <f>'Cost วผก.'!M35+(250/O20)</f>
        <v>420.54296405386145</v>
      </c>
      <c r="P78" s="75">
        <f>'Cost วผก.'!N35+(250/P20)</f>
        <v>418.97767947933102</v>
      </c>
      <c r="R78" s="348" t="s">
        <v>257</v>
      </c>
      <c r="S78" s="349">
        <v>138680000</v>
      </c>
      <c r="T78" s="348" t="s">
        <v>256</v>
      </c>
      <c r="U78" s="348" t="s">
        <v>258</v>
      </c>
      <c r="V78" s="348"/>
      <c r="W78" s="348" t="s">
        <v>259</v>
      </c>
    </row>
    <row r="79" spans="1:23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'Cost วผก.'!C44</f>
        <v>391.33938459700141</v>
      </c>
      <c r="F79" s="75">
        <f>'Cost วผก.'!D44</f>
        <v>394.96660356989861</v>
      </c>
      <c r="G79" s="75">
        <f>'Cost วผก.'!E44</f>
        <v>401.67740121580761</v>
      </c>
      <c r="H79" s="75">
        <f>'Cost วผก.'!F44</f>
        <v>403.9708133720053</v>
      </c>
      <c r="I79" s="75">
        <f>'Cost วผก.'!G44</f>
        <v>395.91076361447693</v>
      </c>
      <c r="J79" s="75">
        <f>'Cost วผก.'!H44</f>
        <v>392.21505529240352</v>
      </c>
      <c r="K79" s="75">
        <f>'Cost วผก.'!I44</f>
        <v>391.2377785532945</v>
      </c>
      <c r="L79" s="75">
        <f>'Cost วผก.'!J44</f>
        <v>404.1526202578915</v>
      </c>
      <c r="M79" s="75">
        <f>'Cost วผก.'!K44</f>
        <v>388.60993369626073</v>
      </c>
      <c r="N79" s="75">
        <f>'Cost วผก.'!L44</f>
        <v>424.41236734783803</v>
      </c>
      <c r="O79" s="75">
        <f>'Cost วผก.'!M44</f>
        <v>428.60674027816918</v>
      </c>
      <c r="P79" s="75">
        <f>'Cost วผก.'!N44</f>
        <v>427.04145570363875</v>
      </c>
      <c r="R79" s="348" t="s">
        <v>88</v>
      </c>
      <c r="S79" s="349">
        <v>300000</v>
      </c>
      <c r="T79" s="348" t="s">
        <v>255</v>
      </c>
      <c r="U79" s="348"/>
      <c r="V79" s="348"/>
      <c r="W79" s="348"/>
    </row>
    <row r="80" spans="1:23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'Cost วผก.'!C44</f>
        <v>391.33938459700141</v>
      </c>
      <c r="F80" s="75">
        <f>'Cost วผก.'!D44</f>
        <v>394.96660356989861</v>
      </c>
      <c r="G80" s="75">
        <f>'Cost วผก.'!E44</f>
        <v>401.67740121580761</v>
      </c>
      <c r="H80" s="75">
        <f>'Cost วผก.'!F44</f>
        <v>403.9708133720053</v>
      </c>
      <c r="I80" s="75">
        <f>'Cost วผก.'!G44</f>
        <v>395.91076361447693</v>
      </c>
      <c r="J80" s="75">
        <f>'Cost วผก.'!H44</f>
        <v>392.21505529240352</v>
      </c>
      <c r="K80" s="75">
        <f>'Cost วผก.'!I44</f>
        <v>391.2377785532945</v>
      </c>
      <c r="L80" s="75">
        <f>'Cost วผก.'!J44</f>
        <v>404.1526202578915</v>
      </c>
      <c r="M80" s="75">
        <f>'Cost วผก.'!K44</f>
        <v>388.60993369626073</v>
      </c>
      <c r="N80" s="75">
        <f>'Cost วผก.'!L44</f>
        <v>424.41236734783803</v>
      </c>
      <c r="O80" s="75">
        <f>'Cost วผก.'!M44</f>
        <v>428.60674027816918</v>
      </c>
      <c r="P80" s="75">
        <f>'Cost วผก.'!N44</f>
        <v>427.04145570363875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'Cost วผก.'!C44</f>
        <v>391.33938459700141</v>
      </c>
      <c r="F81" s="75">
        <f>'Cost วผก.'!D44</f>
        <v>394.96660356989861</v>
      </c>
      <c r="G81" s="75">
        <f>'Cost วผก.'!E44</f>
        <v>401.67740121580761</v>
      </c>
      <c r="H81" s="75">
        <f>'Cost วผก.'!F44</f>
        <v>403.9708133720053</v>
      </c>
      <c r="I81" s="75">
        <f>'Cost วผก.'!G44</f>
        <v>395.91076361447693</v>
      </c>
      <c r="J81" s="75">
        <f>'Cost วผก.'!H44</f>
        <v>392.21505529240352</v>
      </c>
      <c r="K81" s="75">
        <f>'Cost วผก.'!I44</f>
        <v>391.2377785532945</v>
      </c>
      <c r="L81" s="75">
        <f>'Cost วผก.'!J44</f>
        <v>404.1526202578915</v>
      </c>
      <c r="M81" s="75">
        <f>'Cost วผก.'!K44</f>
        <v>388.60993369626073</v>
      </c>
      <c r="N81" s="75">
        <f>'Cost วผก.'!L44</f>
        <v>424.41236734783803</v>
      </c>
      <c r="O81" s="75">
        <f>'Cost วผก.'!M44</f>
        <v>428.60674027816918</v>
      </c>
      <c r="P81" s="75">
        <f>'Cost วผก.'!N44</f>
        <v>427.04145570363875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'Cost วผก.'!C35+(277.44/E20)</f>
        <v>384.00601607616323</v>
      </c>
      <c r="F82" s="75">
        <f>'Cost วผก.'!D35+(277.44/F20)</f>
        <v>387.71986000390154</v>
      </c>
      <c r="G82" s="75">
        <f>'Cost วผก.'!E35+(277.44/G20)</f>
        <v>394.505954625188</v>
      </c>
      <c r="H82" s="75">
        <f>'Cost วผก.'!F35+(277.44/H20)</f>
        <v>396.84408333935238</v>
      </c>
      <c r="I82" s="75">
        <f>'Cost วผก.'!G35+(277.44/I20)</f>
        <v>388.78403358182402</v>
      </c>
      <c r="J82" s="75">
        <f>'Cost วผก.'!H35+(277.44/J20)</f>
        <v>385.0883252597506</v>
      </c>
      <c r="K82" s="75">
        <f>'Cost วผก.'!I35+(277.44/K20)</f>
        <v>384.03263761569036</v>
      </c>
      <c r="L82" s="75">
        <f>'Cost วผก.'!J35+(277.44/L20)</f>
        <v>396.94747932028736</v>
      </c>
      <c r="M82" s="75">
        <f>'Cost วผก.'!K35+(277.44/M20)</f>
        <v>381.40479275865658</v>
      </c>
      <c r="N82" s="75">
        <f>'Cost วผก.'!L35+(277.44/N20)</f>
        <v>417.18441201905267</v>
      </c>
      <c r="O82" s="75">
        <f>'Cost วผก.'!M35+(277.44/O20)</f>
        <v>421.37878494938383</v>
      </c>
      <c r="P82" s="75">
        <f>'Cost วผก.'!N35+(277.44/P20)</f>
        <v>419.81350037485339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'Cost วผก.'!C44</f>
        <v>391.33938459700141</v>
      </c>
      <c r="F83" s="75">
        <f>'Cost วผก.'!D44</f>
        <v>394.96660356989861</v>
      </c>
      <c r="G83" s="75">
        <f>'Cost วผก.'!E44</f>
        <v>401.67740121580761</v>
      </c>
      <c r="H83" s="75">
        <f>'Cost วผก.'!F44</f>
        <v>403.9708133720053</v>
      </c>
      <c r="I83" s="75">
        <f>'Cost วผก.'!G44</f>
        <v>395.91076361447693</v>
      </c>
      <c r="J83" s="75">
        <f>'Cost วผก.'!H44</f>
        <v>392.21505529240352</v>
      </c>
      <c r="K83" s="75">
        <f>'Cost วผก.'!I44</f>
        <v>391.2377785532945</v>
      </c>
      <c r="L83" s="75">
        <f>'Cost วผก.'!J44</f>
        <v>404.1526202578915</v>
      </c>
      <c r="M83" s="75">
        <f>'Cost วผก.'!K44</f>
        <v>388.60993369626073</v>
      </c>
      <c r="N83" s="75">
        <f>'Cost วผก.'!L44</f>
        <v>424.41236734783803</v>
      </c>
      <c r="O83" s="75">
        <f>'Cost วผก.'!M44</f>
        <v>428.60674027816918</v>
      </c>
      <c r="P83" s="75">
        <f>'Cost วผก.'!N44</f>
        <v>427.04145570363875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'Cost วผก.'!C35+(277.44/E20)</f>
        <v>384.00601607616323</v>
      </c>
      <c r="F84" s="75">
        <f>'Cost วผก.'!D35+(277.44/F20)</f>
        <v>387.71986000390154</v>
      </c>
      <c r="G84" s="75">
        <f>'Cost วผก.'!E35+(277.44/G20)</f>
        <v>394.505954625188</v>
      </c>
      <c r="H84" s="75">
        <f>'Cost วผก.'!F35+(277.44/H20)</f>
        <v>396.84408333935238</v>
      </c>
      <c r="I84" s="75">
        <f>'Cost วผก.'!G35+(277.44/I20)</f>
        <v>388.78403358182402</v>
      </c>
      <c r="J84" s="75">
        <f>'Cost วผก.'!H35+(277.44/J20)</f>
        <v>385.0883252597506</v>
      </c>
      <c r="K84" s="75">
        <f>'Cost วผก.'!I35+(277.44/K20)</f>
        <v>384.03263761569036</v>
      </c>
      <c r="L84" s="75">
        <f>'Cost วผก.'!J35+(277.44/L20)</f>
        <v>396.94747932028736</v>
      </c>
      <c r="M84" s="75">
        <f>'Cost วผก.'!K35+(277.44/M20)</f>
        <v>381.40479275865658</v>
      </c>
      <c r="N84" s="75">
        <f>'Cost วผก.'!L35+(277.44/N20)</f>
        <v>417.18441201905267</v>
      </c>
      <c r="O84" s="75">
        <f>'Cost วผก.'!M35+(277.44/O20)</f>
        <v>421.37878494938383</v>
      </c>
      <c r="P84" s="75">
        <f>'Cost วผก.'!N35+(277.44/P20)</f>
        <v>419.81350037485339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'Cost วผก.'!C44</f>
        <v>391.33938459700141</v>
      </c>
      <c r="F85" s="75">
        <f>'Cost วผก.'!D44</f>
        <v>394.96660356989861</v>
      </c>
      <c r="G85" s="75">
        <f>'Cost วผก.'!E44</f>
        <v>401.67740121580761</v>
      </c>
      <c r="H85" s="75">
        <f>'Cost วผก.'!F44</f>
        <v>403.9708133720053</v>
      </c>
      <c r="I85" s="75">
        <f>'Cost วผก.'!G44</f>
        <v>395.91076361447693</v>
      </c>
      <c r="J85" s="75">
        <f>'Cost วผก.'!H44</f>
        <v>392.21505529240352</v>
      </c>
      <c r="K85" s="75">
        <f>'Cost วผก.'!I44</f>
        <v>391.2377785532945</v>
      </c>
      <c r="L85" s="75">
        <f>'Cost วผก.'!J44</f>
        <v>404.1526202578915</v>
      </c>
      <c r="M85" s="75">
        <f>'Cost วผก.'!K44</f>
        <v>388.60993369626073</v>
      </c>
      <c r="N85" s="75">
        <f>'Cost วผก.'!L44</f>
        <v>424.41236734783803</v>
      </c>
      <c r="O85" s="75">
        <f>'Cost วผก.'!M44</f>
        <v>428.60674027816918</v>
      </c>
      <c r="P85" s="75">
        <f>'Cost วผก.'!N44</f>
        <v>427.04145570363875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'Cost วผก.'!C35+(277.44/E20)</f>
        <v>384.00601607616323</v>
      </c>
      <c r="F86" s="75">
        <f>'Cost วผก.'!D35+(277.44/F20)</f>
        <v>387.71986000390154</v>
      </c>
      <c r="G86" s="75">
        <f>'Cost วผก.'!E35+(277.44/G20)</f>
        <v>394.505954625188</v>
      </c>
      <c r="H86" s="75">
        <f>'Cost วผก.'!F35+(277.44/H20)</f>
        <v>396.84408333935238</v>
      </c>
      <c r="I86" s="75">
        <f>'Cost วผก.'!G35+(277.44/I20)</f>
        <v>388.78403358182402</v>
      </c>
      <c r="J86" s="75">
        <f>'Cost วผก.'!H35+(277.44/J20)</f>
        <v>385.0883252597506</v>
      </c>
      <c r="K86" s="75">
        <f>'Cost วผก.'!I35+(277.44/K20)</f>
        <v>384.03263761569036</v>
      </c>
      <c r="L86" s="75">
        <f>'Cost วผก.'!J35+(277.44/L20)</f>
        <v>396.94747932028736</v>
      </c>
      <c r="M86" s="75">
        <f>'Cost วผก.'!K35+(277.44/M20)</f>
        <v>381.40479275865658</v>
      </c>
      <c r="N86" s="75">
        <f>'Cost วผก.'!L35+(277.44/N20)</f>
        <v>417.18441201905267</v>
      </c>
      <c r="O86" s="75">
        <f>'Cost วผก.'!M35+(277.44/O20)</f>
        <v>421.37878494938383</v>
      </c>
      <c r="P86" s="75">
        <f>'Cost วผก.'!N35+(277.44/P20)</f>
        <v>419.81350037485339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'Cost วผก.'!C35+(250/E20)</f>
        <v>383.1889950689918</v>
      </c>
      <c r="F87" s="75">
        <f>'Cost วผก.'!D35+(250/F20)</f>
        <v>386.89707353638011</v>
      </c>
      <c r="G87" s="75">
        <f>'Cost วผก.'!E35+(250/G20)</f>
        <v>393.67895040577866</v>
      </c>
      <c r="H87" s="75">
        <f>'Cost วผก.'!F35+(250/H20)</f>
        <v>396.01633069983501</v>
      </c>
      <c r="I87" s="75">
        <f>'Cost วผก.'!G35+(250/I20)</f>
        <v>387.95628094230665</v>
      </c>
      <c r="J87" s="75">
        <f>'Cost วผก.'!H35+(250/J20)</f>
        <v>384.26057262023323</v>
      </c>
      <c r="K87" s="75">
        <f>'Cost วผก.'!I35+(250/K20)</f>
        <v>383.20388497298421</v>
      </c>
      <c r="L87" s="75">
        <f>'Cost วผก.'!J35+(250/L20)</f>
        <v>396.11872667758121</v>
      </c>
      <c r="M87" s="75">
        <f>'Cost วผก.'!K35+(250/M20)</f>
        <v>380.57604011595043</v>
      </c>
      <c r="N87" s="75">
        <f>'Cost วผก.'!L35+(250/N20)</f>
        <v>416.3485911235303</v>
      </c>
      <c r="O87" s="75">
        <f>'Cost วผก.'!M35+(250/O20)</f>
        <v>420.54296405386145</v>
      </c>
      <c r="P87" s="75">
        <f>'Cost วผก.'!N35+(250/P20)</f>
        <v>418.97767947933102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'Cost วผก.'!C44</f>
        <v>391.33938459700141</v>
      </c>
      <c r="F88" s="75">
        <f>'Cost วผก.'!D44</f>
        <v>394.96660356989861</v>
      </c>
      <c r="G88" s="75">
        <f>'Cost วผก.'!E44</f>
        <v>401.67740121580761</v>
      </c>
      <c r="H88" s="75">
        <f>'Cost วผก.'!F44</f>
        <v>403.9708133720053</v>
      </c>
      <c r="I88" s="75">
        <f>'Cost วผก.'!G44</f>
        <v>395.91076361447693</v>
      </c>
      <c r="J88" s="75">
        <f>'Cost วผก.'!H44</f>
        <v>392.21505529240352</v>
      </c>
      <c r="K88" s="75">
        <f>'Cost วผก.'!I44</f>
        <v>391.2377785532945</v>
      </c>
      <c r="L88" s="75">
        <f>'Cost วผก.'!J44</f>
        <v>404.1526202578915</v>
      </c>
      <c r="M88" s="75">
        <f>'Cost วผก.'!K44</f>
        <v>388.60993369626073</v>
      </c>
      <c r="N88" s="75">
        <f>'Cost วผก.'!L44</f>
        <v>424.41236734783803</v>
      </c>
      <c r="O88" s="75">
        <f>'Cost วผก.'!M44</f>
        <v>428.60674027816918</v>
      </c>
      <c r="P88" s="75">
        <f>'Cost วผก.'!N44</f>
        <v>427.04145570363875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'Cost วผก.'!C35+(277.44/E20)</f>
        <v>384.00601607616323</v>
      </c>
      <c r="F89" s="75">
        <f>'Cost วผก.'!D35+(277.44/F20)</f>
        <v>387.71986000390154</v>
      </c>
      <c r="G89" s="75">
        <f>'Cost วผก.'!E35+(277.44/G20)</f>
        <v>394.505954625188</v>
      </c>
      <c r="H89" s="75">
        <f>'Cost วผก.'!F35+(277.44/H20)</f>
        <v>396.84408333935238</v>
      </c>
      <c r="I89" s="75">
        <f>'Cost วผก.'!G35+(277.44/I20)</f>
        <v>388.78403358182402</v>
      </c>
      <c r="J89" s="75">
        <f>'Cost วผก.'!H35+(277.44/J20)</f>
        <v>385.0883252597506</v>
      </c>
      <c r="K89" s="75">
        <f>'Cost วผก.'!I35+(277.44/K20)</f>
        <v>384.03263761569036</v>
      </c>
      <c r="L89" s="75">
        <f>'Cost วผก.'!J35+(277.44/L20)</f>
        <v>396.94747932028736</v>
      </c>
      <c r="M89" s="75">
        <f>'Cost วผก.'!K35+(277.44/M20)</f>
        <v>381.40479275865658</v>
      </c>
      <c r="N89" s="75">
        <f>'Cost วผก.'!L35+(277.44/N20)</f>
        <v>417.18441201905267</v>
      </c>
      <c r="O89" s="75">
        <f>'Cost วผก.'!M35+(277.44/O20)</f>
        <v>421.37878494938383</v>
      </c>
      <c r="P89" s="75">
        <f>'Cost วผก.'!N35+(277.44/P20)</f>
        <v>419.81350037485339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'Cost วผก.'!C35+(277.44/E20)</f>
        <v>384.00601607616323</v>
      </c>
      <c r="F90" s="75">
        <f>'Cost วผก.'!D35+(277.44/F20)</f>
        <v>387.71986000390154</v>
      </c>
      <c r="G90" s="75">
        <f>'Cost วผก.'!E35+(277.44/G20)</f>
        <v>394.505954625188</v>
      </c>
      <c r="H90" s="75">
        <f>'Cost วผก.'!F35+(277.44/H20)</f>
        <v>396.84408333935238</v>
      </c>
      <c r="I90" s="75">
        <f>'Cost วผก.'!G35+(277.44/I20)</f>
        <v>388.78403358182402</v>
      </c>
      <c r="J90" s="75">
        <f>'Cost วผก.'!H35+(277.44/J20)</f>
        <v>385.0883252597506</v>
      </c>
      <c r="K90" s="75">
        <f>'Cost วผก.'!I35+(277.44/K20)</f>
        <v>384.03263761569036</v>
      </c>
      <c r="L90" s="75">
        <f>'Cost วผก.'!J35+(277.44/L20)</f>
        <v>396.94747932028736</v>
      </c>
      <c r="M90" s="75">
        <f>'Cost วผก.'!K35+(277.44/M20)</f>
        <v>381.40479275865658</v>
      </c>
      <c r="N90" s="75">
        <f>'Cost วผก.'!L35+(277.44/N20)</f>
        <v>417.18441201905267</v>
      </c>
      <c r="O90" s="75">
        <f>'Cost วผก.'!M35+(277.44/O20)</f>
        <v>421.37878494938383</v>
      </c>
      <c r="P90" s="75">
        <f>'Cost วผก.'!N35+(277.44/P20)</f>
        <v>419.81350037485339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'Cost วผก.'!C44</f>
        <v>391.33938459700141</v>
      </c>
      <c r="F91" s="75">
        <f>'Cost วผก.'!D44</f>
        <v>394.96660356989861</v>
      </c>
      <c r="G91" s="75">
        <f>'Cost วผก.'!E44</f>
        <v>401.67740121580761</v>
      </c>
      <c r="H91" s="75">
        <f>'Cost วผก.'!F44</f>
        <v>403.9708133720053</v>
      </c>
      <c r="I91" s="75">
        <f>'Cost วผก.'!G44</f>
        <v>395.91076361447693</v>
      </c>
      <c r="J91" s="75">
        <f>'Cost วผก.'!H44</f>
        <v>392.21505529240352</v>
      </c>
      <c r="K91" s="75">
        <f>'Cost วผก.'!I44</f>
        <v>391.2377785532945</v>
      </c>
      <c r="L91" s="75">
        <f>'Cost วผก.'!J44</f>
        <v>404.1526202578915</v>
      </c>
      <c r="M91" s="75">
        <f>'Cost วผก.'!K44</f>
        <v>388.60993369626073</v>
      </c>
      <c r="N91" s="75">
        <f>'Cost วผก.'!L44</f>
        <v>424.41236734783803</v>
      </c>
      <c r="O91" s="75">
        <f>'Cost วผก.'!M44</f>
        <v>428.60674027816918</v>
      </c>
      <c r="P91" s="75">
        <f>'Cost วผก.'!N44</f>
        <v>427.04145570363875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'Cost วผก.'!C35+(277.44/E20)</f>
        <v>384.00601607616323</v>
      </c>
      <c r="F92" s="75">
        <f>'Cost วผก.'!D35+(277.44/F20)</f>
        <v>387.71986000390154</v>
      </c>
      <c r="G92" s="75">
        <f>'Cost วผก.'!E35+(277.44/G20)</f>
        <v>394.505954625188</v>
      </c>
      <c r="H92" s="75">
        <f>'Cost วผก.'!F35+(277.44/H20)</f>
        <v>396.84408333935238</v>
      </c>
      <c r="I92" s="75">
        <f>'Cost วผก.'!G35+(277.44/I20)</f>
        <v>388.78403358182402</v>
      </c>
      <c r="J92" s="75">
        <f>'Cost วผก.'!H35+(277.44/J20)</f>
        <v>385.0883252597506</v>
      </c>
      <c r="K92" s="75">
        <f>'Cost วผก.'!I35+(277.44/K20)</f>
        <v>384.03263761569036</v>
      </c>
      <c r="L92" s="75">
        <f>'Cost วผก.'!J35+(277.44/L20)</f>
        <v>396.94747932028736</v>
      </c>
      <c r="M92" s="75">
        <f>'Cost วผก.'!K35+(277.44/M20)</f>
        <v>381.40479275865658</v>
      </c>
      <c r="N92" s="75">
        <f>'Cost วผก.'!L35+(277.44/N20)</f>
        <v>417.18441201905267</v>
      </c>
      <c r="O92" s="75">
        <f>'Cost วผก.'!M35+(277.44/O20)</f>
        <v>421.37878494938383</v>
      </c>
      <c r="P92" s="75">
        <f>'Cost วผก.'!N35+(277.44/P20)</f>
        <v>419.81350037485339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'Cost วผก.'!C44</f>
        <v>391.33938459700141</v>
      </c>
      <c r="F93" s="75">
        <f>'Cost วผก.'!D44</f>
        <v>394.96660356989861</v>
      </c>
      <c r="G93" s="75">
        <f>'Cost วผก.'!E44</f>
        <v>401.67740121580761</v>
      </c>
      <c r="H93" s="75">
        <f>'Cost วผก.'!F44</f>
        <v>403.9708133720053</v>
      </c>
      <c r="I93" s="75">
        <f>'Cost วผก.'!G44</f>
        <v>395.91076361447693</v>
      </c>
      <c r="J93" s="75">
        <f>'Cost วผก.'!H44</f>
        <v>392.21505529240352</v>
      </c>
      <c r="K93" s="75">
        <f>'Cost วผก.'!I44</f>
        <v>391.2377785532945</v>
      </c>
      <c r="L93" s="75">
        <f>'Cost วผก.'!J44</f>
        <v>404.1526202578915</v>
      </c>
      <c r="M93" s="75">
        <f>'Cost วผก.'!K44</f>
        <v>388.60993369626073</v>
      </c>
      <c r="N93" s="75">
        <f>'Cost วผก.'!L44</f>
        <v>424.41236734783803</v>
      </c>
      <c r="O93" s="75">
        <f>'Cost วผก.'!M44</f>
        <v>428.60674027816918</v>
      </c>
      <c r="P93" s="75">
        <f>'Cost วผก.'!N44</f>
        <v>427.04145570363875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'Cost วผก.'!C35+(277.44/E20)</f>
        <v>384.00601607616323</v>
      </c>
      <c r="F94" s="75">
        <f>'Cost วผก.'!D35+(277.44/F20)</f>
        <v>387.71986000390154</v>
      </c>
      <c r="G94" s="75">
        <f>'Cost วผก.'!E35+(277.44/G20)</f>
        <v>394.505954625188</v>
      </c>
      <c r="H94" s="75">
        <f>'Cost วผก.'!F35+(277.44/H20)</f>
        <v>396.84408333935238</v>
      </c>
      <c r="I94" s="75">
        <f>'Cost วผก.'!G35+(277.44/I20)</f>
        <v>388.78403358182402</v>
      </c>
      <c r="J94" s="75">
        <f>'Cost วผก.'!H35+(277.44/J20)</f>
        <v>385.0883252597506</v>
      </c>
      <c r="K94" s="75">
        <f>'Cost วผก.'!I35+(277.44/K20)</f>
        <v>384.03263761569036</v>
      </c>
      <c r="L94" s="75">
        <f>'Cost วผก.'!J35+(277.44/L20)</f>
        <v>396.94747932028736</v>
      </c>
      <c r="M94" s="75">
        <f>'Cost วผก.'!K35+(277.44/M20)</f>
        <v>381.40479275865658</v>
      </c>
      <c r="N94" s="75">
        <f>'Cost วผก.'!L35+(277.44/N20)</f>
        <v>417.18441201905267</v>
      </c>
      <c r="O94" s="75">
        <f>'Cost วผก.'!M35+(277.44/O20)</f>
        <v>421.37878494938383</v>
      </c>
      <c r="P94" s="75">
        <f>'Cost วผก.'!N35+(277.44/P20)</f>
        <v>419.81350037485339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'Cost วผก.'!C44</f>
        <v>391.33938459700141</v>
      </c>
      <c r="F95" s="75">
        <f>'Cost วผก.'!D44</f>
        <v>394.96660356989861</v>
      </c>
      <c r="G95" s="75">
        <f>'Cost วผก.'!E44</f>
        <v>401.67740121580761</v>
      </c>
      <c r="H95" s="75">
        <f>'Cost วผก.'!F44</f>
        <v>403.9708133720053</v>
      </c>
      <c r="I95" s="75">
        <f>'Cost วผก.'!G44</f>
        <v>395.91076361447693</v>
      </c>
      <c r="J95" s="75">
        <f>'Cost วผก.'!H44</f>
        <v>392.21505529240352</v>
      </c>
      <c r="K95" s="75">
        <f>'Cost วผก.'!I44</f>
        <v>391.2377785532945</v>
      </c>
      <c r="L95" s="75">
        <f>'Cost วผก.'!J44</f>
        <v>404.1526202578915</v>
      </c>
      <c r="M95" s="75">
        <f>'Cost วผก.'!K44</f>
        <v>388.60993369626073</v>
      </c>
      <c r="N95" s="75">
        <f>'Cost วผก.'!L44</f>
        <v>424.41236734783803</v>
      </c>
      <c r="O95" s="75">
        <f>'Cost วผก.'!M44</f>
        <v>428.60674027816918</v>
      </c>
      <c r="P95" s="75">
        <f>'Cost วผก.'!N44</f>
        <v>427.04145570363875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'Cost วผก.'!C44</f>
        <v>391.33938459700141</v>
      </c>
      <c r="F96" s="75">
        <f>'Cost วผก.'!D44</f>
        <v>394.96660356989861</v>
      </c>
      <c r="G96" s="75">
        <f>'Cost วผก.'!E44</f>
        <v>401.67740121580761</v>
      </c>
      <c r="H96" s="75">
        <f>'Cost วผก.'!F44</f>
        <v>403.9708133720053</v>
      </c>
      <c r="I96" s="75">
        <f>'Cost วผก.'!G44</f>
        <v>395.91076361447693</v>
      </c>
      <c r="J96" s="75">
        <f>'Cost วผก.'!H44</f>
        <v>392.21505529240352</v>
      </c>
      <c r="K96" s="75">
        <f>'Cost วผก.'!I44</f>
        <v>391.2377785532945</v>
      </c>
      <c r="L96" s="75">
        <f>'Cost วผก.'!J44</f>
        <v>404.1526202578915</v>
      </c>
      <c r="M96" s="75">
        <f>'Cost วผก.'!K44</f>
        <v>388.60993369626073</v>
      </c>
      <c r="N96" s="75">
        <f>'Cost วผก.'!L44</f>
        <v>424.41236734783803</v>
      </c>
      <c r="O96" s="75">
        <f>'Cost วผก.'!M44</f>
        <v>428.60674027816918</v>
      </c>
      <c r="P96" s="75">
        <f>'Cost วผก.'!N44</f>
        <v>427.04145570363875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'Cost วผก.'!C35+(277.44/E20)</f>
        <v>384.00601607616323</v>
      </c>
      <c r="F97" s="75">
        <f>'Cost วผก.'!D35+(277.44/F20)</f>
        <v>387.71986000390154</v>
      </c>
      <c r="G97" s="75">
        <f>'Cost วผก.'!E35+(277.44/G20)</f>
        <v>394.505954625188</v>
      </c>
      <c r="H97" s="75">
        <f>'Cost วผก.'!F35+(277.44/H20)</f>
        <v>396.84408333935238</v>
      </c>
      <c r="I97" s="75">
        <f>'Cost วผก.'!G35+(277.44/I20)</f>
        <v>388.78403358182402</v>
      </c>
      <c r="J97" s="75">
        <f>'Cost วผก.'!H35+(277.44/J20)</f>
        <v>385.0883252597506</v>
      </c>
      <c r="K97" s="75">
        <f>'Cost วผก.'!I35+(277.44/K20)</f>
        <v>384.03263761569036</v>
      </c>
      <c r="L97" s="75">
        <f>'Cost วผก.'!J35+(277.44/L20)</f>
        <v>396.94747932028736</v>
      </c>
      <c r="M97" s="75">
        <f>'Cost วผก.'!K35+(277.44/M20)</f>
        <v>381.40479275865658</v>
      </c>
      <c r="N97" s="75">
        <f>'Cost วผก.'!L35+(277.44/N20)</f>
        <v>417.18441201905267</v>
      </c>
      <c r="O97" s="75">
        <f>'Cost วผก.'!M35+(277.44/O20)</f>
        <v>421.37878494938383</v>
      </c>
      <c r="P97" s="75">
        <f>'Cost วผก.'!N35+(277.44/P20)</f>
        <v>419.81350037485339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'Cost วผก.'!C35+(277.44/E20)</f>
        <v>384.00601607616323</v>
      </c>
      <c r="F98" s="75">
        <f>'Cost วผก.'!D35+(277.44/F20)</f>
        <v>387.71986000390154</v>
      </c>
      <c r="G98" s="75">
        <f>'Cost วผก.'!E35+(277.44/G20)</f>
        <v>394.505954625188</v>
      </c>
      <c r="H98" s="75">
        <f>'Cost วผก.'!F35+(277.44/H20)</f>
        <v>396.84408333935238</v>
      </c>
      <c r="I98" s="75">
        <f>'Cost วผก.'!G35+(277.44/I20)</f>
        <v>388.78403358182402</v>
      </c>
      <c r="J98" s="75">
        <f>'Cost วผก.'!H35+(277.44/J20)</f>
        <v>385.0883252597506</v>
      </c>
      <c r="K98" s="75">
        <f>'Cost วผก.'!I35+(277.44/K20)</f>
        <v>384.03263761569036</v>
      </c>
      <c r="L98" s="75">
        <f>'Cost วผก.'!J35+(277.44/L20)</f>
        <v>396.94747932028736</v>
      </c>
      <c r="M98" s="75">
        <f>'Cost วผก.'!K35+(277.44/M20)</f>
        <v>381.40479275865658</v>
      </c>
      <c r="N98" s="75">
        <f>'Cost วผก.'!L35+(277.44/N20)</f>
        <v>417.18441201905267</v>
      </c>
      <c r="O98" s="75">
        <f>'Cost วผก.'!M35+(277.44/O20)</f>
        <v>421.37878494938383</v>
      </c>
      <c r="P98" s="75">
        <f>'Cost วผก.'!N35+(277.44/P20)</f>
        <v>419.81350037485339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'Cost วผก.'!C35+(277.44/E20)</f>
        <v>384.00601607616323</v>
      </c>
      <c r="F99" s="75">
        <f>'Cost วผก.'!D35+(277.44/F20)</f>
        <v>387.71986000390154</v>
      </c>
      <c r="G99" s="75">
        <f>'Cost วผก.'!E35+(277.44/G20)</f>
        <v>394.505954625188</v>
      </c>
      <c r="H99" s="75">
        <f>'Cost วผก.'!F35+(277.44/H20)</f>
        <v>396.84408333935238</v>
      </c>
      <c r="I99" s="75">
        <f>'Cost วผก.'!G35+(277.44/I20)</f>
        <v>388.78403358182402</v>
      </c>
      <c r="J99" s="75">
        <f>'Cost วผก.'!H35+(277.44/J20)</f>
        <v>385.0883252597506</v>
      </c>
      <c r="K99" s="75">
        <f>'Cost วผก.'!I35+(277.44/K20)</f>
        <v>384.03263761569036</v>
      </c>
      <c r="L99" s="75">
        <f>'Cost วผก.'!J35+(277.44/L20)</f>
        <v>396.94747932028736</v>
      </c>
      <c r="M99" s="75">
        <f>'Cost วผก.'!K35+(277.44/M20)</f>
        <v>381.40479275865658</v>
      </c>
      <c r="N99" s="75">
        <f>'Cost วผก.'!L35+(277.44/N20)</f>
        <v>417.18441201905267</v>
      </c>
      <c r="O99" s="75">
        <f>'Cost วผก.'!M35+(277.44/O20)</f>
        <v>421.37878494938383</v>
      </c>
      <c r="P99" s="75">
        <f>'Cost วผก.'!N35+(277.44/P20)</f>
        <v>419.81350037485339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 t="shared" ref="E100" si="21">E8+E18-(730/E20)</f>
        <v>768.06310101765382</v>
      </c>
      <c r="F100" s="75">
        <f t="shared" ref="F100:P100" si="22">F8+F18-(730/F20)</f>
        <v>808.39872145866002</v>
      </c>
      <c r="G100" s="75">
        <f t="shared" si="22"/>
        <v>943.85805450512464</v>
      </c>
      <c r="H100" s="75">
        <f t="shared" si="22"/>
        <v>783.44545391586814</v>
      </c>
      <c r="I100" s="75">
        <f t="shared" si="22"/>
        <v>754.98122391720062</v>
      </c>
      <c r="J100" s="75">
        <f t="shared" si="22"/>
        <v>726.5169939185331</v>
      </c>
      <c r="K100" s="75">
        <f t="shared" si="22"/>
        <v>694.95462033382546</v>
      </c>
      <c r="L100" s="75">
        <f t="shared" si="22"/>
        <v>676.49039033515794</v>
      </c>
      <c r="M100" s="75">
        <f t="shared" si="22"/>
        <v>684.5619303378229</v>
      </c>
      <c r="N100" s="75">
        <f t="shared" si="22"/>
        <v>693.4096600856617</v>
      </c>
      <c r="O100" s="75">
        <f t="shared" si="22"/>
        <v>713.98120008832666</v>
      </c>
      <c r="P100" s="75">
        <f t="shared" si="22"/>
        <v>720.12428009365658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 t="shared" ref="E101" si="23">E8+E18-(730/E20)</f>
        <v>768.06310101765382</v>
      </c>
      <c r="F101" s="75">
        <f t="shared" ref="F101:P101" si="24">F8+F18-(730/F20)</f>
        <v>808.39872145866002</v>
      </c>
      <c r="G101" s="75">
        <f t="shared" si="24"/>
        <v>943.85805450512464</v>
      </c>
      <c r="H101" s="75">
        <f t="shared" si="24"/>
        <v>783.44545391586814</v>
      </c>
      <c r="I101" s="75">
        <f t="shared" si="24"/>
        <v>754.98122391720062</v>
      </c>
      <c r="J101" s="75">
        <f t="shared" si="24"/>
        <v>726.5169939185331</v>
      </c>
      <c r="K101" s="75">
        <f t="shared" si="24"/>
        <v>694.95462033382546</v>
      </c>
      <c r="L101" s="75">
        <f t="shared" si="24"/>
        <v>676.49039033515794</v>
      </c>
      <c r="M101" s="75">
        <f t="shared" si="24"/>
        <v>684.5619303378229</v>
      </c>
      <c r="N101" s="75">
        <f t="shared" si="24"/>
        <v>693.4096600856617</v>
      </c>
      <c r="O101" s="75">
        <f t="shared" si="24"/>
        <v>713.98120008832666</v>
      </c>
      <c r="P101" s="75">
        <f t="shared" si="24"/>
        <v>720.12428009365658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 t="shared" ref="E102" si="25">E8+E18-(730/E20)</f>
        <v>768.06310101765382</v>
      </c>
      <c r="F102" s="75">
        <f t="shared" ref="F102:P102" si="26">F8+F18-(730/F20)</f>
        <v>808.39872145866002</v>
      </c>
      <c r="G102" s="75">
        <f t="shared" si="26"/>
        <v>943.85805450512464</v>
      </c>
      <c r="H102" s="75">
        <f t="shared" si="26"/>
        <v>783.44545391586814</v>
      </c>
      <c r="I102" s="75">
        <f t="shared" si="26"/>
        <v>754.98122391720062</v>
      </c>
      <c r="J102" s="75">
        <f t="shared" si="26"/>
        <v>726.5169939185331</v>
      </c>
      <c r="K102" s="75">
        <f t="shared" si="26"/>
        <v>694.95462033382546</v>
      </c>
      <c r="L102" s="75">
        <f t="shared" si="26"/>
        <v>676.49039033515794</v>
      </c>
      <c r="M102" s="75">
        <f t="shared" si="26"/>
        <v>684.5619303378229</v>
      </c>
      <c r="N102" s="75">
        <f t="shared" si="26"/>
        <v>693.4096600856617</v>
      </c>
      <c r="O102" s="75">
        <f t="shared" si="26"/>
        <v>713.98120008832666</v>
      </c>
      <c r="P102" s="75">
        <f t="shared" si="26"/>
        <v>720.12428009365658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 t="shared" ref="E103" si="27">E8+E18-((485+495+720+490)/E20)</f>
        <v>724.59186667106815</v>
      </c>
      <c r="F103" s="75">
        <f t="shared" ref="F103:P103" si="28">F8+F18-((485+495+720+490)/F20)</f>
        <v>764.62072428004205</v>
      </c>
      <c r="G103" s="75">
        <f t="shared" si="28"/>
        <v>899.855643414106</v>
      </c>
      <c r="H103" s="75">
        <f t="shared" si="28"/>
        <v>739.40322163834173</v>
      </c>
      <c r="I103" s="75">
        <f t="shared" si="28"/>
        <v>710.93899163967421</v>
      </c>
      <c r="J103" s="75">
        <f t="shared" si="28"/>
        <v>682.47476164100669</v>
      </c>
      <c r="K103" s="75">
        <f t="shared" si="28"/>
        <v>650.85918088954884</v>
      </c>
      <c r="L103" s="75">
        <f t="shared" si="28"/>
        <v>632.39495089088132</v>
      </c>
      <c r="M103" s="75">
        <f t="shared" si="28"/>
        <v>640.46649089354628</v>
      </c>
      <c r="N103" s="75">
        <f t="shared" si="28"/>
        <v>648.9381401343976</v>
      </c>
      <c r="O103" s="75">
        <f t="shared" si="28"/>
        <v>669.50968013706256</v>
      </c>
      <c r="P103" s="75">
        <f t="shared" si="28"/>
        <v>675.65276014239248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E8+E18-((485+495+720+490)/E20)+(277.44/E20)</f>
        <v>732.85259218964131</v>
      </c>
      <c r="F104" s="75">
        <f t="shared" ref="F104:P104" si="29">F8+F18-((485+495+720+490)/F20)+(277.44/F20)</f>
        <v>772.93974314116247</v>
      </c>
      <c r="G104" s="75">
        <f t="shared" si="29"/>
        <v>908.21730706690892</v>
      </c>
      <c r="H104" s="75">
        <f t="shared" si="29"/>
        <v>747.77245240757247</v>
      </c>
      <c r="I104" s="75">
        <f t="shared" si="29"/>
        <v>719.30822240890495</v>
      </c>
      <c r="J104" s="75">
        <f t="shared" si="29"/>
        <v>690.84399241023743</v>
      </c>
      <c r="K104" s="75">
        <f t="shared" si="29"/>
        <v>659.23852247819275</v>
      </c>
      <c r="L104" s="75">
        <f t="shared" si="29"/>
        <v>640.77429247952523</v>
      </c>
      <c r="M104" s="75">
        <f t="shared" si="29"/>
        <v>648.84583248219019</v>
      </c>
      <c r="N104" s="75">
        <f t="shared" si="29"/>
        <v>657.38894732294466</v>
      </c>
      <c r="O104" s="75">
        <f t="shared" si="29"/>
        <v>677.96048732560962</v>
      </c>
      <c r="P104" s="75">
        <f t="shared" si="29"/>
        <v>684.10356733093954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 t="shared" ref="E105" si="30">E8+E18-((485+495+720+490)/E20)+(250/E20)</f>
        <v>732.03557118246977</v>
      </c>
      <c r="F105" s="75">
        <f t="shared" ref="F105:P105" si="31">F8+F18-((485+495+720+490)/F20)+(250/F20)</f>
        <v>772.11695667364108</v>
      </c>
      <c r="G105" s="75">
        <f t="shared" si="31"/>
        <v>907.39030284749958</v>
      </c>
      <c r="H105" s="75">
        <f t="shared" si="31"/>
        <v>746.9446997680551</v>
      </c>
      <c r="I105" s="75">
        <f t="shared" si="31"/>
        <v>718.48046976938758</v>
      </c>
      <c r="J105" s="75">
        <f t="shared" si="31"/>
        <v>690.01623977072006</v>
      </c>
      <c r="K105" s="75">
        <f t="shared" si="31"/>
        <v>658.4097698354866</v>
      </c>
      <c r="L105" s="75">
        <f t="shared" si="31"/>
        <v>639.94553983681908</v>
      </c>
      <c r="M105" s="75">
        <f t="shared" si="31"/>
        <v>648.01707983948404</v>
      </c>
      <c r="N105" s="75">
        <f t="shared" si="31"/>
        <v>656.55312642742228</v>
      </c>
      <c r="O105" s="75">
        <f t="shared" si="31"/>
        <v>677.12466643008725</v>
      </c>
      <c r="P105" s="75">
        <f t="shared" si="31"/>
        <v>683.26774643541717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 t="shared" ref="E106" si="32">E8+E18-((485+495+720+490)/E20)</f>
        <v>724.59186667106815</v>
      </c>
      <c r="F106" s="75">
        <f t="shared" ref="F106:P106" si="33">F8+F18-((485+495+720+490)/F20)</f>
        <v>764.62072428004205</v>
      </c>
      <c r="G106" s="75">
        <f t="shared" si="33"/>
        <v>899.855643414106</v>
      </c>
      <c r="H106" s="75">
        <f t="shared" si="33"/>
        <v>739.40322163834173</v>
      </c>
      <c r="I106" s="75">
        <f t="shared" si="33"/>
        <v>710.93899163967421</v>
      </c>
      <c r="J106" s="75">
        <f t="shared" si="33"/>
        <v>682.47476164100669</v>
      </c>
      <c r="K106" s="75">
        <f t="shared" si="33"/>
        <v>650.85918088954884</v>
      </c>
      <c r="L106" s="75">
        <f t="shared" si="33"/>
        <v>632.39495089088132</v>
      </c>
      <c r="M106" s="75">
        <f t="shared" si="33"/>
        <v>640.46649089354628</v>
      </c>
      <c r="N106" s="75">
        <f t="shared" si="33"/>
        <v>648.9381401343976</v>
      </c>
      <c r="O106" s="75">
        <f t="shared" si="33"/>
        <v>669.50968013706256</v>
      </c>
      <c r="P106" s="75">
        <f t="shared" si="33"/>
        <v>675.65276014239248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E8+E18-((485+495+720+490)/E20)+(277.44/E20)</f>
        <v>732.85259218964131</v>
      </c>
      <c r="F107" s="75">
        <f t="shared" ref="F107:P107" si="34">F8+F18-((485+495+720+490)/F20)+(277.44/F20)</f>
        <v>772.93974314116247</v>
      </c>
      <c r="G107" s="75">
        <f t="shared" si="34"/>
        <v>908.21730706690892</v>
      </c>
      <c r="H107" s="75">
        <f t="shared" si="34"/>
        <v>747.77245240757247</v>
      </c>
      <c r="I107" s="75">
        <f t="shared" si="34"/>
        <v>719.30822240890495</v>
      </c>
      <c r="J107" s="75">
        <f t="shared" si="34"/>
        <v>690.84399241023743</v>
      </c>
      <c r="K107" s="75">
        <f t="shared" si="34"/>
        <v>659.23852247819275</v>
      </c>
      <c r="L107" s="75">
        <f t="shared" si="34"/>
        <v>640.77429247952523</v>
      </c>
      <c r="M107" s="75">
        <f t="shared" si="34"/>
        <v>648.84583248219019</v>
      </c>
      <c r="N107" s="75">
        <f t="shared" si="34"/>
        <v>657.38894732294466</v>
      </c>
      <c r="O107" s="75">
        <f t="shared" si="34"/>
        <v>677.96048732560962</v>
      </c>
      <c r="P107" s="75">
        <f t="shared" si="34"/>
        <v>684.10356733093954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 t="shared" ref="E108" si="35">E8+E18-((485+495+720+490)/E20)</f>
        <v>724.59186667106815</v>
      </c>
      <c r="F108" s="75">
        <f t="shared" ref="F108:P108" si="36">F8+F18-((485+495+720+490)/F20)</f>
        <v>764.62072428004205</v>
      </c>
      <c r="G108" s="75">
        <f t="shared" si="36"/>
        <v>899.855643414106</v>
      </c>
      <c r="H108" s="75">
        <f t="shared" si="36"/>
        <v>739.40322163834173</v>
      </c>
      <c r="I108" s="75">
        <f t="shared" si="36"/>
        <v>710.93899163967421</v>
      </c>
      <c r="J108" s="75">
        <f t="shared" si="36"/>
        <v>682.47476164100669</v>
      </c>
      <c r="K108" s="75">
        <f t="shared" si="36"/>
        <v>650.85918088954884</v>
      </c>
      <c r="L108" s="75">
        <f t="shared" si="36"/>
        <v>632.39495089088132</v>
      </c>
      <c r="M108" s="75">
        <f t="shared" si="36"/>
        <v>640.46649089354628</v>
      </c>
      <c r="N108" s="75">
        <f t="shared" si="36"/>
        <v>648.9381401343976</v>
      </c>
      <c r="O108" s="75">
        <f t="shared" si="36"/>
        <v>669.50968013706256</v>
      </c>
      <c r="P108" s="75">
        <f t="shared" si="36"/>
        <v>675.65276014239248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E8+E18-((485+495+720+490)/E20)+(277.44/E20)</f>
        <v>732.85259218964131</v>
      </c>
      <c r="F109" s="75">
        <f t="shared" ref="F109:P109" si="37">F8+F18-((485+495+720+490)/F20)+(277.44/F20)</f>
        <v>772.93974314116247</v>
      </c>
      <c r="G109" s="75">
        <f t="shared" si="37"/>
        <v>908.21730706690892</v>
      </c>
      <c r="H109" s="75">
        <f t="shared" si="37"/>
        <v>747.77245240757247</v>
      </c>
      <c r="I109" s="75">
        <f t="shared" si="37"/>
        <v>719.30822240890495</v>
      </c>
      <c r="J109" s="75">
        <f t="shared" si="37"/>
        <v>690.84399241023743</v>
      </c>
      <c r="K109" s="75">
        <f t="shared" si="37"/>
        <v>659.23852247819275</v>
      </c>
      <c r="L109" s="75">
        <f t="shared" si="37"/>
        <v>640.77429247952523</v>
      </c>
      <c r="M109" s="75">
        <f t="shared" si="37"/>
        <v>648.84583248219019</v>
      </c>
      <c r="N109" s="75">
        <f t="shared" si="37"/>
        <v>657.38894732294466</v>
      </c>
      <c r="O109" s="75">
        <f t="shared" si="37"/>
        <v>677.96048732560962</v>
      </c>
      <c r="P109" s="75">
        <f t="shared" si="37"/>
        <v>684.10356733093954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E8+E18-((485+495+720+490)/E20)+(250/E20)</f>
        <v>732.03557118246977</v>
      </c>
      <c r="F110" s="75">
        <f t="shared" ref="F110:P110" si="38">F8+F18-((485+495+720+490)/F20)+(250/F20)</f>
        <v>772.11695667364108</v>
      </c>
      <c r="G110" s="75">
        <f t="shared" si="38"/>
        <v>907.39030284749958</v>
      </c>
      <c r="H110" s="75">
        <f t="shared" si="38"/>
        <v>746.9446997680551</v>
      </c>
      <c r="I110" s="75">
        <f t="shared" si="38"/>
        <v>718.48046976938758</v>
      </c>
      <c r="J110" s="75">
        <f t="shared" si="38"/>
        <v>690.01623977072006</v>
      </c>
      <c r="K110" s="75">
        <f t="shared" si="38"/>
        <v>658.4097698354866</v>
      </c>
      <c r="L110" s="75">
        <f t="shared" si="38"/>
        <v>639.94553983681908</v>
      </c>
      <c r="M110" s="75">
        <f t="shared" si="38"/>
        <v>648.01707983948404</v>
      </c>
      <c r="N110" s="75">
        <f t="shared" si="38"/>
        <v>656.55312642742228</v>
      </c>
      <c r="O110" s="75">
        <f t="shared" si="38"/>
        <v>677.12466643008725</v>
      </c>
      <c r="P110" s="75">
        <f t="shared" si="38"/>
        <v>683.26774643541717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 t="shared" ref="E111" si="39">E8+E18-((485+495+720+490)/E20)</f>
        <v>724.59186667106815</v>
      </c>
      <c r="F111" s="75">
        <f t="shared" ref="F111:P111" si="40">F8+F18-((485+495+720+490)/F20)</f>
        <v>764.62072428004205</v>
      </c>
      <c r="G111" s="75">
        <f t="shared" si="40"/>
        <v>899.855643414106</v>
      </c>
      <c r="H111" s="75">
        <f t="shared" si="40"/>
        <v>739.40322163834173</v>
      </c>
      <c r="I111" s="75">
        <f t="shared" si="40"/>
        <v>710.93899163967421</v>
      </c>
      <c r="J111" s="75">
        <f t="shared" si="40"/>
        <v>682.47476164100669</v>
      </c>
      <c r="K111" s="75">
        <f t="shared" si="40"/>
        <v>650.85918088954884</v>
      </c>
      <c r="L111" s="75">
        <f t="shared" si="40"/>
        <v>632.39495089088132</v>
      </c>
      <c r="M111" s="75">
        <f t="shared" si="40"/>
        <v>640.46649089354628</v>
      </c>
      <c r="N111" s="75">
        <f t="shared" si="40"/>
        <v>648.9381401343976</v>
      </c>
      <c r="O111" s="75">
        <f t="shared" si="40"/>
        <v>669.50968013706256</v>
      </c>
      <c r="P111" s="75">
        <f t="shared" si="40"/>
        <v>675.65276014239248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E8+E18-((485+495+720+490)/E20)+(277.44/E20)</f>
        <v>732.85259218964131</v>
      </c>
      <c r="F112" s="75">
        <f t="shared" ref="F112:P112" si="41">F8+F18-((485+495+720+490)/F20)+(277.44/F20)</f>
        <v>772.93974314116247</v>
      </c>
      <c r="G112" s="75">
        <f t="shared" si="41"/>
        <v>908.21730706690892</v>
      </c>
      <c r="H112" s="75">
        <f t="shared" si="41"/>
        <v>747.77245240757247</v>
      </c>
      <c r="I112" s="75">
        <f t="shared" si="41"/>
        <v>719.30822240890495</v>
      </c>
      <c r="J112" s="75">
        <f t="shared" si="41"/>
        <v>690.84399241023743</v>
      </c>
      <c r="K112" s="75">
        <f t="shared" si="41"/>
        <v>659.23852247819275</v>
      </c>
      <c r="L112" s="75">
        <f t="shared" si="41"/>
        <v>640.77429247952523</v>
      </c>
      <c r="M112" s="75">
        <f t="shared" si="41"/>
        <v>648.84583248219019</v>
      </c>
      <c r="N112" s="75">
        <f t="shared" si="41"/>
        <v>657.38894732294466</v>
      </c>
      <c r="O112" s="75">
        <f t="shared" si="41"/>
        <v>677.96048732560962</v>
      </c>
      <c r="P112" s="75">
        <f t="shared" si="41"/>
        <v>684.10356733093954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 t="shared" ref="E113" si="42">E8+E18-((485+495+720+490)/E20)</f>
        <v>724.59186667106815</v>
      </c>
      <c r="F113" s="75">
        <f t="shared" ref="F113:P113" si="43">F8+F18-((485+495+720+490)/F20)</f>
        <v>764.62072428004205</v>
      </c>
      <c r="G113" s="75">
        <f t="shared" si="43"/>
        <v>899.855643414106</v>
      </c>
      <c r="H113" s="75">
        <f t="shared" si="43"/>
        <v>739.40322163834173</v>
      </c>
      <c r="I113" s="75">
        <f t="shared" si="43"/>
        <v>710.93899163967421</v>
      </c>
      <c r="J113" s="75">
        <f t="shared" si="43"/>
        <v>682.47476164100669</v>
      </c>
      <c r="K113" s="75">
        <f t="shared" si="43"/>
        <v>650.85918088954884</v>
      </c>
      <c r="L113" s="75">
        <f t="shared" si="43"/>
        <v>632.39495089088132</v>
      </c>
      <c r="M113" s="75">
        <f t="shared" si="43"/>
        <v>640.46649089354628</v>
      </c>
      <c r="N113" s="75">
        <f t="shared" si="43"/>
        <v>648.9381401343976</v>
      </c>
      <c r="O113" s="75">
        <f t="shared" si="43"/>
        <v>669.50968013706256</v>
      </c>
      <c r="P113" s="75">
        <f t="shared" si="43"/>
        <v>675.65276014239248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E8+E18-((485+495+720+490)/E20)+(277.44/E20)</f>
        <v>732.85259218964131</v>
      </c>
      <c r="F114" s="75">
        <f t="shared" ref="F114:P114" si="44">F8+F18-((485+495+720+490)/F20)+(277.44/F20)</f>
        <v>772.93974314116247</v>
      </c>
      <c r="G114" s="75">
        <f t="shared" si="44"/>
        <v>908.21730706690892</v>
      </c>
      <c r="H114" s="75">
        <f t="shared" si="44"/>
        <v>747.77245240757247</v>
      </c>
      <c r="I114" s="75">
        <f t="shared" si="44"/>
        <v>719.30822240890495</v>
      </c>
      <c r="J114" s="75">
        <f t="shared" si="44"/>
        <v>690.84399241023743</v>
      </c>
      <c r="K114" s="75">
        <f t="shared" si="44"/>
        <v>659.23852247819275</v>
      </c>
      <c r="L114" s="75">
        <f t="shared" si="44"/>
        <v>640.77429247952523</v>
      </c>
      <c r="M114" s="75">
        <f t="shared" si="44"/>
        <v>648.84583248219019</v>
      </c>
      <c r="N114" s="75">
        <f t="shared" si="44"/>
        <v>657.38894732294466</v>
      </c>
      <c r="O114" s="75">
        <f t="shared" si="44"/>
        <v>677.96048732560962</v>
      </c>
      <c r="P114" s="75">
        <f t="shared" si="44"/>
        <v>684.10356733093954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 t="shared" ref="E115" si="45">E8+E18-((485+495+720+490)/E20)</f>
        <v>724.59186667106815</v>
      </c>
      <c r="F115" s="75">
        <f t="shared" ref="F115:P115" si="46">F8+F18-((485+495+720+490)/F20)</f>
        <v>764.62072428004205</v>
      </c>
      <c r="G115" s="75">
        <f t="shared" si="46"/>
        <v>899.855643414106</v>
      </c>
      <c r="H115" s="75">
        <f t="shared" si="46"/>
        <v>739.40322163834173</v>
      </c>
      <c r="I115" s="75">
        <f t="shared" si="46"/>
        <v>710.93899163967421</v>
      </c>
      <c r="J115" s="75">
        <f t="shared" si="46"/>
        <v>682.47476164100669</v>
      </c>
      <c r="K115" s="75">
        <f t="shared" si="46"/>
        <v>650.85918088954884</v>
      </c>
      <c r="L115" s="75">
        <f t="shared" si="46"/>
        <v>632.39495089088132</v>
      </c>
      <c r="M115" s="75">
        <f t="shared" si="46"/>
        <v>640.46649089354628</v>
      </c>
      <c r="N115" s="75">
        <f t="shared" si="46"/>
        <v>648.9381401343976</v>
      </c>
      <c r="O115" s="75">
        <f t="shared" si="46"/>
        <v>669.50968013706256</v>
      </c>
      <c r="P115" s="75">
        <f t="shared" si="46"/>
        <v>675.65276014239248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E8+E18-((485+495+720+490)/E20)+(277.44/E20)</f>
        <v>732.85259218964131</v>
      </c>
      <c r="F116" s="75">
        <f t="shared" ref="F116:P116" si="47">F8+F18-((485+495+720+490)/F20)+(277.44/F20)</f>
        <v>772.93974314116247</v>
      </c>
      <c r="G116" s="75">
        <f t="shared" si="47"/>
        <v>908.21730706690892</v>
      </c>
      <c r="H116" s="75">
        <f t="shared" si="47"/>
        <v>747.77245240757247</v>
      </c>
      <c r="I116" s="75">
        <f t="shared" si="47"/>
        <v>719.30822240890495</v>
      </c>
      <c r="J116" s="75">
        <f t="shared" si="47"/>
        <v>690.84399241023743</v>
      </c>
      <c r="K116" s="75">
        <f t="shared" si="47"/>
        <v>659.23852247819275</v>
      </c>
      <c r="L116" s="75">
        <f t="shared" si="47"/>
        <v>640.77429247952523</v>
      </c>
      <c r="M116" s="75">
        <f t="shared" si="47"/>
        <v>648.84583248219019</v>
      </c>
      <c r="N116" s="75">
        <f t="shared" si="47"/>
        <v>657.38894732294466</v>
      </c>
      <c r="O116" s="75">
        <f t="shared" si="47"/>
        <v>677.96048732560962</v>
      </c>
      <c r="P116" s="75">
        <f t="shared" si="47"/>
        <v>684.10356733093954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 t="shared" ref="E117" si="48">E8+E18-((485+495+720+490)/E20)</f>
        <v>724.59186667106815</v>
      </c>
      <c r="F117" s="75">
        <f t="shared" ref="F117:P117" si="49">F8+F18-((485+495+720+490)/F20)</f>
        <v>764.62072428004205</v>
      </c>
      <c r="G117" s="75">
        <f t="shared" si="49"/>
        <v>899.855643414106</v>
      </c>
      <c r="H117" s="75">
        <f t="shared" si="49"/>
        <v>739.40322163834173</v>
      </c>
      <c r="I117" s="75">
        <f t="shared" si="49"/>
        <v>710.93899163967421</v>
      </c>
      <c r="J117" s="75">
        <f t="shared" si="49"/>
        <v>682.47476164100669</v>
      </c>
      <c r="K117" s="75">
        <f t="shared" si="49"/>
        <v>650.85918088954884</v>
      </c>
      <c r="L117" s="75">
        <f t="shared" si="49"/>
        <v>632.39495089088132</v>
      </c>
      <c r="M117" s="75">
        <f t="shared" si="49"/>
        <v>640.46649089354628</v>
      </c>
      <c r="N117" s="75">
        <f t="shared" si="49"/>
        <v>648.9381401343976</v>
      </c>
      <c r="O117" s="75">
        <f t="shared" si="49"/>
        <v>669.50968013706256</v>
      </c>
      <c r="P117" s="75">
        <f t="shared" si="49"/>
        <v>675.65276014239248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E8+E18-((485+495+720+490)/E20)+(277.44/E20)</f>
        <v>732.85259218964131</v>
      </c>
      <c r="F118" s="75">
        <f t="shared" ref="F118:P118" si="50">F8+F18-((485+495+720+490)/F20)+(277.44/F20)</f>
        <v>772.93974314116247</v>
      </c>
      <c r="G118" s="75">
        <f t="shared" si="50"/>
        <v>908.21730706690892</v>
      </c>
      <c r="H118" s="75">
        <f t="shared" si="50"/>
        <v>747.77245240757247</v>
      </c>
      <c r="I118" s="75">
        <f t="shared" si="50"/>
        <v>719.30822240890495</v>
      </c>
      <c r="J118" s="75">
        <f t="shared" si="50"/>
        <v>690.84399241023743</v>
      </c>
      <c r="K118" s="75">
        <f t="shared" si="50"/>
        <v>659.23852247819275</v>
      </c>
      <c r="L118" s="75">
        <f t="shared" si="50"/>
        <v>640.77429247952523</v>
      </c>
      <c r="M118" s="75">
        <f t="shared" si="50"/>
        <v>648.84583248219019</v>
      </c>
      <c r="N118" s="75">
        <f t="shared" si="50"/>
        <v>657.38894732294466</v>
      </c>
      <c r="O118" s="75">
        <f t="shared" si="50"/>
        <v>677.96048732560962</v>
      </c>
      <c r="P118" s="75">
        <f t="shared" si="50"/>
        <v>684.10356733093954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E8+E18-((485+495+720+490)/E20)+(277.44/E20)</f>
        <v>732.85259218964131</v>
      </c>
      <c r="F119" s="75">
        <f t="shared" ref="F119:P119" si="51">F8+F18-((485+495+720+490)/F20)+(277.44/F20)</f>
        <v>772.93974314116247</v>
      </c>
      <c r="G119" s="75">
        <f t="shared" si="51"/>
        <v>908.21730706690892</v>
      </c>
      <c r="H119" s="75">
        <f t="shared" si="51"/>
        <v>747.77245240757247</v>
      </c>
      <c r="I119" s="75">
        <f t="shared" si="51"/>
        <v>719.30822240890495</v>
      </c>
      <c r="J119" s="75">
        <f t="shared" si="51"/>
        <v>690.84399241023743</v>
      </c>
      <c r="K119" s="75">
        <f t="shared" si="51"/>
        <v>659.23852247819275</v>
      </c>
      <c r="L119" s="75">
        <f t="shared" si="51"/>
        <v>640.77429247952523</v>
      </c>
      <c r="M119" s="75">
        <f t="shared" si="51"/>
        <v>648.84583248219019</v>
      </c>
      <c r="N119" s="75">
        <f t="shared" si="51"/>
        <v>657.38894732294466</v>
      </c>
      <c r="O119" s="75">
        <f t="shared" si="51"/>
        <v>677.96048732560962</v>
      </c>
      <c r="P119" s="75">
        <f t="shared" si="51"/>
        <v>684.10356733093954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 t="shared" ref="E120" si="52">E8+E18-E18-(485/E20)+(430/E20)</f>
        <v>723.36238500749164</v>
      </c>
      <c r="F120" s="75">
        <f t="shared" ref="F120:P120" si="53">F8+F18-F18-(485/F20)+(430/F20)</f>
        <v>773.3508288734082</v>
      </c>
      <c r="G120" s="75">
        <f t="shared" si="53"/>
        <v>905.84237492465343</v>
      </c>
      <c r="H120" s="75">
        <f t="shared" si="53"/>
        <v>740.84087481146298</v>
      </c>
      <c r="I120" s="75">
        <f t="shared" si="53"/>
        <v>710.84087481146298</v>
      </c>
      <c r="J120" s="75">
        <f t="shared" si="53"/>
        <v>680.84087481146298</v>
      </c>
      <c r="K120" s="75">
        <f t="shared" si="53"/>
        <v>650.83887043189372</v>
      </c>
      <c r="L120" s="75">
        <f t="shared" si="53"/>
        <v>630.83887043189372</v>
      </c>
      <c r="M120" s="75">
        <f t="shared" si="53"/>
        <v>635.83887043189372</v>
      </c>
      <c r="N120" s="75">
        <f t="shared" si="53"/>
        <v>643.32470301553451</v>
      </c>
      <c r="O120" s="75">
        <f t="shared" si="53"/>
        <v>660.82470301553451</v>
      </c>
      <c r="P120" s="75">
        <f t="shared" si="53"/>
        <v>660.82470301553451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 t="shared" ref="E121" si="54">E8+E18-E18-(485/E20)</f>
        <v>710.55921324788073</v>
      </c>
      <c r="F121" s="75">
        <f t="shared" ref="F121:P121" si="55">F8+F18-F18-(485/F20)</f>
        <v>760.45730915641798</v>
      </c>
      <c r="G121" s="75">
        <f t="shared" si="55"/>
        <v>892.88276069921642</v>
      </c>
      <c r="H121" s="75">
        <f t="shared" si="55"/>
        <v>727.86953242835591</v>
      </c>
      <c r="I121" s="75">
        <f t="shared" si="55"/>
        <v>697.86953242835591</v>
      </c>
      <c r="J121" s="75">
        <f t="shared" si="55"/>
        <v>667.86953242835591</v>
      </c>
      <c r="K121" s="75">
        <f t="shared" si="55"/>
        <v>637.85185744488069</v>
      </c>
      <c r="L121" s="75">
        <f t="shared" si="55"/>
        <v>617.85185744488069</v>
      </c>
      <c r="M121" s="75">
        <f t="shared" si="55"/>
        <v>622.85185744488069</v>
      </c>
      <c r="N121" s="75">
        <f t="shared" si="55"/>
        <v>630.22692659153211</v>
      </c>
      <c r="O121" s="75">
        <f t="shared" si="55"/>
        <v>647.72692659153211</v>
      </c>
      <c r="P121" s="75">
        <f t="shared" si="55"/>
        <v>647.72692659153211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 t="shared" ref="E122" si="56">E8+E18-E18-(485/E20)</f>
        <v>710.55921324788073</v>
      </c>
      <c r="F122" s="75">
        <f t="shared" ref="F122:P122" si="57">F8+F18-F18-(485/F20)</f>
        <v>760.45730915641798</v>
      </c>
      <c r="G122" s="75">
        <f t="shared" si="57"/>
        <v>892.88276069921642</v>
      </c>
      <c r="H122" s="75">
        <f t="shared" si="57"/>
        <v>727.86953242835591</v>
      </c>
      <c r="I122" s="75">
        <f t="shared" si="57"/>
        <v>697.86953242835591</v>
      </c>
      <c r="J122" s="75">
        <f t="shared" si="57"/>
        <v>667.86953242835591</v>
      </c>
      <c r="K122" s="75">
        <f t="shared" si="57"/>
        <v>637.85185744488069</v>
      </c>
      <c r="L122" s="75">
        <f t="shared" si="57"/>
        <v>617.85185744488069</v>
      </c>
      <c r="M122" s="75">
        <f t="shared" si="57"/>
        <v>622.85185744488069</v>
      </c>
      <c r="N122" s="75">
        <f t="shared" si="57"/>
        <v>630.22692659153211</v>
      </c>
      <c r="O122" s="75">
        <f t="shared" si="57"/>
        <v>647.72692659153211</v>
      </c>
      <c r="P122" s="75">
        <f t="shared" si="57"/>
        <v>647.72692659153211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 t="shared" ref="E123" si="58">E8+E18-E18-(485/E20)</f>
        <v>710.55921324788073</v>
      </c>
      <c r="F123" s="75">
        <f t="shared" ref="F123:P123" si="59">F8+F18-F18-(485/F20)</f>
        <v>760.45730915641798</v>
      </c>
      <c r="G123" s="75">
        <f t="shared" si="59"/>
        <v>892.88276069921642</v>
      </c>
      <c r="H123" s="75">
        <f t="shared" si="59"/>
        <v>727.86953242835591</v>
      </c>
      <c r="I123" s="75">
        <f t="shared" si="59"/>
        <v>697.86953242835591</v>
      </c>
      <c r="J123" s="75">
        <f t="shared" si="59"/>
        <v>667.86953242835591</v>
      </c>
      <c r="K123" s="75">
        <f t="shared" si="59"/>
        <v>637.85185744488069</v>
      </c>
      <c r="L123" s="75">
        <f t="shared" si="59"/>
        <v>617.85185744488069</v>
      </c>
      <c r="M123" s="75">
        <f t="shared" si="59"/>
        <v>622.85185744488069</v>
      </c>
      <c r="N123" s="75">
        <f t="shared" si="59"/>
        <v>630.22692659153211</v>
      </c>
      <c r="O123" s="75">
        <f t="shared" si="59"/>
        <v>647.72692659153211</v>
      </c>
      <c r="P123" s="75">
        <f t="shared" si="59"/>
        <v>647.72692659153211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 t="shared" ref="E124" si="60">E8+E18-E18-(485/E20)</f>
        <v>710.55921324788073</v>
      </c>
      <c r="F124" s="75">
        <f t="shared" ref="F124:P124" si="61">F8+F18-F18-(485/F20)</f>
        <v>760.45730915641798</v>
      </c>
      <c r="G124" s="75">
        <f t="shared" si="61"/>
        <v>892.88276069921642</v>
      </c>
      <c r="H124" s="75">
        <f t="shared" si="61"/>
        <v>727.86953242835591</v>
      </c>
      <c r="I124" s="75">
        <f t="shared" si="61"/>
        <v>697.86953242835591</v>
      </c>
      <c r="J124" s="75">
        <f t="shared" si="61"/>
        <v>667.86953242835591</v>
      </c>
      <c r="K124" s="75">
        <f t="shared" si="61"/>
        <v>637.85185744488069</v>
      </c>
      <c r="L124" s="75">
        <f t="shared" si="61"/>
        <v>617.85185744488069</v>
      </c>
      <c r="M124" s="75">
        <f t="shared" si="61"/>
        <v>622.85185744488069</v>
      </c>
      <c r="N124" s="75">
        <f t="shared" si="61"/>
        <v>630.22692659153211</v>
      </c>
      <c r="O124" s="75">
        <f t="shared" si="61"/>
        <v>647.72692659153211</v>
      </c>
      <c r="P124" s="75">
        <f t="shared" si="61"/>
        <v>647.72692659153211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 t="shared" ref="E125" si="62">E8+E18</f>
        <v>789.79871819094672</v>
      </c>
      <c r="F125" s="75">
        <f t="shared" ref="F125:P125" si="63">F8+F18</f>
        <v>830.28772004796906</v>
      </c>
      <c r="G125" s="75">
        <f t="shared" si="63"/>
        <v>965.85926005063402</v>
      </c>
      <c r="H125" s="75">
        <f t="shared" si="63"/>
        <v>805.46657005463135</v>
      </c>
      <c r="I125" s="75">
        <f t="shared" si="63"/>
        <v>777.00234005596383</v>
      </c>
      <c r="J125" s="75">
        <f t="shared" si="63"/>
        <v>748.53811005729631</v>
      </c>
      <c r="K125" s="75">
        <f t="shared" si="63"/>
        <v>717.00234005596383</v>
      </c>
      <c r="L125" s="75">
        <f t="shared" si="63"/>
        <v>698.53811005729631</v>
      </c>
      <c r="M125" s="75">
        <f t="shared" si="63"/>
        <v>706.60965005996127</v>
      </c>
      <c r="N125" s="75">
        <f t="shared" si="63"/>
        <v>715.64542006129375</v>
      </c>
      <c r="O125" s="75">
        <f t="shared" si="63"/>
        <v>736.21696006395871</v>
      </c>
      <c r="P125" s="75">
        <f t="shared" si="63"/>
        <v>742.36004006928863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'Cost วผก.'!C44</f>
        <v>391.33938459700141</v>
      </c>
      <c r="F126" s="75">
        <f>'Cost วผก.'!D44</f>
        <v>394.96660356989861</v>
      </c>
      <c r="G126" s="75">
        <f>'Cost วผก.'!E44</f>
        <v>401.67740121580761</v>
      </c>
      <c r="H126" s="75">
        <f>'Cost วผก.'!F44</f>
        <v>403.9708133720053</v>
      </c>
      <c r="I126" s="75">
        <f>'Cost วผก.'!G44</f>
        <v>395.91076361447693</v>
      </c>
      <c r="J126" s="75">
        <f>'Cost วผก.'!H44</f>
        <v>392.21505529240352</v>
      </c>
      <c r="K126" s="75">
        <f>'Cost วผก.'!I44</f>
        <v>391.2377785532945</v>
      </c>
      <c r="L126" s="75">
        <f>'Cost วผก.'!J44</f>
        <v>404.1526202578915</v>
      </c>
      <c r="M126" s="75">
        <f>'Cost วผก.'!K44</f>
        <v>388.60993369626073</v>
      </c>
      <c r="N126" s="75">
        <f>'Cost วผก.'!L44</f>
        <v>424.41236734783803</v>
      </c>
      <c r="O126" s="75">
        <f>'Cost วผก.'!M44</f>
        <v>428.60674027816918</v>
      </c>
      <c r="P126" s="75">
        <f>'Cost วผก.'!N44</f>
        <v>427.04145570363875</v>
      </c>
    </row>
    <row r="127" spans="1:16" s="73" customFormat="1" ht="23.5">
      <c r="A127" s="71" t="s">
        <v>6</v>
      </c>
      <c r="B127" s="72"/>
      <c r="D127" s="72"/>
    </row>
    <row r="128" spans="1:16">
      <c r="A128" s="485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86"/>
      <c r="B129" s="488"/>
      <c r="C129" s="488"/>
      <c r="D129" s="488"/>
      <c r="E129" s="309">
        <f>E24</f>
        <v>23743</v>
      </c>
      <c r="F129" s="309">
        <f t="shared" ref="F129:P129" si="64">F24</f>
        <v>23774</v>
      </c>
      <c r="G129" s="309">
        <f t="shared" si="64"/>
        <v>23802</v>
      </c>
      <c r="H129" s="309">
        <f t="shared" si="64"/>
        <v>23833</v>
      </c>
      <c r="I129" s="309">
        <f t="shared" si="64"/>
        <v>23863</v>
      </c>
      <c r="J129" s="309">
        <f t="shared" si="64"/>
        <v>23894</v>
      </c>
      <c r="K129" s="309">
        <f t="shared" si="64"/>
        <v>23924</v>
      </c>
      <c r="L129" s="309">
        <f t="shared" si="64"/>
        <v>23955</v>
      </c>
      <c r="M129" s="309">
        <f t="shared" si="64"/>
        <v>23986</v>
      </c>
      <c r="N129" s="309">
        <f t="shared" si="64"/>
        <v>24016</v>
      </c>
      <c r="O129" s="309">
        <f t="shared" si="64"/>
        <v>24047</v>
      </c>
      <c r="P129" s="309">
        <f t="shared" si="64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'Cost วผก.'!C60</f>
        <v>361.89352665702955</v>
      </c>
      <c r="F130" s="75">
        <f>'Cost วผก.'!D60</f>
        <v>365.38963863862978</v>
      </c>
      <c r="G130" s="75">
        <f>'Cost วผก.'!E60</f>
        <v>371.84165769964358</v>
      </c>
      <c r="H130" s="75">
        <f>'Cost วผก.'!F60</f>
        <v>374.06795459214294</v>
      </c>
      <c r="I130" s="75">
        <f>'Cost วผก.'!G60</f>
        <v>366.35088567536036</v>
      </c>
      <c r="J130" s="75">
        <f>'Cost วผก.'!H60</f>
        <v>362.81244153720502</v>
      </c>
      <c r="K130" s="75">
        <f>'Cost วผก.'!I60</f>
        <v>361.80412938968431</v>
      </c>
      <c r="L130" s="75">
        <f>'Cost วผก.'!J60</f>
        <v>374.16940336217078</v>
      </c>
      <c r="M130" s="75">
        <f>'Cost วผก.'!K60</f>
        <v>359.28810771805627</v>
      </c>
      <c r="N130" s="75">
        <f>'Cost วผก.'!L60</f>
        <v>393.48968792215646</v>
      </c>
      <c r="O130" s="75">
        <f>'Cost วผก.'!M60</f>
        <v>397.50557689800547</v>
      </c>
      <c r="P130" s="291">
        <f>'Cost วผก.'!N60</f>
        <v>396.00690017771029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'Cost วผก.'!C60</f>
        <v>361.89352665702955</v>
      </c>
      <c r="F131" s="75">
        <f>'Cost วผก.'!D60</f>
        <v>365.38963863862978</v>
      </c>
      <c r="G131" s="75">
        <f>'Cost วผก.'!E60</f>
        <v>371.84165769964358</v>
      </c>
      <c r="H131" s="75">
        <f>'Cost วผก.'!F60</f>
        <v>374.06795459214294</v>
      </c>
      <c r="I131" s="75">
        <f>'Cost วผก.'!G60</f>
        <v>366.35088567536036</v>
      </c>
      <c r="J131" s="75">
        <f>'Cost วผก.'!H60</f>
        <v>362.81244153720502</v>
      </c>
      <c r="K131" s="75">
        <f>'Cost วผก.'!I60</f>
        <v>361.80412938968431</v>
      </c>
      <c r="L131" s="75">
        <f>'Cost วผก.'!J60</f>
        <v>374.16940336217078</v>
      </c>
      <c r="M131" s="75">
        <f>'Cost วผก.'!K60</f>
        <v>359.28810771805627</v>
      </c>
      <c r="N131" s="75">
        <f>'Cost วผก.'!L60</f>
        <v>393.48968792215646</v>
      </c>
      <c r="O131" s="75">
        <f>'Cost วผก.'!M60</f>
        <v>397.50557689800547</v>
      </c>
      <c r="P131" s="291">
        <f>'Cost วผก.'!N60</f>
        <v>396.00690017771029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'Cost วผก.'!C60</f>
        <v>361.89352665702955</v>
      </c>
      <c r="F132" s="75">
        <f>'Cost วผก.'!D60</f>
        <v>365.38963863862978</v>
      </c>
      <c r="G132" s="75">
        <f>'Cost วผก.'!E60</f>
        <v>371.84165769964358</v>
      </c>
      <c r="H132" s="75">
        <f>'Cost วผก.'!F60</f>
        <v>374.06795459214294</v>
      </c>
      <c r="I132" s="75">
        <f>'Cost วผก.'!G60</f>
        <v>366.35088567536036</v>
      </c>
      <c r="J132" s="75">
        <f>'Cost วผก.'!H60</f>
        <v>362.81244153720502</v>
      </c>
      <c r="K132" s="75">
        <f>'Cost วผก.'!I60</f>
        <v>361.80412938968431</v>
      </c>
      <c r="L132" s="75">
        <f>'Cost วผก.'!J60</f>
        <v>374.16940336217078</v>
      </c>
      <c r="M132" s="75">
        <f>'Cost วผก.'!K60</f>
        <v>359.28810771805627</v>
      </c>
      <c r="N132" s="75">
        <f>'Cost วผก.'!L60</f>
        <v>393.48968792215646</v>
      </c>
      <c r="O132" s="75">
        <f>'Cost วผก.'!M60</f>
        <v>397.50557689800547</v>
      </c>
      <c r="P132" s="75">
        <f>'Cost วผก.'!N60</f>
        <v>396.00690017771029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'Cost วผก.'!C60</f>
        <v>361.89352665702955</v>
      </c>
      <c r="F133" s="75">
        <f>'Cost วผก.'!D60</f>
        <v>365.38963863862978</v>
      </c>
      <c r="G133" s="75">
        <f>'Cost วผก.'!E60</f>
        <v>371.84165769964358</v>
      </c>
      <c r="H133" s="75">
        <f>'Cost วผก.'!F60</f>
        <v>374.06795459214294</v>
      </c>
      <c r="I133" s="75">
        <f>'Cost วผก.'!G60</f>
        <v>366.35088567536036</v>
      </c>
      <c r="J133" s="75">
        <f>'Cost วผก.'!H60</f>
        <v>362.81244153720502</v>
      </c>
      <c r="K133" s="75">
        <f>'Cost วผก.'!I60</f>
        <v>361.80412938968431</v>
      </c>
      <c r="L133" s="75">
        <f>'Cost วผก.'!J60</f>
        <v>374.16940336217078</v>
      </c>
      <c r="M133" s="75">
        <f>'Cost วผก.'!K60</f>
        <v>359.28810771805627</v>
      </c>
      <c r="N133" s="75">
        <f>'Cost วผก.'!L60</f>
        <v>393.48968792215646</v>
      </c>
      <c r="O133" s="75">
        <f>'Cost วผก.'!M60</f>
        <v>397.50557689800547</v>
      </c>
      <c r="P133" s="75">
        <f>'Cost วผก.'!N60</f>
        <v>396.00690017771029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'Cost วผก.'!C60</f>
        <v>361.89352665702955</v>
      </c>
      <c r="F134" s="75">
        <f>'Cost วผก.'!D60</f>
        <v>365.38963863862978</v>
      </c>
      <c r="G134" s="75">
        <f>'Cost วผก.'!E60</f>
        <v>371.84165769964358</v>
      </c>
      <c r="H134" s="75">
        <f>'Cost วผก.'!F60</f>
        <v>374.06795459214294</v>
      </c>
      <c r="I134" s="75">
        <f>'Cost วผก.'!G60</f>
        <v>366.35088567536036</v>
      </c>
      <c r="J134" s="75">
        <f>'Cost วผก.'!H60</f>
        <v>362.81244153720502</v>
      </c>
      <c r="K134" s="75">
        <f>'Cost วผก.'!I60</f>
        <v>361.80412938968431</v>
      </c>
      <c r="L134" s="75">
        <f>'Cost วผก.'!J60</f>
        <v>374.16940336217078</v>
      </c>
      <c r="M134" s="75">
        <f>'Cost วผก.'!K60</f>
        <v>359.28810771805627</v>
      </c>
      <c r="N134" s="75">
        <f>'Cost วผก.'!L60</f>
        <v>393.48968792215646</v>
      </c>
      <c r="O134" s="75">
        <f>'Cost วผก.'!M60</f>
        <v>397.50557689800547</v>
      </c>
      <c r="P134" s="75">
        <f>'Cost วผก.'!N60</f>
        <v>396.00690017771029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'Cost วผก.'!C60</f>
        <v>361.89352665702955</v>
      </c>
      <c r="F135" s="75">
        <f>'Cost วผก.'!D60</f>
        <v>365.38963863862978</v>
      </c>
      <c r="G135" s="75">
        <f>'Cost วผก.'!E60</f>
        <v>371.84165769964358</v>
      </c>
      <c r="H135" s="75">
        <f>'Cost วผก.'!F60</f>
        <v>374.06795459214294</v>
      </c>
      <c r="I135" s="75">
        <f>'Cost วผก.'!G60</f>
        <v>366.35088567536036</v>
      </c>
      <c r="J135" s="75">
        <f>'Cost วผก.'!H60</f>
        <v>362.81244153720502</v>
      </c>
      <c r="K135" s="75">
        <f>'Cost วผก.'!I60</f>
        <v>361.80412938968431</v>
      </c>
      <c r="L135" s="75">
        <f>'Cost วผก.'!J60</f>
        <v>374.16940336217078</v>
      </c>
      <c r="M135" s="75">
        <f>'Cost วผก.'!K60</f>
        <v>359.28810771805627</v>
      </c>
      <c r="N135" s="75">
        <f>'Cost วผก.'!L60</f>
        <v>393.48968792215646</v>
      </c>
      <c r="O135" s="75">
        <f>'Cost วผก.'!M60</f>
        <v>397.50557689800547</v>
      </c>
      <c r="P135" s="75">
        <f>'Cost วผก.'!N60</f>
        <v>396.00690017771029</v>
      </c>
    </row>
    <row r="136" spans="1:16" s="73" customFormat="1" ht="23.5">
      <c r="A136" s="71" t="s">
        <v>94</v>
      </c>
      <c r="B136" s="72"/>
      <c r="D136" s="72"/>
    </row>
    <row r="137" spans="1:16">
      <c r="A137" s="485" t="s">
        <v>1</v>
      </c>
      <c r="B137" s="487" t="s">
        <v>94</v>
      </c>
      <c r="C137" s="487" t="s">
        <v>99</v>
      </c>
      <c r="D137" s="487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86"/>
      <c r="B138" s="488"/>
      <c r="C138" s="488"/>
      <c r="D138" s="488"/>
      <c r="E138" s="309">
        <f>E24</f>
        <v>23743</v>
      </c>
      <c r="F138" s="309">
        <f t="shared" ref="F138:P138" si="65">F24</f>
        <v>23774</v>
      </c>
      <c r="G138" s="309">
        <f t="shared" si="65"/>
        <v>23802</v>
      </c>
      <c r="H138" s="309">
        <f t="shared" si="65"/>
        <v>23833</v>
      </c>
      <c r="I138" s="309">
        <f t="shared" si="65"/>
        <v>23863</v>
      </c>
      <c r="J138" s="309">
        <f t="shared" si="65"/>
        <v>23894</v>
      </c>
      <c r="K138" s="309">
        <f t="shared" si="65"/>
        <v>23924</v>
      </c>
      <c r="L138" s="309">
        <f t="shared" si="65"/>
        <v>23955</v>
      </c>
      <c r="M138" s="309">
        <f t="shared" si="65"/>
        <v>23986</v>
      </c>
      <c r="N138" s="309">
        <f t="shared" si="65"/>
        <v>24016</v>
      </c>
      <c r="O138" s="309">
        <f t="shared" si="65"/>
        <v>24047</v>
      </c>
      <c r="P138" s="309">
        <f t="shared" si="65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'Cost วผก.'!C60</f>
        <v>361.89352665702955</v>
      </c>
      <c r="F139" s="75">
        <f>'Cost วผก.'!D60</f>
        <v>365.38963863862978</v>
      </c>
      <c r="G139" s="75">
        <f>'Cost วผก.'!E60</f>
        <v>371.84165769964358</v>
      </c>
      <c r="H139" s="291">
        <f>'Cost วผก.'!F60</f>
        <v>374.06795459214294</v>
      </c>
      <c r="I139" s="291">
        <f>'Cost วผก.'!G60</f>
        <v>366.35088567536036</v>
      </c>
      <c r="J139" s="291">
        <f>'Cost วผก.'!H60</f>
        <v>362.81244153720502</v>
      </c>
      <c r="K139" s="291">
        <f>'Cost วผก.'!I60</f>
        <v>361.80412938968431</v>
      </c>
      <c r="L139" s="291">
        <f>'Cost วผก.'!J60</f>
        <v>374.16940336217078</v>
      </c>
      <c r="M139" s="291">
        <f>'Cost วผก.'!K60</f>
        <v>359.28810771805627</v>
      </c>
      <c r="N139" s="291">
        <f>'Cost วผก.'!L60</f>
        <v>393.48968792215646</v>
      </c>
      <c r="O139" s="291">
        <f>'Cost วผก.'!M60</f>
        <v>397.50557689800547</v>
      </c>
      <c r="P139" s="291">
        <f>'Cost วผก.'!N60</f>
        <v>396.00690017771029</v>
      </c>
    </row>
    <row r="140" spans="1:16" s="73" customFormat="1" ht="23.5">
      <c r="A140" s="71" t="s">
        <v>155</v>
      </c>
      <c r="B140" s="72"/>
      <c r="D140" s="72"/>
    </row>
    <row r="141" spans="1:16">
      <c r="A141" s="485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86"/>
      <c r="B142" s="488"/>
      <c r="C142" s="488"/>
      <c r="D142" s="488"/>
      <c r="E142" s="309">
        <f>E24</f>
        <v>23743</v>
      </c>
      <c r="F142" s="309">
        <f t="shared" ref="F142:P142" si="66">F24</f>
        <v>23774</v>
      </c>
      <c r="G142" s="309">
        <f t="shared" si="66"/>
        <v>23802</v>
      </c>
      <c r="H142" s="309">
        <f t="shared" si="66"/>
        <v>23833</v>
      </c>
      <c r="I142" s="309">
        <f t="shared" si="66"/>
        <v>23863</v>
      </c>
      <c r="J142" s="309">
        <f t="shared" si="66"/>
        <v>23894</v>
      </c>
      <c r="K142" s="309">
        <f t="shared" si="66"/>
        <v>23924</v>
      </c>
      <c r="L142" s="309">
        <f t="shared" si="66"/>
        <v>23955</v>
      </c>
      <c r="M142" s="309">
        <f t="shared" si="66"/>
        <v>23986</v>
      </c>
      <c r="N142" s="309">
        <f t="shared" si="66"/>
        <v>24016</v>
      </c>
      <c r="O142" s="309">
        <f t="shared" si="66"/>
        <v>24047</v>
      </c>
      <c r="P142" s="309">
        <f t="shared" si="66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v>0</v>
      </c>
      <c r="F143" s="75">
        <v>0</v>
      </c>
      <c r="G143" s="291">
        <v>0</v>
      </c>
      <c r="H143" s="291">
        <v>0</v>
      </c>
      <c r="I143" s="291">
        <v>0</v>
      </c>
      <c r="J143" s="291">
        <v>0</v>
      </c>
      <c r="K143" s="291">
        <v>0</v>
      </c>
      <c r="L143" s="291">
        <v>0</v>
      </c>
      <c r="M143" s="291">
        <v>0</v>
      </c>
      <c r="N143" s="291">
        <v>0</v>
      </c>
      <c r="O143" s="291">
        <v>0</v>
      </c>
      <c r="P143" s="291">
        <v>0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v>0</v>
      </c>
      <c r="F144" s="75">
        <v>0</v>
      </c>
      <c r="G144" s="291">
        <v>0</v>
      </c>
      <c r="H144" s="291">
        <v>0</v>
      </c>
      <c r="I144" s="291">
        <v>0</v>
      </c>
      <c r="J144" s="291">
        <v>0</v>
      </c>
      <c r="K144" s="291">
        <v>0</v>
      </c>
      <c r="L144" s="291">
        <v>0</v>
      </c>
      <c r="M144" s="291">
        <v>0</v>
      </c>
      <c r="N144" s="291">
        <v>0</v>
      </c>
      <c r="O144" s="291">
        <v>0</v>
      </c>
      <c r="P144" s="291">
        <v>0</v>
      </c>
    </row>
  </sheetData>
  <mergeCells count="26">
    <mergeCell ref="D33:D34"/>
    <mergeCell ref="A23:A24"/>
    <mergeCell ref="B23:B24"/>
    <mergeCell ref="C23:C24"/>
    <mergeCell ref="D23:D24"/>
    <mergeCell ref="A2:A3"/>
    <mergeCell ref="B2:B3"/>
    <mergeCell ref="A128:A129"/>
    <mergeCell ref="B128:B129"/>
    <mergeCell ref="C128:C129"/>
    <mergeCell ref="A33:A34"/>
    <mergeCell ref="B33:B34"/>
    <mergeCell ref="C33:C34"/>
    <mergeCell ref="D128:D129"/>
    <mergeCell ref="A56:A57"/>
    <mergeCell ref="B56:B57"/>
    <mergeCell ref="C56:C57"/>
    <mergeCell ref="D56:D57"/>
    <mergeCell ref="A141:A142"/>
    <mergeCell ref="B141:B142"/>
    <mergeCell ref="C141:C142"/>
    <mergeCell ref="D141:D142"/>
    <mergeCell ref="A137:A138"/>
    <mergeCell ref="B137:B138"/>
    <mergeCell ref="C137:C138"/>
    <mergeCell ref="D137:D13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R169"/>
  <sheetViews>
    <sheetView topLeftCell="A31" zoomScale="85" zoomScaleNormal="85" workbookViewId="0">
      <selection activeCell="G45" activeCellId="3" sqref="G39 G36 G43 G45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7.36328125" style="68" bestFit="1" customWidth="1"/>
    <col min="5" max="16" width="8.81640625" style="69" customWidth="1"/>
    <col min="17" max="16384" width="8.6328125" style="69"/>
  </cols>
  <sheetData>
    <row r="1" spans="1:16" s="116" customFormat="1" ht="23.5">
      <c r="A1" s="70" t="s">
        <v>23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>
      <c r="A2" s="485" t="s">
        <v>1</v>
      </c>
      <c r="B2" s="492" t="s">
        <v>23</v>
      </c>
      <c r="C2" s="288"/>
      <c r="D2" s="356">
        <v>44531</v>
      </c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</row>
    <row r="3" spans="1:16">
      <c r="A3" s="485"/>
      <c r="B3" s="492"/>
      <c r="C3" s="277"/>
      <c r="D3" s="302">
        <v>242858</v>
      </c>
      <c r="E3" s="302">
        <f>'Full Cost'!E3</f>
        <v>242889</v>
      </c>
      <c r="F3" s="302">
        <f>'Full Cost'!F3</f>
        <v>242920</v>
      </c>
      <c r="G3" s="302">
        <f>'Full Cost'!G3</f>
        <v>242948</v>
      </c>
      <c r="H3" s="302">
        <f>'Full Cost'!H3</f>
        <v>242979</v>
      </c>
      <c r="I3" s="302">
        <f>'Full Cost'!I3</f>
        <v>243009</v>
      </c>
      <c r="J3" s="302">
        <f>'Full Cost'!J3</f>
        <v>243040</v>
      </c>
      <c r="K3" s="302">
        <f>'Full Cost'!K3</f>
        <v>243070</v>
      </c>
      <c r="L3" s="302">
        <f>'Full Cost'!L3</f>
        <v>243101</v>
      </c>
      <c r="M3" s="302">
        <f>'Full Cost'!M3</f>
        <v>243132</v>
      </c>
      <c r="N3" s="302">
        <f>'Full Cost'!N3</f>
        <v>243162</v>
      </c>
      <c r="O3" s="302">
        <f>'Full Cost'!O3</f>
        <v>243193</v>
      </c>
      <c r="P3" s="302">
        <f>'Full Cost'!P3</f>
        <v>243223</v>
      </c>
    </row>
    <row r="4" spans="1:16">
      <c r="A4" s="4" t="s">
        <v>24</v>
      </c>
      <c r="B4" s="315" t="s">
        <v>9</v>
      </c>
      <c r="C4" s="19"/>
      <c r="D4" s="289">
        <f>'Reference Price จจ'!C4</f>
        <v>73.19</v>
      </c>
      <c r="E4" s="289">
        <f>'Reference Price จจ'!D4</f>
        <v>83.46</v>
      </c>
      <c r="F4" s="289">
        <f>'Reference Price จจ'!E4</f>
        <v>92.34</v>
      </c>
      <c r="G4" s="289">
        <f>'Reference Price จจ'!F4</f>
        <v>118.8</v>
      </c>
      <c r="H4" s="289">
        <f>'Reference Price จจ'!G4</f>
        <v>117</v>
      </c>
      <c r="I4" s="289">
        <f>'Reference Price จจ'!H4</f>
        <v>112.8</v>
      </c>
      <c r="J4" s="289">
        <f>'Reference Price จจ'!I4</f>
        <v>108</v>
      </c>
      <c r="K4" s="289">
        <f>'Reference Price จจ'!J4</f>
        <v>102.4</v>
      </c>
      <c r="L4" s="289">
        <f>'Reference Price จจ'!K4</f>
        <v>102</v>
      </c>
      <c r="M4" s="289">
        <f>'Reference Price จจ'!L4</f>
        <v>100.8</v>
      </c>
      <c r="N4" s="289">
        <f>'Reference Price จจ'!M4</f>
        <v>98.4</v>
      </c>
      <c r="O4" s="289">
        <f>'Reference Price จจ'!N4</f>
        <v>97.06</v>
      </c>
      <c r="P4" s="289">
        <f>'Reference Price จจ'!O4</f>
        <v>95.5</v>
      </c>
    </row>
    <row r="5" spans="1:16">
      <c r="A5" s="4" t="s">
        <v>7</v>
      </c>
      <c r="B5" s="315" t="s">
        <v>10</v>
      </c>
      <c r="C5" s="19"/>
      <c r="D5" s="289">
        <f>'Reference Price จจ'!C5</f>
        <v>702.8</v>
      </c>
      <c r="E5" s="289">
        <f>'Reference Price จจ'!D5</f>
        <v>769.86</v>
      </c>
      <c r="F5" s="289">
        <f>'Reference Price จจ'!E5</f>
        <v>858.16</v>
      </c>
      <c r="G5" s="289">
        <f>'Reference Price จจ'!F5</f>
        <v>1136.52</v>
      </c>
      <c r="H5" s="289">
        <f>'Reference Price จจ'!G5</f>
        <v>1115.55</v>
      </c>
      <c r="I5" s="289">
        <f>'Reference Price จจ'!H5</f>
        <v>1066.4999999999998</v>
      </c>
      <c r="J5" s="289">
        <f>'Reference Price จจ'!I5</f>
        <v>1017.9000000000001</v>
      </c>
      <c r="K5" s="289">
        <f>'Reference Price จจ'!J5</f>
        <v>958.95</v>
      </c>
      <c r="L5" s="289">
        <f>'Reference Price จจ'!K5</f>
        <v>952.02</v>
      </c>
      <c r="M5" s="289">
        <f>'Reference Price จจ'!L5</f>
        <v>935.37</v>
      </c>
      <c r="N5" s="289">
        <f>'Reference Price จจ'!M5</f>
        <v>913.32</v>
      </c>
      <c r="O5" s="289">
        <f>'Reference Price จจ'!N5</f>
        <v>903.06000000000006</v>
      </c>
      <c r="P5" s="289">
        <f>'Reference Price จจ'!O5</f>
        <v>892.62</v>
      </c>
    </row>
    <row r="6" spans="1:16">
      <c r="A6" s="4" t="s">
        <v>7</v>
      </c>
      <c r="B6" s="316" t="s">
        <v>11</v>
      </c>
      <c r="C6" s="19"/>
      <c r="D6" s="289">
        <f>'Reference Price จจ'!C6</f>
        <v>698.4</v>
      </c>
      <c r="E6" s="289">
        <f>'Reference Price จจ'!D6</f>
        <v>759.51</v>
      </c>
      <c r="F6" s="289">
        <f>'Reference Price จจ'!E6</f>
        <v>859.05000000000007</v>
      </c>
      <c r="G6" s="289">
        <f>'Reference Price จจ'!F6</f>
        <v>1123.92</v>
      </c>
      <c r="H6" s="289">
        <f>'Reference Price จจ'!G6</f>
        <v>1102.95</v>
      </c>
      <c r="I6" s="289">
        <f>'Reference Price จจ'!H6</f>
        <v>1053.8999999999999</v>
      </c>
      <c r="J6" s="289">
        <f>'Reference Price จจ'!I6</f>
        <v>1005.3000000000001</v>
      </c>
      <c r="K6" s="289">
        <f>'Reference Price จจ'!J6</f>
        <v>946.35</v>
      </c>
      <c r="L6" s="289">
        <f>'Reference Price จจ'!K6</f>
        <v>939.42</v>
      </c>
      <c r="M6" s="289">
        <f>'Reference Price จจ'!L6</f>
        <v>922.77</v>
      </c>
      <c r="N6" s="289">
        <f>'Reference Price จจ'!M6</f>
        <v>900.72</v>
      </c>
      <c r="O6" s="289">
        <f>'Reference Price จจ'!N6</f>
        <v>890.46</v>
      </c>
      <c r="P6" s="289">
        <f>'Reference Price จจ'!O6</f>
        <v>880.02</v>
      </c>
    </row>
    <row r="7" spans="1:16">
      <c r="A7" s="4" t="s">
        <v>24</v>
      </c>
      <c r="B7" s="316" t="s">
        <v>11</v>
      </c>
      <c r="C7" s="19"/>
      <c r="D7" s="289">
        <f>'Reference Price จจ'!C7</f>
        <v>78</v>
      </c>
      <c r="E7" s="289">
        <f>'Reference Price จจ'!D7</f>
        <v>84.39</v>
      </c>
      <c r="F7" s="289">
        <f>'Reference Price จจ'!E7</f>
        <v>95.45</v>
      </c>
      <c r="G7" s="289">
        <f>'Reference Price จจ'!F7</f>
        <v>124.88000000000001</v>
      </c>
      <c r="H7" s="289">
        <f>'Reference Price จจ'!G7</f>
        <v>122.55000000000001</v>
      </c>
      <c r="I7" s="289">
        <f>'Reference Price จจ'!H7</f>
        <v>117.09999999999998</v>
      </c>
      <c r="J7" s="289">
        <f>'Reference Price จจ'!I7</f>
        <v>111.7</v>
      </c>
      <c r="K7" s="289">
        <f>'Reference Price จจ'!J7</f>
        <v>105.15</v>
      </c>
      <c r="L7" s="289">
        <f>'Reference Price จจ'!K7</f>
        <v>104.38</v>
      </c>
      <c r="M7" s="289">
        <f>'Reference Price จจ'!L7</f>
        <v>102.53</v>
      </c>
      <c r="N7" s="289">
        <f>'Reference Price จจ'!M7</f>
        <v>100.08</v>
      </c>
      <c r="O7" s="289">
        <f>'Reference Price จจ'!N7</f>
        <v>98.94</v>
      </c>
      <c r="P7" s="289">
        <f>'Reference Price จจ'!O7</f>
        <v>97.78</v>
      </c>
    </row>
    <row r="8" spans="1:16">
      <c r="A8" s="4" t="s">
        <v>7</v>
      </c>
      <c r="B8" s="317" t="s">
        <v>44</v>
      </c>
      <c r="C8" s="19"/>
      <c r="D8" s="289">
        <f>'Reference Price จจ'!C8</f>
        <v>700</v>
      </c>
      <c r="E8" s="289">
        <f>'Reference Price จจ'!D8</f>
        <v>725</v>
      </c>
      <c r="F8" s="289">
        <f>'Reference Price จจ'!E8</f>
        <v>775</v>
      </c>
      <c r="G8" s="289">
        <f>'Reference Price จจ'!F8</f>
        <v>907.5</v>
      </c>
      <c r="H8" s="289">
        <f>'Reference Price จจ'!G8</f>
        <v>742.5</v>
      </c>
      <c r="I8" s="289">
        <f>'Reference Price จจ'!H8</f>
        <v>712.5</v>
      </c>
      <c r="J8" s="289">
        <f>'Reference Price จจ'!I8</f>
        <v>682.5</v>
      </c>
      <c r="K8" s="289">
        <f>'Reference Price จจ'!J8</f>
        <v>652.5</v>
      </c>
      <c r="L8" s="289">
        <f>'Reference Price จจ'!K8</f>
        <v>632.5</v>
      </c>
      <c r="M8" s="289">
        <f>'Reference Price จจ'!L8</f>
        <v>637.5</v>
      </c>
      <c r="N8" s="289">
        <f>'Reference Price จจ'!M8</f>
        <v>645</v>
      </c>
      <c r="O8" s="289">
        <f>'Reference Price จจ'!N8</f>
        <v>662.5</v>
      </c>
      <c r="P8" s="289">
        <f>'Reference Price จจ'!O8</f>
        <v>662.5</v>
      </c>
    </row>
    <row r="9" spans="1:16">
      <c r="A9" s="4" t="s">
        <v>7</v>
      </c>
      <c r="B9" s="317" t="s">
        <v>43</v>
      </c>
      <c r="C9" s="19"/>
      <c r="D9" s="289">
        <f>'Reference Price จจ'!C9</f>
        <v>772.5</v>
      </c>
      <c r="E9" s="289">
        <f>'Reference Price จจ'!D9</f>
        <v>725</v>
      </c>
      <c r="F9" s="289">
        <f>'Reference Price จจ'!E9</f>
        <v>775</v>
      </c>
      <c r="G9" s="289">
        <f>'Reference Price จจ'!F9</f>
        <v>907.5</v>
      </c>
      <c r="H9" s="289">
        <f>'Reference Price จจ'!G9</f>
        <v>742.5</v>
      </c>
      <c r="I9" s="289">
        <f>'Reference Price จจ'!H9</f>
        <v>712.5</v>
      </c>
      <c r="J9" s="289">
        <f>'Reference Price จจ'!I9</f>
        <v>682.5</v>
      </c>
      <c r="K9" s="289">
        <f>'Reference Price จจ'!J9</f>
        <v>652.5</v>
      </c>
      <c r="L9" s="289">
        <f>'Reference Price จจ'!K9</f>
        <v>632.5</v>
      </c>
      <c r="M9" s="289">
        <f>'Reference Price จจ'!L9</f>
        <v>637.5</v>
      </c>
      <c r="N9" s="289">
        <f>'Reference Price จจ'!M9</f>
        <v>645</v>
      </c>
      <c r="O9" s="289">
        <f>'Reference Price จจ'!N9</f>
        <v>662.5</v>
      </c>
      <c r="P9" s="289">
        <f>'Reference Price จจ'!O9</f>
        <v>662.5</v>
      </c>
    </row>
    <row r="10" spans="1:16">
      <c r="A10" s="4" t="s">
        <v>7</v>
      </c>
      <c r="B10" s="317" t="s">
        <v>21</v>
      </c>
      <c r="C10" s="19"/>
      <c r="D10" s="289">
        <f>'Reference Price จจ'!C10</f>
        <v>795</v>
      </c>
      <c r="E10" s="289">
        <f>'Reference Price จจ'!D10</f>
        <v>740</v>
      </c>
      <c r="F10" s="289">
        <f>'Reference Price จจ'!E10</f>
        <v>775</v>
      </c>
      <c r="G10" s="289">
        <f>'Reference Price จจ'!F10</f>
        <v>895</v>
      </c>
      <c r="H10" s="289">
        <f>'Reference Price จจ'!G10</f>
        <v>740</v>
      </c>
      <c r="I10" s="289">
        <f>'Reference Price จจ'!H10</f>
        <v>710</v>
      </c>
      <c r="J10" s="289">
        <f>'Reference Price จจ'!I10</f>
        <v>680</v>
      </c>
      <c r="K10" s="289">
        <f>'Reference Price จจ'!J10</f>
        <v>650</v>
      </c>
      <c r="L10" s="289">
        <f>'Reference Price จจ'!K10</f>
        <v>630</v>
      </c>
      <c r="M10" s="289">
        <f>'Reference Price จจ'!L10</f>
        <v>635</v>
      </c>
      <c r="N10" s="289">
        <f>'Reference Price จจ'!M10</f>
        <v>640</v>
      </c>
      <c r="O10" s="289">
        <f>'Reference Price จจ'!N10</f>
        <v>655</v>
      </c>
      <c r="P10" s="289">
        <f>'Reference Price จจ'!O10</f>
        <v>660</v>
      </c>
    </row>
    <row r="11" spans="1:16">
      <c r="A11" s="4" t="s">
        <v>7</v>
      </c>
      <c r="B11" s="317" t="s">
        <v>22</v>
      </c>
      <c r="C11" s="19"/>
      <c r="D11" s="289">
        <f>'Reference Price จจ'!C11</f>
        <v>750</v>
      </c>
      <c r="E11" s="289">
        <f>'Reference Price จจ'!D11</f>
        <v>710</v>
      </c>
      <c r="F11" s="289">
        <f>'Reference Price จจ'!E11</f>
        <v>775</v>
      </c>
      <c r="G11" s="289">
        <f>'Reference Price จจ'!F11</f>
        <v>920</v>
      </c>
      <c r="H11" s="289">
        <f>'Reference Price จจ'!G11</f>
        <v>745</v>
      </c>
      <c r="I11" s="289">
        <f>'Reference Price จจ'!H11</f>
        <v>715</v>
      </c>
      <c r="J11" s="289">
        <f>'Reference Price จจ'!I11</f>
        <v>685</v>
      </c>
      <c r="K11" s="289">
        <f>'Reference Price จจ'!J11</f>
        <v>655</v>
      </c>
      <c r="L11" s="289">
        <f>'Reference Price จจ'!K11</f>
        <v>635</v>
      </c>
      <c r="M11" s="289">
        <f>'Reference Price จจ'!L11</f>
        <v>640</v>
      </c>
      <c r="N11" s="289">
        <f>'Reference Price จจ'!M11</f>
        <v>650</v>
      </c>
      <c r="O11" s="289">
        <f>'Reference Price จจ'!N11</f>
        <v>670</v>
      </c>
      <c r="P11" s="289">
        <f>'Reference Price จจ'!O11</f>
        <v>665</v>
      </c>
    </row>
    <row r="12" spans="1:16">
      <c r="A12" s="4" t="s">
        <v>7</v>
      </c>
      <c r="B12" s="316" t="s">
        <v>8</v>
      </c>
      <c r="C12" s="19"/>
      <c r="D12" s="289">
        <f>'Reference Price จจ'!C12</f>
        <v>1234</v>
      </c>
      <c r="E12" s="289">
        <f>'Reference Price จจ'!D12</f>
        <v>1231.3</v>
      </c>
      <c r="F12" s="289">
        <f>'Reference Price จจ'!E12</f>
        <v>1313</v>
      </c>
      <c r="G12" s="289">
        <f>'Reference Price จจ'!F12</f>
        <v>1334</v>
      </c>
      <c r="H12" s="289">
        <f>'Reference Price จจ'!G12</f>
        <v>1322</v>
      </c>
      <c r="I12" s="289">
        <f>'Reference Price จจ'!H12</f>
        <v>1301</v>
      </c>
      <c r="J12" s="289">
        <f>'Reference Price จจ'!I12</f>
        <v>1274</v>
      </c>
      <c r="K12" s="289">
        <f>'Reference Price จจ'!J12</f>
        <v>1262</v>
      </c>
      <c r="L12" s="289">
        <f>'Reference Price จจ'!K12</f>
        <v>1247</v>
      </c>
      <c r="M12" s="289">
        <f>'Reference Price จจ'!L12</f>
        <v>1249</v>
      </c>
      <c r="N12" s="289">
        <f>'Reference Price จจ'!M12</f>
        <v>1254</v>
      </c>
      <c r="O12" s="289">
        <f>'Reference Price จจ'!N12</f>
        <v>1274</v>
      </c>
      <c r="P12" s="289">
        <f>'Reference Price จจ'!O12</f>
        <v>1252</v>
      </c>
    </row>
    <row r="13" spans="1:16">
      <c r="A13" s="4" t="s">
        <v>7</v>
      </c>
      <c r="B13" s="316" t="s">
        <v>13</v>
      </c>
      <c r="C13" s="19"/>
      <c r="D13" s="289">
        <f>'Reference Price จจ'!C13</f>
        <v>1575</v>
      </c>
      <c r="E13" s="289">
        <f>'Reference Price จจ'!D13</f>
        <v>1542.5</v>
      </c>
      <c r="F13" s="289">
        <f>'Reference Price จจ'!E13</f>
        <v>1625</v>
      </c>
      <c r="G13" s="289">
        <f>'Reference Price จจ'!F13</f>
        <v>1640</v>
      </c>
      <c r="H13" s="289">
        <f>'Reference Price จจ'!G13</f>
        <v>1600</v>
      </c>
      <c r="I13" s="289">
        <f>'Reference Price จจ'!H13</f>
        <v>1546</v>
      </c>
      <c r="J13" s="289">
        <f>'Reference Price จจ'!I13</f>
        <v>1500</v>
      </c>
      <c r="K13" s="289">
        <f>'Reference Price จจ'!J13</f>
        <v>1469</v>
      </c>
      <c r="L13" s="289">
        <f>'Reference Price จจ'!K13</f>
        <v>1423</v>
      </c>
      <c r="M13" s="289">
        <f>'Reference Price จจ'!L13</f>
        <v>1403</v>
      </c>
      <c r="N13" s="289">
        <f>'Reference Price จจ'!M13</f>
        <v>1455</v>
      </c>
      <c r="O13" s="289">
        <f>'Reference Price จจ'!N13</f>
        <v>1512</v>
      </c>
      <c r="P13" s="289">
        <f>'Reference Price จจ'!O13</f>
        <v>1470</v>
      </c>
    </row>
    <row r="14" spans="1:16">
      <c r="A14" s="4" t="s">
        <v>7</v>
      </c>
      <c r="B14" s="316" t="s">
        <v>14</v>
      </c>
      <c r="C14" s="19"/>
      <c r="D14" s="289">
        <f>'Reference Price จจ'!C14</f>
        <v>1274</v>
      </c>
      <c r="E14" s="289">
        <f>'Reference Price จจ'!D14</f>
        <v>1258.8</v>
      </c>
      <c r="F14" s="289">
        <f>'Reference Price จจ'!E14</f>
        <v>1313</v>
      </c>
      <c r="G14" s="289">
        <f>'Reference Price จจ'!F14</f>
        <v>1341</v>
      </c>
      <c r="H14" s="289">
        <f>'Reference Price จจ'!G14</f>
        <v>1355</v>
      </c>
      <c r="I14" s="289">
        <f>'Reference Price จจ'!H14</f>
        <v>1340</v>
      </c>
      <c r="J14" s="289">
        <f>'Reference Price จจ'!I14</f>
        <v>1336</v>
      </c>
      <c r="K14" s="289">
        <f>'Reference Price จจ'!J14</f>
        <v>1324</v>
      </c>
      <c r="L14" s="289">
        <f>'Reference Price จจ'!K14</f>
        <v>1306</v>
      </c>
      <c r="M14" s="289">
        <f>'Reference Price จจ'!L14</f>
        <v>1293</v>
      </c>
      <c r="N14" s="289">
        <f>'Reference Price จจ'!M14</f>
        <v>1303</v>
      </c>
      <c r="O14" s="289">
        <f>'Reference Price จจ'!N14</f>
        <v>1328</v>
      </c>
      <c r="P14" s="289">
        <f>'Reference Price จจ'!O14</f>
        <v>1309</v>
      </c>
    </row>
    <row r="15" spans="1:16">
      <c r="A15" s="4" t="s">
        <v>7</v>
      </c>
      <c r="B15" s="316" t="s">
        <v>15</v>
      </c>
      <c r="C15" s="19"/>
      <c r="D15" s="289">
        <f>'Reference Price จจ'!C15</f>
        <v>1255</v>
      </c>
      <c r="E15" s="289">
        <f>'Reference Price จจ'!D15</f>
        <v>1296.9000000000001</v>
      </c>
      <c r="F15" s="289">
        <f>'Reference Price จจ'!E15</f>
        <v>1375</v>
      </c>
      <c r="G15" s="289">
        <f>'Reference Price จจ'!F15</f>
        <v>1398</v>
      </c>
      <c r="H15" s="289">
        <f>'Reference Price จจ'!G15</f>
        <v>1388</v>
      </c>
      <c r="I15" s="289">
        <f>'Reference Price จจ'!H15</f>
        <v>1375</v>
      </c>
      <c r="J15" s="289">
        <f>'Reference Price จจ'!I15</f>
        <v>1345</v>
      </c>
      <c r="K15" s="289">
        <f>'Reference Price จจ'!J15</f>
        <v>1305</v>
      </c>
      <c r="L15" s="289">
        <f>'Reference Price จจ'!K15</f>
        <v>1288</v>
      </c>
      <c r="M15" s="289">
        <f>'Reference Price จจ'!L15</f>
        <v>1298</v>
      </c>
      <c r="N15" s="289">
        <f>'Reference Price จจ'!M15</f>
        <v>1318</v>
      </c>
      <c r="O15" s="289">
        <f>'Reference Price จจ'!N15</f>
        <v>1325</v>
      </c>
      <c r="P15" s="289">
        <f>'Reference Price จจ'!O15</f>
        <v>1305</v>
      </c>
    </row>
    <row r="16" spans="1:16">
      <c r="A16" s="4" t="s">
        <v>7</v>
      </c>
      <c r="B16" s="315" t="s">
        <v>16</v>
      </c>
      <c r="C16" s="19"/>
      <c r="D16" s="289">
        <f>'Reference Price จจ'!C16</f>
        <v>941.47</v>
      </c>
      <c r="E16" s="289">
        <f>'Reference Price จจ'!D16</f>
        <v>1267.951213017755</v>
      </c>
      <c r="F16" s="289">
        <f>'Reference Price จจ'!E16</f>
        <v>1245.8998875739678</v>
      </c>
      <c r="G16" s="289">
        <f>'Reference Price จจ'!F16</f>
        <v>1278.9768757396482</v>
      </c>
      <c r="H16" s="289">
        <f>'Reference Price จจ'!G16</f>
        <v>1278.9768757396482</v>
      </c>
      <c r="I16" s="289">
        <f>'Reference Price จจ'!H16</f>
        <v>1234.8742248520743</v>
      </c>
      <c r="J16" s="289">
        <f>'Reference Price จจ'!I16</f>
        <v>1146.6689230769261</v>
      </c>
      <c r="K16" s="289">
        <f>'Reference Price จจ'!J16</f>
        <v>1091.5406094674586</v>
      </c>
      <c r="L16" s="289">
        <f>'Reference Price จจ'!K16</f>
        <v>1179.7459112426068</v>
      </c>
      <c r="M16" s="289">
        <f>'Reference Price จจ'!L16</f>
        <v>1290.0025384615419</v>
      </c>
      <c r="N16" s="289">
        <f>'Reference Price จจ'!M16</f>
        <v>1323.0795266272225</v>
      </c>
      <c r="O16" s="289">
        <f>'Reference Price จจ'!N16</f>
        <v>1301.0282011834354</v>
      </c>
      <c r="P16" s="289">
        <f>'Reference Price จจ'!O16</f>
        <v>1267.951213017755</v>
      </c>
    </row>
    <row r="17" spans="1:16">
      <c r="A17" s="4" t="s">
        <v>7</v>
      </c>
      <c r="B17" s="315" t="s">
        <v>17</v>
      </c>
      <c r="C17" s="19"/>
      <c r="D17" s="289">
        <f>'Reference Price จจ'!C17</f>
        <v>72.526842376717866</v>
      </c>
      <c r="E17" s="289">
        <f>'Reference Price จจ'!D17</f>
        <v>80.998397738683408</v>
      </c>
      <c r="F17" s="289">
        <f>'Reference Price จจ'!E17</f>
        <v>69.109650059961282</v>
      </c>
      <c r="G17" s="289">
        <f>'Reference Price จจ'!F17</f>
        <v>72.949075063292455</v>
      </c>
      <c r="H17" s="289">
        <f>'Reference Price จจ'!G17</f>
        <v>78.708212568289227</v>
      </c>
      <c r="I17" s="289">
        <f>'Reference Price จจ'!H17</f>
        <v>80.627925069954827</v>
      </c>
      <c r="J17" s="289">
        <f>'Reference Price จจ'!I17</f>
        <v>82.547637571620427</v>
      </c>
      <c r="K17" s="289">
        <f>'Reference Price จจ'!J17</f>
        <v>80.627925069954827</v>
      </c>
      <c r="L17" s="289">
        <f>'Reference Price จจ'!K17</f>
        <v>82.547637571620427</v>
      </c>
      <c r="M17" s="289">
        <f>'Reference Price จจ'!L17</f>
        <v>86.387062574951614</v>
      </c>
      <c r="N17" s="289">
        <f>'Reference Price จจ'!M17</f>
        <v>88.3067750766172</v>
      </c>
      <c r="O17" s="289">
        <f>'Reference Price จจ'!N17</f>
        <v>92.146200079948386</v>
      </c>
      <c r="P17" s="289">
        <f>'Reference Price จจ'!O17</f>
        <v>99.825050086610744</v>
      </c>
    </row>
    <row r="18" spans="1:16">
      <c r="A18" s="4" t="s">
        <v>7</v>
      </c>
      <c r="B18" s="315" t="s">
        <v>18</v>
      </c>
      <c r="C18" s="19"/>
      <c r="D18" s="289">
        <f>'Reference Price จจ'!C18</f>
        <v>58.021473901374293</v>
      </c>
      <c r="E18" s="289">
        <f>'Reference Price จจ'!D18</f>
        <v>64.79871819094673</v>
      </c>
      <c r="F18" s="289">
        <f>'Reference Price จจ'!E18</f>
        <v>55.287720047969025</v>
      </c>
      <c r="G18" s="289">
        <f>'Reference Price จจ'!F18</f>
        <v>58.359260050633971</v>
      </c>
      <c r="H18" s="289">
        <f>'Reference Price จจ'!G18</f>
        <v>62.96657005463139</v>
      </c>
      <c r="I18" s="289">
        <f>'Reference Price จจ'!H18</f>
        <v>64.50234005596387</v>
      </c>
      <c r="J18" s="289">
        <f>'Reference Price จจ'!I18</f>
        <v>66.03811005729635</v>
      </c>
      <c r="K18" s="289">
        <f>'Reference Price จจ'!J18</f>
        <v>64.50234005596387</v>
      </c>
      <c r="L18" s="289">
        <f>'Reference Price จจ'!K18</f>
        <v>66.03811005729635</v>
      </c>
      <c r="M18" s="289">
        <f>'Reference Price จจ'!L18</f>
        <v>69.109650059961297</v>
      </c>
      <c r="N18" s="289">
        <f>'Reference Price จจ'!M18</f>
        <v>70.645420061293763</v>
      </c>
      <c r="O18" s="289">
        <f>'Reference Price จจ'!N18</f>
        <v>73.716960063958709</v>
      </c>
      <c r="P18" s="289">
        <f>'Reference Price จจ'!O18</f>
        <v>79.860040069288601</v>
      </c>
    </row>
    <row r="19" spans="1:16">
      <c r="A19" s="4" t="s">
        <v>7</v>
      </c>
      <c r="B19" s="315" t="s">
        <v>19</v>
      </c>
      <c r="C19" s="19"/>
      <c r="D19" s="289">
        <f>'Reference Price จจ'!C19</f>
        <v>433.47429272688163</v>
      </c>
      <c r="E19" s="289">
        <f>'Reference Price จจ'!D19</f>
        <v>427.41453556287917</v>
      </c>
      <c r="F19" s="289">
        <f>'Reference Price จจ'!E19</f>
        <v>436.51460775814064</v>
      </c>
      <c r="G19" s="289">
        <f>'Reference Price จจ'!F19</f>
        <v>438.75226039783007</v>
      </c>
      <c r="H19" s="289">
        <f>'Reference Price จจ'!G19</f>
        <v>439.1493212669684</v>
      </c>
      <c r="I19" s="289">
        <f>'Reference Price จจ'!H19</f>
        <v>428.4257075635291</v>
      </c>
      <c r="J19" s="289">
        <f>'Reference Price จจ'!I19</f>
        <v>428.4257075635291</v>
      </c>
      <c r="K19" s="289">
        <f>'Reference Price จจ'!J19</f>
        <v>428.94328618939863</v>
      </c>
      <c r="L19" s="289">
        <f>'Reference Price จจ'!K19</f>
        <v>441.59160064158357</v>
      </c>
      <c r="M19" s="289">
        <f>'Reference Price จจ'!L19</f>
        <v>441.59160064158357</v>
      </c>
      <c r="N19" s="289">
        <f>'Reference Price จจ'!M19</f>
        <v>445.35784030590412</v>
      </c>
      <c r="O19" s="289">
        <f>'Reference Price จจ'!N19</f>
        <v>460.43108160265388</v>
      </c>
      <c r="P19" s="289">
        <f>'Reference Price จจ'!O19</f>
        <v>460.43108160265388</v>
      </c>
    </row>
    <row r="20" spans="1:16">
      <c r="A20" s="4" t="s">
        <v>25</v>
      </c>
      <c r="B20" s="315" t="s">
        <v>20</v>
      </c>
      <c r="C20" s="19"/>
      <c r="D20" s="290">
        <f>'Reference Price จจ'!C20</f>
        <v>33.11592000000001</v>
      </c>
      <c r="E20" s="290">
        <f>'Reference Price จจ'!D20</f>
        <v>33.585427741935497</v>
      </c>
      <c r="F20" s="290">
        <f>'Reference Price จจ'!E20</f>
        <v>33.350086666666677</v>
      </c>
      <c r="G20" s="290">
        <f>'Reference Price จจ'!F20</f>
        <v>33.18</v>
      </c>
      <c r="H20" s="290">
        <f>'Reference Price จจ'!G20</f>
        <v>33.15</v>
      </c>
      <c r="I20" s="290">
        <f>'Reference Price จจ'!H20</f>
        <v>33.15</v>
      </c>
      <c r="J20" s="290">
        <f>'Reference Price จจ'!I20</f>
        <v>33.15</v>
      </c>
      <c r="K20" s="290">
        <f>'Reference Price จจ'!J20</f>
        <v>33.11</v>
      </c>
      <c r="L20" s="290">
        <f>'Reference Price จจ'!K20</f>
        <v>33.11</v>
      </c>
      <c r="M20" s="290">
        <f>'Reference Price จจ'!L20</f>
        <v>33.11</v>
      </c>
      <c r="N20" s="290">
        <f>'Reference Price จจ'!M20</f>
        <v>32.83</v>
      </c>
      <c r="O20" s="290">
        <f>'Reference Price จจ'!N20</f>
        <v>32.83</v>
      </c>
      <c r="P20" s="290">
        <f>'Reference Price จจ'!O20</f>
        <v>32.83</v>
      </c>
    </row>
    <row r="21" spans="1:16" ht="23.5">
      <c r="A21" s="70" t="s">
        <v>134</v>
      </c>
    </row>
    <row r="22" spans="1:16" s="73" customFormat="1" ht="23.5">
      <c r="A22" s="71" t="s">
        <v>0</v>
      </c>
      <c r="B22" s="72"/>
      <c r="D22" s="72"/>
    </row>
    <row r="23" spans="1:16" ht="14" customHeight="1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90"/>
      <c r="B24" s="488"/>
      <c r="C24" s="488"/>
      <c r="D24" s="488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292">
        <f>ROUND(IF(0.42*(0.336*E12+28)+0.42*(0.314*E14+69)+0.16*(0.344*E13+17)&lt;370,370,0.42*(0.336*E12+28)+0.42*(0.314*E14+69)+0.16*(0.344*E13+17)),4)</f>
        <v>468.13080000000002</v>
      </c>
      <c r="F25" s="292">
        <f t="shared" ref="F25:P25" si="0">ROUND(IF(0.42*(0.336*F12+28)+0.42*(0.314*F14+69)+0.16*(0.344*F13+17)&lt;370,370,0.42*(0.336*F12+28)+0.42*(0.314*F14+69)+0.16*(0.344*F13+17)),4)</f>
        <v>491.34899999999999</v>
      </c>
      <c r="G25" s="292">
        <f t="shared" si="0"/>
        <v>498.83080000000001</v>
      </c>
      <c r="H25" s="292">
        <f t="shared" si="0"/>
        <v>496.78199999999998</v>
      </c>
      <c r="I25" s="292">
        <f t="shared" si="0"/>
        <v>488.8682</v>
      </c>
      <c r="J25" s="292">
        <f t="shared" si="0"/>
        <v>481.99860000000001</v>
      </c>
      <c r="K25" s="292">
        <f t="shared" si="0"/>
        <v>477.0163</v>
      </c>
      <c r="L25" s="292">
        <f t="shared" si="0"/>
        <v>469.99380000000002</v>
      </c>
      <c r="M25" s="292">
        <f t="shared" si="0"/>
        <v>467.46080000000001</v>
      </c>
      <c r="N25" s="292">
        <f t="shared" si="0"/>
        <v>472.34730000000002</v>
      </c>
      <c r="O25" s="292">
        <f t="shared" si="0"/>
        <v>481.60399999999998</v>
      </c>
      <c r="P25" s="292">
        <f t="shared" si="0"/>
        <v>473.68200000000002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292">
        <f t="shared" ref="E26:P26" si="1">E25*1.0496</f>
        <v>491.35008768000006</v>
      </c>
      <c r="F26" s="292">
        <f t="shared" si="1"/>
        <v>515.7199104</v>
      </c>
      <c r="G26" s="292">
        <f t="shared" si="1"/>
        <v>523.5728076800001</v>
      </c>
      <c r="H26" s="292">
        <f t="shared" si="1"/>
        <v>521.4223872</v>
      </c>
      <c r="I26" s="292">
        <f t="shared" si="1"/>
        <v>513.11606272000006</v>
      </c>
      <c r="J26" s="292">
        <f t="shared" si="1"/>
        <v>505.90573056000005</v>
      </c>
      <c r="K26" s="292">
        <f t="shared" si="1"/>
        <v>500.67630848000005</v>
      </c>
      <c r="L26" s="292">
        <f t="shared" si="1"/>
        <v>493.30549248000005</v>
      </c>
      <c r="M26" s="292">
        <f t="shared" si="1"/>
        <v>490.64685568000004</v>
      </c>
      <c r="N26" s="292">
        <f t="shared" si="1"/>
        <v>495.77572608000008</v>
      </c>
      <c r="O26" s="292">
        <f t="shared" si="1"/>
        <v>505.49155840000003</v>
      </c>
      <c r="P26" s="292">
        <f t="shared" si="1"/>
        <v>497.17662720000004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292">
        <f>(E25*1.014)+1.9142</f>
        <v>476.59883120000001</v>
      </c>
      <c r="F27" s="292">
        <f t="shared" ref="F27:P27" si="2">(F25*1.014)+1.9142</f>
        <v>500.14208600000001</v>
      </c>
      <c r="G27" s="292">
        <f t="shared" si="2"/>
        <v>507.7286312</v>
      </c>
      <c r="H27" s="292">
        <f t="shared" si="2"/>
        <v>505.65114799999998</v>
      </c>
      <c r="I27" s="292">
        <f t="shared" si="2"/>
        <v>497.62655480000001</v>
      </c>
      <c r="J27" s="292">
        <f t="shared" si="2"/>
        <v>490.66078040000002</v>
      </c>
      <c r="K27" s="292">
        <f t="shared" si="2"/>
        <v>485.60872819999997</v>
      </c>
      <c r="L27" s="292">
        <f t="shared" si="2"/>
        <v>478.48791320000004</v>
      </c>
      <c r="M27" s="292">
        <f t="shared" si="2"/>
        <v>475.91945120000003</v>
      </c>
      <c r="N27" s="292">
        <f t="shared" si="2"/>
        <v>480.87436220000001</v>
      </c>
      <c r="O27" s="292">
        <f t="shared" si="2"/>
        <v>490.26065599999998</v>
      </c>
      <c r="P27" s="292">
        <f t="shared" si="2"/>
        <v>482.22774800000002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292">
        <f>(E25*1.014)+28</f>
        <v>502.68463120000001</v>
      </c>
      <c r="F28" s="292">
        <f t="shared" ref="F28:P28" si="3">(F25*1.014)+28</f>
        <v>526.22788600000001</v>
      </c>
      <c r="G28" s="292">
        <f t="shared" si="3"/>
        <v>533.81443119999994</v>
      </c>
      <c r="H28" s="292">
        <f t="shared" si="3"/>
        <v>531.73694799999998</v>
      </c>
      <c r="I28" s="292">
        <f t="shared" si="3"/>
        <v>523.71235479999996</v>
      </c>
      <c r="J28" s="292">
        <f t="shared" si="3"/>
        <v>516.74658040000008</v>
      </c>
      <c r="K28" s="292">
        <f t="shared" si="3"/>
        <v>511.69452819999998</v>
      </c>
      <c r="L28" s="292">
        <f t="shared" si="3"/>
        <v>504.57371320000004</v>
      </c>
      <c r="M28" s="292">
        <f t="shared" si="3"/>
        <v>502.00525120000003</v>
      </c>
      <c r="N28" s="292">
        <f t="shared" si="3"/>
        <v>506.96016220000001</v>
      </c>
      <c r="O28" s="292">
        <f t="shared" si="3"/>
        <v>516.34645599999999</v>
      </c>
      <c r="P28" s="292">
        <f t="shared" si="3"/>
        <v>508.31354800000003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292">
        <f t="shared" ref="E29:P29" si="4">E26</f>
        <v>491.35008768000006</v>
      </c>
      <c r="F29" s="292">
        <f t="shared" si="4"/>
        <v>515.7199104</v>
      </c>
      <c r="G29" s="292">
        <f t="shared" si="4"/>
        <v>523.5728076800001</v>
      </c>
      <c r="H29" s="292">
        <f t="shared" si="4"/>
        <v>521.4223872</v>
      </c>
      <c r="I29" s="292">
        <f t="shared" si="4"/>
        <v>513.11606272000006</v>
      </c>
      <c r="J29" s="292">
        <f t="shared" si="4"/>
        <v>505.90573056000005</v>
      </c>
      <c r="K29" s="292">
        <f t="shared" si="4"/>
        <v>500.67630848000005</v>
      </c>
      <c r="L29" s="292">
        <f t="shared" si="4"/>
        <v>493.30549248000005</v>
      </c>
      <c r="M29" s="292">
        <f t="shared" si="4"/>
        <v>490.64685568000004</v>
      </c>
      <c r="N29" s="292">
        <f t="shared" si="4"/>
        <v>495.77572608000008</v>
      </c>
      <c r="O29" s="292">
        <f t="shared" si="4"/>
        <v>505.49155840000003</v>
      </c>
      <c r="P29" s="292">
        <f t="shared" si="4"/>
        <v>497.17662720000004</v>
      </c>
    </row>
    <row r="30" spans="1:16">
      <c r="A30" s="74" t="s">
        <v>7</v>
      </c>
      <c r="B30" s="314" t="s">
        <v>95</v>
      </c>
      <c r="C30" s="314" t="s">
        <v>246</v>
      </c>
      <c r="D30" s="314" t="s">
        <v>95</v>
      </c>
      <c r="E30" s="292">
        <f t="shared" ref="E30:P30" si="5">(E25*1.014)+100</f>
        <v>574.68463120000001</v>
      </c>
      <c r="F30" s="292">
        <f t="shared" si="5"/>
        <v>598.22788600000001</v>
      </c>
      <c r="G30" s="292">
        <f t="shared" si="5"/>
        <v>605.81443119999994</v>
      </c>
      <c r="H30" s="292">
        <f t="shared" si="5"/>
        <v>603.73694799999998</v>
      </c>
      <c r="I30" s="292">
        <f t="shared" si="5"/>
        <v>595.71235479999996</v>
      </c>
      <c r="J30" s="292">
        <f t="shared" si="5"/>
        <v>588.74658040000008</v>
      </c>
      <c r="K30" s="292">
        <f t="shared" si="5"/>
        <v>583.69452819999992</v>
      </c>
      <c r="L30" s="292">
        <f t="shared" si="5"/>
        <v>576.57371320000004</v>
      </c>
      <c r="M30" s="292">
        <f t="shared" si="5"/>
        <v>574.00525119999998</v>
      </c>
      <c r="N30" s="292">
        <f t="shared" si="5"/>
        <v>578.96016220000001</v>
      </c>
      <c r="O30" s="292">
        <f t="shared" si="5"/>
        <v>588.34645599999999</v>
      </c>
      <c r="P30" s="292">
        <f t="shared" si="5"/>
        <v>580.31354800000008</v>
      </c>
    </row>
    <row r="31" spans="1:16">
      <c r="A31" s="74" t="s">
        <v>7</v>
      </c>
      <c r="B31" s="314" t="s">
        <v>95</v>
      </c>
      <c r="C31" s="314" t="s">
        <v>196</v>
      </c>
      <c r="D31" s="314" t="s">
        <v>95</v>
      </c>
      <c r="E31" s="292">
        <f>ROUND(IF(0.86*E5&lt;410,410,0.86*E5),4)</f>
        <v>662.07960000000003</v>
      </c>
      <c r="F31" s="292">
        <f t="shared" ref="F31:P31" si="6">ROUND(IF(0.86*F5&lt;410,410,0.86*F5),4)</f>
        <v>738.01760000000002</v>
      </c>
      <c r="G31" s="292">
        <f t="shared" si="6"/>
        <v>977.40719999999999</v>
      </c>
      <c r="H31" s="292">
        <f t="shared" si="6"/>
        <v>959.37300000000005</v>
      </c>
      <c r="I31" s="292">
        <f t="shared" si="6"/>
        <v>917.19</v>
      </c>
      <c r="J31" s="292">
        <f t="shared" si="6"/>
        <v>875.39400000000001</v>
      </c>
      <c r="K31" s="292">
        <f t="shared" si="6"/>
        <v>824.697</v>
      </c>
      <c r="L31" s="292">
        <f t="shared" si="6"/>
        <v>818.73720000000003</v>
      </c>
      <c r="M31" s="292">
        <f t="shared" si="6"/>
        <v>804.41819999999996</v>
      </c>
      <c r="N31" s="292">
        <f t="shared" si="6"/>
        <v>785.45519999999999</v>
      </c>
      <c r="O31" s="292">
        <f t="shared" si="6"/>
        <v>776.63160000000005</v>
      </c>
      <c r="P31" s="292">
        <f t="shared" si="6"/>
        <v>767.65319999999997</v>
      </c>
    </row>
    <row r="32" spans="1:16" s="73" customFormat="1" ht="23.5">
      <c r="A32" s="71" t="s">
        <v>4</v>
      </c>
      <c r="B32" s="72"/>
      <c r="D32" s="72"/>
      <c r="E32" s="383"/>
      <c r="F32" s="383"/>
      <c r="G32" s="383"/>
      <c r="H32" s="383"/>
      <c r="I32" s="383"/>
      <c r="J32" s="383"/>
      <c r="K32" s="383"/>
      <c r="L32" s="383"/>
      <c r="M32" s="383"/>
      <c r="N32" s="383"/>
      <c r="O32" s="383"/>
      <c r="P32" s="383"/>
    </row>
    <row r="33" spans="1:16" ht="14" customHeight="1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90"/>
      <c r="B34" s="488"/>
      <c r="C34" s="488"/>
      <c r="D34" s="488"/>
      <c r="E34" s="309">
        <f>E24</f>
        <v>23743</v>
      </c>
      <c r="F34" s="309">
        <f t="shared" ref="F34:P34" si="7">F24</f>
        <v>23774</v>
      </c>
      <c r="G34" s="309">
        <f t="shared" si="7"/>
        <v>23802</v>
      </c>
      <c r="H34" s="309">
        <f t="shared" si="7"/>
        <v>23833</v>
      </c>
      <c r="I34" s="309">
        <f t="shared" si="7"/>
        <v>23863</v>
      </c>
      <c r="J34" s="309">
        <f t="shared" si="7"/>
        <v>23894</v>
      </c>
      <c r="K34" s="309">
        <f t="shared" si="7"/>
        <v>23924</v>
      </c>
      <c r="L34" s="309">
        <f t="shared" si="7"/>
        <v>23955</v>
      </c>
      <c r="M34" s="309">
        <f t="shared" si="7"/>
        <v>23986</v>
      </c>
      <c r="N34" s="309">
        <f t="shared" si="7"/>
        <v>24016</v>
      </c>
      <c r="O34" s="309">
        <f t="shared" si="7"/>
        <v>24047</v>
      </c>
      <c r="P34" s="309">
        <f t="shared" si="7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7</v>
      </c>
      <c r="B36" s="76" t="s">
        <v>95</v>
      </c>
      <c r="C36" s="77" t="s">
        <v>2</v>
      </c>
      <c r="D36" s="76" t="s">
        <v>95</v>
      </c>
      <c r="E36" s="292">
        <f>E10+(0.8*D17)+27-15</f>
        <v>810.02147390137429</v>
      </c>
      <c r="F36" s="292">
        <f t="shared" ref="F36:P36" si="8">F10+(0.8*E17)+27-15</f>
        <v>851.79871819094672</v>
      </c>
      <c r="G36" s="292">
        <f t="shared" si="8"/>
        <v>962.28772004796906</v>
      </c>
      <c r="H36" s="292">
        <f t="shared" si="8"/>
        <v>810.35926005063402</v>
      </c>
      <c r="I36" s="292">
        <f t="shared" si="8"/>
        <v>784.96657005463135</v>
      </c>
      <c r="J36" s="292">
        <f t="shared" si="8"/>
        <v>756.50234005596383</v>
      </c>
      <c r="K36" s="292">
        <f t="shared" si="8"/>
        <v>728.03811005729631</v>
      </c>
      <c r="L36" s="292">
        <f t="shared" si="8"/>
        <v>706.50234005596383</v>
      </c>
      <c r="M36" s="292">
        <f t="shared" si="8"/>
        <v>713.03811005729631</v>
      </c>
      <c r="N36" s="292">
        <f t="shared" si="8"/>
        <v>721.10965005996127</v>
      </c>
      <c r="O36" s="292">
        <f t="shared" si="8"/>
        <v>737.64542006129375</v>
      </c>
      <c r="P36" s="292">
        <f t="shared" si="8"/>
        <v>745.71696006395871</v>
      </c>
    </row>
    <row r="37" spans="1:16">
      <c r="A37" s="74" t="s">
        <v>7</v>
      </c>
      <c r="B37" s="123" t="s">
        <v>281</v>
      </c>
      <c r="C37" s="77" t="s">
        <v>2</v>
      </c>
      <c r="D37" s="76" t="s">
        <v>95</v>
      </c>
      <c r="E37" s="75">
        <f>E10+(0.8*D17)+27-15</f>
        <v>810.02147390137429</v>
      </c>
      <c r="F37" s="75">
        <f t="shared" ref="F37:P37" si="9">F10+(0.8*E17)+27-15</f>
        <v>851.79871819094672</v>
      </c>
      <c r="G37" s="75">
        <f t="shared" si="9"/>
        <v>962.28772004796906</v>
      </c>
      <c r="H37" s="75">
        <f t="shared" si="9"/>
        <v>810.35926005063402</v>
      </c>
      <c r="I37" s="75">
        <f t="shared" si="9"/>
        <v>784.96657005463135</v>
      </c>
      <c r="J37" s="75">
        <f t="shared" si="9"/>
        <v>756.50234005596383</v>
      </c>
      <c r="K37" s="75">
        <f t="shared" si="9"/>
        <v>728.03811005729631</v>
      </c>
      <c r="L37" s="75">
        <f t="shared" si="9"/>
        <v>706.50234005596383</v>
      </c>
      <c r="M37" s="75">
        <f t="shared" si="9"/>
        <v>713.03811005729631</v>
      </c>
      <c r="N37" s="75">
        <f t="shared" si="9"/>
        <v>721.10965005996127</v>
      </c>
      <c r="O37" s="75">
        <f t="shared" si="9"/>
        <v>737.64542006129375</v>
      </c>
      <c r="P37" s="75">
        <f t="shared" si="9"/>
        <v>745.71696006395871</v>
      </c>
    </row>
    <row r="38" spans="1:16">
      <c r="A38" s="74"/>
      <c r="B38" s="78"/>
      <c r="C38" s="79" t="s">
        <v>63</v>
      </c>
      <c r="D38" s="78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1:16">
      <c r="A39" s="74" t="s">
        <v>7</v>
      </c>
      <c r="B39" s="78" t="s">
        <v>95</v>
      </c>
      <c r="C39" s="80" t="s">
        <v>222</v>
      </c>
      <c r="D39" s="78" t="s">
        <v>95</v>
      </c>
      <c r="E39" s="292">
        <f>ROUND(IF(E10+(0.8*D17)+17+7.7537&lt;330,330,E10+(0.8*D17)+17+7.7537),4)</f>
        <v>822.77520000000004</v>
      </c>
      <c r="F39" s="292">
        <f t="shared" ref="F39:P39" si="10">ROUND(IF(F10+(0.8*E17)+17+7.7537&lt;330,330,F10+(0.8*E17)+17+7.7537),4)</f>
        <v>864.55240000000003</v>
      </c>
      <c r="G39" s="292">
        <f t="shared" si="10"/>
        <v>975.04139999999995</v>
      </c>
      <c r="H39" s="292">
        <f t="shared" si="10"/>
        <v>823.11300000000006</v>
      </c>
      <c r="I39" s="292">
        <f t="shared" si="10"/>
        <v>797.72029999999995</v>
      </c>
      <c r="J39" s="292">
        <f t="shared" si="10"/>
        <v>769.25599999999997</v>
      </c>
      <c r="K39" s="292">
        <f t="shared" si="10"/>
        <v>740.79179999999997</v>
      </c>
      <c r="L39" s="292">
        <f t="shared" si="10"/>
        <v>719.25599999999997</v>
      </c>
      <c r="M39" s="292">
        <f t="shared" si="10"/>
        <v>725.79179999999997</v>
      </c>
      <c r="N39" s="292">
        <f t="shared" si="10"/>
        <v>733.86339999999996</v>
      </c>
      <c r="O39" s="292">
        <f t="shared" si="10"/>
        <v>750.39909999999998</v>
      </c>
      <c r="P39" s="292">
        <f t="shared" si="10"/>
        <v>758.47069999999997</v>
      </c>
    </row>
    <row r="40" spans="1:16">
      <c r="A40" s="74"/>
      <c r="B40" s="67"/>
      <c r="C40" s="81" t="s">
        <v>64</v>
      </c>
      <c r="D40" s="67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</row>
    <row r="41" spans="1:16">
      <c r="A41" s="74" t="s">
        <v>7</v>
      </c>
      <c r="B41" s="67" t="s">
        <v>95</v>
      </c>
      <c r="C41" s="82" t="s">
        <v>327</v>
      </c>
      <c r="D41" s="67" t="s">
        <v>95</v>
      </c>
      <c r="E41" s="292">
        <f t="shared" ref="E41:P41" si="11">(D15*0.295)+72</f>
        <v>442.22499999999997</v>
      </c>
      <c r="F41" s="292">
        <f t="shared" si="11"/>
        <v>454.58550000000002</v>
      </c>
      <c r="G41" s="292">
        <f t="shared" si="11"/>
        <v>477.625</v>
      </c>
      <c r="H41" s="292">
        <f t="shared" si="11"/>
        <v>484.40999999999997</v>
      </c>
      <c r="I41" s="292">
        <f t="shared" si="11"/>
        <v>481.46</v>
      </c>
      <c r="J41" s="292">
        <f t="shared" si="11"/>
        <v>477.625</v>
      </c>
      <c r="K41" s="292">
        <f t="shared" si="11"/>
        <v>468.77499999999998</v>
      </c>
      <c r="L41" s="292">
        <f t="shared" si="11"/>
        <v>456.97499999999997</v>
      </c>
      <c r="M41" s="292">
        <f t="shared" si="11"/>
        <v>451.96</v>
      </c>
      <c r="N41" s="292">
        <f t="shared" si="11"/>
        <v>454.90999999999997</v>
      </c>
      <c r="O41" s="292">
        <f t="shared" si="11"/>
        <v>460.81</v>
      </c>
      <c r="P41" s="292">
        <f t="shared" si="11"/>
        <v>462.875</v>
      </c>
    </row>
    <row r="42" spans="1:16">
      <c r="A42" s="74" t="s">
        <v>7</v>
      </c>
      <c r="B42" s="67" t="s">
        <v>95</v>
      </c>
      <c r="C42" s="82" t="s">
        <v>265</v>
      </c>
      <c r="D42" s="67" t="s">
        <v>95</v>
      </c>
      <c r="E42" s="75">
        <f t="shared" ref="E42:P42" si="12">E10+(0.8*D17)+20</f>
        <v>818.02147390137429</v>
      </c>
      <c r="F42" s="75">
        <f t="shared" si="12"/>
        <v>859.79871819094672</v>
      </c>
      <c r="G42" s="75">
        <f t="shared" si="12"/>
        <v>970.28772004796906</v>
      </c>
      <c r="H42" s="75">
        <f t="shared" si="12"/>
        <v>818.35926005063402</v>
      </c>
      <c r="I42" s="75">
        <f t="shared" si="12"/>
        <v>792.96657005463135</v>
      </c>
      <c r="J42" s="75">
        <f t="shared" si="12"/>
        <v>764.50234005596383</v>
      </c>
      <c r="K42" s="75">
        <f t="shared" si="12"/>
        <v>736.03811005729631</v>
      </c>
      <c r="L42" s="75">
        <f t="shared" si="12"/>
        <v>714.50234005596383</v>
      </c>
      <c r="M42" s="75">
        <f t="shared" si="12"/>
        <v>721.03811005729631</v>
      </c>
      <c r="N42" s="75">
        <f t="shared" si="12"/>
        <v>729.10965005996127</v>
      </c>
      <c r="O42" s="75">
        <f t="shared" si="12"/>
        <v>745.64542006129375</v>
      </c>
      <c r="P42" s="75">
        <f t="shared" si="12"/>
        <v>753.71696006395871</v>
      </c>
    </row>
    <row r="43" spans="1:16">
      <c r="A43" s="74" t="s">
        <v>7</v>
      </c>
      <c r="B43" s="67" t="s">
        <v>95</v>
      </c>
      <c r="C43" s="82" t="s">
        <v>285</v>
      </c>
      <c r="D43" s="67" t="s">
        <v>95</v>
      </c>
      <c r="E43" s="75">
        <f>((250/330)*((0.295*D15)+72))+((80/330)*(E10+(80%*D17)+20))</f>
        <v>533.3271754912422</v>
      </c>
      <c r="F43" s="75">
        <f t="shared" ref="F43:P43" si="13">((250/330)*((0.295*E15)+72))+((80/330)*(F10+(80%*E17)+20))</f>
        <v>552.81900744022948</v>
      </c>
      <c r="G43" s="75">
        <f t="shared" si="13"/>
        <v>597.05838667829551</v>
      </c>
      <c r="H43" s="75">
        <f t="shared" si="13"/>
        <v>565.36739637591131</v>
      </c>
      <c r="I43" s="75">
        <f t="shared" si="13"/>
        <v>556.97674425566822</v>
      </c>
      <c r="J43" s="75">
        <f t="shared" si="13"/>
        <v>547.17102183174882</v>
      </c>
      <c r="K43" s="75">
        <f t="shared" si="13"/>
        <v>533.56605698358703</v>
      </c>
      <c r="L43" s="75">
        <f t="shared" si="13"/>
        <v>519.40587031659732</v>
      </c>
      <c r="M43" s="75">
        <f t="shared" si="13"/>
        <v>517.19105698358703</v>
      </c>
      <c r="N43" s="75">
        <f t="shared" si="13"/>
        <v>521.38264243877848</v>
      </c>
      <c r="O43" s="75">
        <f t="shared" si="13"/>
        <v>529.86101092395006</v>
      </c>
      <c r="P43" s="75">
        <f t="shared" si="13"/>
        <v>533.382141833687</v>
      </c>
    </row>
    <row r="44" spans="1:16" ht="15" thickBot="1">
      <c r="A44" s="390"/>
      <c r="B44" s="391"/>
      <c r="C44" s="392" t="s">
        <v>178</v>
      </c>
      <c r="D44" s="391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>
      <c r="A45" s="89" t="s">
        <v>7</v>
      </c>
      <c r="B45" s="399" t="s">
        <v>95</v>
      </c>
      <c r="C45" s="400" t="s">
        <v>283</v>
      </c>
      <c r="D45" s="401" t="s">
        <v>95</v>
      </c>
      <c r="E45" s="388">
        <f>E10+(0.71*D17)+17-10</f>
        <v>798.49405808746974</v>
      </c>
      <c r="F45" s="388">
        <f t="shared" ref="F45:P45" si="14">F10+(0.71*E17)+17-10</f>
        <v>839.50886239446527</v>
      </c>
      <c r="G45" s="388">
        <f t="shared" si="14"/>
        <v>951.0678515425725</v>
      </c>
      <c r="H45" s="388">
        <f t="shared" si="14"/>
        <v>798.79384329493769</v>
      </c>
      <c r="I45" s="388">
        <f t="shared" si="14"/>
        <v>772.88283092348536</v>
      </c>
      <c r="J45" s="388">
        <f t="shared" si="14"/>
        <v>744.24582679966795</v>
      </c>
      <c r="K45" s="388">
        <f t="shared" si="14"/>
        <v>715.60882267585055</v>
      </c>
      <c r="L45" s="388">
        <f t="shared" si="14"/>
        <v>694.24582679966795</v>
      </c>
      <c r="M45" s="388">
        <f t="shared" si="14"/>
        <v>700.60882267585055</v>
      </c>
      <c r="N45" s="388">
        <f t="shared" si="14"/>
        <v>708.33481442821562</v>
      </c>
      <c r="O45" s="388">
        <f t="shared" si="14"/>
        <v>724.69781030439822</v>
      </c>
      <c r="P45" s="388">
        <f t="shared" si="14"/>
        <v>732.42380205676341</v>
      </c>
    </row>
    <row r="46" spans="1:16">
      <c r="A46" s="93" t="s">
        <v>7</v>
      </c>
      <c r="B46" s="310" t="s">
        <v>282</v>
      </c>
      <c r="C46" s="344" t="s">
        <v>283</v>
      </c>
      <c r="D46" s="402" t="s">
        <v>3</v>
      </c>
      <c r="E46" s="388">
        <f>E10+(0.71*D17)</f>
        <v>791.49405808746974</v>
      </c>
      <c r="F46" s="388">
        <f t="shared" ref="F46:P46" si="15">F10+(0.71*E17)</f>
        <v>832.50886239446527</v>
      </c>
      <c r="G46" s="388">
        <f t="shared" si="15"/>
        <v>944.0678515425725</v>
      </c>
      <c r="H46" s="388">
        <f t="shared" si="15"/>
        <v>791.79384329493769</v>
      </c>
      <c r="I46" s="388">
        <f t="shared" si="15"/>
        <v>765.88283092348536</v>
      </c>
      <c r="J46" s="388">
        <f t="shared" si="15"/>
        <v>737.24582679966795</v>
      </c>
      <c r="K46" s="388">
        <f t="shared" si="15"/>
        <v>708.60882267585055</v>
      </c>
      <c r="L46" s="388">
        <f t="shared" si="15"/>
        <v>687.24582679966795</v>
      </c>
      <c r="M46" s="388">
        <f t="shared" si="15"/>
        <v>693.60882267585055</v>
      </c>
      <c r="N46" s="388">
        <f t="shared" si="15"/>
        <v>701.33481442821562</v>
      </c>
      <c r="O46" s="388">
        <f t="shared" si="15"/>
        <v>717.69781030439822</v>
      </c>
      <c r="P46" s="388">
        <f t="shared" si="15"/>
        <v>725.42380205676341</v>
      </c>
    </row>
    <row r="47" spans="1:16">
      <c r="A47" s="93" t="s">
        <v>7</v>
      </c>
      <c r="B47" s="310" t="s">
        <v>281</v>
      </c>
      <c r="C47" s="344" t="s">
        <v>283</v>
      </c>
      <c r="D47" s="403" t="s">
        <v>95</v>
      </c>
      <c r="E47" s="291">
        <f>E45</f>
        <v>798.49405808746974</v>
      </c>
      <c r="F47" s="291">
        <f t="shared" ref="F47:P47" si="16">F45</f>
        <v>839.50886239446527</v>
      </c>
      <c r="G47" s="291">
        <f t="shared" si="16"/>
        <v>951.0678515425725</v>
      </c>
      <c r="H47" s="291">
        <f t="shared" si="16"/>
        <v>798.79384329493769</v>
      </c>
      <c r="I47" s="291">
        <f t="shared" si="16"/>
        <v>772.88283092348536</v>
      </c>
      <c r="J47" s="291">
        <f t="shared" si="16"/>
        <v>744.24582679966795</v>
      </c>
      <c r="K47" s="291">
        <f t="shared" si="16"/>
        <v>715.60882267585055</v>
      </c>
      <c r="L47" s="291">
        <f t="shared" si="16"/>
        <v>694.24582679966795</v>
      </c>
      <c r="M47" s="291">
        <f t="shared" si="16"/>
        <v>700.60882267585055</v>
      </c>
      <c r="N47" s="291">
        <f t="shared" si="16"/>
        <v>708.33481442821562</v>
      </c>
      <c r="O47" s="291">
        <f t="shared" si="16"/>
        <v>724.69781030439822</v>
      </c>
      <c r="P47" s="291">
        <f t="shared" si="16"/>
        <v>732.42380205676341</v>
      </c>
    </row>
    <row r="48" spans="1:16">
      <c r="A48" s="93" t="s">
        <v>7</v>
      </c>
      <c r="B48" s="312" t="s">
        <v>95</v>
      </c>
      <c r="C48" s="344" t="s">
        <v>284</v>
      </c>
      <c r="D48" s="403" t="s">
        <v>95</v>
      </c>
      <c r="E48" s="388">
        <f t="shared" ref="E48:P48" si="17">E10+(0.73*D17)+17-10</f>
        <v>799.94459493500403</v>
      </c>
      <c r="F48" s="388">
        <f t="shared" si="17"/>
        <v>841.12883034923891</v>
      </c>
      <c r="G48" s="388">
        <f t="shared" si="17"/>
        <v>952.4500445437717</v>
      </c>
      <c r="H48" s="388">
        <f t="shared" si="17"/>
        <v>800.25282479620353</v>
      </c>
      <c r="I48" s="388">
        <f t="shared" si="17"/>
        <v>774.45699517485116</v>
      </c>
      <c r="J48" s="388">
        <f t="shared" si="17"/>
        <v>745.85838530106707</v>
      </c>
      <c r="K48" s="388">
        <f t="shared" si="17"/>
        <v>717.25977542728288</v>
      </c>
      <c r="L48" s="388">
        <f t="shared" si="17"/>
        <v>695.85838530106707</v>
      </c>
      <c r="M48" s="388">
        <f t="shared" si="17"/>
        <v>702.25977542728288</v>
      </c>
      <c r="N48" s="388">
        <f t="shared" si="17"/>
        <v>710.06255567971471</v>
      </c>
      <c r="O48" s="388">
        <f t="shared" si="17"/>
        <v>726.46394580593051</v>
      </c>
      <c r="P48" s="388">
        <f t="shared" si="17"/>
        <v>734.26672605836234</v>
      </c>
    </row>
    <row r="49" spans="1:18">
      <c r="A49" s="93" t="s">
        <v>7</v>
      </c>
      <c r="B49" s="310" t="s">
        <v>282</v>
      </c>
      <c r="C49" s="344" t="s">
        <v>284</v>
      </c>
      <c r="D49" s="402" t="s">
        <v>3</v>
      </c>
      <c r="E49" s="388">
        <f t="shared" ref="E49:P49" si="18">E10+(0.73*D17)</f>
        <v>792.94459493500403</v>
      </c>
      <c r="F49" s="388">
        <f t="shared" si="18"/>
        <v>834.12883034923891</v>
      </c>
      <c r="G49" s="388">
        <f t="shared" si="18"/>
        <v>945.4500445437717</v>
      </c>
      <c r="H49" s="388">
        <f t="shared" si="18"/>
        <v>793.25282479620353</v>
      </c>
      <c r="I49" s="388">
        <f t="shared" si="18"/>
        <v>767.45699517485116</v>
      </c>
      <c r="J49" s="388">
        <f t="shared" si="18"/>
        <v>738.85838530106707</v>
      </c>
      <c r="K49" s="388">
        <f t="shared" si="18"/>
        <v>710.25977542728288</v>
      </c>
      <c r="L49" s="388">
        <f t="shared" si="18"/>
        <v>688.85838530106707</v>
      </c>
      <c r="M49" s="388">
        <f t="shared" si="18"/>
        <v>695.25977542728288</v>
      </c>
      <c r="N49" s="388">
        <f t="shared" si="18"/>
        <v>703.06255567971471</v>
      </c>
      <c r="O49" s="388">
        <f t="shared" si="18"/>
        <v>719.46394580593051</v>
      </c>
      <c r="P49" s="388">
        <f t="shared" si="18"/>
        <v>727.26672605836234</v>
      </c>
    </row>
    <row r="50" spans="1:18" ht="15" thickBot="1">
      <c r="A50" s="96" t="s">
        <v>7</v>
      </c>
      <c r="B50" s="404" t="s">
        <v>281</v>
      </c>
      <c r="C50" s="405" t="s">
        <v>284</v>
      </c>
      <c r="D50" s="406" t="s">
        <v>95</v>
      </c>
      <c r="E50" s="291">
        <f>E48</f>
        <v>799.94459493500403</v>
      </c>
      <c r="F50" s="291">
        <f t="shared" ref="F50:P50" si="19">F48</f>
        <v>841.12883034923891</v>
      </c>
      <c r="G50" s="291">
        <f t="shared" si="19"/>
        <v>952.4500445437717</v>
      </c>
      <c r="H50" s="291">
        <f t="shared" si="19"/>
        <v>800.25282479620353</v>
      </c>
      <c r="I50" s="291">
        <f t="shared" si="19"/>
        <v>774.45699517485116</v>
      </c>
      <c r="J50" s="291">
        <f t="shared" si="19"/>
        <v>745.85838530106707</v>
      </c>
      <c r="K50" s="291">
        <f t="shared" si="19"/>
        <v>717.25977542728288</v>
      </c>
      <c r="L50" s="291">
        <f t="shared" si="19"/>
        <v>695.85838530106707</v>
      </c>
      <c r="M50" s="291">
        <f t="shared" si="19"/>
        <v>702.25977542728288</v>
      </c>
      <c r="N50" s="291">
        <f t="shared" si="19"/>
        <v>710.06255567971471</v>
      </c>
      <c r="O50" s="291">
        <f t="shared" si="19"/>
        <v>726.46394580593051</v>
      </c>
      <c r="P50" s="291">
        <f t="shared" si="19"/>
        <v>734.26672605836234</v>
      </c>
    </row>
    <row r="51" spans="1:18">
      <c r="A51" s="418" t="s">
        <v>7</v>
      </c>
      <c r="B51" s="395" t="s">
        <v>95</v>
      </c>
      <c r="C51" s="396" t="s">
        <v>291</v>
      </c>
      <c r="D51" s="420" t="s">
        <v>95</v>
      </c>
      <c r="E51" s="291">
        <f>E45</f>
        <v>798.49405808746974</v>
      </c>
      <c r="F51" s="291">
        <f t="shared" ref="F51:P51" si="20">F45</f>
        <v>839.50886239446527</v>
      </c>
      <c r="G51" s="291">
        <f t="shared" si="20"/>
        <v>951.0678515425725</v>
      </c>
      <c r="H51" s="291">
        <f t="shared" si="20"/>
        <v>798.79384329493769</v>
      </c>
      <c r="I51" s="291">
        <f t="shared" si="20"/>
        <v>772.88283092348536</v>
      </c>
      <c r="J51" s="291">
        <f t="shared" si="20"/>
        <v>744.24582679966795</v>
      </c>
      <c r="K51" s="291">
        <f t="shared" si="20"/>
        <v>715.60882267585055</v>
      </c>
      <c r="L51" s="291">
        <f t="shared" si="20"/>
        <v>694.24582679966795</v>
      </c>
      <c r="M51" s="291">
        <f t="shared" si="20"/>
        <v>700.60882267585055</v>
      </c>
      <c r="N51" s="291">
        <f t="shared" si="20"/>
        <v>708.33481442821562</v>
      </c>
      <c r="O51" s="291">
        <f t="shared" si="20"/>
        <v>724.69781030439822</v>
      </c>
      <c r="P51" s="291">
        <f t="shared" si="20"/>
        <v>732.42380205676341</v>
      </c>
    </row>
    <row r="52" spans="1:18">
      <c r="A52" s="93" t="s">
        <v>7</v>
      </c>
      <c r="B52" s="310" t="s">
        <v>282</v>
      </c>
      <c r="C52" s="344" t="s">
        <v>291</v>
      </c>
      <c r="D52" s="402" t="s">
        <v>3</v>
      </c>
      <c r="E52" s="291">
        <f>E46</f>
        <v>791.49405808746974</v>
      </c>
      <c r="F52" s="291">
        <f t="shared" ref="F52:P52" si="21">F46</f>
        <v>832.50886239446527</v>
      </c>
      <c r="G52" s="291">
        <f t="shared" si="21"/>
        <v>944.0678515425725</v>
      </c>
      <c r="H52" s="291">
        <f t="shared" si="21"/>
        <v>791.79384329493769</v>
      </c>
      <c r="I52" s="291">
        <f t="shared" si="21"/>
        <v>765.88283092348536</v>
      </c>
      <c r="J52" s="291">
        <f t="shared" si="21"/>
        <v>737.24582679966795</v>
      </c>
      <c r="K52" s="291">
        <f t="shared" si="21"/>
        <v>708.60882267585055</v>
      </c>
      <c r="L52" s="291">
        <f t="shared" si="21"/>
        <v>687.24582679966795</v>
      </c>
      <c r="M52" s="291">
        <f t="shared" si="21"/>
        <v>693.60882267585055</v>
      </c>
      <c r="N52" s="291">
        <f t="shared" si="21"/>
        <v>701.33481442821562</v>
      </c>
      <c r="O52" s="291">
        <f t="shared" si="21"/>
        <v>717.69781030439822</v>
      </c>
      <c r="P52" s="291">
        <f t="shared" si="21"/>
        <v>725.42380205676341</v>
      </c>
    </row>
    <row r="53" spans="1:18" ht="15" thickBot="1">
      <c r="A53" s="96" t="s">
        <v>7</v>
      </c>
      <c r="B53" s="404" t="s">
        <v>281</v>
      </c>
      <c r="C53" s="405" t="s">
        <v>291</v>
      </c>
      <c r="D53" s="406" t="s">
        <v>95</v>
      </c>
      <c r="E53" s="291">
        <f>E47</f>
        <v>798.49405808746974</v>
      </c>
      <c r="F53" s="291">
        <f t="shared" ref="F53:P53" si="22">F47</f>
        <v>839.50886239446527</v>
      </c>
      <c r="G53" s="291">
        <f t="shared" si="22"/>
        <v>951.0678515425725</v>
      </c>
      <c r="H53" s="291">
        <f t="shared" si="22"/>
        <v>798.79384329493769</v>
      </c>
      <c r="I53" s="291">
        <f t="shared" si="22"/>
        <v>772.88283092348536</v>
      </c>
      <c r="J53" s="291">
        <f t="shared" si="22"/>
        <v>744.24582679966795</v>
      </c>
      <c r="K53" s="291">
        <f t="shared" si="22"/>
        <v>715.60882267585055</v>
      </c>
      <c r="L53" s="291">
        <f t="shared" si="22"/>
        <v>694.24582679966795</v>
      </c>
      <c r="M53" s="291">
        <f t="shared" si="22"/>
        <v>700.60882267585055</v>
      </c>
      <c r="N53" s="291">
        <f t="shared" si="22"/>
        <v>708.33481442821562</v>
      </c>
      <c r="O53" s="291">
        <f t="shared" si="22"/>
        <v>724.69781030439822</v>
      </c>
      <c r="P53" s="291">
        <f t="shared" si="22"/>
        <v>732.42380205676341</v>
      </c>
    </row>
    <row r="54" spans="1:18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 t="shared" ref="E54:P54" si="23">E19+(2.25*1000/E20)</f>
        <v>494.40787616549414</v>
      </c>
      <c r="F54" s="75">
        <f t="shared" si="23"/>
        <v>503.9806993005314</v>
      </c>
      <c r="G54" s="75">
        <f t="shared" si="23"/>
        <v>506.56419529837257</v>
      </c>
      <c r="H54" s="75">
        <f t="shared" si="23"/>
        <v>507.02262443438923</v>
      </c>
      <c r="I54" s="75">
        <f t="shared" si="23"/>
        <v>496.29901073094993</v>
      </c>
      <c r="J54" s="75">
        <f t="shared" si="23"/>
        <v>496.29901073094993</v>
      </c>
      <c r="K54" s="75">
        <f t="shared" si="23"/>
        <v>496.89858670283866</v>
      </c>
      <c r="L54" s="75">
        <f t="shared" si="23"/>
        <v>509.54690115502365</v>
      </c>
      <c r="M54" s="75">
        <f t="shared" si="23"/>
        <v>509.54690115502365</v>
      </c>
      <c r="N54" s="75">
        <f t="shared" si="23"/>
        <v>513.89271694312617</v>
      </c>
      <c r="O54" s="75">
        <f t="shared" si="23"/>
        <v>528.96595823987593</v>
      </c>
      <c r="P54" s="75">
        <f t="shared" si="23"/>
        <v>528.96595823987593</v>
      </c>
    </row>
    <row r="55" spans="1:18" s="73" customFormat="1" ht="23.5">
      <c r="A55" s="71" t="s">
        <v>5</v>
      </c>
      <c r="B55" s="72"/>
      <c r="D55" s="72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</row>
    <row r="56" spans="1:18" ht="14" customHeight="1">
      <c r="A56" s="485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8">
      <c r="A57" s="486"/>
      <c r="B57" s="488"/>
      <c r="C57" s="488"/>
      <c r="D57" s="488"/>
      <c r="E57" s="309">
        <f>E24</f>
        <v>23743</v>
      </c>
      <c r="F57" s="309">
        <f t="shared" ref="F57:P57" si="24">F24</f>
        <v>23774</v>
      </c>
      <c r="G57" s="309">
        <f t="shared" si="24"/>
        <v>23802</v>
      </c>
      <c r="H57" s="309">
        <f t="shared" si="24"/>
        <v>23833</v>
      </c>
      <c r="I57" s="309">
        <f t="shared" si="24"/>
        <v>23863</v>
      </c>
      <c r="J57" s="309">
        <f t="shared" si="24"/>
        <v>23894</v>
      </c>
      <c r="K57" s="309">
        <f t="shared" si="24"/>
        <v>23924</v>
      </c>
      <c r="L57" s="309">
        <f t="shared" si="24"/>
        <v>23955</v>
      </c>
      <c r="M57" s="309">
        <f t="shared" si="24"/>
        <v>23986</v>
      </c>
      <c r="N57" s="309">
        <f t="shared" si="24"/>
        <v>24016</v>
      </c>
      <c r="O57" s="309">
        <f t="shared" si="24"/>
        <v>24047</v>
      </c>
      <c r="P57" s="309">
        <f t="shared" si="24"/>
        <v>24077</v>
      </c>
    </row>
    <row r="58" spans="1:18">
      <c r="A58" s="74"/>
      <c r="B58" s="76"/>
      <c r="C58" s="308" t="s">
        <v>65</v>
      </c>
      <c r="D58" s="308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</row>
    <row r="59" spans="1:18">
      <c r="A59" s="74" t="s">
        <v>7</v>
      </c>
      <c r="B59" s="76" t="s">
        <v>95</v>
      </c>
      <c r="C59" s="76" t="s">
        <v>2</v>
      </c>
      <c r="D59" s="76" t="s">
        <v>95</v>
      </c>
      <c r="E59" s="75">
        <f t="shared" ref="E59:P59" si="25">E9+(0.8*D17)+20-13</f>
        <v>790.02147390137429</v>
      </c>
      <c r="F59" s="75">
        <f t="shared" si="25"/>
        <v>846.79871819094672</v>
      </c>
      <c r="G59" s="75">
        <f t="shared" si="25"/>
        <v>969.78772004796906</v>
      </c>
      <c r="H59" s="75">
        <f t="shared" si="25"/>
        <v>807.85926005063402</v>
      </c>
      <c r="I59" s="75">
        <f t="shared" si="25"/>
        <v>782.46657005463135</v>
      </c>
      <c r="J59" s="75">
        <f t="shared" si="25"/>
        <v>754.00234005596383</v>
      </c>
      <c r="K59" s="75">
        <f t="shared" si="25"/>
        <v>725.53811005729631</v>
      </c>
      <c r="L59" s="75">
        <f t="shared" si="25"/>
        <v>704.00234005596383</v>
      </c>
      <c r="M59" s="75">
        <f t="shared" si="25"/>
        <v>710.53811005729631</v>
      </c>
      <c r="N59" s="75">
        <f t="shared" si="25"/>
        <v>721.10965005996127</v>
      </c>
      <c r="O59" s="75">
        <f t="shared" si="25"/>
        <v>740.14542006129375</v>
      </c>
      <c r="P59" s="75">
        <f t="shared" si="25"/>
        <v>743.21696006395871</v>
      </c>
    </row>
    <row r="60" spans="1:18">
      <c r="A60" s="74" t="s">
        <v>7</v>
      </c>
      <c r="B60" s="123" t="s">
        <v>286</v>
      </c>
      <c r="C60" s="417" t="s">
        <v>2</v>
      </c>
      <c r="D60" s="417" t="s">
        <v>95</v>
      </c>
      <c r="E60" s="75">
        <f t="shared" ref="E60:P60" si="26">E9+(0.8*D17)+20-13</f>
        <v>790.02147390137429</v>
      </c>
      <c r="F60" s="75">
        <f t="shared" si="26"/>
        <v>846.79871819094672</v>
      </c>
      <c r="G60" s="75">
        <f t="shared" si="26"/>
        <v>969.78772004796906</v>
      </c>
      <c r="H60" s="75">
        <f t="shared" si="26"/>
        <v>807.85926005063402</v>
      </c>
      <c r="I60" s="75">
        <f t="shared" si="26"/>
        <v>782.46657005463135</v>
      </c>
      <c r="J60" s="75">
        <f t="shared" si="26"/>
        <v>754.00234005596383</v>
      </c>
      <c r="K60" s="75">
        <f t="shared" si="26"/>
        <v>725.53811005729631</v>
      </c>
      <c r="L60" s="75">
        <f t="shared" si="26"/>
        <v>704.00234005596383</v>
      </c>
      <c r="M60" s="75">
        <f t="shared" si="26"/>
        <v>710.53811005729631</v>
      </c>
      <c r="N60" s="75">
        <f t="shared" si="26"/>
        <v>721.10965005996127</v>
      </c>
      <c r="O60" s="75">
        <f t="shared" si="26"/>
        <v>740.14542006129375</v>
      </c>
      <c r="P60" s="75">
        <f t="shared" si="26"/>
        <v>743.21696006395871</v>
      </c>
    </row>
    <row r="61" spans="1:18">
      <c r="A61" s="74"/>
      <c r="B61" s="310"/>
      <c r="C61" s="311" t="s">
        <v>223</v>
      </c>
      <c r="D61" s="31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</row>
    <row r="62" spans="1:18">
      <c r="A62" s="74" t="s">
        <v>7</v>
      </c>
      <c r="B62" s="312" t="s">
        <v>95</v>
      </c>
      <c r="C62" s="313" t="s">
        <v>288</v>
      </c>
      <c r="D62" s="312" t="s">
        <v>95</v>
      </c>
      <c r="E62" s="292">
        <f>E5-80</f>
        <v>689.86</v>
      </c>
      <c r="F62" s="292">
        <f t="shared" ref="F62:P62" si="27">F5-80</f>
        <v>778.16</v>
      </c>
      <c r="G62" s="292">
        <f t="shared" si="27"/>
        <v>1056.52</v>
      </c>
      <c r="H62" s="292">
        <f t="shared" si="27"/>
        <v>1035.55</v>
      </c>
      <c r="I62" s="292">
        <f t="shared" si="27"/>
        <v>986.49999999999977</v>
      </c>
      <c r="J62" s="292">
        <f t="shared" si="27"/>
        <v>937.90000000000009</v>
      </c>
      <c r="K62" s="292">
        <f t="shared" si="27"/>
        <v>878.95</v>
      </c>
      <c r="L62" s="292">
        <f t="shared" si="27"/>
        <v>872.02</v>
      </c>
      <c r="M62" s="292">
        <f t="shared" si="27"/>
        <v>855.37</v>
      </c>
      <c r="N62" s="292">
        <f t="shared" si="27"/>
        <v>833.32</v>
      </c>
      <c r="O62" s="292">
        <f t="shared" si="27"/>
        <v>823.06000000000006</v>
      </c>
      <c r="P62" s="292">
        <f t="shared" si="27"/>
        <v>812.62</v>
      </c>
      <c r="R62" s="249"/>
    </row>
    <row r="63" spans="1:18">
      <c r="A63" s="74" t="s">
        <v>7</v>
      </c>
      <c r="B63" s="312" t="s">
        <v>95</v>
      </c>
      <c r="C63" s="313" t="s">
        <v>287</v>
      </c>
      <c r="D63" s="312" t="s">
        <v>95</v>
      </c>
      <c r="E63" s="292">
        <f t="shared" ref="E63:P63" si="28">E9+(0.71*D17)+17-10</f>
        <v>783.49405808746974</v>
      </c>
      <c r="F63" s="292">
        <f t="shared" si="28"/>
        <v>839.50886239446527</v>
      </c>
      <c r="G63" s="292">
        <f t="shared" si="28"/>
        <v>963.5678515425725</v>
      </c>
      <c r="H63" s="292">
        <f t="shared" si="28"/>
        <v>801.29384329493769</v>
      </c>
      <c r="I63" s="292">
        <f t="shared" si="28"/>
        <v>775.38283092348536</v>
      </c>
      <c r="J63" s="292">
        <f t="shared" si="28"/>
        <v>746.74582679966795</v>
      </c>
      <c r="K63" s="292">
        <f t="shared" si="28"/>
        <v>718.10882267585055</v>
      </c>
      <c r="L63" s="292">
        <f t="shared" si="28"/>
        <v>696.74582679966795</v>
      </c>
      <c r="M63" s="292">
        <f t="shared" si="28"/>
        <v>703.10882267585055</v>
      </c>
      <c r="N63" s="292">
        <f t="shared" si="28"/>
        <v>713.33481442821562</v>
      </c>
      <c r="O63" s="292">
        <f t="shared" si="28"/>
        <v>732.19781030439822</v>
      </c>
      <c r="P63" s="292">
        <f t="shared" si="28"/>
        <v>734.92380205676341</v>
      </c>
    </row>
    <row r="64" spans="1:18">
      <c r="A64" s="74" t="s">
        <v>7</v>
      </c>
      <c r="B64" s="312" t="s">
        <v>95</v>
      </c>
      <c r="C64" s="313" t="s">
        <v>289</v>
      </c>
      <c r="D64" s="312" t="s">
        <v>95</v>
      </c>
      <c r="E64" s="292">
        <f t="shared" ref="E64:P64" si="29">E9+(0.73*D17)+17-10</f>
        <v>784.94459493500403</v>
      </c>
      <c r="F64" s="292">
        <f t="shared" si="29"/>
        <v>841.12883034923891</v>
      </c>
      <c r="G64" s="292">
        <f t="shared" si="29"/>
        <v>964.9500445437717</v>
      </c>
      <c r="H64" s="292">
        <f t="shared" si="29"/>
        <v>802.75282479620353</v>
      </c>
      <c r="I64" s="292">
        <f t="shared" si="29"/>
        <v>776.95699517485116</v>
      </c>
      <c r="J64" s="292">
        <f t="shared" si="29"/>
        <v>748.35838530106707</v>
      </c>
      <c r="K64" s="292">
        <f t="shared" si="29"/>
        <v>719.75977542728288</v>
      </c>
      <c r="L64" s="292">
        <f t="shared" si="29"/>
        <v>698.35838530106707</v>
      </c>
      <c r="M64" s="292">
        <f t="shared" si="29"/>
        <v>704.75977542728288</v>
      </c>
      <c r="N64" s="292">
        <f t="shared" si="29"/>
        <v>715.06255567971471</v>
      </c>
      <c r="O64" s="292">
        <f t="shared" si="29"/>
        <v>733.96394580593051</v>
      </c>
      <c r="P64" s="292">
        <f t="shared" si="29"/>
        <v>736.76672605836234</v>
      </c>
    </row>
    <row r="65" spans="1:18">
      <c r="A65" s="74" t="s">
        <v>7</v>
      </c>
      <c r="B65" s="310" t="s">
        <v>286</v>
      </c>
      <c r="C65" s="415" t="s">
        <v>288</v>
      </c>
      <c r="D65" s="416" t="s">
        <v>95</v>
      </c>
      <c r="E65" s="75">
        <f>E62</f>
        <v>689.86</v>
      </c>
      <c r="F65" s="75">
        <f t="shared" ref="F65:P67" si="30">F62</f>
        <v>778.16</v>
      </c>
      <c r="G65" s="75">
        <f t="shared" si="30"/>
        <v>1056.52</v>
      </c>
      <c r="H65" s="75">
        <f t="shared" si="30"/>
        <v>1035.55</v>
      </c>
      <c r="I65" s="75">
        <f t="shared" si="30"/>
        <v>986.49999999999977</v>
      </c>
      <c r="J65" s="75">
        <f t="shared" si="30"/>
        <v>937.90000000000009</v>
      </c>
      <c r="K65" s="75">
        <f t="shared" si="30"/>
        <v>878.95</v>
      </c>
      <c r="L65" s="75">
        <f t="shared" si="30"/>
        <v>872.02</v>
      </c>
      <c r="M65" s="75">
        <f t="shared" si="30"/>
        <v>855.37</v>
      </c>
      <c r="N65" s="75">
        <f t="shared" si="30"/>
        <v>833.32</v>
      </c>
      <c r="O65" s="75">
        <f t="shared" si="30"/>
        <v>823.06000000000006</v>
      </c>
      <c r="P65" s="75">
        <f t="shared" si="30"/>
        <v>812.62</v>
      </c>
    </row>
    <row r="66" spans="1:18">
      <c r="A66" s="74" t="s">
        <v>7</v>
      </c>
      <c r="B66" s="310" t="s">
        <v>286</v>
      </c>
      <c r="C66" s="415" t="s">
        <v>287</v>
      </c>
      <c r="D66" s="416" t="s">
        <v>95</v>
      </c>
      <c r="E66" s="75">
        <f t="shared" ref="E66:E67" si="31">E63</f>
        <v>783.49405808746974</v>
      </c>
      <c r="F66" s="75">
        <f t="shared" si="30"/>
        <v>839.50886239446527</v>
      </c>
      <c r="G66" s="75">
        <f t="shared" si="30"/>
        <v>963.5678515425725</v>
      </c>
      <c r="H66" s="75">
        <f t="shared" si="30"/>
        <v>801.29384329493769</v>
      </c>
      <c r="I66" s="75">
        <f t="shared" si="30"/>
        <v>775.38283092348536</v>
      </c>
      <c r="J66" s="75">
        <f t="shared" si="30"/>
        <v>746.74582679966795</v>
      </c>
      <c r="K66" s="75">
        <f t="shared" si="30"/>
        <v>718.10882267585055</v>
      </c>
      <c r="L66" s="75">
        <f t="shared" si="30"/>
        <v>696.74582679966795</v>
      </c>
      <c r="M66" s="75">
        <f t="shared" si="30"/>
        <v>703.10882267585055</v>
      </c>
      <c r="N66" s="75">
        <f t="shared" si="30"/>
        <v>713.33481442821562</v>
      </c>
      <c r="O66" s="75">
        <f t="shared" si="30"/>
        <v>732.19781030439822</v>
      </c>
      <c r="P66" s="75">
        <f t="shared" si="30"/>
        <v>734.92380205676341</v>
      </c>
    </row>
    <row r="67" spans="1:18">
      <c r="A67" s="74" t="s">
        <v>7</v>
      </c>
      <c r="B67" s="310" t="s">
        <v>286</v>
      </c>
      <c r="C67" s="415" t="s">
        <v>289</v>
      </c>
      <c r="D67" s="416" t="s">
        <v>95</v>
      </c>
      <c r="E67" s="75">
        <f t="shared" si="31"/>
        <v>784.94459493500403</v>
      </c>
      <c r="F67" s="75">
        <f t="shared" si="30"/>
        <v>841.12883034923891</v>
      </c>
      <c r="G67" s="75">
        <f t="shared" si="30"/>
        <v>964.9500445437717</v>
      </c>
      <c r="H67" s="75">
        <f t="shared" si="30"/>
        <v>802.75282479620353</v>
      </c>
      <c r="I67" s="75">
        <f t="shared" si="30"/>
        <v>776.95699517485116</v>
      </c>
      <c r="J67" s="75">
        <f t="shared" si="30"/>
        <v>748.35838530106707</v>
      </c>
      <c r="K67" s="75">
        <f t="shared" si="30"/>
        <v>719.75977542728288</v>
      </c>
      <c r="L67" s="75">
        <f t="shared" si="30"/>
        <v>698.35838530106707</v>
      </c>
      <c r="M67" s="75">
        <f t="shared" si="30"/>
        <v>704.75977542728288</v>
      </c>
      <c r="N67" s="75">
        <f t="shared" si="30"/>
        <v>715.06255567971471</v>
      </c>
      <c r="O67" s="75">
        <f t="shared" si="30"/>
        <v>733.96394580593051</v>
      </c>
      <c r="P67" s="75">
        <f t="shared" si="30"/>
        <v>736.76672605836234</v>
      </c>
    </row>
    <row r="68" spans="1:18">
      <c r="A68" s="74" t="s">
        <v>7</v>
      </c>
      <c r="B68" s="310" t="s">
        <v>286</v>
      </c>
      <c r="C68" s="313" t="s">
        <v>290</v>
      </c>
      <c r="D68" s="312" t="s">
        <v>95</v>
      </c>
      <c r="E68" s="292">
        <f t="shared" ref="E68:P68" si="32">(E9+E18+3.6)+17-10</f>
        <v>800.39871819094674</v>
      </c>
      <c r="F68" s="292">
        <f t="shared" si="32"/>
        <v>840.88772004796908</v>
      </c>
      <c r="G68" s="292">
        <f t="shared" si="32"/>
        <v>976.45926005063404</v>
      </c>
      <c r="H68" s="292">
        <f t="shared" si="32"/>
        <v>816.06657005463137</v>
      </c>
      <c r="I68" s="292">
        <f t="shared" si="32"/>
        <v>787.60234005596385</v>
      </c>
      <c r="J68" s="292">
        <f t="shared" si="32"/>
        <v>759.13811005729633</v>
      </c>
      <c r="K68" s="292">
        <f t="shared" si="32"/>
        <v>727.60234005596385</v>
      </c>
      <c r="L68" s="292">
        <f t="shared" si="32"/>
        <v>709.13811005729633</v>
      </c>
      <c r="M68" s="292">
        <f t="shared" si="32"/>
        <v>717.20965005996129</v>
      </c>
      <c r="N68" s="292">
        <f t="shared" si="32"/>
        <v>726.24542006129377</v>
      </c>
      <c r="O68" s="292">
        <f t="shared" si="32"/>
        <v>746.81696006395873</v>
      </c>
      <c r="P68" s="292">
        <f t="shared" si="32"/>
        <v>752.96004006928865</v>
      </c>
    </row>
    <row r="69" spans="1:18">
      <c r="A69" s="74" t="s">
        <v>7</v>
      </c>
      <c r="B69" s="85" t="s">
        <v>95</v>
      </c>
      <c r="C69" s="85" t="s">
        <v>105</v>
      </c>
      <c r="D69" s="85" t="s">
        <v>95</v>
      </c>
      <c r="E69" s="75">
        <f t="shared" ref="E69:P69" si="33">E19+(2500/E20)</f>
        <v>501.85158067689588</v>
      </c>
      <c r="F69" s="75">
        <f t="shared" si="33"/>
        <v>511.47693169413037</v>
      </c>
      <c r="G69" s="75">
        <f t="shared" si="33"/>
        <v>514.09885473176621</v>
      </c>
      <c r="H69" s="75">
        <f t="shared" si="33"/>
        <v>514.56410256410265</v>
      </c>
      <c r="I69" s="75">
        <f t="shared" si="33"/>
        <v>503.84048886066336</v>
      </c>
      <c r="J69" s="75">
        <f t="shared" si="33"/>
        <v>503.84048886066336</v>
      </c>
      <c r="K69" s="75">
        <f t="shared" si="33"/>
        <v>504.44917564877647</v>
      </c>
      <c r="L69" s="75">
        <f t="shared" si="33"/>
        <v>517.09749010096141</v>
      </c>
      <c r="M69" s="75">
        <f t="shared" si="33"/>
        <v>517.09749010096141</v>
      </c>
      <c r="N69" s="75">
        <f t="shared" si="33"/>
        <v>521.50770323615086</v>
      </c>
      <c r="O69" s="75">
        <f t="shared" si="33"/>
        <v>536.58094453290062</v>
      </c>
      <c r="P69" s="75">
        <f t="shared" si="33"/>
        <v>536.58094453290062</v>
      </c>
    </row>
    <row r="70" spans="1:18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 t="shared" ref="E70:P70" si="34">E9</f>
        <v>725</v>
      </c>
      <c r="F70" s="75">
        <f t="shared" si="34"/>
        <v>775</v>
      </c>
      <c r="G70" s="75">
        <f t="shared" si="34"/>
        <v>907.5</v>
      </c>
      <c r="H70" s="75">
        <f t="shared" si="34"/>
        <v>742.5</v>
      </c>
      <c r="I70" s="75">
        <f t="shared" si="34"/>
        <v>712.5</v>
      </c>
      <c r="J70" s="75">
        <f t="shared" si="34"/>
        <v>682.5</v>
      </c>
      <c r="K70" s="75">
        <f t="shared" si="34"/>
        <v>652.5</v>
      </c>
      <c r="L70" s="75">
        <f t="shared" si="34"/>
        <v>632.5</v>
      </c>
      <c r="M70" s="75">
        <f t="shared" si="34"/>
        <v>637.5</v>
      </c>
      <c r="N70" s="75">
        <f t="shared" si="34"/>
        <v>645</v>
      </c>
      <c r="O70" s="75">
        <f t="shared" si="34"/>
        <v>662.5</v>
      </c>
      <c r="P70" s="75">
        <f t="shared" si="34"/>
        <v>662.5</v>
      </c>
    </row>
    <row r="71" spans="1:18">
      <c r="A71" s="74" t="s">
        <v>7</v>
      </c>
      <c r="B71" s="86" t="s">
        <v>286</v>
      </c>
      <c r="C71" s="86" t="s">
        <v>106</v>
      </c>
      <c r="D71" s="86" t="s">
        <v>107</v>
      </c>
      <c r="E71" s="75">
        <f>E8+E18-(520/E20)</f>
        <v>774.31581280723128</v>
      </c>
      <c r="F71" s="75">
        <f t="shared" ref="F71:P71" si="35">F8+F18-(520/F20)</f>
        <v>814.69555666928318</v>
      </c>
      <c r="G71" s="75">
        <f t="shared" si="35"/>
        <v>950.18716842917536</v>
      </c>
      <c r="H71" s="75">
        <f t="shared" si="35"/>
        <v>789.78029554482737</v>
      </c>
      <c r="I71" s="75">
        <f t="shared" si="35"/>
        <v>761.31606554615996</v>
      </c>
      <c r="J71" s="75">
        <f t="shared" si="35"/>
        <v>732.85183554749233</v>
      </c>
      <c r="K71" s="75">
        <f t="shared" si="35"/>
        <v>701.29711504841327</v>
      </c>
      <c r="L71" s="75">
        <f t="shared" si="35"/>
        <v>682.83288504974576</v>
      </c>
      <c r="M71" s="75">
        <f t="shared" si="35"/>
        <v>690.90442505241072</v>
      </c>
      <c r="N71" s="75">
        <f t="shared" si="35"/>
        <v>699.80624857180248</v>
      </c>
      <c r="O71" s="75">
        <f t="shared" si="35"/>
        <v>720.37778857446744</v>
      </c>
      <c r="P71" s="75">
        <f t="shared" si="35"/>
        <v>726.52086857979737</v>
      </c>
      <c r="R71" s="221">
        <f>E71*$E$20/1000</f>
        <v>26.005727780475318</v>
      </c>
    </row>
    <row r="72" spans="1:18">
      <c r="A72" s="74" t="s">
        <v>7</v>
      </c>
      <c r="B72" s="86" t="s">
        <v>286</v>
      </c>
      <c r="C72" s="86" t="s">
        <v>106</v>
      </c>
      <c r="D72" s="86" t="s">
        <v>108</v>
      </c>
      <c r="E72" s="75">
        <f>E8+E18-(520/E20)</f>
        <v>774.31581280723128</v>
      </c>
      <c r="F72" s="75">
        <f t="shared" ref="F72:P72" si="36">F8+F18-(520/F20)</f>
        <v>814.69555666928318</v>
      </c>
      <c r="G72" s="75">
        <f t="shared" si="36"/>
        <v>950.18716842917536</v>
      </c>
      <c r="H72" s="75">
        <f t="shared" si="36"/>
        <v>789.78029554482737</v>
      </c>
      <c r="I72" s="75">
        <f t="shared" si="36"/>
        <v>761.31606554615996</v>
      </c>
      <c r="J72" s="75">
        <f t="shared" si="36"/>
        <v>732.85183554749233</v>
      </c>
      <c r="K72" s="75">
        <f t="shared" si="36"/>
        <v>701.29711504841327</v>
      </c>
      <c r="L72" s="75">
        <f t="shared" si="36"/>
        <v>682.83288504974576</v>
      </c>
      <c r="M72" s="75">
        <f t="shared" si="36"/>
        <v>690.90442505241072</v>
      </c>
      <c r="N72" s="75">
        <f t="shared" si="36"/>
        <v>699.80624857180248</v>
      </c>
      <c r="O72" s="75">
        <f t="shared" si="36"/>
        <v>720.37778857446744</v>
      </c>
      <c r="P72" s="75">
        <f t="shared" si="36"/>
        <v>726.52086857979737</v>
      </c>
      <c r="R72" s="221"/>
    </row>
    <row r="73" spans="1:18">
      <c r="A73" s="74" t="s">
        <v>7</v>
      </c>
      <c r="B73" s="86" t="s">
        <v>286</v>
      </c>
      <c r="C73" s="86" t="s">
        <v>110</v>
      </c>
      <c r="D73" s="86" t="s">
        <v>107</v>
      </c>
      <c r="E73" s="75">
        <f>E8+E18-(480/E20)</f>
        <v>775.50680552905555</v>
      </c>
      <c r="F73" s="75">
        <f t="shared" ref="F73:P73" si="37">F8+F18-(480/F20)</f>
        <v>815.89495385225905</v>
      </c>
      <c r="G73" s="75">
        <f t="shared" si="37"/>
        <v>951.39271393851834</v>
      </c>
      <c r="H73" s="75">
        <f t="shared" si="37"/>
        <v>790.98693204558163</v>
      </c>
      <c r="I73" s="75">
        <f t="shared" si="37"/>
        <v>762.52270204691411</v>
      </c>
      <c r="J73" s="75">
        <f t="shared" si="37"/>
        <v>734.05847204824659</v>
      </c>
      <c r="K73" s="75">
        <f t="shared" si="37"/>
        <v>702.50520927976333</v>
      </c>
      <c r="L73" s="75">
        <f t="shared" si="37"/>
        <v>684.04097928109582</v>
      </c>
      <c r="M73" s="75">
        <f t="shared" si="37"/>
        <v>692.11251928376078</v>
      </c>
      <c r="N73" s="75">
        <f t="shared" si="37"/>
        <v>701.02464637868638</v>
      </c>
      <c r="O73" s="75">
        <f t="shared" si="37"/>
        <v>721.59618638135134</v>
      </c>
      <c r="P73" s="75">
        <f t="shared" si="37"/>
        <v>727.73926638668127</v>
      </c>
      <c r="R73" s="221">
        <f t="shared" ref="R73:R75" si="38">E73*$E$20/1000</f>
        <v>26.045727780475318</v>
      </c>
    </row>
    <row r="74" spans="1:18">
      <c r="A74" s="74" t="s">
        <v>7</v>
      </c>
      <c r="B74" s="86" t="s">
        <v>286</v>
      </c>
      <c r="C74" s="86" t="s">
        <v>111</v>
      </c>
      <c r="D74" s="86" t="s">
        <v>107</v>
      </c>
      <c r="E74" s="75">
        <f>E8+E18-(480/E20)</f>
        <v>775.50680552905555</v>
      </c>
      <c r="F74" s="75">
        <f t="shared" ref="F74:P74" si="39">F8+F18-(480/F20)</f>
        <v>815.89495385225905</v>
      </c>
      <c r="G74" s="75">
        <f t="shared" si="39"/>
        <v>951.39271393851834</v>
      </c>
      <c r="H74" s="75">
        <f t="shared" si="39"/>
        <v>790.98693204558163</v>
      </c>
      <c r="I74" s="75">
        <f t="shared" si="39"/>
        <v>762.52270204691411</v>
      </c>
      <c r="J74" s="75">
        <f t="shared" si="39"/>
        <v>734.05847204824659</v>
      </c>
      <c r="K74" s="75">
        <f t="shared" si="39"/>
        <v>702.50520927976333</v>
      </c>
      <c r="L74" s="75">
        <f t="shared" si="39"/>
        <v>684.04097928109582</v>
      </c>
      <c r="M74" s="75">
        <f t="shared" si="39"/>
        <v>692.11251928376078</v>
      </c>
      <c r="N74" s="75">
        <f t="shared" si="39"/>
        <v>701.02464637868638</v>
      </c>
      <c r="O74" s="75">
        <f t="shared" si="39"/>
        <v>721.59618638135134</v>
      </c>
      <c r="P74" s="75">
        <f t="shared" si="39"/>
        <v>727.73926638668127</v>
      </c>
      <c r="R74" s="221">
        <f t="shared" si="38"/>
        <v>26.045727780475318</v>
      </c>
    </row>
    <row r="75" spans="1:18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E19-(520/E20)</f>
        <v>411.93163017916368</v>
      </c>
      <c r="F75" s="75">
        <f t="shared" ref="F75:P75" si="40">F19-(520/F20)</f>
        <v>420.92244437945476</v>
      </c>
      <c r="G75" s="75">
        <f t="shared" si="40"/>
        <v>423.08016877637135</v>
      </c>
      <c r="H75" s="75">
        <f t="shared" si="40"/>
        <v>423.46304675716448</v>
      </c>
      <c r="I75" s="75">
        <f t="shared" si="40"/>
        <v>412.73943305372518</v>
      </c>
      <c r="J75" s="75">
        <f t="shared" si="40"/>
        <v>412.73943305372518</v>
      </c>
      <c r="K75" s="75">
        <f t="shared" si="40"/>
        <v>413.23806118184802</v>
      </c>
      <c r="L75" s="75">
        <f t="shared" si="40"/>
        <v>425.88637563403296</v>
      </c>
      <c r="M75" s="75">
        <f t="shared" si="40"/>
        <v>425.88637563403296</v>
      </c>
      <c r="N75" s="75">
        <f t="shared" si="40"/>
        <v>429.5186688164128</v>
      </c>
      <c r="O75" s="75">
        <f t="shared" si="40"/>
        <v>444.59191011316256</v>
      </c>
      <c r="P75" s="75">
        <f t="shared" si="40"/>
        <v>444.59191011316256</v>
      </c>
      <c r="R75" s="221">
        <f t="shared" si="38"/>
        <v>13.834899999999998</v>
      </c>
    </row>
    <row r="76" spans="1:18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E19-(520/E20)</f>
        <v>411.93163017916368</v>
      </c>
      <c r="F76" s="75">
        <f t="shared" ref="F76:P76" si="41">F19-(520/F20)</f>
        <v>420.92244437945476</v>
      </c>
      <c r="G76" s="75">
        <f t="shared" si="41"/>
        <v>423.08016877637135</v>
      </c>
      <c r="H76" s="75">
        <f t="shared" si="41"/>
        <v>423.46304675716448</v>
      </c>
      <c r="I76" s="75">
        <f t="shared" si="41"/>
        <v>412.73943305372518</v>
      </c>
      <c r="J76" s="75">
        <f t="shared" si="41"/>
        <v>412.73943305372518</v>
      </c>
      <c r="K76" s="75">
        <f t="shared" si="41"/>
        <v>413.23806118184802</v>
      </c>
      <c r="L76" s="75">
        <f t="shared" si="41"/>
        <v>425.88637563403296</v>
      </c>
      <c r="M76" s="75">
        <f t="shared" si="41"/>
        <v>425.88637563403296</v>
      </c>
      <c r="N76" s="75">
        <f t="shared" si="41"/>
        <v>429.5186688164128</v>
      </c>
      <c r="O76" s="75">
        <f t="shared" si="41"/>
        <v>444.59191011316256</v>
      </c>
      <c r="P76" s="75">
        <f t="shared" si="41"/>
        <v>444.59191011316256</v>
      </c>
      <c r="R76" s="221"/>
    </row>
    <row r="77" spans="1:18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E19-(520/E20)-(150/E20)</f>
        <v>407.46540747232268</v>
      </c>
      <c r="F77" s="75">
        <f t="shared" ref="F77:P77" si="42">F19-(520/F20)-(150/F20)</f>
        <v>416.42470494329535</v>
      </c>
      <c r="G77" s="75">
        <f t="shared" si="42"/>
        <v>418.55937311633517</v>
      </c>
      <c r="H77" s="75">
        <f t="shared" si="42"/>
        <v>418.93815987933641</v>
      </c>
      <c r="I77" s="75">
        <f t="shared" si="42"/>
        <v>408.21454617589711</v>
      </c>
      <c r="J77" s="75">
        <f t="shared" si="42"/>
        <v>408.21454617589711</v>
      </c>
      <c r="K77" s="75">
        <f t="shared" si="42"/>
        <v>408.70770781428536</v>
      </c>
      <c r="L77" s="75">
        <f t="shared" si="42"/>
        <v>421.35602226647029</v>
      </c>
      <c r="M77" s="75">
        <f t="shared" si="42"/>
        <v>421.35602226647029</v>
      </c>
      <c r="N77" s="75">
        <f t="shared" si="42"/>
        <v>424.94967704059798</v>
      </c>
      <c r="O77" s="75">
        <f t="shared" si="42"/>
        <v>440.02291833734773</v>
      </c>
      <c r="P77" s="75">
        <f t="shared" si="42"/>
        <v>440.02291833734773</v>
      </c>
    </row>
    <row r="78" spans="1:18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E19-(520/E20)-(150/E20)+(250/E20)</f>
        <v>414.90911198372436</v>
      </c>
      <c r="F78" s="75">
        <f t="shared" ref="F78:P78" si="43">F19-(520/F20)-(150/F20)+(250/F20)</f>
        <v>423.92093733689433</v>
      </c>
      <c r="G78" s="75">
        <f t="shared" si="43"/>
        <v>426.09403254972875</v>
      </c>
      <c r="H78" s="75">
        <f t="shared" si="43"/>
        <v>426.47963800904984</v>
      </c>
      <c r="I78" s="75">
        <f t="shared" si="43"/>
        <v>415.75602430561054</v>
      </c>
      <c r="J78" s="75">
        <f t="shared" si="43"/>
        <v>415.75602430561054</v>
      </c>
      <c r="K78" s="75">
        <f t="shared" si="43"/>
        <v>416.25829676022312</v>
      </c>
      <c r="L78" s="75">
        <f t="shared" si="43"/>
        <v>428.90661121240805</v>
      </c>
      <c r="M78" s="75">
        <f t="shared" si="43"/>
        <v>428.90661121240805</v>
      </c>
      <c r="N78" s="75">
        <f t="shared" si="43"/>
        <v>432.56466333362266</v>
      </c>
      <c r="O78" s="75">
        <f t="shared" si="43"/>
        <v>447.63790463037242</v>
      </c>
      <c r="P78" s="75">
        <f t="shared" si="43"/>
        <v>447.63790463037242</v>
      </c>
    </row>
    <row r="79" spans="1:18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E19-(480/E20)</f>
        <v>413.12262290098795</v>
      </c>
      <c r="F79" s="75">
        <f t="shared" ref="F79:P79" si="44">F19-(480/F20)</f>
        <v>422.12184156243063</v>
      </c>
      <c r="G79" s="75">
        <f t="shared" si="44"/>
        <v>424.28571428571433</v>
      </c>
      <c r="H79" s="75">
        <f t="shared" si="44"/>
        <v>424.66968325791862</v>
      </c>
      <c r="I79" s="75">
        <f t="shared" si="44"/>
        <v>413.94606955447932</v>
      </c>
      <c r="J79" s="75">
        <f t="shared" si="44"/>
        <v>413.94606955447932</v>
      </c>
      <c r="K79" s="75">
        <f t="shared" si="44"/>
        <v>414.44615541319808</v>
      </c>
      <c r="L79" s="75">
        <f t="shared" si="44"/>
        <v>427.09446986538302</v>
      </c>
      <c r="M79" s="75">
        <f t="shared" si="44"/>
        <v>427.09446986538302</v>
      </c>
      <c r="N79" s="75">
        <f t="shared" si="44"/>
        <v>430.73706662329676</v>
      </c>
      <c r="O79" s="75">
        <f t="shared" si="44"/>
        <v>445.81030792004651</v>
      </c>
      <c r="P79" s="75">
        <f t="shared" si="44"/>
        <v>445.81030792004651</v>
      </c>
    </row>
    <row r="80" spans="1:18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E19-(480/E20)</f>
        <v>413.12262290098795</v>
      </c>
      <c r="F80" s="75">
        <f t="shared" ref="F80:P80" si="45">F19-(480/F20)</f>
        <v>422.12184156243063</v>
      </c>
      <c r="G80" s="75">
        <f t="shared" si="45"/>
        <v>424.28571428571433</v>
      </c>
      <c r="H80" s="75">
        <f t="shared" si="45"/>
        <v>424.66968325791862</v>
      </c>
      <c r="I80" s="75">
        <f t="shared" si="45"/>
        <v>413.94606955447932</v>
      </c>
      <c r="J80" s="75">
        <f t="shared" si="45"/>
        <v>413.94606955447932</v>
      </c>
      <c r="K80" s="75">
        <f t="shared" si="45"/>
        <v>414.44615541319808</v>
      </c>
      <c r="L80" s="75">
        <f t="shared" si="45"/>
        <v>427.09446986538302</v>
      </c>
      <c r="M80" s="75">
        <f t="shared" si="45"/>
        <v>427.09446986538302</v>
      </c>
      <c r="N80" s="75">
        <f t="shared" si="45"/>
        <v>430.73706662329676</v>
      </c>
      <c r="O80" s="75">
        <f t="shared" si="45"/>
        <v>445.81030792004651</v>
      </c>
      <c r="P80" s="75">
        <f t="shared" si="45"/>
        <v>445.81030792004651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 t="shared" ref="E81:P81" si="46">E19+(150/E20)</f>
        <v>431.88075826972016</v>
      </c>
      <c r="F81" s="75">
        <f t="shared" si="46"/>
        <v>441.01234719430005</v>
      </c>
      <c r="G81" s="75">
        <f t="shared" si="46"/>
        <v>443.27305605786626</v>
      </c>
      <c r="H81" s="75">
        <f t="shared" si="46"/>
        <v>443.67420814479647</v>
      </c>
      <c r="I81" s="75">
        <f t="shared" si="46"/>
        <v>432.95059444135717</v>
      </c>
      <c r="J81" s="75">
        <f t="shared" si="46"/>
        <v>432.95059444135717</v>
      </c>
      <c r="K81" s="75">
        <f t="shared" si="46"/>
        <v>433.4736395569613</v>
      </c>
      <c r="L81" s="75">
        <f t="shared" si="46"/>
        <v>446.12195400914624</v>
      </c>
      <c r="M81" s="75">
        <f t="shared" si="46"/>
        <v>446.12195400914624</v>
      </c>
      <c r="N81" s="75">
        <f t="shared" si="46"/>
        <v>449.92683208171894</v>
      </c>
      <c r="O81" s="75">
        <f t="shared" si="46"/>
        <v>465.0000733784687</v>
      </c>
      <c r="P81" s="75">
        <f t="shared" si="46"/>
        <v>465.0000733784687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 t="shared" ref="E82:P82" si="47">E19</f>
        <v>427.41453556287917</v>
      </c>
      <c r="F82" s="75">
        <f t="shared" si="47"/>
        <v>436.51460775814064</v>
      </c>
      <c r="G82" s="75">
        <f t="shared" si="47"/>
        <v>438.75226039783007</v>
      </c>
      <c r="H82" s="75">
        <f t="shared" si="47"/>
        <v>439.1493212669684</v>
      </c>
      <c r="I82" s="75">
        <f t="shared" si="47"/>
        <v>428.4257075635291</v>
      </c>
      <c r="J82" s="75">
        <f t="shared" si="47"/>
        <v>428.4257075635291</v>
      </c>
      <c r="K82" s="75">
        <f t="shared" si="47"/>
        <v>428.94328618939863</v>
      </c>
      <c r="L82" s="75">
        <f t="shared" si="47"/>
        <v>441.59160064158357</v>
      </c>
      <c r="M82" s="75">
        <f t="shared" si="47"/>
        <v>441.59160064158357</v>
      </c>
      <c r="N82" s="75">
        <f t="shared" si="47"/>
        <v>445.35784030590412</v>
      </c>
      <c r="O82" s="75">
        <f t="shared" si="47"/>
        <v>460.43108160265388</v>
      </c>
      <c r="P82" s="75">
        <f t="shared" si="47"/>
        <v>460.43108160265388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 t="shared" ref="E83:P83" si="48">E19-(400/E20)+(150/E20)</f>
        <v>419.97083105147749</v>
      </c>
      <c r="F83" s="75">
        <f t="shared" si="48"/>
        <v>429.01837536454167</v>
      </c>
      <c r="G83" s="75">
        <f t="shared" si="48"/>
        <v>431.21760096443649</v>
      </c>
      <c r="H83" s="75">
        <f t="shared" si="48"/>
        <v>431.60784313725497</v>
      </c>
      <c r="I83" s="75">
        <f t="shared" si="48"/>
        <v>420.88422943381568</v>
      </c>
      <c r="J83" s="75">
        <f t="shared" si="48"/>
        <v>420.88422943381568</v>
      </c>
      <c r="K83" s="75">
        <f t="shared" si="48"/>
        <v>421.39269724346087</v>
      </c>
      <c r="L83" s="75">
        <f t="shared" si="48"/>
        <v>434.04101169564581</v>
      </c>
      <c r="M83" s="75">
        <f t="shared" si="48"/>
        <v>434.04101169564581</v>
      </c>
      <c r="N83" s="75">
        <f t="shared" si="48"/>
        <v>437.74285401287949</v>
      </c>
      <c r="O83" s="75">
        <f t="shared" si="48"/>
        <v>452.81609530962925</v>
      </c>
      <c r="P83" s="75">
        <f t="shared" si="48"/>
        <v>452.81609530962925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 t="shared" ref="E84:P84" si="49">E19-(400/E20)</f>
        <v>415.50460834463649</v>
      </c>
      <c r="F84" s="75">
        <f t="shared" si="49"/>
        <v>424.52063592838226</v>
      </c>
      <c r="G84" s="75">
        <f t="shared" si="49"/>
        <v>426.6968053044003</v>
      </c>
      <c r="H84" s="75">
        <f t="shared" si="49"/>
        <v>427.08295625942691</v>
      </c>
      <c r="I84" s="75">
        <f t="shared" si="49"/>
        <v>416.35934255598761</v>
      </c>
      <c r="J84" s="75">
        <f t="shared" si="49"/>
        <v>416.35934255598761</v>
      </c>
      <c r="K84" s="75">
        <f t="shared" si="49"/>
        <v>416.8623438758982</v>
      </c>
      <c r="L84" s="75">
        <f t="shared" si="49"/>
        <v>429.51065832808314</v>
      </c>
      <c r="M84" s="75">
        <f t="shared" si="49"/>
        <v>429.51065832808314</v>
      </c>
      <c r="N84" s="75">
        <f t="shared" si="49"/>
        <v>433.17386223706467</v>
      </c>
      <c r="O84" s="75">
        <f t="shared" si="49"/>
        <v>448.24710353381442</v>
      </c>
      <c r="P84" s="75">
        <f t="shared" si="49"/>
        <v>448.24710353381442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E19-(370/E20)+(150/E20)</f>
        <v>420.86407559284567</v>
      </c>
      <c r="F85" s="75">
        <f t="shared" ref="F85:P85" si="50">F19-(370/F20)+(150/F20)</f>
        <v>429.91792325177357</v>
      </c>
      <c r="G85" s="75">
        <f t="shared" si="50"/>
        <v>432.12176009644372</v>
      </c>
      <c r="H85" s="75">
        <f t="shared" si="50"/>
        <v>432.51282051282061</v>
      </c>
      <c r="I85" s="75">
        <f t="shared" si="50"/>
        <v>421.78920680938131</v>
      </c>
      <c r="J85" s="75">
        <f t="shared" si="50"/>
        <v>421.78920680938131</v>
      </c>
      <c r="K85" s="75">
        <f t="shared" si="50"/>
        <v>422.29876791697336</v>
      </c>
      <c r="L85" s="75">
        <f t="shared" si="50"/>
        <v>434.9470823691583</v>
      </c>
      <c r="M85" s="75">
        <f t="shared" si="50"/>
        <v>434.9470823691583</v>
      </c>
      <c r="N85" s="75">
        <f t="shared" si="50"/>
        <v>438.65665236804244</v>
      </c>
      <c r="O85" s="75">
        <f t="shared" si="50"/>
        <v>453.7298936647922</v>
      </c>
      <c r="P85" s="75">
        <f t="shared" si="50"/>
        <v>453.7298936647922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E19-(370/E20)</f>
        <v>416.39785288600467</v>
      </c>
      <c r="F86" s="75">
        <f t="shared" ref="F86:P86" si="51">F19-(370/F20)</f>
        <v>425.42018381561417</v>
      </c>
      <c r="G86" s="75">
        <f t="shared" si="51"/>
        <v>427.60096443640754</v>
      </c>
      <c r="H86" s="75">
        <f t="shared" si="51"/>
        <v>427.98793363499254</v>
      </c>
      <c r="I86" s="75">
        <f t="shared" si="51"/>
        <v>417.26431993155325</v>
      </c>
      <c r="J86" s="75">
        <f t="shared" si="51"/>
        <v>417.26431993155325</v>
      </c>
      <c r="K86" s="75">
        <f t="shared" si="51"/>
        <v>417.76841454941069</v>
      </c>
      <c r="L86" s="75">
        <f t="shared" si="51"/>
        <v>430.41672900159563</v>
      </c>
      <c r="M86" s="75">
        <f t="shared" si="51"/>
        <v>430.41672900159563</v>
      </c>
      <c r="N86" s="75">
        <f t="shared" si="51"/>
        <v>434.08766059222762</v>
      </c>
      <c r="O86" s="75">
        <f t="shared" si="51"/>
        <v>449.16090188897738</v>
      </c>
      <c r="P86" s="75">
        <f t="shared" si="51"/>
        <v>449.16090188897738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E19-(370/E20)+(250/E20)</f>
        <v>423.84155739740635</v>
      </c>
      <c r="F87" s="75">
        <f t="shared" ref="F87:P87" si="52">F19-(370/F20)+(250/F20)</f>
        <v>432.91641620921314</v>
      </c>
      <c r="G87" s="75">
        <f t="shared" si="52"/>
        <v>435.13562386980112</v>
      </c>
      <c r="H87" s="75">
        <f t="shared" si="52"/>
        <v>435.52941176470597</v>
      </c>
      <c r="I87" s="75">
        <f t="shared" si="52"/>
        <v>424.80579806126667</v>
      </c>
      <c r="J87" s="75">
        <f t="shared" si="52"/>
        <v>424.80579806126667</v>
      </c>
      <c r="K87" s="75">
        <f t="shared" si="52"/>
        <v>425.31900349534845</v>
      </c>
      <c r="L87" s="75">
        <f t="shared" si="52"/>
        <v>437.96731794753339</v>
      </c>
      <c r="M87" s="75">
        <f t="shared" si="52"/>
        <v>437.96731794753339</v>
      </c>
      <c r="N87" s="75">
        <f t="shared" si="52"/>
        <v>441.70264688525231</v>
      </c>
      <c r="O87" s="75">
        <f t="shared" si="52"/>
        <v>456.77588818200206</v>
      </c>
      <c r="P87" s="75">
        <f t="shared" si="52"/>
        <v>456.77588818200206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E19-(590/E20)+(150/E20)</f>
        <v>414.31361562281222</v>
      </c>
      <c r="F88" s="75">
        <f t="shared" ref="F88:P88" si="53">F19-(590/F20)+(150/F20)</f>
        <v>423.32123874540645</v>
      </c>
      <c r="G88" s="75">
        <f t="shared" si="53"/>
        <v>425.49125979505732</v>
      </c>
      <c r="H88" s="75">
        <f t="shared" si="53"/>
        <v>425.87631975867276</v>
      </c>
      <c r="I88" s="75">
        <f t="shared" si="53"/>
        <v>415.15270605523347</v>
      </c>
      <c r="J88" s="75">
        <f t="shared" si="53"/>
        <v>415.15270605523347</v>
      </c>
      <c r="K88" s="75">
        <f t="shared" si="53"/>
        <v>415.65424964454814</v>
      </c>
      <c r="L88" s="75">
        <f t="shared" si="53"/>
        <v>428.30256409673308</v>
      </c>
      <c r="M88" s="75">
        <f t="shared" si="53"/>
        <v>428.30256409673308</v>
      </c>
      <c r="N88" s="75">
        <f t="shared" si="53"/>
        <v>431.95546443018071</v>
      </c>
      <c r="O88" s="75">
        <f t="shared" si="53"/>
        <v>447.02870572693047</v>
      </c>
      <c r="P88" s="75">
        <f t="shared" si="53"/>
        <v>447.02870572693047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E19-(590/E20)</f>
        <v>409.84739291597123</v>
      </c>
      <c r="F89" s="75">
        <f t="shared" ref="F89:P89" si="54">F19-(590/F20)</f>
        <v>418.82349930924704</v>
      </c>
      <c r="G89" s="75">
        <f t="shared" si="54"/>
        <v>420.97046413502113</v>
      </c>
      <c r="H89" s="75">
        <f t="shared" si="54"/>
        <v>421.3514328808447</v>
      </c>
      <c r="I89" s="75">
        <f t="shared" si="54"/>
        <v>410.6278191774054</v>
      </c>
      <c r="J89" s="75">
        <f t="shared" si="54"/>
        <v>410.6278191774054</v>
      </c>
      <c r="K89" s="75">
        <f t="shared" si="54"/>
        <v>411.12389627698548</v>
      </c>
      <c r="L89" s="75">
        <f t="shared" si="54"/>
        <v>423.77221072917041</v>
      </c>
      <c r="M89" s="75">
        <f t="shared" si="54"/>
        <v>423.77221072917041</v>
      </c>
      <c r="N89" s="75">
        <f t="shared" si="54"/>
        <v>427.38647265436589</v>
      </c>
      <c r="O89" s="75">
        <f t="shared" si="54"/>
        <v>442.45971395111565</v>
      </c>
      <c r="P89" s="75">
        <f t="shared" si="54"/>
        <v>442.45971395111565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 t="shared" ref="E90:P90" si="55">E19</f>
        <v>427.41453556287917</v>
      </c>
      <c r="F90" s="75">
        <f t="shared" si="55"/>
        <v>436.51460775814064</v>
      </c>
      <c r="G90" s="75">
        <f t="shared" si="55"/>
        <v>438.75226039783007</v>
      </c>
      <c r="H90" s="75">
        <f t="shared" si="55"/>
        <v>439.1493212669684</v>
      </c>
      <c r="I90" s="75">
        <f t="shared" si="55"/>
        <v>428.4257075635291</v>
      </c>
      <c r="J90" s="75">
        <f t="shared" si="55"/>
        <v>428.4257075635291</v>
      </c>
      <c r="K90" s="75">
        <f t="shared" si="55"/>
        <v>428.94328618939863</v>
      </c>
      <c r="L90" s="75">
        <f t="shared" si="55"/>
        <v>441.59160064158357</v>
      </c>
      <c r="M90" s="75">
        <f t="shared" si="55"/>
        <v>441.59160064158357</v>
      </c>
      <c r="N90" s="75">
        <f t="shared" si="55"/>
        <v>445.35784030590412</v>
      </c>
      <c r="O90" s="75">
        <f t="shared" si="55"/>
        <v>460.43108160265388</v>
      </c>
      <c r="P90" s="75">
        <f t="shared" si="55"/>
        <v>460.43108160265388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 t="shared" ref="E91:P91" si="56">E19-(400/E20)+(150/E20)</f>
        <v>419.97083105147749</v>
      </c>
      <c r="F91" s="75">
        <f t="shared" si="56"/>
        <v>429.01837536454167</v>
      </c>
      <c r="G91" s="75">
        <f t="shared" si="56"/>
        <v>431.21760096443649</v>
      </c>
      <c r="H91" s="75">
        <f t="shared" si="56"/>
        <v>431.60784313725497</v>
      </c>
      <c r="I91" s="75">
        <f t="shared" si="56"/>
        <v>420.88422943381568</v>
      </c>
      <c r="J91" s="75">
        <f t="shared" si="56"/>
        <v>420.88422943381568</v>
      </c>
      <c r="K91" s="75">
        <f t="shared" si="56"/>
        <v>421.39269724346087</v>
      </c>
      <c r="L91" s="75">
        <f t="shared" si="56"/>
        <v>434.04101169564581</v>
      </c>
      <c r="M91" s="75">
        <f t="shared" si="56"/>
        <v>434.04101169564581</v>
      </c>
      <c r="N91" s="75">
        <f t="shared" si="56"/>
        <v>437.74285401287949</v>
      </c>
      <c r="O91" s="75">
        <f t="shared" si="56"/>
        <v>452.81609530962925</v>
      </c>
      <c r="P91" s="75">
        <f t="shared" si="56"/>
        <v>452.81609530962925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 t="shared" ref="E92:P92" si="57">E19-(400/E20)</f>
        <v>415.50460834463649</v>
      </c>
      <c r="F92" s="75">
        <f t="shared" si="57"/>
        <v>424.52063592838226</v>
      </c>
      <c r="G92" s="75">
        <f t="shared" si="57"/>
        <v>426.6968053044003</v>
      </c>
      <c r="H92" s="75">
        <f t="shared" si="57"/>
        <v>427.08295625942691</v>
      </c>
      <c r="I92" s="75">
        <f t="shared" si="57"/>
        <v>416.35934255598761</v>
      </c>
      <c r="J92" s="75">
        <f t="shared" si="57"/>
        <v>416.35934255598761</v>
      </c>
      <c r="K92" s="75">
        <f t="shared" si="57"/>
        <v>416.8623438758982</v>
      </c>
      <c r="L92" s="75">
        <f t="shared" si="57"/>
        <v>429.51065832808314</v>
      </c>
      <c r="M92" s="75">
        <f t="shared" si="57"/>
        <v>429.51065832808314</v>
      </c>
      <c r="N92" s="75">
        <f t="shared" si="57"/>
        <v>433.17386223706467</v>
      </c>
      <c r="O92" s="75">
        <f t="shared" si="57"/>
        <v>448.24710353381442</v>
      </c>
      <c r="P92" s="75">
        <f t="shared" si="57"/>
        <v>448.24710353381442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 t="shared" ref="E93:P93" si="58">E19-(400/E20)+(150/E20)</f>
        <v>419.97083105147749</v>
      </c>
      <c r="F93" s="75">
        <f t="shared" si="58"/>
        <v>429.01837536454167</v>
      </c>
      <c r="G93" s="75">
        <f t="shared" si="58"/>
        <v>431.21760096443649</v>
      </c>
      <c r="H93" s="75">
        <f t="shared" si="58"/>
        <v>431.60784313725497</v>
      </c>
      <c r="I93" s="75">
        <f t="shared" si="58"/>
        <v>420.88422943381568</v>
      </c>
      <c r="J93" s="75">
        <f t="shared" si="58"/>
        <v>420.88422943381568</v>
      </c>
      <c r="K93" s="75">
        <f t="shared" si="58"/>
        <v>421.39269724346087</v>
      </c>
      <c r="L93" s="75">
        <f t="shared" si="58"/>
        <v>434.04101169564581</v>
      </c>
      <c r="M93" s="75">
        <f t="shared" si="58"/>
        <v>434.04101169564581</v>
      </c>
      <c r="N93" s="75">
        <f t="shared" si="58"/>
        <v>437.74285401287949</v>
      </c>
      <c r="O93" s="75">
        <f t="shared" si="58"/>
        <v>452.81609530962925</v>
      </c>
      <c r="P93" s="75">
        <f t="shared" si="58"/>
        <v>452.81609530962925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 t="shared" ref="E94:P94" si="59">E19-(400/E20)</f>
        <v>415.50460834463649</v>
      </c>
      <c r="F94" s="75">
        <f t="shared" si="59"/>
        <v>424.52063592838226</v>
      </c>
      <c r="G94" s="75">
        <f t="shared" si="59"/>
        <v>426.6968053044003</v>
      </c>
      <c r="H94" s="75">
        <f t="shared" si="59"/>
        <v>427.08295625942691</v>
      </c>
      <c r="I94" s="75">
        <f t="shared" si="59"/>
        <v>416.35934255598761</v>
      </c>
      <c r="J94" s="75">
        <f t="shared" si="59"/>
        <v>416.35934255598761</v>
      </c>
      <c r="K94" s="75">
        <f t="shared" si="59"/>
        <v>416.8623438758982</v>
      </c>
      <c r="L94" s="75">
        <f t="shared" si="59"/>
        <v>429.51065832808314</v>
      </c>
      <c r="M94" s="75">
        <f t="shared" si="59"/>
        <v>429.51065832808314</v>
      </c>
      <c r="N94" s="75">
        <f t="shared" si="59"/>
        <v>433.17386223706467</v>
      </c>
      <c r="O94" s="75">
        <f t="shared" si="59"/>
        <v>448.24710353381442</v>
      </c>
      <c r="P94" s="75">
        <f t="shared" si="59"/>
        <v>448.24710353381442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 t="shared" ref="E95:P95" si="60">E19+(150/E20)</f>
        <v>431.88075826972016</v>
      </c>
      <c r="F95" s="75">
        <f t="shared" si="60"/>
        <v>441.01234719430005</v>
      </c>
      <c r="G95" s="75">
        <f t="shared" si="60"/>
        <v>443.27305605786626</v>
      </c>
      <c r="H95" s="75">
        <f t="shared" si="60"/>
        <v>443.67420814479647</v>
      </c>
      <c r="I95" s="75">
        <f t="shared" si="60"/>
        <v>432.95059444135717</v>
      </c>
      <c r="J95" s="75">
        <f t="shared" si="60"/>
        <v>432.95059444135717</v>
      </c>
      <c r="K95" s="75">
        <f t="shared" si="60"/>
        <v>433.4736395569613</v>
      </c>
      <c r="L95" s="75">
        <f t="shared" si="60"/>
        <v>446.12195400914624</v>
      </c>
      <c r="M95" s="75">
        <f t="shared" si="60"/>
        <v>446.12195400914624</v>
      </c>
      <c r="N95" s="75">
        <f t="shared" si="60"/>
        <v>449.92683208171894</v>
      </c>
      <c r="O95" s="75">
        <f t="shared" si="60"/>
        <v>465.0000733784687</v>
      </c>
      <c r="P95" s="75">
        <f t="shared" si="60"/>
        <v>465.0000733784687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 t="shared" ref="E96:P96" si="61">E19+(150/E20)</f>
        <v>431.88075826972016</v>
      </c>
      <c r="F96" s="75">
        <f t="shared" si="61"/>
        <v>441.01234719430005</v>
      </c>
      <c r="G96" s="75">
        <f t="shared" si="61"/>
        <v>443.27305605786626</v>
      </c>
      <c r="H96" s="75">
        <f t="shared" si="61"/>
        <v>443.67420814479647</v>
      </c>
      <c r="I96" s="75">
        <f t="shared" si="61"/>
        <v>432.95059444135717</v>
      </c>
      <c r="J96" s="75">
        <f t="shared" si="61"/>
        <v>432.95059444135717</v>
      </c>
      <c r="K96" s="75">
        <f t="shared" si="61"/>
        <v>433.4736395569613</v>
      </c>
      <c r="L96" s="75">
        <f t="shared" si="61"/>
        <v>446.12195400914624</v>
      </c>
      <c r="M96" s="75">
        <f t="shared" si="61"/>
        <v>446.12195400914624</v>
      </c>
      <c r="N96" s="75">
        <f t="shared" si="61"/>
        <v>449.92683208171894</v>
      </c>
      <c r="O96" s="75">
        <f t="shared" si="61"/>
        <v>465.0000733784687</v>
      </c>
      <c r="P96" s="75">
        <f t="shared" si="61"/>
        <v>465.0000733784687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 t="shared" ref="E97:P97" si="62">E19</f>
        <v>427.41453556287917</v>
      </c>
      <c r="F97" s="75">
        <f t="shared" si="62"/>
        <v>436.51460775814064</v>
      </c>
      <c r="G97" s="75">
        <f t="shared" si="62"/>
        <v>438.75226039783007</v>
      </c>
      <c r="H97" s="75">
        <f t="shared" si="62"/>
        <v>439.1493212669684</v>
      </c>
      <c r="I97" s="75">
        <f t="shared" si="62"/>
        <v>428.4257075635291</v>
      </c>
      <c r="J97" s="75">
        <f t="shared" si="62"/>
        <v>428.4257075635291</v>
      </c>
      <c r="K97" s="75">
        <f t="shared" si="62"/>
        <v>428.94328618939863</v>
      </c>
      <c r="L97" s="75">
        <f t="shared" si="62"/>
        <v>441.59160064158357</v>
      </c>
      <c r="M97" s="75">
        <f t="shared" si="62"/>
        <v>441.59160064158357</v>
      </c>
      <c r="N97" s="75">
        <f t="shared" si="62"/>
        <v>445.35784030590412</v>
      </c>
      <c r="O97" s="75">
        <f t="shared" si="62"/>
        <v>460.43108160265388</v>
      </c>
      <c r="P97" s="75">
        <f t="shared" si="62"/>
        <v>460.43108160265388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 t="shared" ref="E98:P98" si="63">E19</f>
        <v>427.41453556287917</v>
      </c>
      <c r="F98" s="75">
        <f t="shared" si="63"/>
        <v>436.51460775814064</v>
      </c>
      <c r="G98" s="75">
        <f t="shared" si="63"/>
        <v>438.75226039783007</v>
      </c>
      <c r="H98" s="75">
        <f t="shared" si="63"/>
        <v>439.1493212669684</v>
      </c>
      <c r="I98" s="75">
        <f t="shared" si="63"/>
        <v>428.4257075635291</v>
      </c>
      <c r="J98" s="75">
        <f t="shared" si="63"/>
        <v>428.4257075635291</v>
      </c>
      <c r="K98" s="75">
        <f t="shared" si="63"/>
        <v>428.94328618939863</v>
      </c>
      <c r="L98" s="75">
        <f t="shared" si="63"/>
        <v>441.59160064158357</v>
      </c>
      <c r="M98" s="75">
        <f t="shared" si="63"/>
        <v>441.59160064158357</v>
      </c>
      <c r="N98" s="75">
        <f t="shared" si="63"/>
        <v>445.35784030590412</v>
      </c>
      <c r="O98" s="75">
        <f t="shared" si="63"/>
        <v>460.43108160265388</v>
      </c>
      <c r="P98" s="75">
        <f t="shared" si="63"/>
        <v>460.43108160265388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 t="shared" ref="E99:P99" si="64">E19</f>
        <v>427.41453556287917</v>
      </c>
      <c r="F99" s="75">
        <f t="shared" si="64"/>
        <v>436.51460775814064</v>
      </c>
      <c r="G99" s="75">
        <f t="shared" si="64"/>
        <v>438.75226039783007</v>
      </c>
      <c r="H99" s="75">
        <f t="shared" si="64"/>
        <v>439.1493212669684</v>
      </c>
      <c r="I99" s="75">
        <f t="shared" si="64"/>
        <v>428.4257075635291</v>
      </c>
      <c r="J99" s="75">
        <f t="shared" si="64"/>
        <v>428.4257075635291</v>
      </c>
      <c r="K99" s="75">
        <f t="shared" si="64"/>
        <v>428.94328618939863</v>
      </c>
      <c r="L99" s="75">
        <f t="shared" si="64"/>
        <v>441.59160064158357</v>
      </c>
      <c r="M99" s="75">
        <f t="shared" si="64"/>
        <v>441.59160064158357</v>
      </c>
      <c r="N99" s="75">
        <f t="shared" si="64"/>
        <v>445.35784030590412</v>
      </c>
      <c r="O99" s="75">
        <f t="shared" si="64"/>
        <v>460.43108160265388</v>
      </c>
      <c r="P99" s="75">
        <f t="shared" si="64"/>
        <v>460.43108160265388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293">
        <f>E8+E18-(520/E20)-(150/E20)</f>
        <v>769.84959010039029</v>
      </c>
      <c r="F100" s="293">
        <f t="shared" ref="F100:P100" si="65">F8+F18-(520/F20)-(150/F20)</f>
        <v>810.19781723312383</v>
      </c>
      <c r="G100" s="293">
        <f t="shared" si="65"/>
        <v>945.66637276913923</v>
      </c>
      <c r="H100" s="293">
        <f t="shared" si="65"/>
        <v>785.2554086669993</v>
      </c>
      <c r="I100" s="293">
        <f t="shared" si="65"/>
        <v>756.7911786683319</v>
      </c>
      <c r="J100" s="293">
        <f t="shared" si="65"/>
        <v>728.32694866966426</v>
      </c>
      <c r="K100" s="293">
        <f t="shared" si="65"/>
        <v>696.76676168085055</v>
      </c>
      <c r="L100" s="293">
        <f t="shared" si="65"/>
        <v>678.30253168218303</v>
      </c>
      <c r="M100" s="293">
        <f t="shared" si="65"/>
        <v>686.37407168484799</v>
      </c>
      <c r="N100" s="293">
        <f t="shared" si="65"/>
        <v>695.23725679598772</v>
      </c>
      <c r="O100" s="293">
        <f t="shared" si="65"/>
        <v>715.80879679865268</v>
      </c>
      <c r="P100" s="293">
        <f t="shared" si="65"/>
        <v>721.9518768039826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E8+E18-(590/E20)</f>
        <v>772.23157554403883</v>
      </c>
      <c r="F101" s="75">
        <f t="shared" ref="F101:P101" si="66">F8+F18-(590/F20)</f>
        <v>812.59661159907546</v>
      </c>
      <c r="G101" s="75">
        <f t="shared" si="66"/>
        <v>948.07746378782508</v>
      </c>
      <c r="H101" s="75">
        <f t="shared" si="66"/>
        <v>787.6686816685077</v>
      </c>
      <c r="I101" s="75">
        <f t="shared" si="66"/>
        <v>759.20445166984018</v>
      </c>
      <c r="J101" s="75">
        <f t="shared" si="66"/>
        <v>730.74022167117266</v>
      </c>
      <c r="K101" s="75">
        <f t="shared" si="66"/>
        <v>699.18295014355067</v>
      </c>
      <c r="L101" s="75">
        <f t="shared" si="66"/>
        <v>680.71872014488315</v>
      </c>
      <c r="M101" s="75">
        <f t="shared" si="66"/>
        <v>688.79026014754811</v>
      </c>
      <c r="N101" s="75">
        <f t="shared" si="66"/>
        <v>697.67405240975552</v>
      </c>
      <c r="O101" s="75">
        <f t="shared" si="66"/>
        <v>718.24559241242048</v>
      </c>
      <c r="P101" s="75">
        <f t="shared" si="66"/>
        <v>724.3886724177504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 t="shared" ref="E102:P102" si="67">E8+E18-(500/E20)</f>
        <v>774.91130916814336</v>
      </c>
      <c r="F102" s="75">
        <f t="shared" si="67"/>
        <v>815.29525526077111</v>
      </c>
      <c r="G102" s="75">
        <f t="shared" si="67"/>
        <v>950.78994118384685</v>
      </c>
      <c r="H102" s="75">
        <f t="shared" si="67"/>
        <v>790.3836137952045</v>
      </c>
      <c r="I102" s="75">
        <f t="shared" si="67"/>
        <v>761.91938379653698</v>
      </c>
      <c r="J102" s="75">
        <f t="shared" si="67"/>
        <v>733.45515379786946</v>
      </c>
      <c r="K102" s="75">
        <f t="shared" si="67"/>
        <v>701.9011621640883</v>
      </c>
      <c r="L102" s="75">
        <f t="shared" si="67"/>
        <v>683.43693216542079</v>
      </c>
      <c r="M102" s="75">
        <f t="shared" si="67"/>
        <v>691.50847216808575</v>
      </c>
      <c r="N102" s="75">
        <f t="shared" si="67"/>
        <v>700.41544747524438</v>
      </c>
      <c r="O102" s="75">
        <f t="shared" si="67"/>
        <v>720.98698747790934</v>
      </c>
      <c r="P102" s="75">
        <f t="shared" si="67"/>
        <v>727.13006748323926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E8+E18-(520/E20)</f>
        <v>774.31581280723128</v>
      </c>
      <c r="F103" s="75">
        <f t="shared" ref="F103:P103" si="68">F8+F18-(520/F20)</f>
        <v>814.69555666928318</v>
      </c>
      <c r="G103" s="75">
        <f t="shared" si="68"/>
        <v>950.18716842917536</v>
      </c>
      <c r="H103" s="75">
        <f t="shared" si="68"/>
        <v>789.78029554482737</v>
      </c>
      <c r="I103" s="75">
        <f t="shared" si="68"/>
        <v>761.31606554615996</v>
      </c>
      <c r="J103" s="75">
        <f t="shared" si="68"/>
        <v>732.85183554749233</v>
      </c>
      <c r="K103" s="75">
        <f t="shared" si="68"/>
        <v>701.29711504841327</v>
      </c>
      <c r="L103" s="75">
        <f t="shared" si="68"/>
        <v>682.83288504974576</v>
      </c>
      <c r="M103" s="75">
        <f t="shared" si="68"/>
        <v>690.90442505241072</v>
      </c>
      <c r="N103" s="75">
        <f t="shared" si="68"/>
        <v>699.80624857180248</v>
      </c>
      <c r="O103" s="75">
        <f t="shared" si="68"/>
        <v>720.37778857446744</v>
      </c>
      <c r="P103" s="75">
        <f t="shared" si="68"/>
        <v>726.52086857979737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E8+E18-(520/E20)-(150/E20)</f>
        <v>769.84959010039029</v>
      </c>
      <c r="F104" s="75">
        <f t="shared" ref="F104:P104" si="69">F8+F18-(520/F20)-(150/F20)</f>
        <v>810.19781723312383</v>
      </c>
      <c r="G104" s="75">
        <f t="shared" si="69"/>
        <v>945.66637276913923</v>
      </c>
      <c r="H104" s="75">
        <f t="shared" si="69"/>
        <v>785.2554086669993</v>
      </c>
      <c r="I104" s="75">
        <f t="shared" si="69"/>
        <v>756.7911786683319</v>
      </c>
      <c r="J104" s="75">
        <f t="shared" si="69"/>
        <v>728.32694866966426</v>
      </c>
      <c r="K104" s="75">
        <f t="shared" si="69"/>
        <v>696.76676168085055</v>
      </c>
      <c r="L104" s="75">
        <f t="shared" si="69"/>
        <v>678.30253168218303</v>
      </c>
      <c r="M104" s="75">
        <f t="shared" si="69"/>
        <v>686.37407168484799</v>
      </c>
      <c r="N104" s="75">
        <f t="shared" si="69"/>
        <v>695.23725679598772</v>
      </c>
      <c r="O104" s="75">
        <f t="shared" si="69"/>
        <v>715.80879679865268</v>
      </c>
      <c r="P104" s="75">
        <f t="shared" si="69"/>
        <v>721.9518768039826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E8+E18-(520/E20)-(150/E20)+(250/E20)</f>
        <v>777.29329461179191</v>
      </c>
      <c r="F105" s="75">
        <f t="shared" ref="F105:P105" si="70">F8+F18-(520/F20)-(150/F20)+(250/F20)</f>
        <v>817.69404962672286</v>
      </c>
      <c r="G105" s="75">
        <f t="shared" si="70"/>
        <v>953.20103220253282</v>
      </c>
      <c r="H105" s="75">
        <f t="shared" si="70"/>
        <v>792.79688679671267</v>
      </c>
      <c r="I105" s="75">
        <f t="shared" si="70"/>
        <v>764.33265679804526</v>
      </c>
      <c r="J105" s="75">
        <f t="shared" si="70"/>
        <v>735.86842679937763</v>
      </c>
      <c r="K105" s="75">
        <f t="shared" si="70"/>
        <v>704.31735062678831</v>
      </c>
      <c r="L105" s="75">
        <f t="shared" si="70"/>
        <v>685.85312062812079</v>
      </c>
      <c r="M105" s="75">
        <f t="shared" si="70"/>
        <v>693.92466063078575</v>
      </c>
      <c r="N105" s="75">
        <f t="shared" si="70"/>
        <v>702.8522430890124</v>
      </c>
      <c r="O105" s="75">
        <f t="shared" si="70"/>
        <v>723.42378309167736</v>
      </c>
      <c r="P105" s="75">
        <f t="shared" si="70"/>
        <v>729.56686309700729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 t="shared" ref="E106:P106" si="71">E8+E18+(150/E20)</f>
        <v>794.26494089778771</v>
      </c>
      <c r="F106" s="75">
        <f t="shared" si="71"/>
        <v>834.78545948412841</v>
      </c>
      <c r="G106" s="75">
        <f t="shared" si="71"/>
        <v>970.38005571067015</v>
      </c>
      <c r="H106" s="75">
        <f t="shared" si="71"/>
        <v>809.99145693245941</v>
      </c>
      <c r="I106" s="75">
        <f t="shared" si="71"/>
        <v>781.52722693379189</v>
      </c>
      <c r="J106" s="75">
        <f t="shared" si="71"/>
        <v>753.06299693512437</v>
      </c>
      <c r="K106" s="75">
        <f t="shared" si="71"/>
        <v>721.53269342352655</v>
      </c>
      <c r="L106" s="75">
        <f t="shared" si="71"/>
        <v>703.06846342485903</v>
      </c>
      <c r="M106" s="75">
        <f t="shared" si="71"/>
        <v>711.14000342752399</v>
      </c>
      <c r="N106" s="75">
        <f t="shared" si="71"/>
        <v>720.21441183710851</v>
      </c>
      <c r="O106" s="75">
        <f t="shared" si="71"/>
        <v>740.78595183977347</v>
      </c>
      <c r="P106" s="75">
        <f t="shared" si="71"/>
        <v>746.9290318451034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 t="shared" ref="E107:P107" si="72">E8+E18</f>
        <v>789.79871819094672</v>
      </c>
      <c r="F107" s="75">
        <f t="shared" si="72"/>
        <v>830.28772004796906</v>
      </c>
      <c r="G107" s="75">
        <f t="shared" si="72"/>
        <v>965.85926005063402</v>
      </c>
      <c r="H107" s="75">
        <f t="shared" si="72"/>
        <v>805.46657005463135</v>
      </c>
      <c r="I107" s="75">
        <f t="shared" si="72"/>
        <v>777.00234005596383</v>
      </c>
      <c r="J107" s="75">
        <f t="shared" si="72"/>
        <v>748.53811005729631</v>
      </c>
      <c r="K107" s="75">
        <f t="shared" si="72"/>
        <v>717.00234005596383</v>
      </c>
      <c r="L107" s="75">
        <f t="shared" si="72"/>
        <v>698.53811005729631</v>
      </c>
      <c r="M107" s="75">
        <f t="shared" si="72"/>
        <v>706.60965005996127</v>
      </c>
      <c r="N107" s="75">
        <f t="shared" si="72"/>
        <v>715.64542006129375</v>
      </c>
      <c r="O107" s="75">
        <f t="shared" si="72"/>
        <v>736.21696006395871</v>
      </c>
      <c r="P107" s="75">
        <f t="shared" si="72"/>
        <v>742.36004006928863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E8+E18-(370/E20)+(150/E20)</f>
        <v>783.24825822091327</v>
      </c>
      <c r="F108" s="75">
        <f t="shared" ref="F108:P108" si="73">F8+F18-(370/F20)+(150/F20)</f>
        <v>823.69103554160188</v>
      </c>
      <c r="G108" s="75">
        <f t="shared" si="73"/>
        <v>959.22875974924762</v>
      </c>
      <c r="H108" s="75">
        <f t="shared" si="73"/>
        <v>798.8300693004835</v>
      </c>
      <c r="I108" s="75">
        <f t="shared" si="73"/>
        <v>770.36583930181598</v>
      </c>
      <c r="J108" s="75">
        <f t="shared" si="73"/>
        <v>741.90160930314846</v>
      </c>
      <c r="K108" s="75">
        <f t="shared" si="73"/>
        <v>710.35782178353861</v>
      </c>
      <c r="L108" s="75">
        <f t="shared" si="73"/>
        <v>691.89359178487109</v>
      </c>
      <c r="M108" s="75">
        <f t="shared" si="73"/>
        <v>699.96513178753605</v>
      </c>
      <c r="N108" s="75">
        <f t="shared" si="73"/>
        <v>708.94423212343202</v>
      </c>
      <c r="O108" s="75">
        <f t="shared" si="73"/>
        <v>729.51577212609698</v>
      </c>
      <c r="P108" s="75">
        <f t="shared" si="73"/>
        <v>735.6588521314269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E8+E18-(370/E20)</f>
        <v>778.78203551407228</v>
      </c>
      <c r="F109" s="75">
        <f t="shared" ref="F109:P109" si="74">F8+F18-(370/F20)</f>
        <v>819.19329610544253</v>
      </c>
      <c r="G109" s="75">
        <f t="shared" si="74"/>
        <v>954.70796408921149</v>
      </c>
      <c r="H109" s="75">
        <f t="shared" si="74"/>
        <v>794.30518242265543</v>
      </c>
      <c r="I109" s="75">
        <f t="shared" si="74"/>
        <v>765.84095242398791</v>
      </c>
      <c r="J109" s="75">
        <f t="shared" si="74"/>
        <v>737.37672242532039</v>
      </c>
      <c r="K109" s="75">
        <f t="shared" si="74"/>
        <v>705.82746841597589</v>
      </c>
      <c r="L109" s="75">
        <f t="shared" si="74"/>
        <v>687.36323841730837</v>
      </c>
      <c r="M109" s="75">
        <f t="shared" si="74"/>
        <v>695.43477841997333</v>
      </c>
      <c r="N109" s="75">
        <f t="shared" si="74"/>
        <v>704.37524034761725</v>
      </c>
      <c r="O109" s="75">
        <f t="shared" si="74"/>
        <v>724.94678035028221</v>
      </c>
      <c r="P109" s="75">
        <f t="shared" si="74"/>
        <v>731.08986035561213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E8+E18-(370/E20)+(250/E20)</f>
        <v>786.2257400254739</v>
      </c>
      <c r="F110" s="75">
        <f t="shared" ref="F110:P110" si="75">F8+F18-(370/F20)+(250/F20)</f>
        <v>826.68952849904156</v>
      </c>
      <c r="G110" s="75">
        <f t="shared" si="75"/>
        <v>962.24262352260507</v>
      </c>
      <c r="H110" s="75">
        <f t="shared" si="75"/>
        <v>801.8466605523688</v>
      </c>
      <c r="I110" s="75">
        <f t="shared" si="75"/>
        <v>773.38243055370128</v>
      </c>
      <c r="J110" s="75">
        <f t="shared" si="75"/>
        <v>744.91820055503376</v>
      </c>
      <c r="K110" s="75">
        <f t="shared" si="75"/>
        <v>713.37805736191365</v>
      </c>
      <c r="L110" s="75">
        <f t="shared" si="75"/>
        <v>694.91382736324613</v>
      </c>
      <c r="M110" s="75">
        <f t="shared" si="75"/>
        <v>702.98536736591109</v>
      </c>
      <c r="N110" s="75">
        <f t="shared" si="75"/>
        <v>711.99022664064194</v>
      </c>
      <c r="O110" s="75">
        <f t="shared" si="75"/>
        <v>732.5617666433069</v>
      </c>
      <c r="P110" s="75">
        <f t="shared" si="75"/>
        <v>738.70484664863682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E8+E18-(590/E20)+(150/E20)</f>
        <v>776.69779825087983</v>
      </c>
      <c r="F111" s="75">
        <f t="shared" ref="F111:P111" si="76">F8+F18-(590/F20)+(150/F20)</f>
        <v>817.09435103523481</v>
      </c>
      <c r="G111" s="75">
        <f t="shared" si="76"/>
        <v>952.59825944786121</v>
      </c>
      <c r="H111" s="75">
        <f t="shared" si="76"/>
        <v>792.19356854633577</v>
      </c>
      <c r="I111" s="75">
        <f t="shared" si="76"/>
        <v>763.72933854766825</v>
      </c>
      <c r="J111" s="75">
        <f t="shared" si="76"/>
        <v>735.26510854900073</v>
      </c>
      <c r="K111" s="75">
        <f t="shared" si="76"/>
        <v>703.71330351111339</v>
      </c>
      <c r="L111" s="75">
        <f t="shared" si="76"/>
        <v>685.24907351244588</v>
      </c>
      <c r="M111" s="75">
        <f t="shared" si="76"/>
        <v>693.32061351511084</v>
      </c>
      <c r="N111" s="75">
        <f t="shared" si="76"/>
        <v>702.24304418557028</v>
      </c>
      <c r="O111" s="75">
        <f t="shared" si="76"/>
        <v>722.81458418823524</v>
      </c>
      <c r="P111" s="75">
        <f t="shared" si="76"/>
        <v>728.95766419356517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E8+E18-(590/E20)</f>
        <v>772.23157554403883</v>
      </c>
      <c r="F112" s="75">
        <f t="shared" ref="F112:P112" si="77">F8+F18-(590/F20)</f>
        <v>812.59661159907546</v>
      </c>
      <c r="G112" s="75">
        <f t="shared" si="77"/>
        <v>948.07746378782508</v>
      </c>
      <c r="H112" s="75">
        <f t="shared" si="77"/>
        <v>787.6686816685077</v>
      </c>
      <c r="I112" s="75">
        <f t="shared" si="77"/>
        <v>759.20445166984018</v>
      </c>
      <c r="J112" s="75">
        <f t="shared" si="77"/>
        <v>730.74022167117266</v>
      </c>
      <c r="K112" s="75">
        <f t="shared" si="77"/>
        <v>699.18295014355067</v>
      </c>
      <c r="L112" s="75">
        <f t="shared" si="77"/>
        <v>680.71872014488315</v>
      </c>
      <c r="M112" s="75">
        <f t="shared" si="77"/>
        <v>688.79026014754811</v>
      </c>
      <c r="N112" s="75">
        <f t="shared" si="77"/>
        <v>697.67405240975552</v>
      </c>
      <c r="O112" s="75">
        <f t="shared" si="77"/>
        <v>718.24559241242048</v>
      </c>
      <c r="P112" s="75">
        <f t="shared" si="77"/>
        <v>724.3886724177504</v>
      </c>
    </row>
    <row r="113" spans="1:16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 t="shared" ref="E113:P113" si="78">E8+E18-(400/E20)+(150/E20)</f>
        <v>782.3550136795451</v>
      </c>
      <c r="F113" s="75">
        <f t="shared" si="78"/>
        <v>822.79148765437003</v>
      </c>
      <c r="G113" s="75">
        <f t="shared" si="78"/>
        <v>958.32460061724032</v>
      </c>
      <c r="H113" s="75">
        <f t="shared" si="78"/>
        <v>797.92509192491798</v>
      </c>
      <c r="I113" s="75">
        <f t="shared" si="78"/>
        <v>769.46086192625046</v>
      </c>
      <c r="J113" s="75">
        <f t="shared" si="78"/>
        <v>740.99663192758294</v>
      </c>
      <c r="K113" s="75">
        <f t="shared" si="78"/>
        <v>709.45175111002607</v>
      </c>
      <c r="L113" s="75">
        <f t="shared" si="78"/>
        <v>690.98752111135855</v>
      </c>
      <c r="M113" s="75">
        <f t="shared" si="78"/>
        <v>699.05906111402351</v>
      </c>
      <c r="N113" s="75">
        <f t="shared" si="78"/>
        <v>708.03043376826906</v>
      </c>
      <c r="O113" s="75">
        <f t="shared" si="78"/>
        <v>728.60197377093402</v>
      </c>
      <c r="P113" s="75">
        <f t="shared" si="78"/>
        <v>734.74505377626394</v>
      </c>
    </row>
    <row r="114" spans="1:16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 t="shared" ref="E114:P114" si="79">E8+E18-(400/E20)</f>
        <v>777.8887909727041</v>
      </c>
      <c r="F114" s="75">
        <f t="shared" si="79"/>
        <v>818.29374821821068</v>
      </c>
      <c r="G114" s="75">
        <f t="shared" si="79"/>
        <v>953.80380495720419</v>
      </c>
      <c r="H114" s="75">
        <f t="shared" si="79"/>
        <v>793.40020504708991</v>
      </c>
      <c r="I114" s="75">
        <f t="shared" si="79"/>
        <v>764.93597504842239</v>
      </c>
      <c r="J114" s="75">
        <f t="shared" si="79"/>
        <v>736.47174504975487</v>
      </c>
      <c r="K114" s="75">
        <f t="shared" si="79"/>
        <v>704.92139774246334</v>
      </c>
      <c r="L114" s="75">
        <f t="shared" si="79"/>
        <v>686.45716774379582</v>
      </c>
      <c r="M114" s="75">
        <f t="shared" si="79"/>
        <v>694.52870774646078</v>
      </c>
      <c r="N114" s="75">
        <f t="shared" si="79"/>
        <v>703.4614419924543</v>
      </c>
      <c r="O114" s="75">
        <f t="shared" si="79"/>
        <v>724.03298199511926</v>
      </c>
      <c r="P114" s="75">
        <f t="shared" si="79"/>
        <v>730.17606200044918</v>
      </c>
    </row>
    <row r="115" spans="1:16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 t="shared" ref="E115:P115" si="80">E8+E18-(400/E20)+(150/E20)</f>
        <v>782.3550136795451</v>
      </c>
      <c r="F115" s="75">
        <f t="shared" si="80"/>
        <v>822.79148765437003</v>
      </c>
      <c r="G115" s="75">
        <f t="shared" si="80"/>
        <v>958.32460061724032</v>
      </c>
      <c r="H115" s="75">
        <f t="shared" si="80"/>
        <v>797.92509192491798</v>
      </c>
      <c r="I115" s="75">
        <f t="shared" si="80"/>
        <v>769.46086192625046</v>
      </c>
      <c r="J115" s="75">
        <f t="shared" si="80"/>
        <v>740.99663192758294</v>
      </c>
      <c r="K115" s="75">
        <f t="shared" si="80"/>
        <v>709.45175111002607</v>
      </c>
      <c r="L115" s="75">
        <f t="shared" si="80"/>
        <v>690.98752111135855</v>
      </c>
      <c r="M115" s="75">
        <f t="shared" si="80"/>
        <v>699.05906111402351</v>
      </c>
      <c r="N115" s="75">
        <f t="shared" si="80"/>
        <v>708.03043376826906</v>
      </c>
      <c r="O115" s="75">
        <f t="shared" si="80"/>
        <v>728.60197377093402</v>
      </c>
      <c r="P115" s="75">
        <f t="shared" si="80"/>
        <v>734.74505377626394</v>
      </c>
    </row>
    <row r="116" spans="1:16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 t="shared" ref="E116:P116" si="81">E8+E18-(400/E20)</f>
        <v>777.8887909727041</v>
      </c>
      <c r="F116" s="75">
        <f t="shared" si="81"/>
        <v>818.29374821821068</v>
      </c>
      <c r="G116" s="75">
        <f t="shared" si="81"/>
        <v>953.80380495720419</v>
      </c>
      <c r="H116" s="75">
        <f t="shared" si="81"/>
        <v>793.40020504708991</v>
      </c>
      <c r="I116" s="75">
        <f t="shared" si="81"/>
        <v>764.93597504842239</v>
      </c>
      <c r="J116" s="75">
        <f t="shared" si="81"/>
        <v>736.47174504975487</v>
      </c>
      <c r="K116" s="75">
        <f t="shared" si="81"/>
        <v>704.92139774246334</v>
      </c>
      <c r="L116" s="75">
        <f t="shared" si="81"/>
        <v>686.45716774379582</v>
      </c>
      <c r="M116" s="75">
        <f t="shared" si="81"/>
        <v>694.52870774646078</v>
      </c>
      <c r="N116" s="75">
        <f t="shared" si="81"/>
        <v>703.4614419924543</v>
      </c>
      <c r="O116" s="75">
        <f t="shared" si="81"/>
        <v>724.03298199511926</v>
      </c>
      <c r="P116" s="75">
        <f t="shared" si="81"/>
        <v>730.17606200044918</v>
      </c>
    </row>
    <row r="117" spans="1:16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 t="shared" ref="E117:P117" si="82">E8+E18+(150/E20)</f>
        <v>794.26494089778771</v>
      </c>
      <c r="F117" s="75">
        <f t="shared" si="82"/>
        <v>834.78545948412841</v>
      </c>
      <c r="G117" s="75">
        <f t="shared" si="82"/>
        <v>970.38005571067015</v>
      </c>
      <c r="H117" s="75">
        <f t="shared" si="82"/>
        <v>809.99145693245941</v>
      </c>
      <c r="I117" s="75">
        <f t="shared" si="82"/>
        <v>781.52722693379189</v>
      </c>
      <c r="J117" s="75">
        <f t="shared" si="82"/>
        <v>753.06299693512437</v>
      </c>
      <c r="K117" s="75">
        <f t="shared" si="82"/>
        <v>721.53269342352655</v>
      </c>
      <c r="L117" s="75">
        <f t="shared" si="82"/>
        <v>703.06846342485903</v>
      </c>
      <c r="M117" s="75">
        <f t="shared" si="82"/>
        <v>711.14000342752399</v>
      </c>
      <c r="N117" s="75">
        <f t="shared" si="82"/>
        <v>720.21441183710851</v>
      </c>
      <c r="O117" s="75">
        <f t="shared" si="82"/>
        <v>740.78595183977347</v>
      </c>
      <c r="P117" s="75">
        <f t="shared" si="82"/>
        <v>746.9290318451034</v>
      </c>
    </row>
    <row r="118" spans="1:16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 t="shared" ref="E118:P118" si="83">E8+E18</f>
        <v>789.79871819094672</v>
      </c>
      <c r="F118" s="75">
        <f t="shared" si="83"/>
        <v>830.28772004796906</v>
      </c>
      <c r="G118" s="75">
        <f t="shared" si="83"/>
        <v>965.85926005063402</v>
      </c>
      <c r="H118" s="75">
        <f t="shared" si="83"/>
        <v>805.46657005463135</v>
      </c>
      <c r="I118" s="75">
        <f t="shared" si="83"/>
        <v>777.00234005596383</v>
      </c>
      <c r="J118" s="75">
        <f t="shared" si="83"/>
        <v>748.53811005729631</v>
      </c>
      <c r="K118" s="75">
        <f t="shared" si="83"/>
        <v>717.00234005596383</v>
      </c>
      <c r="L118" s="75">
        <f t="shared" si="83"/>
        <v>698.53811005729631</v>
      </c>
      <c r="M118" s="75">
        <f t="shared" si="83"/>
        <v>706.60965005996127</v>
      </c>
      <c r="N118" s="75">
        <f t="shared" si="83"/>
        <v>715.64542006129375</v>
      </c>
      <c r="O118" s="75">
        <f t="shared" si="83"/>
        <v>736.21696006395871</v>
      </c>
      <c r="P118" s="75">
        <f t="shared" si="83"/>
        <v>742.36004006928863</v>
      </c>
    </row>
    <row r="119" spans="1:16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 t="shared" ref="E119:P119" si="84">E8+E18</f>
        <v>789.79871819094672</v>
      </c>
      <c r="F119" s="75">
        <f t="shared" si="84"/>
        <v>830.28772004796906</v>
      </c>
      <c r="G119" s="75">
        <f t="shared" si="84"/>
        <v>965.85926005063402</v>
      </c>
      <c r="H119" s="75">
        <f t="shared" si="84"/>
        <v>805.46657005463135</v>
      </c>
      <c r="I119" s="75">
        <f t="shared" si="84"/>
        <v>777.00234005596383</v>
      </c>
      <c r="J119" s="75">
        <f t="shared" si="84"/>
        <v>748.53811005729631</v>
      </c>
      <c r="K119" s="75">
        <f t="shared" si="84"/>
        <v>717.00234005596383</v>
      </c>
      <c r="L119" s="75">
        <f t="shared" si="84"/>
        <v>698.53811005729631</v>
      </c>
      <c r="M119" s="75">
        <f t="shared" si="84"/>
        <v>706.60965005996127</v>
      </c>
      <c r="N119" s="75">
        <f t="shared" si="84"/>
        <v>715.64542006129375</v>
      </c>
      <c r="O119" s="75">
        <f t="shared" si="84"/>
        <v>736.21696006395871</v>
      </c>
      <c r="P119" s="75">
        <f t="shared" si="84"/>
        <v>742.36004006928863</v>
      </c>
    </row>
    <row r="120" spans="1:16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E8+E18-(480/E20)</f>
        <v>775.50680552905555</v>
      </c>
      <c r="F120" s="75">
        <f t="shared" ref="F120:P120" si="85">F8+F18-(480/F20)</f>
        <v>815.89495385225905</v>
      </c>
      <c r="G120" s="75">
        <f t="shared" si="85"/>
        <v>951.39271393851834</v>
      </c>
      <c r="H120" s="75">
        <f t="shared" si="85"/>
        <v>790.98693204558163</v>
      </c>
      <c r="I120" s="75">
        <f t="shared" si="85"/>
        <v>762.52270204691411</v>
      </c>
      <c r="J120" s="75">
        <f t="shared" si="85"/>
        <v>734.05847204824659</v>
      </c>
      <c r="K120" s="75">
        <f t="shared" si="85"/>
        <v>702.50520927976333</v>
      </c>
      <c r="L120" s="75">
        <f t="shared" si="85"/>
        <v>684.04097928109582</v>
      </c>
      <c r="M120" s="75">
        <f t="shared" si="85"/>
        <v>692.11251928376078</v>
      </c>
      <c r="N120" s="75">
        <f t="shared" si="85"/>
        <v>701.02464637868638</v>
      </c>
      <c r="O120" s="75">
        <f t="shared" si="85"/>
        <v>721.59618638135134</v>
      </c>
      <c r="P120" s="75">
        <f t="shared" si="85"/>
        <v>727.73926638668127</v>
      </c>
    </row>
    <row r="121" spans="1:16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E8+E18-(520/E20)-(300/E20)-(300/E20)</f>
        <v>756.4509219798673</v>
      </c>
      <c r="F121" s="75">
        <f t="shared" ref="F121:P121" si="86">F8+F18-(520/F20)-(300/F20)-(300/F20)</f>
        <v>796.70459892464555</v>
      </c>
      <c r="G121" s="75">
        <f t="shared" si="86"/>
        <v>932.10398578903062</v>
      </c>
      <c r="H121" s="75">
        <f t="shared" si="86"/>
        <v>771.6807480335151</v>
      </c>
      <c r="I121" s="75">
        <f t="shared" si="86"/>
        <v>743.2165180348477</v>
      </c>
      <c r="J121" s="75">
        <f t="shared" si="86"/>
        <v>714.75228803618006</v>
      </c>
      <c r="K121" s="75">
        <f t="shared" si="86"/>
        <v>683.1757015781626</v>
      </c>
      <c r="L121" s="75">
        <f t="shared" si="86"/>
        <v>664.71147157949508</v>
      </c>
      <c r="M121" s="75">
        <f t="shared" si="86"/>
        <v>672.78301158216004</v>
      </c>
      <c r="N121" s="75">
        <f t="shared" si="86"/>
        <v>681.53028146854319</v>
      </c>
      <c r="O121" s="75">
        <f t="shared" si="86"/>
        <v>702.10182147120815</v>
      </c>
      <c r="P121" s="75">
        <f t="shared" si="86"/>
        <v>708.24490147653808</v>
      </c>
    </row>
    <row r="122" spans="1:16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E8+E18-(370/E20)</f>
        <v>778.78203551407228</v>
      </c>
      <c r="F122" s="75">
        <f t="shared" ref="F122:P122" si="87">F8+F18-(370/F20)</f>
        <v>819.19329610544253</v>
      </c>
      <c r="G122" s="75">
        <f t="shared" si="87"/>
        <v>954.70796408921149</v>
      </c>
      <c r="H122" s="75">
        <f t="shared" si="87"/>
        <v>794.30518242265543</v>
      </c>
      <c r="I122" s="75">
        <f t="shared" si="87"/>
        <v>765.84095242398791</v>
      </c>
      <c r="J122" s="75">
        <f t="shared" si="87"/>
        <v>737.37672242532039</v>
      </c>
      <c r="K122" s="75">
        <f t="shared" si="87"/>
        <v>705.82746841597589</v>
      </c>
      <c r="L122" s="75">
        <f t="shared" si="87"/>
        <v>687.36323841730837</v>
      </c>
      <c r="M122" s="75">
        <f t="shared" si="87"/>
        <v>695.43477841997333</v>
      </c>
      <c r="N122" s="75">
        <f t="shared" si="87"/>
        <v>704.37524034761725</v>
      </c>
      <c r="O122" s="75">
        <f t="shared" si="87"/>
        <v>724.94678035028221</v>
      </c>
      <c r="P122" s="75">
        <f t="shared" si="87"/>
        <v>731.08986035561213</v>
      </c>
    </row>
    <row r="123" spans="1:16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E8+E18-(590/E20)</f>
        <v>772.23157554403883</v>
      </c>
      <c r="F123" s="75">
        <f t="shared" ref="F123:P123" si="88">F8+F18-(590/F20)</f>
        <v>812.59661159907546</v>
      </c>
      <c r="G123" s="75">
        <f t="shared" si="88"/>
        <v>948.07746378782508</v>
      </c>
      <c r="H123" s="75">
        <f t="shared" si="88"/>
        <v>787.6686816685077</v>
      </c>
      <c r="I123" s="75">
        <f t="shared" si="88"/>
        <v>759.20445166984018</v>
      </c>
      <c r="J123" s="75">
        <f t="shared" si="88"/>
        <v>730.74022167117266</v>
      </c>
      <c r="K123" s="75">
        <f t="shared" si="88"/>
        <v>699.18295014355067</v>
      </c>
      <c r="L123" s="75">
        <f t="shared" si="88"/>
        <v>680.71872014488315</v>
      </c>
      <c r="M123" s="75">
        <f t="shared" si="88"/>
        <v>688.79026014754811</v>
      </c>
      <c r="N123" s="75">
        <f t="shared" si="88"/>
        <v>697.67405240975552</v>
      </c>
      <c r="O123" s="75">
        <f t="shared" si="88"/>
        <v>718.24559241242048</v>
      </c>
      <c r="P123" s="75">
        <f t="shared" si="88"/>
        <v>724.3886724177504</v>
      </c>
    </row>
    <row r="124" spans="1:16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 t="shared" ref="E124:P124" si="89">E8+E18-(500/E20)</f>
        <v>774.91130916814336</v>
      </c>
      <c r="F124" s="75">
        <f t="shared" si="89"/>
        <v>815.29525526077111</v>
      </c>
      <c r="G124" s="75">
        <f t="shared" si="89"/>
        <v>950.78994118384685</v>
      </c>
      <c r="H124" s="75">
        <f t="shared" si="89"/>
        <v>790.3836137952045</v>
      </c>
      <c r="I124" s="75">
        <f t="shared" si="89"/>
        <v>761.91938379653698</v>
      </c>
      <c r="J124" s="75">
        <f t="shared" si="89"/>
        <v>733.45515379786946</v>
      </c>
      <c r="K124" s="75">
        <f t="shared" si="89"/>
        <v>701.9011621640883</v>
      </c>
      <c r="L124" s="75">
        <f t="shared" si="89"/>
        <v>683.43693216542079</v>
      </c>
      <c r="M124" s="75">
        <f t="shared" si="89"/>
        <v>691.50847216808575</v>
      </c>
      <c r="N124" s="75">
        <f t="shared" si="89"/>
        <v>700.41544747524438</v>
      </c>
      <c r="O124" s="75">
        <f t="shared" si="89"/>
        <v>720.98698747790934</v>
      </c>
      <c r="P124" s="75">
        <f t="shared" si="89"/>
        <v>727.13006748323926</v>
      </c>
    </row>
    <row r="125" spans="1:16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 t="shared" ref="E125:P125" si="90">E8+E18+(100/E20)</f>
        <v>792.77619999550734</v>
      </c>
      <c r="F125" s="75">
        <f t="shared" si="90"/>
        <v>833.28621300540863</v>
      </c>
      <c r="G125" s="75">
        <f t="shared" si="90"/>
        <v>968.87312382399148</v>
      </c>
      <c r="H125" s="75">
        <f t="shared" si="90"/>
        <v>808.48316130651676</v>
      </c>
      <c r="I125" s="75">
        <f t="shared" si="90"/>
        <v>780.01893130784924</v>
      </c>
      <c r="J125" s="75">
        <f t="shared" si="90"/>
        <v>751.55470130918172</v>
      </c>
      <c r="K125" s="75">
        <f t="shared" si="90"/>
        <v>720.02257563433898</v>
      </c>
      <c r="L125" s="75">
        <f t="shared" si="90"/>
        <v>701.55834563567146</v>
      </c>
      <c r="M125" s="75">
        <f t="shared" si="90"/>
        <v>709.62988563833642</v>
      </c>
      <c r="N125" s="75">
        <f t="shared" si="90"/>
        <v>718.69141457850367</v>
      </c>
      <c r="O125" s="75">
        <f t="shared" si="90"/>
        <v>739.26295458116863</v>
      </c>
      <c r="P125" s="75">
        <f t="shared" si="90"/>
        <v>745.40603458649855</v>
      </c>
    </row>
    <row r="126" spans="1:16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E19-(520/E20)</f>
        <v>411.93163017916368</v>
      </c>
      <c r="F126" s="75">
        <f t="shared" ref="F126:P126" si="91">F19-(520/F20)</f>
        <v>420.92244437945476</v>
      </c>
      <c r="G126" s="75">
        <f t="shared" si="91"/>
        <v>423.08016877637135</v>
      </c>
      <c r="H126" s="75">
        <f t="shared" si="91"/>
        <v>423.46304675716448</v>
      </c>
      <c r="I126" s="75">
        <f t="shared" si="91"/>
        <v>412.73943305372518</v>
      </c>
      <c r="J126" s="75">
        <f t="shared" si="91"/>
        <v>412.73943305372518</v>
      </c>
      <c r="K126" s="75">
        <f t="shared" si="91"/>
        <v>413.23806118184802</v>
      </c>
      <c r="L126" s="75">
        <f t="shared" si="91"/>
        <v>425.88637563403296</v>
      </c>
      <c r="M126" s="75">
        <f t="shared" si="91"/>
        <v>425.88637563403296</v>
      </c>
      <c r="N126" s="75">
        <f t="shared" si="91"/>
        <v>429.5186688164128</v>
      </c>
      <c r="O126" s="75">
        <f t="shared" si="91"/>
        <v>444.59191011316256</v>
      </c>
      <c r="P126" s="75">
        <f t="shared" si="91"/>
        <v>444.59191011316256</v>
      </c>
    </row>
    <row r="127" spans="1:16" s="73" customFormat="1" ht="23.5">
      <c r="A127" s="71" t="s">
        <v>6</v>
      </c>
      <c r="B127" s="72"/>
      <c r="D127" s="72"/>
    </row>
    <row r="128" spans="1:16" ht="14" customHeight="1">
      <c r="A128" s="485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86"/>
      <c r="B129" s="488"/>
      <c r="C129" s="488"/>
      <c r="D129" s="488"/>
      <c r="E129" s="309">
        <f>E24</f>
        <v>23743</v>
      </c>
      <c r="F129" s="309">
        <f t="shared" ref="F129:P129" si="92">F24</f>
        <v>23774</v>
      </c>
      <c r="G129" s="309">
        <f t="shared" si="92"/>
        <v>23802</v>
      </c>
      <c r="H129" s="309">
        <f t="shared" si="92"/>
        <v>23833</v>
      </c>
      <c r="I129" s="309">
        <f t="shared" si="92"/>
        <v>23863</v>
      </c>
      <c r="J129" s="309">
        <f t="shared" si="92"/>
        <v>23894</v>
      </c>
      <c r="K129" s="309">
        <f t="shared" si="92"/>
        <v>23924</v>
      </c>
      <c r="L129" s="309">
        <f t="shared" si="92"/>
        <v>23955</v>
      </c>
      <c r="M129" s="309">
        <f t="shared" si="92"/>
        <v>23986</v>
      </c>
      <c r="N129" s="309">
        <f t="shared" si="92"/>
        <v>24016</v>
      </c>
      <c r="O129" s="309">
        <f t="shared" si="92"/>
        <v>24047</v>
      </c>
      <c r="P129" s="309">
        <f t="shared" si="92"/>
        <v>24077</v>
      </c>
    </row>
    <row r="130" spans="1:16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 t="shared" ref="E130:P130" si="93">E5-12.5</f>
        <v>757.36</v>
      </c>
      <c r="F130" s="75">
        <f t="shared" si="93"/>
        <v>845.66</v>
      </c>
      <c r="G130" s="75">
        <f t="shared" si="93"/>
        <v>1124.02</v>
      </c>
      <c r="H130" s="75">
        <f t="shared" si="93"/>
        <v>1103.05</v>
      </c>
      <c r="I130" s="75">
        <f t="shared" si="93"/>
        <v>1053.9999999999998</v>
      </c>
      <c r="J130" s="75">
        <f t="shared" si="93"/>
        <v>1005.4000000000001</v>
      </c>
      <c r="K130" s="75">
        <f t="shared" si="93"/>
        <v>946.45</v>
      </c>
      <c r="L130" s="75">
        <f t="shared" si="93"/>
        <v>939.52</v>
      </c>
      <c r="M130" s="75">
        <f t="shared" si="93"/>
        <v>922.87</v>
      </c>
      <c r="N130" s="75">
        <f t="shared" si="93"/>
        <v>900.82</v>
      </c>
      <c r="O130" s="75">
        <f t="shared" si="93"/>
        <v>890.56000000000006</v>
      </c>
      <c r="P130" s="75">
        <f t="shared" si="93"/>
        <v>880.12</v>
      </c>
    </row>
    <row r="131" spans="1:16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 t="shared" ref="E131:P131" si="94">E5-12</f>
        <v>757.86</v>
      </c>
      <c r="F131" s="75">
        <f t="shared" si="94"/>
        <v>846.16</v>
      </c>
      <c r="G131" s="75">
        <f t="shared" si="94"/>
        <v>1124.52</v>
      </c>
      <c r="H131" s="75">
        <f t="shared" si="94"/>
        <v>1103.55</v>
      </c>
      <c r="I131" s="75">
        <f t="shared" si="94"/>
        <v>1054.4999999999998</v>
      </c>
      <c r="J131" s="75">
        <f t="shared" si="94"/>
        <v>1005.9000000000001</v>
      </c>
      <c r="K131" s="75">
        <f t="shared" si="94"/>
        <v>946.95</v>
      </c>
      <c r="L131" s="75">
        <f t="shared" si="94"/>
        <v>940.02</v>
      </c>
      <c r="M131" s="75">
        <f t="shared" si="94"/>
        <v>923.37</v>
      </c>
      <c r="N131" s="75">
        <f t="shared" si="94"/>
        <v>901.32</v>
      </c>
      <c r="O131" s="75">
        <f t="shared" si="94"/>
        <v>891.06000000000006</v>
      </c>
      <c r="P131" s="75">
        <f t="shared" si="94"/>
        <v>880.62</v>
      </c>
    </row>
    <row r="132" spans="1:16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 t="shared" ref="E132:P132" si="95">E6+$B$152</f>
        <v>679.81950274915721</v>
      </c>
      <c r="F132" s="75">
        <f t="shared" si="95"/>
        <v>779.35950274915717</v>
      </c>
      <c r="G132" s="75">
        <f t="shared" si="95"/>
        <v>1044.2295027491573</v>
      </c>
      <c r="H132" s="75">
        <f t="shared" si="95"/>
        <v>1023.2595027491573</v>
      </c>
      <c r="I132" s="75">
        <f t="shared" si="95"/>
        <v>974.20950274915708</v>
      </c>
      <c r="J132" s="75">
        <f t="shared" si="95"/>
        <v>925.60950274915717</v>
      </c>
      <c r="K132" s="75">
        <f t="shared" si="95"/>
        <v>866.65950274915713</v>
      </c>
      <c r="L132" s="75">
        <f t="shared" si="95"/>
        <v>859.72950274915706</v>
      </c>
      <c r="M132" s="75">
        <f t="shared" si="95"/>
        <v>843.0795027491572</v>
      </c>
      <c r="N132" s="75">
        <f t="shared" si="95"/>
        <v>821.02950274915725</v>
      </c>
      <c r="O132" s="75">
        <f t="shared" si="95"/>
        <v>810.76950274915725</v>
      </c>
      <c r="P132" s="75">
        <f t="shared" si="95"/>
        <v>800.3295027491572</v>
      </c>
    </row>
    <row r="133" spans="1:16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 t="shared" ref="E133:P133" si="96">E6+$B$156</f>
        <v>679.81950274915721</v>
      </c>
      <c r="F133" s="75">
        <f t="shared" si="96"/>
        <v>779.35950274915717</v>
      </c>
      <c r="G133" s="75">
        <f t="shared" si="96"/>
        <v>1044.2295027491573</v>
      </c>
      <c r="H133" s="75">
        <f t="shared" si="96"/>
        <v>1023.2595027491573</v>
      </c>
      <c r="I133" s="75">
        <f t="shared" si="96"/>
        <v>974.20950274915708</v>
      </c>
      <c r="J133" s="75">
        <f t="shared" si="96"/>
        <v>925.60950274915717</v>
      </c>
      <c r="K133" s="75">
        <f t="shared" si="96"/>
        <v>866.65950274915713</v>
      </c>
      <c r="L133" s="75">
        <f t="shared" si="96"/>
        <v>859.72950274915706</v>
      </c>
      <c r="M133" s="75">
        <f t="shared" si="96"/>
        <v>843.0795027491572</v>
      </c>
      <c r="N133" s="75">
        <f t="shared" si="96"/>
        <v>821.02950274915725</v>
      </c>
      <c r="O133" s="75">
        <f t="shared" si="96"/>
        <v>810.76950274915725</v>
      </c>
      <c r="P133" s="75">
        <f t="shared" si="96"/>
        <v>800.3295027491572</v>
      </c>
    </row>
    <row r="134" spans="1:16">
      <c r="A134" s="74" t="s">
        <v>7</v>
      </c>
      <c r="B134" s="83" t="s">
        <v>96</v>
      </c>
      <c r="C134" s="83" t="s">
        <v>116</v>
      </c>
      <c r="D134" s="83" t="s">
        <v>96</v>
      </c>
      <c r="E134" s="336">
        <f t="shared" ref="E134:P134" si="97">E5-10-22.5</f>
        <v>737.36</v>
      </c>
      <c r="F134" s="336">
        <f t="shared" si="97"/>
        <v>825.66</v>
      </c>
      <c r="G134" s="336">
        <f t="shared" si="97"/>
        <v>1104.02</v>
      </c>
      <c r="H134" s="336">
        <f t="shared" si="97"/>
        <v>1083.05</v>
      </c>
      <c r="I134" s="336">
        <f t="shared" si="97"/>
        <v>1033.9999999999998</v>
      </c>
      <c r="J134" s="336">
        <f t="shared" si="97"/>
        <v>985.40000000000009</v>
      </c>
      <c r="K134" s="336">
        <f t="shared" si="97"/>
        <v>926.45</v>
      </c>
      <c r="L134" s="336">
        <f t="shared" si="97"/>
        <v>919.52</v>
      </c>
      <c r="M134" s="336">
        <f t="shared" si="97"/>
        <v>902.87</v>
      </c>
      <c r="N134" s="336">
        <f t="shared" si="97"/>
        <v>880.82</v>
      </c>
      <c r="O134" s="336">
        <f t="shared" si="97"/>
        <v>870.56000000000006</v>
      </c>
      <c r="P134" s="336">
        <f t="shared" si="97"/>
        <v>860.12</v>
      </c>
    </row>
    <row r="135" spans="1:16">
      <c r="A135" s="74" t="s">
        <v>7</v>
      </c>
      <c r="B135" s="83" t="s">
        <v>96</v>
      </c>
      <c r="C135" s="83" t="s">
        <v>3</v>
      </c>
      <c r="D135" s="83" t="s">
        <v>96</v>
      </c>
      <c r="E135" s="336">
        <f>E5-10-27.5</f>
        <v>732.36</v>
      </c>
      <c r="F135" s="336">
        <f t="shared" ref="F135:P135" si="98">F5-10-27.5</f>
        <v>820.66</v>
      </c>
      <c r="G135" s="336">
        <f t="shared" si="98"/>
        <v>1099.02</v>
      </c>
      <c r="H135" s="336">
        <f t="shared" si="98"/>
        <v>1078.05</v>
      </c>
      <c r="I135" s="336">
        <f t="shared" si="98"/>
        <v>1028.9999999999998</v>
      </c>
      <c r="J135" s="336">
        <f t="shared" si="98"/>
        <v>980.40000000000009</v>
      </c>
      <c r="K135" s="336">
        <f t="shared" si="98"/>
        <v>921.45</v>
      </c>
      <c r="L135" s="336">
        <f t="shared" si="98"/>
        <v>914.52</v>
      </c>
      <c r="M135" s="336">
        <f t="shared" si="98"/>
        <v>897.87</v>
      </c>
      <c r="N135" s="336">
        <f t="shared" si="98"/>
        <v>875.82</v>
      </c>
      <c r="O135" s="336">
        <f t="shared" si="98"/>
        <v>865.56000000000006</v>
      </c>
      <c r="P135" s="336">
        <f t="shared" si="98"/>
        <v>855.12</v>
      </c>
    </row>
    <row r="136" spans="1:16" s="73" customFormat="1" ht="23.5">
      <c r="A136" s="71" t="s">
        <v>94</v>
      </c>
      <c r="B136" s="72"/>
      <c r="D136" s="72"/>
    </row>
    <row r="137" spans="1:16" ht="14" customHeight="1">
      <c r="A137" s="485" t="s">
        <v>1</v>
      </c>
      <c r="B137" s="487" t="s">
        <v>94</v>
      </c>
      <c r="C137" s="487" t="s">
        <v>99</v>
      </c>
      <c r="D137" s="487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86"/>
      <c r="B138" s="488"/>
      <c r="C138" s="488"/>
      <c r="D138" s="488"/>
      <c r="E138" s="309">
        <f>E24</f>
        <v>23743</v>
      </c>
      <c r="F138" s="309">
        <f t="shared" ref="F138:P138" si="99">F24</f>
        <v>23774</v>
      </c>
      <c r="G138" s="309">
        <f t="shared" si="99"/>
        <v>23802</v>
      </c>
      <c r="H138" s="309">
        <f t="shared" si="99"/>
        <v>23833</v>
      </c>
      <c r="I138" s="309">
        <f t="shared" si="99"/>
        <v>23863</v>
      </c>
      <c r="J138" s="309">
        <f t="shared" si="99"/>
        <v>23894</v>
      </c>
      <c r="K138" s="309">
        <f t="shared" si="99"/>
        <v>23924</v>
      </c>
      <c r="L138" s="309">
        <f t="shared" si="99"/>
        <v>23955</v>
      </c>
      <c r="M138" s="309">
        <f t="shared" si="99"/>
        <v>23986</v>
      </c>
      <c r="N138" s="309">
        <f t="shared" si="99"/>
        <v>24016</v>
      </c>
      <c r="O138" s="309">
        <f t="shared" si="99"/>
        <v>24047</v>
      </c>
      <c r="P138" s="309">
        <f t="shared" si="99"/>
        <v>24077</v>
      </c>
    </row>
    <row r="139" spans="1:16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 t="shared" ref="E139:P139" si="100">E5-100</f>
        <v>669.86</v>
      </c>
      <c r="F139" s="75">
        <f t="shared" si="100"/>
        <v>758.16</v>
      </c>
      <c r="G139" s="75">
        <f t="shared" si="100"/>
        <v>1036.52</v>
      </c>
      <c r="H139" s="75">
        <f t="shared" si="100"/>
        <v>1015.55</v>
      </c>
      <c r="I139" s="75">
        <f t="shared" si="100"/>
        <v>966.49999999999977</v>
      </c>
      <c r="J139" s="75">
        <f t="shared" si="100"/>
        <v>917.90000000000009</v>
      </c>
      <c r="K139" s="75">
        <f t="shared" si="100"/>
        <v>858.95</v>
      </c>
      <c r="L139" s="75">
        <f t="shared" si="100"/>
        <v>852.02</v>
      </c>
      <c r="M139" s="75">
        <f t="shared" si="100"/>
        <v>835.37</v>
      </c>
      <c r="N139" s="75">
        <f t="shared" si="100"/>
        <v>813.32</v>
      </c>
      <c r="O139" s="75">
        <f t="shared" si="100"/>
        <v>803.06000000000006</v>
      </c>
      <c r="P139" s="75">
        <f t="shared" si="100"/>
        <v>792.62</v>
      </c>
    </row>
    <row r="140" spans="1:16" s="73" customFormat="1" ht="23.5">
      <c r="A140" s="71" t="s">
        <v>155</v>
      </c>
      <c r="B140" s="72"/>
      <c r="D140" s="72"/>
    </row>
    <row r="141" spans="1:16">
      <c r="A141" s="485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86"/>
      <c r="B142" s="488"/>
      <c r="C142" s="488"/>
      <c r="D142" s="488"/>
      <c r="E142" s="309">
        <f>E24</f>
        <v>23743</v>
      </c>
      <c r="F142" s="309">
        <f t="shared" ref="F142:P142" si="101">F24</f>
        <v>23774</v>
      </c>
      <c r="G142" s="309">
        <f t="shared" si="101"/>
        <v>23802</v>
      </c>
      <c r="H142" s="309">
        <f t="shared" si="101"/>
        <v>23833</v>
      </c>
      <c r="I142" s="309">
        <f t="shared" si="101"/>
        <v>23863</v>
      </c>
      <c r="J142" s="309">
        <f t="shared" si="101"/>
        <v>23894</v>
      </c>
      <c r="K142" s="309">
        <f t="shared" si="101"/>
        <v>23924</v>
      </c>
      <c r="L142" s="309">
        <f t="shared" si="101"/>
        <v>23955</v>
      </c>
      <c r="M142" s="309">
        <f t="shared" si="101"/>
        <v>23986</v>
      </c>
      <c r="N142" s="309">
        <f t="shared" si="101"/>
        <v>24016</v>
      </c>
      <c r="O142" s="309">
        <f t="shared" si="101"/>
        <v>24047</v>
      </c>
      <c r="P142" s="309">
        <f t="shared" si="101"/>
        <v>24077</v>
      </c>
    </row>
    <row r="143" spans="1:16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v>583.21</v>
      </c>
      <c r="F143" s="75">
        <v>583.21</v>
      </c>
      <c r="G143" s="75">
        <v>583.21</v>
      </c>
      <c r="H143" s="75">
        <v>583.21</v>
      </c>
      <c r="I143" s="75">
        <v>583.21</v>
      </c>
      <c r="J143" s="75">
        <v>583.21</v>
      </c>
      <c r="K143" s="75">
        <v>583.21</v>
      </c>
      <c r="L143" s="75">
        <v>583.21</v>
      </c>
      <c r="M143" s="75">
        <v>583.21</v>
      </c>
      <c r="N143" s="75">
        <v>583.21</v>
      </c>
      <c r="O143" s="75">
        <v>583.21</v>
      </c>
      <c r="P143" s="75">
        <v>583.21</v>
      </c>
    </row>
    <row r="144" spans="1:16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v>583.21</v>
      </c>
      <c r="F144" s="75">
        <v>583.21</v>
      </c>
      <c r="G144" s="75">
        <v>583.21</v>
      </c>
      <c r="H144" s="75">
        <v>583.21</v>
      </c>
      <c r="I144" s="75">
        <v>583.21</v>
      </c>
      <c r="J144" s="75">
        <v>583.21</v>
      </c>
      <c r="K144" s="75">
        <v>583.21</v>
      </c>
      <c r="L144" s="75">
        <v>583.21</v>
      </c>
      <c r="M144" s="75">
        <v>583.21</v>
      </c>
      <c r="N144" s="75">
        <v>583.21</v>
      </c>
      <c r="O144" s="75">
        <v>583.21</v>
      </c>
      <c r="P144" s="75">
        <v>583.21</v>
      </c>
    </row>
    <row r="149" spans="1:15">
      <c r="H149" s="68" t="s">
        <v>116</v>
      </c>
      <c r="L149" s="68" t="s">
        <v>3</v>
      </c>
    </row>
    <row r="150" spans="1:15">
      <c r="A150" s="491" t="s">
        <v>39</v>
      </c>
      <c r="B150" s="491"/>
      <c r="C150" s="118" t="s">
        <v>57</v>
      </c>
      <c r="D150" s="21">
        <v>-0.2</v>
      </c>
      <c r="E150" t="s">
        <v>58</v>
      </c>
      <c r="G150" s="118" t="s">
        <v>292</v>
      </c>
      <c r="K150" s="118" t="s">
        <v>292</v>
      </c>
    </row>
    <row r="151" spans="1:15">
      <c r="A151" s="13" t="s">
        <v>24</v>
      </c>
      <c r="B151" s="11">
        <f>-0.2-8-0.01</f>
        <v>-8.2099999999999991</v>
      </c>
      <c r="C151" s="118" t="s">
        <v>59</v>
      </c>
      <c r="D151" s="22">
        <v>-8</v>
      </c>
      <c r="E151" t="s">
        <v>58</v>
      </c>
      <c r="G151" s="118" t="s">
        <v>59</v>
      </c>
      <c r="K151" s="118" t="s">
        <v>59</v>
      </c>
      <c r="L151" s="364">
        <v>1043250</v>
      </c>
      <c r="M151" s="69" t="s">
        <v>293</v>
      </c>
      <c r="N151" s="421">
        <f>L151/1200/32.1</f>
        <v>27.083333333333332</v>
      </c>
      <c r="O151" s="69" t="s">
        <v>27</v>
      </c>
    </row>
    <row r="152" spans="1:15">
      <c r="A152" s="13" t="s">
        <v>27</v>
      </c>
      <c r="B152" s="11">
        <f>B151/158.987/0.648*1000</f>
        <v>-79.690497250842839</v>
      </c>
      <c r="C152" s="118" t="s">
        <v>60</v>
      </c>
      <c r="D152" s="21">
        <v>-0.01</v>
      </c>
      <c r="E152" t="s">
        <v>58</v>
      </c>
      <c r="G152" s="118" t="s">
        <v>60</v>
      </c>
      <c r="K152" s="118"/>
      <c r="M152" s="69" t="s">
        <v>27</v>
      </c>
    </row>
    <row r="153" spans="1:15">
      <c r="A153" s="13"/>
      <c r="B153" s="12"/>
      <c r="C153" s="119"/>
      <c r="D153" s="61">
        <f>SUM(D150:D152)</f>
        <v>-8.2099999999999991</v>
      </c>
      <c r="E153" s="16" t="s">
        <v>58</v>
      </c>
      <c r="H153" s="69">
        <v>22.5</v>
      </c>
      <c r="I153" s="69" t="s">
        <v>27</v>
      </c>
    </row>
    <row r="154" spans="1:15">
      <c r="A154" s="491" t="s">
        <v>40</v>
      </c>
      <c r="B154" s="491"/>
      <c r="C154" s="7"/>
      <c r="D154" s="7"/>
      <c r="E154" s="7"/>
      <c r="F154" s="7"/>
    </row>
    <row r="155" spans="1:15">
      <c r="A155" s="13" t="s">
        <v>24</v>
      </c>
      <c r="B155" s="11">
        <f>-0.2-8-0.01</f>
        <v>-8.2099999999999991</v>
      </c>
      <c r="C155" s="7"/>
      <c r="D155" s="7"/>
      <c r="E155" s="7"/>
      <c r="F155" s="7"/>
    </row>
    <row r="156" spans="1:15">
      <c r="A156" s="13" t="s">
        <v>27</v>
      </c>
      <c r="B156" s="11">
        <f>B155/158.987/0.648*1000</f>
        <v>-79.690497250842839</v>
      </c>
      <c r="C156" s="7"/>
      <c r="D156" s="7"/>
      <c r="E156" s="7"/>
      <c r="F156" s="7"/>
    </row>
    <row r="159" spans="1:15">
      <c r="E159" s="222"/>
    </row>
    <row r="160" spans="1:15">
      <c r="A160" s="69"/>
      <c r="B160" s="69"/>
      <c r="D160" s="69"/>
    </row>
    <row r="161" s="69" customFormat="1"/>
    <row r="162" s="69" customFormat="1"/>
    <row r="163" s="69" customFormat="1"/>
    <row r="164" s="69" customFormat="1"/>
    <row r="165" s="69" customFormat="1"/>
    <row r="166" s="69" customFormat="1"/>
    <row r="167" s="69" customFormat="1"/>
    <row r="168" s="69" customFormat="1"/>
    <row r="169" s="69" customFormat="1"/>
  </sheetData>
  <mergeCells count="28">
    <mergeCell ref="A2:A3"/>
    <mergeCell ref="B2:B3"/>
    <mergeCell ref="A150:B150"/>
    <mergeCell ref="A128:A129"/>
    <mergeCell ref="B128:B129"/>
    <mergeCell ref="A56:A57"/>
    <mergeCell ref="B56:B57"/>
    <mergeCell ref="A33:A34"/>
    <mergeCell ref="B33:B34"/>
    <mergeCell ref="D56:D57"/>
    <mergeCell ref="A154:B154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C128:C129"/>
    <mergeCell ref="D128:D129"/>
    <mergeCell ref="C56:C57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2:S158"/>
  <sheetViews>
    <sheetView topLeftCell="A135" zoomScale="85" zoomScaleNormal="85" workbookViewId="0">
      <selection activeCell="S144" sqref="S144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8.6328125" style="69" bestFit="1" customWidth="1"/>
    <col min="17" max="16384" width="8.6328125" style="69"/>
  </cols>
  <sheetData>
    <row r="2" spans="3:19">
      <c r="D2" s="422"/>
    </row>
    <row r="3" spans="3:19">
      <c r="D3" s="422"/>
    </row>
    <row r="8" spans="3:19">
      <c r="D8" s="274" t="s">
        <v>198</v>
      </c>
      <c r="E8" s="296">
        <f>SUM(E58:E68)</f>
        <v>37.038866711507197</v>
      </c>
      <c r="F8" s="296">
        <f t="shared" ref="F8:P8" si="0">SUM(F58:F68)</f>
        <v>51.3</v>
      </c>
      <c r="G8" s="296">
        <f t="shared" si="0"/>
        <v>49.6</v>
      </c>
      <c r="H8" s="296">
        <f t="shared" si="0"/>
        <v>40.57</v>
      </c>
      <c r="I8" s="296">
        <f t="shared" si="0"/>
        <v>46.3</v>
      </c>
      <c r="J8" s="296">
        <f t="shared" si="0"/>
        <v>81.254000000000005</v>
      </c>
      <c r="K8" s="296">
        <f t="shared" si="0"/>
        <v>82.984999999999999</v>
      </c>
      <c r="L8" s="296">
        <f t="shared" si="0"/>
        <v>66.536000000000001</v>
      </c>
      <c r="M8" s="296">
        <f t="shared" si="0"/>
        <v>73.090243902439028</v>
      </c>
      <c r="N8" s="296">
        <f t="shared" si="0"/>
        <v>75.107926829268294</v>
      </c>
      <c r="O8" s="296">
        <f t="shared" si="0"/>
        <v>73.090243902439028</v>
      </c>
      <c r="P8" s="296">
        <f t="shared" si="0"/>
        <v>74.333127508490279</v>
      </c>
    </row>
    <row r="9" spans="3:19">
      <c r="D9" s="274" t="s">
        <v>197</v>
      </c>
      <c r="E9" s="296">
        <f>SUM(E69:E99)+E126</f>
        <v>209.51</v>
      </c>
      <c r="F9" s="296">
        <f t="shared" ref="F9:P9" si="1">SUM(F69:F99)+F126</f>
        <v>194.11999999999998</v>
      </c>
      <c r="G9" s="296">
        <f t="shared" si="1"/>
        <v>214.45727944999999</v>
      </c>
      <c r="H9" s="296">
        <f t="shared" si="1"/>
        <v>203.204157596351</v>
      </c>
      <c r="I9" s="296">
        <f t="shared" si="1"/>
        <v>205.64565426999999</v>
      </c>
      <c r="J9" s="296">
        <f t="shared" si="1"/>
        <v>204.2563012630759</v>
      </c>
      <c r="K9" s="296">
        <f t="shared" si="1"/>
        <v>211.58385766000001</v>
      </c>
      <c r="L9" s="296">
        <f t="shared" si="1"/>
        <v>210.58485945000001</v>
      </c>
      <c r="M9" s="296">
        <f t="shared" si="1"/>
        <v>211.62454147</v>
      </c>
      <c r="N9" s="296">
        <f t="shared" si="1"/>
        <v>218.39300188999999</v>
      </c>
      <c r="O9" s="296">
        <f t="shared" si="1"/>
        <v>219.88292200000004</v>
      </c>
      <c r="P9" s="296">
        <f t="shared" si="1"/>
        <v>219.65500000000003</v>
      </c>
      <c r="R9" s="325"/>
    </row>
    <row r="10" spans="3:19">
      <c r="C10" s="276" t="s">
        <v>197</v>
      </c>
      <c r="D10" s="354" t="s">
        <v>261</v>
      </c>
      <c r="E10" s="296">
        <f>SUM(E69,E75:E99)+E126</f>
        <v>128.51</v>
      </c>
      <c r="F10" s="296">
        <f t="shared" ref="F10:P10" si="2">SUM(F69,F75:F99)+F126</f>
        <v>130.12</v>
      </c>
      <c r="G10" s="296">
        <f t="shared" si="2"/>
        <v>142.45727945000002</v>
      </c>
      <c r="H10" s="296">
        <f t="shared" si="2"/>
        <v>117.20415759635095</v>
      </c>
      <c r="I10" s="296">
        <f t="shared" si="2"/>
        <v>107.64565426999997</v>
      </c>
      <c r="J10" s="296">
        <f t="shared" si="2"/>
        <v>71.256301263075883</v>
      </c>
      <c r="K10" s="296">
        <f t="shared" si="2"/>
        <v>72.583857660000007</v>
      </c>
      <c r="L10" s="296">
        <f t="shared" si="2"/>
        <v>79.584859449999996</v>
      </c>
      <c r="M10" s="296">
        <f t="shared" si="2"/>
        <v>64.624541469999997</v>
      </c>
      <c r="N10" s="296">
        <f t="shared" si="2"/>
        <v>81.393001890000008</v>
      </c>
      <c r="O10" s="296">
        <f t="shared" si="2"/>
        <v>76.882922000000008</v>
      </c>
      <c r="P10" s="296">
        <f t="shared" si="2"/>
        <v>75.655000000000001</v>
      </c>
      <c r="R10" s="427" t="s">
        <v>294</v>
      </c>
      <c r="S10" s="69" t="s">
        <v>295</v>
      </c>
    </row>
    <row r="11" spans="3:19">
      <c r="C11" s="260">
        <f>[2]Ability!$BY$3</f>
        <v>12.4</v>
      </c>
      <c r="E11" s="69">
        <v>31</v>
      </c>
      <c r="F11" s="69">
        <v>28</v>
      </c>
      <c r="G11" s="69">
        <v>31</v>
      </c>
      <c r="H11" s="69">
        <v>30</v>
      </c>
      <c r="I11" s="69">
        <v>31</v>
      </c>
      <c r="J11" s="69">
        <v>30</v>
      </c>
      <c r="K11" s="69">
        <v>31</v>
      </c>
      <c r="L11" s="69">
        <v>31</v>
      </c>
      <c r="M11" s="69">
        <v>30</v>
      </c>
      <c r="N11" s="69">
        <v>31</v>
      </c>
      <c r="O11" s="69">
        <v>30</v>
      </c>
      <c r="P11" s="69">
        <v>31</v>
      </c>
      <c r="R11" s="69" t="s">
        <v>294</v>
      </c>
      <c r="S11" s="69" t="s">
        <v>296</v>
      </c>
    </row>
    <row r="12" spans="3:19">
      <c r="C12" s="23" t="s">
        <v>78</v>
      </c>
      <c r="D12" s="24" t="s">
        <v>1</v>
      </c>
      <c r="E12" s="323">
        <v>242889</v>
      </c>
      <c r="F12" s="323">
        <v>242920</v>
      </c>
      <c r="G12" s="323">
        <v>242948</v>
      </c>
      <c r="H12" s="323">
        <v>242979</v>
      </c>
      <c r="I12" s="323">
        <v>243009</v>
      </c>
      <c r="J12" s="323">
        <v>243040</v>
      </c>
      <c r="K12" s="323">
        <v>243070</v>
      </c>
      <c r="L12" s="323">
        <v>243101</v>
      </c>
      <c r="M12" s="323">
        <v>243132</v>
      </c>
      <c r="N12" s="323">
        <v>243162</v>
      </c>
      <c r="O12" s="323">
        <v>243193</v>
      </c>
      <c r="P12" s="323">
        <v>243223</v>
      </c>
    </row>
    <row r="13" spans="3:19">
      <c r="C13" s="26" t="s">
        <v>67</v>
      </c>
      <c r="D13" s="27" t="s">
        <v>61</v>
      </c>
      <c r="E13" s="328">
        <f>[2]Ability!BK3</f>
        <v>16.149176470588223</v>
      </c>
      <c r="F13" s="328">
        <f>[2]Ability!BL3</f>
        <v>13.44</v>
      </c>
      <c r="G13" s="328">
        <f>[2]Ability!BM3</f>
        <v>15.6</v>
      </c>
      <c r="H13" s="328">
        <f>[2]Ability!BN3</f>
        <v>14.4</v>
      </c>
      <c r="I13" s="328">
        <f>[2]Ability!BO3</f>
        <v>15.3</v>
      </c>
      <c r="J13" s="328">
        <f>[2]Ability!BP3</f>
        <v>14.4</v>
      </c>
      <c r="K13" s="328">
        <f>[2]Ability!BQ3</f>
        <v>14.9</v>
      </c>
      <c r="L13" s="328">
        <f>[2]Ability!BR3</f>
        <v>14.9</v>
      </c>
      <c r="M13" s="328">
        <f>[2]Ability!BS3</f>
        <v>14.4</v>
      </c>
      <c r="N13" s="328">
        <f>[2]Ability!BT3</f>
        <v>14.9</v>
      </c>
      <c r="O13" s="328">
        <f>[2]Ability!BU3</f>
        <v>14.4</v>
      </c>
      <c r="P13" s="328">
        <f>[2]Ability!BV3</f>
        <v>17.600000000000001</v>
      </c>
    </row>
    <row r="14" spans="3:19">
      <c r="C14" s="26" t="s">
        <v>68</v>
      </c>
      <c r="D14" s="27" t="s">
        <v>61</v>
      </c>
      <c r="E14" s="328">
        <f>[2]Ability!BK4</f>
        <v>5.998784810126585</v>
      </c>
      <c r="F14" s="328">
        <f>[2]Ability!BL4</f>
        <v>4.9762025316455682</v>
      </c>
      <c r="G14" s="328">
        <f>[2]Ability!BM4</f>
        <v>6.7</v>
      </c>
      <c r="H14" s="328">
        <f>[2]Ability!BN4</f>
        <v>5.8</v>
      </c>
      <c r="I14" s="328">
        <f>[2]Ability!BO4</f>
        <v>3.7</v>
      </c>
      <c r="J14" s="328">
        <f>[2]Ability!BP4</f>
        <v>5.7</v>
      </c>
      <c r="K14" s="328">
        <f>[2]Ability!BQ4</f>
        <v>6</v>
      </c>
      <c r="L14" s="328">
        <f>[2]Ability!BR4</f>
        <v>6</v>
      </c>
      <c r="M14" s="328">
        <f>[2]Ability!BS4</f>
        <v>5.8</v>
      </c>
      <c r="N14" s="328">
        <f>[2]Ability!BT4</f>
        <v>6</v>
      </c>
      <c r="O14" s="328">
        <f>[2]Ability!BU4</f>
        <v>5.8</v>
      </c>
      <c r="P14" s="328">
        <f>[2]Ability!BV4</f>
        <v>6</v>
      </c>
    </row>
    <row r="15" spans="3:19">
      <c r="C15" s="26" t="s">
        <v>69</v>
      </c>
      <c r="D15" s="27" t="s">
        <v>61</v>
      </c>
      <c r="E15" s="328">
        <f>[2]Ability!BK5</f>
        <v>6.6653164556962006</v>
      </c>
      <c r="F15" s="328">
        <f>[2]Ability!BL5</f>
        <v>5.529113924050634</v>
      </c>
      <c r="G15" s="328">
        <f>[2]Ability!BM5</f>
        <v>7.4</v>
      </c>
      <c r="H15" s="328">
        <f>[2]Ability!BN5</f>
        <v>7.1</v>
      </c>
      <c r="I15" s="328">
        <f>[2]Ability!BO5</f>
        <v>5.2</v>
      </c>
      <c r="J15" s="328">
        <f>[2]Ability!BP5</f>
        <v>7.8</v>
      </c>
      <c r="K15" s="328">
        <f>[2]Ability!BQ5</f>
        <v>8.1999999999999993</v>
      </c>
      <c r="L15" s="328">
        <f>[2]Ability!BR5</f>
        <v>8.1999999999999993</v>
      </c>
      <c r="M15" s="328">
        <f>[2]Ability!BS5</f>
        <v>7.9</v>
      </c>
      <c r="N15" s="328">
        <f>[2]Ability!BT5</f>
        <v>8.1999999999999993</v>
      </c>
      <c r="O15" s="328">
        <f>[2]Ability!BU5</f>
        <v>7.9</v>
      </c>
      <c r="P15" s="328">
        <f>[2]Ability!BV5</f>
        <v>8.1999999999999993</v>
      </c>
    </row>
    <row r="16" spans="3:19">
      <c r="C16" s="26" t="s">
        <v>70</v>
      </c>
      <c r="D16" s="27" t="s">
        <v>61</v>
      </c>
      <c r="E16" s="328">
        <f>[2]Ability!BK6</f>
        <v>48.05</v>
      </c>
      <c r="F16" s="328">
        <f>[2]Ability!BL6</f>
        <v>30.8</v>
      </c>
      <c r="G16" s="328">
        <f>[2]Ability!BM6</f>
        <v>30.3</v>
      </c>
      <c r="H16" s="328">
        <f>[2]Ability!BN6</f>
        <v>28.6</v>
      </c>
      <c r="I16" s="328">
        <f>[2]Ability!BO6</f>
        <v>31.4</v>
      </c>
      <c r="J16" s="328">
        <f>[2]Ability!BP6</f>
        <v>24</v>
      </c>
      <c r="K16" s="328">
        <f>[2]Ability!BQ6</f>
        <v>24.2</v>
      </c>
      <c r="L16" s="328">
        <f>[2]Ability!BR6</f>
        <v>24.2</v>
      </c>
      <c r="M16" s="328">
        <f>[2]Ability!BS6</f>
        <v>23.4</v>
      </c>
      <c r="N16" s="328">
        <f>[2]Ability!BT6</f>
        <v>29.2</v>
      </c>
      <c r="O16" s="328">
        <f>[2]Ability!BU6</f>
        <v>28.2</v>
      </c>
      <c r="P16" s="328">
        <f>[2]Ability!BV6</f>
        <v>15.1</v>
      </c>
    </row>
    <row r="17" spans="1:16">
      <c r="C17" s="26" t="s">
        <v>71</v>
      </c>
      <c r="D17" s="27" t="s">
        <v>61</v>
      </c>
      <c r="E17" s="328">
        <f>[2]Ability!BK7</f>
        <v>59.52</v>
      </c>
      <c r="F17" s="328">
        <f>[2]Ability!BL7</f>
        <v>53.091272727272731</v>
      </c>
      <c r="G17" s="328">
        <f>[2]Ability!BM7</f>
        <v>58.9</v>
      </c>
      <c r="H17" s="328">
        <f>[2]Ability!BN7</f>
        <v>54.2</v>
      </c>
      <c r="I17" s="328">
        <f>[2]Ability!BO7</f>
        <v>57.8</v>
      </c>
      <c r="J17" s="328">
        <f>[2]Ability!BP7</f>
        <v>53</v>
      </c>
      <c r="K17" s="328">
        <f>[2]Ability!BQ7</f>
        <v>52.1</v>
      </c>
      <c r="L17" s="328">
        <f>[2]Ability!BR7</f>
        <v>42.4</v>
      </c>
      <c r="M17" s="328">
        <f>[2]Ability!BS7</f>
        <v>41</v>
      </c>
      <c r="N17" s="328">
        <f>[2]Ability!BT7</f>
        <v>53.6</v>
      </c>
      <c r="O17" s="328">
        <f>[2]Ability!BU7</f>
        <v>51.6</v>
      </c>
      <c r="P17" s="328">
        <f>[2]Ability!BV7</f>
        <v>60.8</v>
      </c>
    </row>
    <row r="18" spans="1:16">
      <c r="C18" s="26" t="s">
        <v>72</v>
      </c>
      <c r="D18" s="27" t="s">
        <v>61</v>
      </c>
      <c r="E18" s="328">
        <f>[2]Ability!BK8</f>
        <v>45.88</v>
      </c>
      <c r="F18" s="328">
        <f>[2]Ability!BL8</f>
        <v>38.049999999999997</v>
      </c>
      <c r="G18" s="328">
        <f>[2]Ability!BM8</f>
        <v>40.700000000000003</v>
      </c>
      <c r="H18" s="328">
        <f>[2]Ability!BN8</f>
        <v>40</v>
      </c>
      <c r="I18" s="328">
        <f>[2]Ability!BO8</f>
        <v>10.6</v>
      </c>
      <c r="J18" s="328">
        <f>[2]Ability!BP8</f>
        <v>37</v>
      </c>
      <c r="K18" s="328">
        <f>[2]Ability!BQ8</f>
        <v>39.5</v>
      </c>
      <c r="L18" s="328">
        <f>[2]Ability!BR8</f>
        <v>39.5</v>
      </c>
      <c r="M18" s="328">
        <f>[2]Ability!BS8</f>
        <v>38.200000000000003</v>
      </c>
      <c r="N18" s="328">
        <f>[2]Ability!BT8</f>
        <v>39.5</v>
      </c>
      <c r="O18" s="328">
        <f>[2]Ability!BU8</f>
        <v>38.200000000000003</v>
      </c>
      <c r="P18" s="328">
        <f>[2]Ability!BV8</f>
        <v>43.3</v>
      </c>
    </row>
    <row r="19" spans="1:16">
      <c r="C19" s="26" t="s">
        <v>79</v>
      </c>
      <c r="D19" s="43" t="s">
        <v>61</v>
      </c>
      <c r="E19" s="42">
        <f>SUM(E13:E18)</f>
        <v>182.263277736411</v>
      </c>
      <c r="F19" s="42">
        <f t="shared" ref="F19" si="3">SUM(F13:F18)</f>
        <v>145.88658918296892</v>
      </c>
      <c r="G19" s="42">
        <f>SUM(G13:G18)</f>
        <v>159.60000000000002</v>
      </c>
      <c r="H19" s="42">
        <f>SUM(H13:H18)</f>
        <v>150.1</v>
      </c>
      <c r="I19" s="42">
        <f t="shared" ref="I19:P19" si="4">SUM(I13:I18)</f>
        <v>123.99999999999999</v>
      </c>
      <c r="J19" s="42">
        <f t="shared" si="4"/>
        <v>141.9</v>
      </c>
      <c r="K19" s="42">
        <f t="shared" si="4"/>
        <v>144.9</v>
      </c>
      <c r="L19" s="42">
        <f t="shared" si="4"/>
        <v>135.19999999999999</v>
      </c>
      <c r="M19" s="42">
        <f t="shared" si="4"/>
        <v>130.69999999999999</v>
      </c>
      <c r="N19" s="42">
        <f t="shared" si="4"/>
        <v>151.4</v>
      </c>
      <c r="O19" s="42">
        <f t="shared" si="4"/>
        <v>146.10000000000002</v>
      </c>
      <c r="P19" s="42">
        <f t="shared" si="4"/>
        <v>151</v>
      </c>
    </row>
    <row r="20" spans="1:16">
      <c r="C20" s="26" t="s">
        <v>79</v>
      </c>
      <c r="D20" s="41" t="s">
        <v>76</v>
      </c>
      <c r="E20" s="42">
        <f>E19/24/E11*1000</f>
        <v>244.97752383926212</v>
      </c>
      <c r="F20" s="42">
        <f t="shared" ref="F20" si="5">F19/24/F11*1000</f>
        <v>217.0931386651323</v>
      </c>
      <c r="G20" s="42">
        <f>G19/24/G11*1000</f>
        <v>214.51612903225811</v>
      </c>
      <c r="H20" s="42">
        <f>H19/24/H11*1000</f>
        <v>208.47222222222223</v>
      </c>
      <c r="I20" s="42">
        <f t="shared" ref="I20:P20" si="6">I19/24/I11*1000</f>
        <v>166.66666666666666</v>
      </c>
      <c r="J20" s="42">
        <f t="shared" si="6"/>
        <v>197.08333333333337</v>
      </c>
      <c r="K20" s="42">
        <f t="shared" si="6"/>
        <v>194.75806451612902</v>
      </c>
      <c r="L20" s="42">
        <f t="shared" si="6"/>
        <v>181.72043010752685</v>
      </c>
      <c r="M20" s="42">
        <f t="shared" si="6"/>
        <v>181.52777777777777</v>
      </c>
      <c r="N20" s="42">
        <f t="shared" si="6"/>
        <v>203.49462365591398</v>
      </c>
      <c r="O20" s="42">
        <f t="shared" si="6"/>
        <v>202.91666666666671</v>
      </c>
      <c r="P20" s="42">
        <f t="shared" si="6"/>
        <v>202.95698924731184</v>
      </c>
    </row>
    <row r="21" spans="1:16" ht="23.5">
      <c r="A21" s="70" t="s">
        <v>88</v>
      </c>
      <c r="C21" s="325" t="s">
        <v>227</v>
      </c>
      <c r="D21" s="326" t="s">
        <v>61</v>
      </c>
      <c r="E21" s="327">
        <f t="shared" ref="E21:P21" si="7">E32-E19</f>
        <v>0</v>
      </c>
      <c r="F21" s="327">
        <f t="shared" si="7"/>
        <v>0</v>
      </c>
      <c r="G21" s="327">
        <f t="shared" si="7"/>
        <v>0</v>
      </c>
      <c r="H21" s="327">
        <f t="shared" si="7"/>
        <v>0</v>
      </c>
      <c r="I21" s="327">
        <f t="shared" si="7"/>
        <v>0</v>
      </c>
      <c r="J21" s="327">
        <f t="shared" si="7"/>
        <v>0</v>
      </c>
      <c r="K21" s="327">
        <f t="shared" si="7"/>
        <v>0</v>
      </c>
      <c r="L21" s="327">
        <f t="shared" si="7"/>
        <v>0</v>
      </c>
      <c r="M21" s="327">
        <f t="shared" si="7"/>
        <v>0</v>
      </c>
      <c r="N21" s="327">
        <f t="shared" si="7"/>
        <v>0</v>
      </c>
      <c r="O21" s="327">
        <f t="shared" si="7"/>
        <v>0</v>
      </c>
      <c r="P21" s="327">
        <f t="shared" si="7"/>
        <v>0</v>
      </c>
    </row>
    <row r="22" spans="1:16" s="73" customFormat="1" ht="23.5">
      <c r="A22" s="71" t="s">
        <v>0</v>
      </c>
      <c r="B22" s="72"/>
      <c r="D22" s="72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</row>
    <row r="23" spans="1:16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90"/>
      <c r="B24" s="488"/>
      <c r="C24" s="488"/>
      <c r="D24" s="488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61</v>
      </c>
      <c r="B25" s="314" t="s">
        <v>95</v>
      </c>
      <c r="C25" s="314" t="s">
        <v>241</v>
      </c>
      <c r="D25" s="314" t="s">
        <v>95</v>
      </c>
      <c r="E25" s="423">
        <f t="shared" ref="E25:O25" si="8">E13+E14+E15</f>
        <v>28.81327773641101</v>
      </c>
      <c r="F25" s="423">
        <f t="shared" si="8"/>
        <v>23.945316455696201</v>
      </c>
      <c r="G25" s="423">
        <f t="shared" si="8"/>
        <v>29.700000000000003</v>
      </c>
      <c r="H25" s="423">
        <f t="shared" si="8"/>
        <v>27.299999999999997</v>
      </c>
      <c r="I25" s="423">
        <f t="shared" si="8"/>
        <v>24.2</v>
      </c>
      <c r="J25" s="423">
        <f t="shared" si="8"/>
        <v>27.900000000000002</v>
      </c>
      <c r="K25" s="423">
        <f t="shared" si="8"/>
        <v>29.099999999999998</v>
      </c>
      <c r="L25" s="423">
        <f t="shared" si="8"/>
        <v>29.099999999999998</v>
      </c>
      <c r="M25" s="423">
        <f t="shared" si="8"/>
        <v>28.1</v>
      </c>
      <c r="N25" s="423">
        <f t="shared" si="8"/>
        <v>29.099999999999998</v>
      </c>
      <c r="O25" s="423">
        <f t="shared" si="8"/>
        <v>28.1</v>
      </c>
      <c r="P25" s="423">
        <f>P13+P14+P15</f>
        <v>31.8</v>
      </c>
    </row>
    <row r="26" spans="1:16">
      <c r="A26" s="74" t="s">
        <v>61</v>
      </c>
      <c r="B26" s="314" t="s">
        <v>95</v>
      </c>
      <c r="C26" s="314" t="s">
        <v>242</v>
      </c>
      <c r="D26" s="314" t="s">
        <v>95</v>
      </c>
      <c r="E26" s="366">
        <f>[3]C2!O35</f>
        <v>26.857911860334255</v>
      </c>
      <c r="F26" s="366">
        <f>[3]C2!P35</f>
        <v>25.510755109027482</v>
      </c>
      <c r="G26" s="366">
        <f>[3]C2!Q35</f>
        <v>27.82143556151777</v>
      </c>
      <c r="H26" s="366">
        <f>[3]C2!R35</f>
        <v>27.822093585136475</v>
      </c>
      <c r="I26" s="366">
        <f>[3]C2!S35</f>
        <v>45.319928312562105</v>
      </c>
      <c r="J26" s="366">
        <f>[3]C2!T35</f>
        <v>42.66251413716644</v>
      </c>
      <c r="K26" s="366">
        <f>[3]C2!U35</f>
        <v>29.302382261640801</v>
      </c>
      <c r="L26" s="366">
        <f>[3]C2!V35</f>
        <v>29.829945898004432</v>
      </c>
      <c r="M26" s="366">
        <f>[3]C2!W35</f>
        <v>28.867689578713968</v>
      </c>
      <c r="N26" s="366">
        <f>[3]C2!X35</f>
        <v>28.944959064148637</v>
      </c>
      <c r="O26" s="366">
        <f>[3]C2!Y35</f>
        <v>28.027614343604252</v>
      </c>
      <c r="P26" s="366">
        <f>[3]C2!Z35</f>
        <v>0</v>
      </c>
    </row>
    <row r="27" spans="1:16">
      <c r="A27" s="74" t="s">
        <v>61</v>
      </c>
      <c r="B27" s="314" t="s">
        <v>95</v>
      </c>
      <c r="C27" s="314" t="s">
        <v>243</v>
      </c>
      <c r="D27" s="314" t="s">
        <v>95</v>
      </c>
      <c r="E27" s="423">
        <f t="shared" ref="E27:O27" si="9">E19-E25-E26-E30-E31</f>
        <v>114.806</v>
      </c>
      <c r="F27" s="423">
        <f t="shared" si="9"/>
        <v>85.653272727272707</v>
      </c>
      <c r="G27" s="423">
        <f t="shared" si="9"/>
        <v>89.724000000000032</v>
      </c>
      <c r="H27" s="423">
        <f t="shared" si="9"/>
        <v>83.920000000000016</v>
      </c>
      <c r="I27" s="423">
        <f t="shared" si="9"/>
        <v>44.744</v>
      </c>
      <c r="J27" s="423">
        <f t="shared" si="9"/>
        <v>60.720000000000013</v>
      </c>
      <c r="K27" s="423">
        <f t="shared" si="9"/>
        <v>75.624000000000009</v>
      </c>
      <c r="L27" s="423">
        <f t="shared" si="9"/>
        <v>65.923999999999992</v>
      </c>
      <c r="M27" s="423">
        <f t="shared" si="9"/>
        <v>63.72</v>
      </c>
      <c r="N27" s="423">
        <f t="shared" si="9"/>
        <v>82.124000000000009</v>
      </c>
      <c r="O27" s="423">
        <f t="shared" si="9"/>
        <v>79.120000000000033</v>
      </c>
      <c r="P27" s="423">
        <f>P19-P25-P26-P30-P31</f>
        <v>101.34400000000001</v>
      </c>
    </row>
    <row r="28" spans="1:16">
      <c r="A28" s="74" t="s">
        <v>61</v>
      </c>
      <c r="B28" s="314" t="s">
        <v>95</v>
      </c>
      <c r="C28" s="314" t="s">
        <v>244</v>
      </c>
      <c r="D28" s="314" t="s">
        <v>95</v>
      </c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5"/>
    </row>
    <row r="29" spans="1:16">
      <c r="A29" s="74" t="s">
        <v>61</v>
      </c>
      <c r="B29" s="314" t="s">
        <v>95</v>
      </c>
      <c r="C29" s="314" t="s">
        <v>245</v>
      </c>
      <c r="D29" s="314" t="s">
        <v>95</v>
      </c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5"/>
    </row>
    <row r="30" spans="1:16">
      <c r="A30" s="74" t="s">
        <v>61</v>
      </c>
      <c r="B30" s="314" t="s">
        <v>95</v>
      </c>
      <c r="C30" s="314" t="s">
        <v>246</v>
      </c>
      <c r="D30" s="314" t="s">
        <v>95</v>
      </c>
      <c r="E30" s="329">
        <f>4*24*E11/1000</f>
        <v>2.976</v>
      </c>
      <c r="F30" s="329">
        <f t="shared" ref="F30:P30" si="10">4*24*F11/1000</f>
        <v>2.6880000000000002</v>
      </c>
      <c r="G30" s="329">
        <f t="shared" si="10"/>
        <v>2.976</v>
      </c>
      <c r="H30" s="329">
        <f t="shared" si="10"/>
        <v>2.88</v>
      </c>
      <c r="I30" s="329">
        <f t="shared" si="10"/>
        <v>2.976</v>
      </c>
      <c r="J30" s="329">
        <f t="shared" si="10"/>
        <v>2.88</v>
      </c>
      <c r="K30" s="329">
        <f t="shared" si="10"/>
        <v>2.976</v>
      </c>
      <c r="L30" s="329">
        <f t="shared" si="10"/>
        <v>2.976</v>
      </c>
      <c r="M30" s="329">
        <f t="shared" si="10"/>
        <v>2.88</v>
      </c>
      <c r="N30" s="329">
        <f t="shared" si="10"/>
        <v>2.976</v>
      </c>
      <c r="O30" s="329">
        <f t="shared" si="10"/>
        <v>2.88</v>
      </c>
      <c r="P30" s="329">
        <f t="shared" si="10"/>
        <v>2.976</v>
      </c>
    </row>
    <row r="31" spans="1:16">
      <c r="A31" s="74" t="s">
        <v>61</v>
      </c>
      <c r="B31" s="314" t="s">
        <v>95</v>
      </c>
      <c r="C31" s="314" t="s">
        <v>196</v>
      </c>
      <c r="D31" s="314" t="s">
        <v>95</v>
      </c>
      <c r="E31" s="366">
        <f>[3]C2!O27</f>
        <v>8.8100881396657407</v>
      </c>
      <c r="F31" s="366">
        <f>[3]C2!P27</f>
        <v>8.0892448909725196</v>
      </c>
      <c r="G31" s="366">
        <f>[3]C2!Q27</f>
        <v>9.3785644384822238</v>
      </c>
      <c r="H31" s="366">
        <f>[3]C2!R27</f>
        <v>8.1779064148635214</v>
      </c>
      <c r="I31" s="366">
        <f>[3]C2!S27</f>
        <v>6.7600716874378808</v>
      </c>
      <c r="J31" s="366">
        <f>[3]C2!T27</f>
        <v>7.7374858628335517</v>
      </c>
      <c r="K31" s="366">
        <f>[3]C2!U27</f>
        <v>7.8976177383592034</v>
      </c>
      <c r="L31" s="366">
        <f>[3]C2!V27</f>
        <v>7.3700541019955681</v>
      </c>
      <c r="M31" s="366">
        <f>[3]C2!W27</f>
        <v>7.1323104212860331</v>
      </c>
      <c r="N31" s="366">
        <f>[3]C2!X27</f>
        <v>8.2550409358513654</v>
      </c>
      <c r="O31" s="366">
        <f>[3]C2!Y27</f>
        <v>7.9723856563957494</v>
      </c>
      <c r="P31" s="366">
        <f>[3]C2!Z27</f>
        <v>14.88</v>
      </c>
    </row>
    <row r="32" spans="1:16" s="73" customFormat="1" ht="23.5">
      <c r="A32" s="71" t="s">
        <v>4</v>
      </c>
      <c r="B32" s="72"/>
      <c r="D32" s="72"/>
      <c r="E32" s="424">
        <f t="shared" ref="E32:P32" si="11">SUM(E25:E31)</f>
        <v>182.263277736411</v>
      </c>
      <c r="F32" s="424">
        <f t="shared" si="11"/>
        <v>145.88658918296889</v>
      </c>
      <c r="G32" s="424">
        <f t="shared" si="11"/>
        <v>159.60000000000002</v>
      </c>
      <c r="H32" s="424">
        <f t="shared" si="11"/>
        <v>150.1</v>
      </c>
      <c r="I32" s="424">
        <f t="shared" si="11"/>
        <v>123.99999999999999</v>
      </c>
      <c r="J32" s="424">
        <f t="shared" si="11"/>
        <v>141.9</v>
      </c>
      <c r="K32" s="424">
        <f t="shared" si="11"/>
        <v>144.9</v>
      </c>
      <c r="L32" s="424">
        <f t="shared" si="11"/>
        <v>135.19999999999999</v>
      </c>
      <c r="M32" s="424">
        <f t="shared" si="11"/>
        <v>130.69999999999999</v>
      </c>
      <c r="N32" s="424">
        <f t="shared" si="11"/>
        <v>151.4</v>
      </c>
      <c r="O32" s="424">
        <f t="shared" si="11"/>
        <v>146.10000000000002</v>
      </c>
      <c r="P32" s="424">
        <f t="shared" si="11"/>
        <v>151</v>
      </c>
    </row>
    <row r="33" spans="1:16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90"/>
      <c r="B34" s="488"/>
      <c r="C34" s="488"/>
      <c r="D34" s="488"/>
      <c r="E34" s="309">
        <f>E24</f>
        <v>23743</v>
      </c>
      <c r="F34" s="309">
        <f t="shared" ref="F34:P34" si="12">F24</f>
        <v>23774</v>
      </c>
      <c r="G34" s="309">
        <f t="shared" si="12"/>
        <v>23802</v>
      </c>
      <c r="H34" s="309">
        <f t="shared" si="12"/>
        <v>23833</v>
      </c>
      <c r="I34" s="309">
        <f t="shared" si="12"/>
        <v>23863</v>
      </c>
      <c r="J34" s="309">
        <f t="shared" si="12"/>
        <v>23894</v>
      </c>
      <c r="K34" s="309">
        <f t="shared" si="12"/>
        <v>23924</v>
      </c>
      <c r="L34" s="309">
        <f t="shared" si="12"/>
        <v>23955</v>
      </c>
      <c r="M34" s="309">
        <f t="shared" si="12"/>
        <v>23986</v>
      </c>
      <c r="N34" s="309">
        <f t="shared" si="12"/>
        <v>24016</v>
      </c>
      <c r="O34" s="309">
        <f t="shared" si="12"/>
        <v>24047</v>
      </c>
      <c r="P34" s="309">
        <f t="shared" si="12"/>
        <v>24077</v>
      </c>
    </row>
    <row r="35" spans="1:16">
      <c r="A35" s="74"/>
      <c r="B35" s="76"/>
      <c r="C35" s="308" t="s">
        <v>62</v>
      </c>
      <c r="D35" s="76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</row>
    <row r="36" spans="1:16">
      <c r="A36" s="74" t="s">
        <v>61</v>
      </c>
      <c r="B36" s="76" t="s">
        <v>95</v>
      </c>
      <c r="C36" s="77" t="s">
        <v>2</v>
      </c>
      <c r="D36" s="76" t="s">
        <v>95</v>
      </c>
      <c r="E36" s="425">
        <f>[3]C3LPG!AK113</f>
        <v>21</v>
      </c>
      <c r="F36" s="425">
        <f>[3]C3LPG!AL113</f>
        <v>26.561</v>
      </c>
      <c r="G36" s="425">
        <f>[3]C3LPG!AM113</f>
        <v>29.900000000000002</v>
      </c>
      <c r="H36" s="425">
        <f>[3]C3LPG!AN113</f>
        <v>23.6</v>
      </c>
      <c r="I36" s="425">
        <f>[3]C3LPG!AO113</f>
        <v>16.986338400000001</v>
      </c>
      <c r="J36" s="425">
        <f>[3]C3LPG!AP113</f>
        <v>18.438392</v>
      </c>
      <c r="K36" s="425">
        <f>[3]C3LPG!AQ113</f>
        <v>17.986338400000001</v>
      </c>
      <c r="L36" s="425">
        <f>[3]C3LPG!AR113</f>
        <v>16.986338400000001</v>
      </c>
      <c r="M36" s="425">
        <f>[3]C3LPG!AS113</f>
        <v>16.438392</v>
      </c>
      <c r="N36" s="425">
        <f>[3]C3LPG!AT113</f>
        <v>16.986338400000001</v>
      </c>
      <c r="O36" s="425">
        <f>[3]C3LPG!AU113</f>
        <v>16.438392</v>
      </c>
      <c r="P36" s="425">
        <f>[3]C3LPG!AV113</f>
        <v>16.986338400000001</v>
      </c>
    </row>
    <row r="37" spans="1:16">
      <c r="A37" s="74" t="s">
        <v>61</v>
      </c>
      <c r="B37" s="123" t="s">
        <v>281</v>
      </c>
      <c r="C37" s="77" t="s">
        <v>2</v>
      </c>
      <c r="D37" s="76" t="s">
        <v>95</v>
      </c>
      <c r="E37" s="425">
        <f>[3]C3LPG!AK104</f>
        <v>0</v>
      </c>
      <c r="F37" s="425">
        <f>[3]C3LPG!AL104</f>
        <v>0</v>
      </c>
      <c r="G37" s="425">
        <f>[3]C3LPG!AM104</f>
        <v>0</v>
      </c>
      <c r="H37" s="425">
        <f>[3]C3LPG!AN104</f>
        <v>19</v>
      </c>
      <c r="I37" s="425">
        <f>[3]C3LPG!AO104</f>
        <v>51</v>
      </c>
      <c r="J37" s="425">
        <f>[3]C3LPG!AP104</f>
        <v>33.216999999999999</v>
      </c>
      <c r="K37" s="425">
        <f>[3]C3LPG!AQ104</f>
        <v>35.976999999999997</v>
      </c>
      <c r="L37" s="425">
        <f>[3]C3LPG!AR104</f>
        <v>39.902999999999999</v>
      </c>
      <c r="M37" s="425">
        <f>[3]C3LPG!AS104</f>
        <v>19.89204045832156</v>
      </c>
      <c r="N37" s="425">
        <f>[3]C3LPG!AT104</f>
        <v>43.545179998576657</v>
      </c>
      <c r="O37" s="425">
        <f>[3]C3LPG!AU104</f>
        <v>42.982199800729759</v>
      </c>
      <c r="P37" s="425">
        <f>[3]C3LPG!AV104</f>
        <v>17.454420186460034</v>
      </c>
    </row>
    <row r="38" spans="1:16">
      <c r="A38" s="74"/>
      <c r="B38" s="78"/>
      <c r="C38" s="79" t="s">
        <v>63</v>
      </c>
      <c r="D38" s="78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</row>
    <row r="39" spans="1:16">
      <c r="A39" s="74" t="s">
        <v>61</v>
      </c>
      <c r="B39" s="78" t="s">
        <v>95</v>
      </c>
      <c r="C39" s="80" t="s">
        <v>222</v>
      </c>
      <c r="D39" s="78" t="s">
        <v>95</v>
      </c>
      <c r="E39" s="425">
        <f>[3]C3LPG!AK121</f>
        <v>26.04</v>
      </c>
      <c r="F39" s="425">
        <f>[3]C3LPG!AL121</f>
        <v>23.370999999999999</v>
      </c>
      <c r="G39" s="425">
        <f>[3]C3LPG!AM121</f>
        <v>29.715</v>
      </c>
      <c r="H39" s="425">
        <f>[3]C3LPG!AN121</f>
        <v>25.8</v>
      </c>
      <c r="I39" s="425">
        <f>[3]C3LPG!AO121</f>
        <v>26.66</v>
      </c>
      <c r="J39" s="425">
        <f>[3]C3LPG!AP121</f>
        <v>26.1</v>
      </c>
      <c r="K39" s="425">
        <f>[3]C3LPG!AQ121</f>
        <v>26.97</v>
      </c>
      <c r="L39" s="425">
        <f>[3]C3LPG!AR121</f>
        <v>26.97</v>
      </c>
      <c r="M39" s="425">
        <f>[3]C3LPG!AS121</f>
        <v>26.1</v>
      </c>
      <c r="N39" s="425">
        <f>[3]C3LPG!AT121</f>
        <v>26.97</v>
      </c>
      <c r="O39" s="425">
        <f>[3]C3LPG!AU121</f>
        <v>26.1</v>
      </c>
      <c r="P39" s="425">
        <f>[3]C3LPG!AV121</f>
        <v>26.97</v>
      </c>
    </row>
    <row r="40" spans="1:16">
      <c r="A40" s="74"/>
      <c r="B40" s="67"/>
      <c r="C40" s="81" t="s">
        <v>64</v>
      </c>
      <c r="D40" s="67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</row>
    <row r="41" spans="1:16">
      <c r="A41" s="74" t="s">
        <v>61</v>
      </c>
      <c r="B41" s="67" t="s">
        <v>95</v>
      </c>
      <c r="C41" s="82" t="s">
        <v>221</v>
      </c>
      <c r="D41" s="67" t="s">
        <v>95</v>
      </c>
      <c r="E41" s="425">
        <f>[3]C3LPG!AK122</f>
        <v>22.545454545454501</v>
      </c>
      <c r="F41" s="425">
        <f>[3]C3LPG!AL122</f>
        <v>3.28</v>
      </c>
      <c r="G41" s="425">
        <f>[3]C3LPG!AM122</f>
        <v>17</v>
      </c>
      <c r="H41" s="425">
        <f>[3]C3LPG!AN122</f>
        <v>19.248901263752749</v>
      </c>
      <c r="I41" s="425">
        <f>[3]C3LPG!AO122</f>
        <v>16.573292081955454</v>
      </c>
      <c r="J41" s="425">
        <f>[3]C3LPG!AP122</f>
        <v>20.55</v>
      </c>
      <c r="K41" s="425">
        <f>[3]C3LPG!AQ122</f>
        <v>21.234999999999999</v>
      </c>
      <c r="L41" s="425">
        <f>[3]C3LPG!AR122</f>
        <v>15.5</v>
      </c>
      <c r="M41" s="425">
        <f>[3]C3LPG!AS122</f>
        <v>13.5</v>
      </c>
      <c r="N41" s="425">
        <f>[3]C3LPG!AT122</f>
        <v>21.234999999999999</v>
      </c>
      <c r="O41" s="425">
        <f>[3]C3LPG!AU122</f>
        <v>25.35</v>
      </c>
      <c r="P41" s="425">
        <f>[3]C3LPG!AV122</f>
        <v>26.207399999999996</v>
      </c>
    </row>
    <row r="42" spans="1:16">
      <c r="A42" s="74" t="s">
        <v>61</v>
      </c>
      <c r="B42" s="67" t="s">
        <v>95</v>
      </c>
      <c r="C42" s="82" t="s">
        <v>265</v>
      </c>
      <c r="D42" s="67" t="s">
        <v>95</v>
      </c>
      <c r="E42" s="425">
        <f>[3]C3LPG!AK123</f>
        <v>6.196206481278594</v>
      </c>
      <c r="F42" s="425">
        <f>[3]C3LPG!AL123</f>
        <v>0</v>
      </c>
      <c r="G42" s="425">
        <f>[3]C3LPG!AM123</f>
        <v>0</v>
      </c>
      <c r="H42" s="425">
        <f>[3]C3LPG!AN123</f>
        <v>6.1596484044008797</v>
      </c>
      <c r="I42" s="425">
        <f>[3]C3LPG!AO123</f>
        <v>5.3034534662257453</v>
      </c>
      <c r="J42" s="425">
        <f>[3]C3LPG!AP123</f>
        <v>0</v>
      </c>
      <c r="K42" s="425">
        <f>[3]C3LPG!AQ123</f>
        <v>0</v>
      </c>
      <c r="L42" s="425">
        <f>[3]C3LPG!AR123</f>
        <v>0</v>
      </c>
      <c r="M42" s="425">
        <f>[3]C3LPG!AS123</f>
        <v>0</v>
      </c>
      <c r="N42" s="425">
        <f>[3]C3LPG!AT123</f>
        <v>0</v>
      </c>
      <c r="O42" s="425">
        <f>[3]C3LPG!AU123</f>
        <v>0</v>
      </c>
      <c r="P42" s="425">
        <f>[3]C3LPG!AV123</f>
        <v>0</v>
      </c>
    </row>
    <row r="43" spans="1:16">
      <c r="A43" s="74" t="s">
        <v>61</v>
      </c>
      <c r="B43" s="67" t="s">
        <v>95</v>
      </c>
      <c r="C43" s="82" t="s">
        <v>285</v>
      </c>
      <c r="D43" s="67" t="s">
        <v>95</v>
      </c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</row>
    <row r="44" spans="1:16" ht="15" thickBot="1">
      <c r="A44" s="390"/>
      <c r="B44" s="393"/>
      <c r="C44" s="394" t="s">
        <v>178</v>
      </c>
      <c r="D44" s="393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</row>
    <row r="45" spans="1:16">
      <c r="A45" s="89" t="s">
        <v>61</v>
      </c>
      <c r="B45" s="407" t="s">
        <v>95</v>
      </c>
      <c r="C45" s="408" t="s">
        <v>283</v>
      </c>
      <c r="D45" s="409" t="s">
        <v>95</v>
      </c>
      <c r="E45" s="428">
        <f>[3]C3LPG!AK115</f>
        <v>6.7839999999999998</v>
      </c>
      <c r="F45" s="428">
        <f>[3]C3LPG!AL115</f>
        <v>0</v>
      </c>
      <c r="G45" s="428">
        <f>[3]C3LPG!AM115</f>
        <v>1.4</v>
      </c>
      <c r="H45" s="428">
        <f>[3]C3LPG!AN115</f>
        <v>0</v>
      </c>
      <c r="I45" s="428">
        <f>[3]C3LPG!AO115</f>
        <v>0</v>
      </c>
      <c r="J45" s="428">
        <f>[3]C3LPG!AP115</f>
        <v>0</v>
      </c>
      <c r="K45" s="428">
        <f>[3]C3LPG!AQ115</f>
        <v>0</v>
      </c>
      <c r="L45" s="428">
        <f>[3]C3LPG!AR115</f>
        <v>0</v>
      </c>
      <c r="M45" s="428">
        <f>[3]C3LPG!AS115</f>
        <v>0</v>
      </c>
      <c r="N45" s="428">
        <f>[3]C3LPG!AT115</f>
        <v>0</v>
      </c>
      <c r="O45" s="428">
        <f>[3]C3LPG!AU115</f>
        <v>0</v>
      </c>
      <c r="P45" s="428">
        <f>[3]C3LPG!AV115</f>
        <v>0</v>
      </c>
    </row>
    <row r="46" spans="1:16">
      <c r="A46" s="93" t="s">
        <v>61</v>
      </c>
      <c r="B46" s="310" t="s">
        <v>282</v>
      </c>
      <c r="C46" s="80" t="s">
        <v>283</v>
      </c>
      <c r="D46" s="410" t="s">
        <v>3</v>
      </c>
      <c r="E46" s="428">
        <f>[3]C3LPG!AK100</f>
        <v>0</v>
      </c>
      <c r="F46" s="428">
        <f>[3]C3LPG!AL100</f>
        <v>0</v>
      </c>
      <c r="G46" s="428">
        <f>[3]C3LPG!AM100</f>
        <v>0</v>
      </c>
      <c r="H46" s="428">
        <f>[3]C3LPG!AN100</f>
        <v>0</v>
      </c>
      <c r="I46" s="428">
        <f>[3]C3LPG!AO100</f>
        <v>0</v>
      </c>
      <c r="J46" s="428">
        <f>[3]C3LPG!AP100</f>
        <v>0</v>
      </c>
      <c r="K46" s="428">
        <f>[3]C3LPG!AQ100</f>
        <v>0</v>
      </c>
      <c r="L46" s="428">
        <f>[3]C3LPG!AR100</f>
        <v>0</v>
      </c>
      <c r="M46" s="428">
        <f>[3]C3LPG!AS100</f>
        <v>0</v>
      </c>
      <c r="N46" s="428">
        <f>[3]C3LPG!AT100</f>
        <v>0</v>
      </c>
      <c r="O46" s="428">
        <f>[3]C3LPG!AU100</f>
        <v>0</v>
      </c>
      <c r="P46" s="428">
        <f>[3]C3LPG!AV100</f>
        <v>0</v>
      </c>
    </row>
    <row r="47" spans="1:16">
      <c r="A47" s="93" t="s">
        <v>61</v>
      </c>
      <c r="B47" s="310" t="s">
        <v>281</v>
      </c>
      <c r="C47" s="80" t="s">
        <v>283</v>
      </c>
      <c r="D47" s="102" t="s">
        <v>95</v>
      </c>
      <c r="E47" s="428">
        <f>[3]C3LPG!AK102</f>
        <v>0</v>
      </c>
      <c r="F47" s="428">
        <f>[3]C3LPG!AL102</f>
        <v>0</v>
      </c>
      <c r="G47" s="428">
        <f>[3]C3LPG!AM102</f>
        <v>0</v>
      </c>
      <c r="H47" s="428">
        <f>[3]C3LPG!AN102</f>
        <v>39.5</v>
      </c>
      <c r="I47" s="428">
        <f>[3]C3LPG!AO102</f>
        <v>21.8</v>
      </c>
      <c r="J47" s="428">
        <f>[3]C3LPG!AP102</f>
        <v>19.100000000000001</v>
      </c>
      <c r="K47" s="428">
        <f>[3]C3LPG!AQ102</f>
        <v>20.100000000000001</v>
      </c>
      <c r="L47" s="428">
        <f>[3]C3LPG!AR102</f>
        <v>21.2</v>
      </c>
      <c r="M47" s="428">
        <f>[3]C3LPG!AS102</f>
        <v>20.5</v>
      </c>
      <c r="N47" s="428">
        <f>[3]C3LPG!AT102</f>
        <v>18.100000000000001</v>
      </c>
      <c r="O47" s="428">
        <f>[3]C3LPG!AU102</f>
        <v>18.399999999999999</v>
      </c>
      <c r="P47" s="428">
        <f>[3]C3LPG!AV102</f>
        <v>5.2</v>
      </c>
    </row>
    <row r="48" spans="1:16">
      <c r="A48" s="93" t="s">
        <v>61</v>
      </c>
      <c r="B48" s="78" t="s">
        <v>95</v>
      </c>
      <c r="C48" s="80" t="s">
        <v>284</v>
      </c>
      <c r="D48" s="102" t="s">
        <v>95</v>
      </c>
      <c r="E48" s="428"/>
      <c r="F48" s="428"/>
      <c r="G48" s="428"/>
      <c r="H48" s="428"/>
      <c r="I48" s="428"/>
      <c r="J48" s="428"/>
      <c r="K48" s="428"/>
      <c r="L48" s="428"/>
      <c r="M48" s="428"/>
      <c r="N48" s="428"/>
      <c r="O48" s="428"/>
      <c r="P48" s="428"/>
    </row>
    <row r="49" spans="1:16">
      <c r="A49" s="93" t="s">
        <v>61</v>
      </c>
      <c r="B49" s="310" t="s">
        <v>282</v>
      </c>
      <c r="C49" s="80" t="s">
        <v>284</v>
      </c>
      <c r="D49" s="410" t="s">
        <v>3</v>
      </c>
      <c r="E49" s="428"/>
      <c r="F49" s="428"/>
      <c r="G49" s="428"/>
      <c r="H49" s="428"/>
      <c r="I49" s="428"/>
      <c r="J49" s="428"/>
      <c r="K49" s="428"/>
      <c r="L49" s="428"/>
      <c r="M49" s="428"/>
      <c r="N49" s="428"/>
      <c r="O49" s="428"/>
      <c r="P49" s="428"/>
    </row>
    <row r="50" spans="1:16" ht="15" thickBot="1">
      <c r="A50" s="96" t="s">
        <v>61</v>
      </c>
      <c r="B50" s="404" t="s">
        <v>281</v>
      </c>
      <c r="C50" s="411" t="s">
        <v>284</v>
      </c>
      <c r="D50" s="412" t="s">
        <v>95</v>
      </c>
      <c r="E50" s="428"/>
      <c r="F50" s="428"/>
      <c r="G50" s="428"/>
      <c r="H50" s="428"/>
      <c r="I50" s="428"/>
      <c r="J50" s="428"/>
      <c r="K50" s="428"/>
      <c r="L50" s="428"/>
      <c r="M50" s="428"/>
      <c r="N50" s="428"/>
      <c r="O50" s="428"/>
      <c r="P50" s="428"/>
    </row>
    <row r="51" spans="1:16">
      <c r="A51" s="418" t="s">
        <v>61</v>
      </c>
      <c r="B51" s="397" t="s">
        <v>95</v>
      </c>
      <c r="C51" s="398" t="s">
        <v>291</v>
      </c>
      <c r="D51" s="419" t="s">
        <v>95</v>
      </c>
      <c r="E51" s="330">
        <f>[3]C3LPG!AK116</f>
        <v>0</v>
      </c>
      <c r="F51" s="330">
        <f>[3]C3LPG!AL116</f>
        <v>0</v>
      </c>
      <c r="G51" s="330">
        <f>[3]C3LPG!AM116</f>
        <v>0</v>
      </c>
      <c r="H51" s="330">
        <f>[3]C3LPG!AN116</f>
        <v>0</v>
      </c>
      <c r="I51" s="330">
        <f>[3]C3LPG!AO116</f>
        <v>0</v>
      </c>
      <c r="J51" s="330">
        <f>[3]C3LPG!AP116</f>
        <v>0</v>
      </c>
      <c r="K51" s="330">
        <f>[3]C3LPG!AQ116</f>
        <v>0</v>
      </c>
      <c r="L51" s="330">
        <f>[3]C3LPG!AR116</f>
        <v>0</v>
      </c>
      <c r="M51" s="330">
        <f>[3]C3LPG!AS116</f>
        <v>0</v>
      </c>
      <c r="N51" s="330">
        <f>[3]C3LPG!AT116</f>
        <v>0</v>
      </c>
      <c r="O51" s="330">
        <f>[3]C3LPG!AU116</f>
        <v>0</v>
      </c>
      <c r="P51" s="330">
        <f>[3]C3LPG!AV116</f>
        <v>0</v>
      </c>
    </row>
    <row r="52" spans="1:16">
      <c r="A52" s="93" t="s">
        <v>61</v>
      </c>
      <c r="B52" s="310" t="s">
        <v>282</v>
      </c>
      <c r="C52" s="80" t="s">
        <v>291</v>
      </c>
      <c r="D52" s="410" t="s">
        <v>3</v>
      </c>
      <c r="E52" s="330">
        <f>[3]C3LPG!AK101</f>
        <v>9.6589999999999989</v>
      </c>
      <c r="F52" s="330">
        <f>[3]C3LPG!AL101</f>
        <v>17</v>
      </c>
      <c r="G52" s="330">
        <f>[3]C3LPG!AM101</f>
        <v>20.05</v>
      </c>
      <c r="H52" s="330">
        <f>[3]C3LPG!AN101</f>
        <v>0</v>
      </c>
      <c r="I52" s="330">
        <f>[3]C3LPG!AO101</f>
        <v>0</v>
      </c>
      <c r="J52" s="330">
        <f>[3]C3LPG!AP101</f>
        <v>0</v>
      </c>
      <c r="K52" s="330">
        <f>[3]C3LPG!AQ101</f>
        <v>0</v>
      </c>
      <c r="L52" s="330">
        <f>[3]C3LPG!AR101</f>
        <v>0</v>
      </c>
      <c r="M52" s="330">
        <f>[3]C3LPG!AS101</f>
        <v>0</v>
      </c>
      <c r="N52" s="330">
        <f>[3]C3LPG!AT101</f>
        <v>0</v>
      </c>
      <c r="O52" s="330">
        <f>[3]C3LPG!AU101</f>
        <v>0</v>
      </c>
      <c r="P52" s="330">
        <f>[3]C3LPG!AV101</f>
        <v>0</v>
      </c>
    </row>
    <row r="53" spans="1:16" ht="15" thickBot="1">
      <c r="A53" s="96" t="s">
        <v>61</v>
      </c>
      <c r="B53" s="404" t="s">
        <v>281</v>
      </c>
      <c r="C53" s="411" t="s">
        <v>291</v>
      </c>
      <c r="D53" s="412" t="s">
        <v>95</v>
      </c>
      <c r="E53" s="330">
        <f>[3]C3LPG!AK103</f>
        <v>0</v>
      </c>
      <c r="F53" s="330">
        <f>[3]C3LPG!AL103</f>
        <v>0</v>
      </c>
      <c r="G53" s="330">
        <f>[3]C3LPG!AM103</f>
        <v>0</v>
      </c>
      <c r="H53" s="330">
        <f>[3]C3LPG!AN103</f>
        <v>0</v>
      </c>
      <c r="I53" s="330">
        <f>[3]C3LPG!AO103</f>
        <v>0</v>
      </c>
      <c r="J53" s="330">
        <f>[3]C3LPG!AP103</f>
        <v>0</v>
      </c>
      <c r="K53" s="330">
        <f>[3]C3LPG!AQ103</f>
        <v>0</v>
      </c>
      <c r="L53" s="330">
        <f>[3]C3LPG!AR103</f>
        <v>0</v>
      </c>
      <c r="M53" s="330">
        <f>[3]C3LPG!AS103</f>
        <v>0</v>
      </c>
      <c r="N53" s="330">
        <f>[3]C3LPG!AT103</f>
        <v>0</v>
      </c>
      <c r="O53" s="330">
        <f>[3]C3LPG!AU103</f>
        <v>0</v>
      </c>
      <c r="P53" s="330">
        <f>[3]C3LPG!AV103</f>
        <v>0</v>
      </c>
    </row>
    <row r="54" spans="1:16">
      <c r="A54" s="87" t="s">
        <v>61</v>
      </c>
      <c r="B54" s="100" t="s">
        <v>95</v>
      </c>
      <c r="C54" s="100" t="s">
        <v>101</v>
      </c>
      <c r="D54" s="100" t="s">
        <v>95</v>
      </c>
      <c r="E54" s="425">
        <f>[3]C3LPG!AK124</f>
        <v>0.65</v>
      </c>
      <c r="F54" s="425">
        <f>[3]C3LPG!AL124</f>
        <v>0.65</v>
      </c>
      <c r="G54" s="425">
        <f>[3]C3LPG!AM124</f>
        <v>0.65</v>
      </c>
      <c r="H54" s="425">
        <f>[3]C3LPG!AN124</f>
        <v>0.5</v>
      </c>
      <c r="I54" s="425">
        <f>[3]C3LPG!AO124</f>
        <v>0.5</v>
      </c>
      <c r="J54" s="425">
        <f>[3]C3LPG!AP124</f>
        <v>0.5</v>
      </c>
      <c r="K54" s="425">
        <f>[3]C3LPG!AQ124</f>
        <v>0.5</v>
      </c>
      <c r="L54" s="425">
        <f>[3]C3LPG!AR124</f>
        <v>0.5</v>
      </c>
      <c r="M54" s="425">
        <f>[3]C3LPG!AS124</f>
        <v>0.5</v>
      </c>
      <c r="N54" s="425">
        <f>[3]C3LPG!AT124</f>
        <v>0.5</v>
      </c>
      <c r="O54" s="425">
        <f>[3]C3LPG!AU124</f>
        <v>0.5</v>
      </c>
      <c r="P54" s="425">
        <f>[3]C3LPG!AV124</f>
        <v>0.5</v>
      </c>
    </row>
    <row r="55" spans="1:16" s="73" customFormat="1" ht="23.5">
      <c r="A55" s="71" t="s">
        <v>5</v>
      </c>
      <c r="B55" s="72"/>
      <c r="D55" s="72"/>
      <c r="E55" s="424">
        <f t="shared" ref="E55:P55" si="13">SUM(E35:E54)</f>
        <v>92.874661026733094</v>
      </c>
      <c r="F55" s="424">
        <f t="shared" si="13"/>
        <v>70.862000000000009</v>
      </c>
      <c r="G55" s="424">
        <f t="shared" si="13"/>
        <v>98.715000000000018</v>
      </c>
      <c r="H55" s="424">
        <f t="shared" si="13"/>
        <v>133.80854966815363</v>
      </c>
      <c r="I55" s="424">
        <f t="shared" si="13"/>
        <v>138.82308394818119</v>
      </c>
      <c r="J55" s="424">
        <f t="shared" si="13"/>
        <v>117.90539200000001</v>
      </c>
      <c r="K55" s="424">
        <f t="shared" si="13"/>
        <v>122.7683384</v>
      </c>
      <c r="L55" s="424">
        <f t="shared" si="13"/>
        <v>121.0593384</v>
      </c>
      <c r="M55" s="424">
        <f t="shared" si="13"/>
        <v>96.930432458321562</v>
      </c>
      <c r="N55" s="424">
        <f t="shared" si="13"/>
        <v>127.33651839857666</v>
      </c>
      <c r="O55" s="424">
        <f t="shared" si="13"/>
        <v>129.77059180072976</v>
      </c>
      <c r="P55" s="424">
        <f t="shared" si="13"/>
        <v>93.318158586460029</v>
      </c>
    </row>
    <row r="56" spans="1:16" ht="14" customHeight="1">
      <c r="A56" s="485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86"/>
      <c r="B57" s="488"/>
      <c r="C57" s="488"/>
      <c r="D57" s="488"/>
      <c r="E57" s="309">
        <f>E24</f>
        <v>23743</v>
      </c>
      <c r="F57" s="309">
        <f t="shared" ref="F57:P57" si="14">F24</f>
        <v>23774</v>
      </c>
      <c r="G57" s="309">
        <f t="shared" si="14"/>
        <v>23802</v>
      </c>
      <c r="H57" s="309">
        <f t="shared" si="14"/>
        <v>23833</v>
      </c>
      <c r="I57" s="309">
        <f t="shared" si="14"/>
        <v>23863</v>
      </c>
      <c r="J57" s="309">
        <f t="shared" si="14"/>
        <v>23894</v>
      </c>
      <c r="K57" s="309">
        <f t="shared" si="14"/>
        <v>23924</v>
      </c>
      <c r="L57" s="309">
        <f t="shared" si="14"/>
        <v>23955</v>
      </c>
      <c r="M57" s="309">
        <f t="shared" si="14"/>
        <v>23986</v>
      </c>
      <c r="N57" s="309">
        <f t="shared" si="14"/>
        <v>24016</v>
      </c>
      <c r="O57" s="309">
        <f t="shared" si="14"/>
        <v>24047</v>
      </c>
      <c r="P57" s="309">
        <f t="shared" si="14"/>
        <v>24077</v>
      </c>
    </row>
    <row r="58" spans="1:16">
      <c r="A58" s="74"/>
      <c r="B58" s="76"/>
      <c r="C58" s="308" t="s">
        <v>65</v>
      </c>
      <c r="D58" s="308"/>
      <c r="E58" s="300"/>
      <c r="F58" s="300"/>
      <c r="G58" s="300"/>
      <c r="H58" s="300"/>
      <c r="I58" s="300"/>
      <c r="J58" s="300"/>
      <c r="K58" s="300"/>
      <c r="L58" s="300"/>
      <c r="M58" s="300"/>
      <c r="N58" s="300"/>
      <c r="O58" s="300"/>
      <c r="P58" s="300"/>
    </row>
    <row r="59" spans="1:16">
      <c r="A59" s="74" t="s">
        <v>61</v>
      </c>
      <c r="B59" s="76" t="s">
        <v>95</v>
      </c>
      <c r="C59" s="76" t="s">
        <v>2</v>
      </c>
      <c r="D59" s="76" t="s">
        <v>95</v>
      </c>
      <c r="E59" s="425">
        <f>[3]C3LPG!AK114</f>
        <v>17.838866711507201</v>
      </c>
      <c r="F59" s="425">
        <f>[3]C3LPG!AL114</f>
        <v>24</v>
      </c>
      <c r="G59" s="425">
        <f>[3]C3LPG!AM114</f>
        <v>37.6</v>
      </c>
      <c r="H59" s="425">
        <f>[3]C3LPG!AN114</f>
        <v>40.57</v>
      </c>
      <c r="I59" s="425">
        <f>[3]C3LPG!AO114</f>
        <v>15</v>
      </c>
      <c r="J59" s="425">
        <f>[3]C3LPG!AP114</f>
        <v>50.954000000000001</v>
      </c>
      <c r="K59" s="425">
        <f>[3]C3LPG!AQ114</f>
        <v>51.685000000000002</v>
      </c>
      <c r="L59" s="425">
        <f>[3]C3LPG!AR114</f>
        <v>36.235999999999997</v>
      </c>
      <c r="M59" s="425">
        <f>[3]C3LPG!AS114</f>
        <v>42.790243902439023</v>
      </c>
      <c r="N59" s="425">
        <f>[3]C3LPG!AT114</f>
        <v>43.807926829268297</v>
      </c>
      <c r="O59" s="425">
        <f>[3]C3LPG!AU114</f>
        <v>42.790243902439023</v>
      </c>
      <c r="P59" s="425">
        <f>[3]C3LPG!AV114</f>
        <v>43.033127508490274</v>
      </c>
    </row>
    <row r="60" spans="1:16">
      <c r="A60" s="74" t="s">
        <v>61</v>
      </c>
      <c r="B60" s="123" t="s">
        <v>286</v>
      </c>
      <c r="C60" s="417" t="s">
        <v>2</v>
      </c>
      <c r="D60" s="417" t="s">
        <v>95</v>
      </c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6"/>
      <c r="P60" s="426"/>
    </row>
    <row r="61" spans="1:16">
      <c r="A61" s="74"/>
      <c r="B61" s="310"/>
      <c r="C61" s="311" t="s">
        <v>223</v>
      </c>
      <c r="D61" s="312"/>
      <c r="E61" s="426"/>
      <c r="F61" s="426"/>
      <c r="G61" s="426"/>
      <c r="H61" s="426"/>
      <c r="I61" s="426"/>
      <c r="J61" s="426"/>
      <c r="K61" s="426"/>
      <c r="L61" s="426"/>
      <c r="M61" s="426"/>
      <c r="N61" s="426"/>
      <c r="O61" s="426"/>
      <c r="P61" s="426"/>
    </row>
    <row r="62" spans="1:16">
      <c r="A62" s="74" t="s">
        <v>61</v>
      </c>
      <c r="B62" s="312" t="s">
        <v>95</v>
      </c>
      <c r="C62" s="313" t="s">
        <v>288</v>
      </c>
      <c r="D62" s="312" t="s">
        <v>95</v>
      </c>
      <c r="E62" s="425">
        <f>[3]C3LPG!AK118+[3]C3LPG!AK117</f>
        <v>19.2</v>
      </c>
      <c r="F62" s="425">
        <f>[3]C3LPG!AL118+[3]C3LPG!AL117</f>
        <v>27.3</v>
      </c>
      <c r="G62" s="425">
        <f>[3]C3LPG!AM118+[3]C3LPG!AM117</f>
        <v>12</v>
      </c>
      <c r="H62" s="425">
        <f>[3]C3LPG!AN118+[3]C3LPG!AN117</f>
        <v>0</v>
      </c>
      <c r="I62" s="425">
        <f>[3]C3LPG!AO118+[3]C3LPG!AO117</f>
        <v>31.3</v>
      </c>
      <c r="J62" s="425">
        <f>[3]C3LPG!AP118+[3]C3LPG!AP117</f>
        <v>30.3</v>
      </c>
      <c r="K62" s="425">
        <f>[3]C3LPG!AQ118+[3]C3LPG!AQ117</f>
        <v>31.3</v>
      </c>
      <c r="L62" s="425">
        <f>[3]C3LPG!AR118+[3]C3LPG!AR117</f>
        <v>30.3</v>
      </c>
      <c r="M62" s="425">
        <f>[3]C3LPG!AS118+[3]C3LPG!AS117</f>
        <v>30.3</v>
      </c>
      <c r="N62" s="425">
        <f>[3]C3LPG!AT118+[3]C3LPG!AT117</f>
        <v>31.3</v>
      </c>
      <c r="O62" s="425">
        <f>[3]C3LPG!AU118+[3]C3LPG!AU117</f>
        <v>30.3</v>
      </c>
      <c r="P62" s="425">
        <f>[3]C3LPG!AV118+[3]C3LPG!AV117</f>
        <v>31.3</v>
      </c>
    </row>
    <row r="63" spans="1:16">
      <c r="A63" s="74" t="s">
        <v>61</v>
      </c>
      <c r="B63" s="312" t="s">
        <v>95</v>
      </c>
      <c r="C63" s="313" t="s">
        <v>287</v>
      </c>
      <c r="D63" s="312" t="s">
        <v>95</v>
      </c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</row>
    <row r="64" spans="1:16">
      <c r="A64" s="74" t="s">
        <v>61</v>
      </c>
      <c r="B64" s="312" t="s">
        <v>95</v>
      </c>
      <c r="C64" s="313" t="s">
        <v>289</v>
      </c>
      <c r="D64" s="312" t="s">
        <v>95</v>
      </c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</row>
    <row r="65" spans="1:16">
      <c r="A65" s="74" t="s">
        <v>61</v>
      </c>
      <c r="B65" s="310" t="s">
        <v>286</v>
      </c>
      <c r="C65" s="415" t="s">
        <v>288</v>
      </c>
      <c r="D65" s="416" t="s">
        <v>95</v>
      </c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</row>
    <row r="66" spans="1:16">
      <c r="A66" s="74" t="s">
        <v>61</v>
      </c>
      <c r="B66" s="310" t="s">
        <v>286</v>
      </c>
      <c r="C66" s="415" t="s">
        <v>287</v>
      </c>
      <c r="D66" s="416" t="s">
        <v>95</v>
      </c>
      <c r="E66" s="304"/>
      <c r="F66" s="304"/>
      <c r="G66" s="304"/>
      <c r="H66" s="304"/>
      <c r="I66" s="304"/>
      <c r="J66" s="304"/>
      <c r="K66" s="304"/>
      <c r="L66" s="304"/>
      <c r="M66" s="304"/>
      <c r="N66" s="304"/>
      <c r="O66" s="304"/>
      <c r="P66" s="304"/>
    </row>
    <row r="67" spans="1:16">
      <c r="A67" s="74" t="s">
        <v>61</v>
      </c>
      <c r="B67" s="310" t="s">
        <v>286</v>
      </c>
      <c r="C67" s="415" t="s">
        <v>289</v>
      </c>
      <c r="D67" s="416" t="s">
        <v>95</v>
      </c>
      <c r="E67" s="304"/>
      <c r="F67" s="304"/>
      <c r="G67" s="304"/>
      <c r="H67" s="304"/>
      <c r="I67" s="304"/>
      <c r="J67" s="304"/>
      <c r="K67" s="304"/>
      <c r="L67" s="304"/>
      <c r="M67" s="304"/>
      <c r="N67" s="304"/>
      <c r="O67" s="304"/>
      <c r="P67" s="304"/>
    </row>
    <row r="68" spans="1:16">
      <c r="A68" s="74" t="s">
        <v>61</v>
      </c>
      <c r="B68" s="310" t="s">
        <v>286</v>
      </c>
      <c r="C68" s="313" t="s">
        <v>290</v>
      </c>
      <c r="D68" s="312" t="s">
        <v>95</v>
      </c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</row>
    <row r="69" spans="1:16">
      <c r="A69" s="74" t="s">
        <v>61</v>
      </c>
      <c r="B69" s="85" t="s">
        <v>95</v>
      </c>
      <c r="C69" s="85" t="s">
        <v>105</v>
      </c>
      <c r="D69" s="85" t="s">
        <v>95</v>
      </c>
      <c r="E69" s="425">
        <f>[3]C3LPG!AK125</f>
        <v>0.43</v>
      </c>
      <c r="F69" s="425">
        <f>[3]C3LPG!AL125</f>
        <v>0.55000000000000004</v>
      </c>
      <c r="G69" s="425">
        <f>[3]C3LPG!AM125</f>
        <v>0.6</v>
      </c>
      <c r="H69" s="425">
        <f>[3]C3LPG!AN125</f>
        <v>0.45</v>
      </c>
      <c r="I69" s="425">
        <f>[3]C3LPG!AO125</f>
        <v>0.55000000000000004</v>
      </c>
      <c r="J69" s="425">
        <f>[3]C3LPG!AP125</f>
        <v>0.45</v>
      </c>
      <c r="K69" s="425">
        <f>[3]C3LPG!AQ125</f>
        <v>0.45</v>
      </c>
      <c r="L69" s="425">
        <f>[3]C3LPG!AR125</f>
        <v>0.45</v>
      </c>
      <c r="M69" s="425">
        <f>[3]C3LPG!AS125</f>
        <v>0.45</v>
      </c>
      <c r="N69" s="425">
        <f>[3]C3LPG!AT125</f>
        <v>0.45</v>
      </c>
      <c r="O69" s="425">
        <f>[3]C3LPG!AU125</f>
        <v>0.45</v>
      </c>
      <c r="P69" s="425">
        <f>[3]C3LPG!AV125</f>
        <v>0.8</v>
      </c>
    </row>
    <row r="70" spans="1:16">
      <c r="A70" s="74" t="s">
        <v>61</v>
      </c>
      <c r="B70" s="247" t="s">
        <v>42</v>
      </c>
      <c r="C70" s="247" t="s">
        <v>180</v>
      </c>
      <c r="D70" s="247" t="s">
        <v>107</v>
      </c>
      <c r="E70" s="425">
        <f>[3]C3LPG!AK9</f>
        <v>0</v>
      </c>
      <c r="F70" s="425">
        <f>[3]C3LPG!AL9</f>
        <v>0</v>
      </c>
      <c r="G70" s="425">
        <f>[3]C3LPG!AM9</f>
        <v>0</v>
      </c>
      <c r="H70" s="425">
        <f>[3]C3LPG!AN9</f>
        <v>0</v>
      </c>
      <c r="I70" s="425">
        <f>[3]C3LPG!AO9</f>
        <v>0</v>
      </c>
      <c r="J70" s="425">
        <f>[3]C3LPG!AP9</f>
        <v>0</v>
      </c>
      <c r="K70" s="425">
        <f>[3]C3LPG!AQ9</f>
        <v>0</v>
      </c>
      <c r="L70" s="425">
        <f>[3]C3LPG!AR9</f>
        <v>0</v>
      </c>
      <c r="M70" s="425">
        <f>[3]C3LPG!AS9</f>
        <v>0</v>
      </c>
      <c r="N70" s="425">
        <f>[3]C3LPG!AT9</f>
        <v>0</v>
      </c>
      <c r="O70" s="425">
        <f>[3]C3LPG!AU9</f>
        <v>0</v>
      </c>
      <c r="P70" s="425">
        <f>[3]C3LPG!AV9</f>
        <v>0</v>
      </c>
    </row>
    <row r="71" spans="1:16">
      <c r="A71" s="342" t="s">
        <v>61</v>
      </c>
      <c r="B71" s="86" t="s">
        <v>286</v>
      </c>
      <c r="C71" s="86" t="s">
        <v>106</v>
      </c>
      <c r="D71" s="86" t="s">
        <v>107</v>
      </c>
      <c r="E71" s="425">
        <f>[3]C3LPG!AK83</f>
        <v>59.02</v>
      </c>
      <c r="F71" s="425">
        <f>[3]C3LPG!AL83</f>
        <v>54.01</v>
      </c>
      <c r="G71" s="425">
        <f>[3]C3LPG!AM83</f>
        <v>58.03</v>
      </c>
      <c r="H71" s="425">
        <f>[3]C3LPG!AN83</f>
        <v>55.043451019999992</v>
      </c>
      <c r="I71" s="425">
        <f>[3]C3LPG!AO83</f>
        <v>59.087126109999986</v>
      </c>
      <c r="J71" s="425">
        <f>[3]C3LPG!AP83</f>
        <v>58.97961517000001</v>
      </c>
      <c r="K71" s="425">
        <f>[3]C3LPG!AQ83</f>
        <v>59.146418080000004</v>
      </c>
      <c r="L71" s="425">
        <f>[3]C3LPG!AR83</f>
        <v>58.619670330000005</v>
      </c>
      <c r="M71" s="425">
        <f>[3]C3LPG!AS83</f>
        <v>58.812104540000007</v>
      </c>
      <c r="N71" s="425">
        <f>[3]C3LPG!AT83</f>
        <v>62.193000519999998</v>
      </c>
      <c r="O71" s="425">
        <f>[3]C3LPG!AU83</f>
        <v>62.810000000000009</v>
      </c>
      <c r="P71" s="425">
        <f>[3]C3LPG!AV83</f>
        <v>63</v>
      </c>
    </row>
    <row r="72" spans="1:16">
      <c r="A72" s="342" t="s">
        <v>61</v>
      </c>
      <c r="B72" s="86" t="s">
        <v>286</v>
      </c>
      <c r="C72" s="86" t="s">
        <v>106</v>
      </c>
      <c r="D72" s="86" t="s">
        <v>108</v>
      </c>
      <c r="E72" s="425">
        <f>[3]C3LPG!AK84</f>
        <v>0</v>
      </c>
      <c r="F72" s="425">
        <f>[3]C3LPG!AL84</f>
        <v>0</v>
      </c>
      <c r="G72" s="425">
        <f>[3]C3LPG!AM84</f>
        <v>0</v>
      </c>
      <c r="H72" s="425">
        <f>[3]C3LPG!AN84</f>
        <v>0</v>
      </c>
      <c r="I72" s="425">
        <f>[3]C3LPG!AO84</f>
        <v>0</v>
      </c>
      <c r="J72" s="425">
        <f>[3]C3LPG!AP84</f>
        <v>30.020384829999983</v>
      </c>
      <c r="K72" s="425">
        <f>[3]C3LPG!AQ84</f>
        <v>35.853581919999996</v>
      </c>
      <c r="L72" s="425">
        <f>[3]C3LPG!AR84</f>
        <v>28.380329669999995</v>
      </c>
      <c r="M72" s="425">
        <f>[3]C3LPG!AS84</f>
        <v>44.187895459999993</v>
      </c>
      <c r="N72" s="425">
        <f>[3]C3LPG!AT84</f>
        <v>30.806999480000002</v>
      </c>
      <c r="O72" s="425">
        <f>[3]C3LPG!AU84</f>
        <v>36.19</v>
      </c>
      <c r="P72" s="425">
        <f>[3]C3LPG!AV84</f>
        <v>37</v>
      </c>
    </row>
    <row r="73" spans="1:16">
      <c r="A73" s="342" t="s">
        <v>61</v>
      </c>
      <c r="B73" s="86" t="s">
        <v>286</v>
      </c>
      <c r="C73" s="86" t="s">
        <v>110</v>
      </c>
      <c r="D73" s="86" t="s">
        <v>107</v>
      </c>
      <c r="E73" s="425">
        <f>[3]C3LPG!AK85</f>
        <v>15</v>
      </c>
      <c r="F73" s="425">
        <f>[3]C3LPG!AL85</f>
        <v>9.990000000000002</v>
      </c>
      <c r="G73" s="425">
        <f>[3]C3LPG!AM85</f>
        <v>13.969999999999999</v>
      </c>
      <c r="H73" s="425">
        <f>[3]C3LPG!AN85</f>
        <v>14.5</v>
      </c>
      <c r="I73" s="425">
        <f>[3]C3LPG!AO85</f>
        <v>14</v>
      </c>
      <c r="J73" s="425">
        <f>[3]C3LPG!AP85</f>
        <v>14</v>
      </c>
      <c r="K73" s="425">
        <f>[3]C3LPG!AQ85</f>
        <v>14</v>
      </c>
      <c r="L73" s="425">
        <f>[3]C3LPG!AR85</f>
        <v>14</v>
      </c>
      <c r="M73" s="425">
        <f>[3]C3LPG!AS85</f>
        <v>14</v>
      </c>
      <c r="N73" s="425">
        <f>[3]C3LPG!AT85</f>
        <v>14</v>
      </c>
      <c r="O73" s="425">
        <f>[3]C3LPG!AU85</f>
        <v>14</v>
      </c>
      <c r="P73" s="425">
        <f>[3]C3LPG!AV85</f>
        <v>14</v>
      </c>
    </row>
    <row r="74" spans="1:16">
      <c r="A74" s="342" t="s">
        <v>61</v>
      </c>
      <c r="B74" s="86" t="s">
        <v>286</v>
      </c>
      <c r="C74" s="86" t="s">
        <v>111</v>
      </c>
      <c r="D74" s="86" t="s">
        <v>107</v>
      </c>
      <c r="E74" s="425">
        <f>[3]C3LPG!AK86</f>
        <v>6.9799999999999898</v>
      </c>
      <c r="F74" s="425">
        <f>[3]C3LPG!AL86</f>
        <v>0</v>
      </c>
      <c r="G74" s="425">
        <f>[3]C3LPG!AM86</f>
        <v>0</v>
      </c>
      <c r="H74" s="425">
        <f>[3]C3LPG!AN86</f>
        <v>16.456548980000008</v>
      </c>
      <c r="I74" s="425">
        <f>[3]C3LPG!AO86</f>
        <v>24.912873890000014</v>
      </c>
      <c r="J74" s="425">
        <f>[3]C3LPG!AP86</f>
        <v>30</v>
      </c>
      <c r="K74" s="425">
        <f>[3]C3LPG!AQ86</f>
        <v>30</v>
      </c>
      <c r="L74" s="425">
        <f>[3]C3LPG!AR86</f>
        <v>30</v>
      </c>
      <c r="M74" s="425">
        <f>[3]C3LPG!AS86</f>
        <v>30</v>
      </c>
      <c r="N74" s="425">
        <f>[3]C3LPG!AT86</f>
        <v>30</v>
      </c>
      <c r="O74" s="425">
        <f>[3]C3LPG!AU86</f>
        <v>30</v>
      </c>
      <c r="P74" s="425">
        <f>[3]C3LPG!AV86</f>
        <v>30</v>
      </c>
    </row>
    <row r="75" spans="1:16">
      <c r="A75" s="342" t="s">
        <v>61</v>
      </c>
      <c r="B75" s="85" t="s">
        <v>95</v>
      </c>
      <c r="C75" s="85" t="s">
        <v>106</v>
      </c>
      <c r="D75" s="85" t="s">
        <v>107</v>
      </c>
      <c r="E75" s="425">
        <f>[3]C3LPG!AK91</f>
        <v>0</v>
      </c>
      <c r="F75" s="425">
        <f>[3]C3LPG!AL91</f>
        <v>0</v>
      </c>
      <c r="G75" s="425">
        <f>[3]C3LPG!AM91</f>
        <v>0</v>
      </c>
      <c r="H75" s="425">
        <f>[3]C3LPG!AN91</f>
        <v>0</v>
      </c>
      <c r="I75" s="425">
        <f>[3]C3LPG!AO91</f>
        <v>0</v>
      </c>
      <c r="J75" s="425">
        <f>[3]C3LPG!AP91</f>
        <v>0</v>
      </c>
      <c r="K75" s="425">
        <f>[3]C3LPG!AQ91</f>
        <v>0</v>
      </c>
      <c r="L75" s="425">
        <f>[3]C3LPG!AR91</f>
        <v>0</v>
      </c>
      <c r="M75" s="425">
        <f>[3]C3LPG!AS91</f>
        <v>0</v>
      </c>
      <c r="N75" s="425">
        <f>[3]C3LPG!AT91</f>
        <v>0</v>
      </c>
      <c r="O75" s="425">
        <f>[3]C3LPG!AU91</f>
        <v>0</v>
      </c>
      <c r="P75" s="425">
        <f>[3]C3LPG!AV91</f>
        <v>0</v>
      </c>
    </row>
    <row r="76" spans="1:16">
      <c r="A76" s="342" t="s">
        <v>61</v>
      </c>
      <c r="B76" s="85" t="s">
        <v>95</v>
      </c>
      <c r="C76" s="85" t="s">
        <v>106</v>
      </c>
      <c r="D76" s="85" t="s">
        <v>108</v>
      </c>
      <c r="E76" s="425">
        <f>[3]C3LPG!AK92</f>
        <v>58.66</v>
      </c>
      <c r="F76" s="425">
        <f>[3]C3LPG!AL92</f>
        <v>50.58</v>
      </c>
      <c r="G76" s="425">
        <f>[3]C3LPG!AM92</f>
        <v>60.617279449999998</v>
      </c>
      <c r="H76" s="425">
        <f>[3]C3LPG!AN92</f>
        <v>54.300597180000004</v>
      </c>
      <c r="I76" s="425">
        <f>[3]C3LPG!AO92</f>
        <v>54.77852816</v>
      </c>
      <c r="J76" s="425">
        <f>[3]C3LPG!AP92</f>
        <v>25.773885730000018</v>
      </c>
      <c r="K76" s="425">
        <f>[3]C3LPG!AQ92</f>
        <v>19.908857660000002</v>
      </c>
      <c r="L76" s="425">
        <f>[3]C3LPG!AR92</f>
        <v>27.504859450000005</v>
      </c>
      <c r="M76" s="425">
        <f>[3]C3LPG!AS92</f>
        <v>11.949541470000007</v>
      </c>
      <c r="N76" s="425">
        <f>[3]C3LPG!AT92</f>
        <v>26.913001890000004</v>
      </c>
      <c r="O76" s="425">
        <f>[3]C3LPG!AU92</f>
        <v>22.4</v>
      </c>
      <c r="P76" s="425">
        <f>[3]C3LPG!AV92</f>
        <v>23.230000000000004</v>
      </c>
    </row>
    <row r="77" spans="1:16">
      <c r="A77" s="342" t="s">
        <v>61</v>
      </c>
      <c r="B77" s="85" t="s">
        <v>95</v>
      </c>
      <c r="C77" s="85" t="s">
        <v>106</v>
      </c>
      <c r="D77" s="85" t="s">
        <v>109</v>
      </c>
      <c r="E77" s="425">
        <f>[3]C3LPG!AK128</f>
        <v>17.78</v>
      </c>
      <c r="F77" s="425">
        <f>[3]C3LPG!AL128</f>
        <v>19.18</v>
      </c>
      <c r="G77" s="425">
        <f>[3]C3LPG!AM128</f>
        <v>22.35</v>
      </c>
      <c r="H77" s="425">
        <f>[3]C3LPG!AN128</f>
        <v>15</v>
      </c>
      <c r="I77" s="425">
        <f>[3]C3LPG!AO128</f>
        <v>15</v>
      </c>
      <c r="J77" s="425">
        <f>[3]C3LPG!AP128</f>
        <v>17.399999999999999</v>
      </c>
      <c r="K77" s="425">
        <f>[3]C3LPG!AQ128</f>
        <v>25.06</v>
      </c>
      <c r="L77" s="425">
        <f>[3]C3LPG!AR128</f>
        <v>23.8</v>
      </c>
      <c r="M77" s="425">
        <f>[3]C3LPG!AS128</f>
        <v>28.7</v>
      </c>
      <c r="N77" s="425">
        <f>[3]C3LPG!AT128</f>
        <v>29.67</v>
      </c>
      <c r="O77" s="425">
        <f>[3]C3LPG!AU128</f>
        <v>26.68</v>
      </c>
      <c r="P77" s="425">
        <f>[3]C3LPG!AV128</f>
        <v>28.7</v>
      </c>
    </row>
    <row r="78" spans="1:16">
      <c r="A78" s="74" t="s">
        <v>61</v>
      </c>
      <c r="B78" s="85" t="s">
        <v>95</v>
      </c>
      <c r="C78" s="85" t="s">
        <v>106</v>
      </c>
      <c r="D78" s="85" t="s">
        <v>121</v>
      </c>
      <c r="E78" s="425">
        <f>[3]C3LPG!AK129</f>
        <v>0.8</v>
      </c>
      <c r="F78" s="425">
        <f>[3]C3LPG!AL129</f>
        <v>0.7</v>
      </c>
      <c r="G78" s="425">
        <f>[3]C3LPG!AM129</f>
        <v>0.5</v>
      </c>
      <c r="H78" s="425">
        <f>[3]C3LPG!AN129</f>
        <v>0.75</v>
      </c>
      <c r="I78" s="425">
        <f>[3]C3LPG!AO129</f>
        <v>0.75</v>
      </c>
      <c r="J78" s="425">
        <f>[3]C3LPG!AP129</f>
        <v>0.75</v>
      </c>
      <c r="K78" s="425">
        <f>[3]C3LPG!AQ129</f>
        <v>0.75</v>
      </c>
      <c r="L78" s="425">
        <f>[3]C3LPG!AR129</f>
        <v>0.75</v>
      </c>
      <c r="M78" s="425">
        <f>[3]C3LPG!AS129</f>
        <v>0.75</v>
      </c>
      <c r="N78" s="425">
        <f>[3]C3LPG!AT129</f>
        <v>0.75</v>
      </c>
      <c r="O78" s="425">
        <f>[3]C3LPG!AU129</f>
        <v>0.75</v>
      </c>
      <c r="P78" s="425">
        <f>[3]C3LPG!AV129</f>
        <v>0.75</v>
      </c>
    </row>
    <row r="79" spans="1:16">
      <c r="A79" s="74" t="s">
        <v>61</v>
      </c>
      <c r="B79" s="85" t="s">
        <v>95</v>
      </c>
      <c r="C79" s="85" t="s">
        <v>110</v>
      </c>
      <c r="D79" s="85" t="s">
        <v>107</v>
      </c>
      <c r="E79" s="425">
        <f>[3]C3LPG!AK93</f>
        <v>0</v>
      </c>
      <c r="F79" s="425">
        <f>[3]C3LPG!AL93</f>
        <v>2.509999999999998</v>
      </c>
      <c r="G79" s="425">
        <f>[3]C3LPG!AM93</f>
        <v>3.0000000000001137E-2</v>
      </c>
      <c r="H79" s="425">
        <f>[3]C3LPG!AN93</f>
        <v>0</v>
      </c>
      <c r="I79" s="425">
        <f>[3]C3LPG!AO93</f>
        <v>0</v>
      </c>
      <c r="J79" s="425">
        <f>[3]C3LPG!AP93</f>
        <v>0</v>
      </c>
      <c r="K79" s="425">
        <f>[3]C3LPG!AQ93</f>
        <v>0</v>
      </c>
      <c r="L79" s="425">
        <f>[3]C3LPG!AR93</f>
        <v>0</v>
      </c>
      <c r="M79" s="425">
        <f>[3]C3LPG!AS93</f>
        <v>0</v>
      </c>
      <c r="N79" s="425">
        <f>[3]C3LPG!AT93</f>
        <v>0</v>
      </c>
      <c r="O79" s="425">
        <f>[3]C3LPG!AU93</f>
        <v>0</v>
      </c>
      <c r="P79" s="425">
        <f>[3]C3LPG!AV93</f>
        <v>0</v>
      </c>
    </row>
    <row r="80" spans="1:16">
      <c r="A80" s="74" t="s">
        <v>61</v>
      </c>
      <c r="B80" s="85" t="s">
        <v>95</v>
      </c>
      <c r="C80" s="85" t="s">
        <v>111</v>
      </c>
      <c r="D80" s="85" t="s">
        <v>107</v>
      </c>
      <c r="E80" s="425">
        <f>[3]C3LPG!AK94</f>
        <v>20.020000000000003</v>
      </c>
      <c r="F80" s="425">
        <f>[3]C3LPG!AL94</f>
        <v>26</v>
      </c>
      <c r="G80" s="425">
        <f>[3]C3LPG!AM94</f>
        <v>30</v>
      </c>
      <c r="H80" s="425">
        <f>[3]C3LPG!AN94</f>
        <v>13.043451019999992</v>
      </c>
      <c r="I80" s="425">
        <f>[3]C3LPG!AO94</f>
        <v>5.0871261099999856</v>
      </c>
      <c r="J80" s="425">
        <f>[3]C3LPG!AP94</f>
        <v>0</v>
      </c>
      <c r="K80" s="425">
        <f>[3]C3LPG!AQ94</f>
        <v>0</v>
      </c>
      <c r="L80" s="425">
        <f>[3]C3LPG!AR94</f>
        <v>0</v>
      </c>
      <c r="M80" s="425">
        <f>[3]C3LPG!AS94</f>
        <v>0</v>
      </c>
      <c r="N80" s="425">
        <f>[3]C3LPG!AT94</f>
        <v>0</v>
      </c>
      <c r="O80" s="425">
        <f>[3]C3LPG!AU94</f>
        <v>0</v>
      </c>
      <c r="P80" s="425">
        <f>[3]C3LPG!AV94</f>
        <v>0</v>
      </c>
    </row>
    <row r="81" spans="1:16">
      <c r="A81" s="74" t="s">
        <v>61</v>
      </c>
      <c r="B81" s="85" t="s">
        <v>95</v>
      </c>
      <c r="C81" s="85" t="s">
        <v>112</v>
      </c>
      <c r="D81" s="85" t="s">
        <v>107</v>
      </c>
      <c r="E81" s="425">
        <f>[3]C3LPG!AK132</f>
        <v>0</v>
      </c>
      <c r="F81" s="425">
        <f>[3]C3LPG!AL132</f>
        <v>0</v>
      </c>
      <c r="G81" s="425">
        <f>[3]C3LPG!AM132</f>
        <v>0</v>
      </c>
      <c r="H81" s="425">
        <f>[3]C3LPG!AN132</f>
        <v>0</v>
      </c>
      <c r="I81" s="425">
        <f>[3]C3LPG!AO132</f>
        <v>0</v>
      </c>
      <c r="J81" s="425">
        <f>[3]C3LPG!AP132</f>
        <v>0</v>
      </c>
      <c r="K81" s="425">
        <f>[3]C3LPG!AQ132</f>
        <v>0</v>
      </c>
      <c r="L81" s="425">
        <f>[3]C3LPG!AR132</f>
        <v>0</v>
      </c>
      <c r="M81" s="425">
        <f>[3]C3LPG!AS132</f>
        <v>0</v>
      </c>
      <c r="N81" s="425">
        <f>[3]C3LPG!AT132</f>
        <v>0</v>
      </c>
      <c r="O81" s="425">
        <f>[3]C3LPG!AU132</f>
        <v>0</v>
      </c>
      <c r="P81" s="425">
        <f>[3]C3LPG!AV132</f>
        <v>0</v>
      </c>
    </row>
    <row r="82" spans="1:16">
      <c r="A82" s="74" t="s">
        <v>61</v>
      </c>
      <c r="B82" s="85" t="s">
        <v>95</v>
      </c>
      <c r="C82" s="85" t="s">
        <v>112</v>
      </c>
      <c r="D82" s="85" t="s">
        <v>109</v>
      </c>
      <c r="E82" s="425">
        <f>[3]C3LPG!AK133</f>
        <v>0</v>
      </c>
      <c r="F82" s="425">
        <f>[3]C3LPG!AL133</f>
        <v>0</v>
      </c>
      <c r="G82" s="425">
        <f>[3]C3LPG!AM133</f>
        <v>0</v>
      </c>
      <c r="H82" s="425">
        <f>[3]C3LPG!AN133</f>
        <v>0</v>
      </c>
      <c r="I82" s="425">
        <f>[3]C3LPG!AO133</f>
        <v>0</v>
      </c>
      <c r="J82" s="425">
        <f>[3]C3LPG!AP133</f>
        <v>0</v>
      </c>
      <c r="K82" s="425">
        <f>[3]C3LPG!AQ133</f>
        <v>0</v>
      </c>
      <c r="L82" s="425">
        <f>[3]C3LPG!AR133</f>
        <v>0</v>
      </c>
      <c r="M82" s="425">
        <f>[3]C3LPG!AS133</f>
        <v>0</v>
      </c>
      <c r="N82" s="425">
        <f>[3]C3LPG!AT133</f>
        <v>0</v>
      </c>
      <c r="O82" s="425">
        <f>[3]C3LPG!AU133</f>
        <v>0</v>
      </c>
      <c r="P82" s="425">
        <f>[3]C3LPG!AV133</f>
        <v>0</v>
      </c>
    </row>
    <row r="83" spans="1:16">
      <c r="A83" s="74" t="s">
        <v>61</v>
      </c>
      <c r="B83" s="85" t="s">
        <v>95</v>
      </c>
      <c r="C83" s="85" t="s">
        <v>113</v>
      </c>
      <c r="D83" s="85" t="s">
        <v>107</v>
      </c>
      <c r="E83" s="425">
        <f>[3]C3LPG!AK134</f>
        <v>0</v>
      </c>
      <c r="F83" s="425">
        <f>[3]C3LPG!AL134</f>
        <v>0</v>
      </c>
      <c r="G83" s="425">
        <f>[3]C3LPG!AM134</f>
        <v>0</v>
      </c>
      <c r="H83" s="425">
        <f>[3]C3LPG!AN134</f>
        <v>0</v>
      </c>
      <c r="I83" s="425">
        <f>[3]C3LPG!AO134</f>
        <v>0</v>
      </c>
      <c r="J83" s="425">
        <f>[3]C3LPG!AP134</f>
        <v>0</v>
      </c>
      <c r="K83" s="425">
        <f>[3]C3LPG!AQ134</f>
        <v>0</v>
      </c>
      <c r="L83" s="425">
        <f>[3]C3LPG!AR134</f>
        <v>0</v>
      </c>
      <c r="M83" s="425">
        <f>[3]C3LPG!AS134</f>
        <v>0</v>
      </c>
      <c r="N83" s="425">
        <f>[3]C3LPG!AT134</f>
        <v>0</v>
      </c>
      <c r="O83" s="425">
        <f>[3]C3LPG!AU134</f>
        <v>0</v>
      </c>
      <c r="P83" s="425">
        <f>[3]C3LPG!AV134</f>
        <v>0</v>
      </c>
    </row>
    <row r="84" spans="1:16">
      <c r="A84" s="74" t="s">
        <v>61</v>
      </c>
      <c r="B84" s="85" t="s">
        <v>95</v>
      </c>
      <c r="C84" s="85" t="s">
        <v>113</v>
      </c>
      <c r="D84" s="85" t="s">
        <v>109</v>
      </c>
      <c r="E84" s="425">
        <f>[3]C3LPG!AK135</f>
        <v>0</v>
      </c>
      <c r="F84" s="425">
        <f>[3]C3LPG!AL135</f>
        <v>0</v>
      </c>
      <c r="G84" s="425">
        <f>[3]C3LPG!AM135</f>
        <v>0</v>
      </c>
      <c r="H84" s="425">
        <f>[3]C3LPG!AN135</f>
        <v>0</v>
      </c>
      <c r="I84" s="425">
        <f>[3]C3LPG!AO135</f>
        <v>0</v>
      </c>
      <c r="J84" s="425">
        <f>[3]C3LPG!AP135</f>
        <v>0</v>
      </c>
      <c r="K84" s="425">
        <f>[3]C3LPG!AQ135</f>
        <v>0</v>
      </c>
      <c r="L84" s="425">
        <f>[3]C3LPG!AR135</f>
        <v>0</v>
      </c>
      <c r="M84" s="425">
        <f>[3]C3LPG!AS135</f>
        <v>0</v>
      </c>
      <c r="N84" s="425">
        <f>[3]C3LPG!AT135</f>
        <v>0</v>
      </c>
      <c r="O84" s="425">
        <f>[3]C3LPG!AU135</f>
        <v>0</v>
      </c>
      <c r="P84" s="425">
        <f>[3]C3LPG!AV135</f>
        <v>0</v>
      </c>
    </row>
    <row r="85" spans="1:16">
      <c r="A85" s="74" t="s">
        <v>61</v>
      </c>
      <c r="B85" s="85" t="s">
        <v>95</v>
      </c>
      <c r="C85" s="85" t="s">
        <v>114</v>
      </c>
      <c r="D85" s="85" t="s">
        <v>107</v>
      </c>
      <c r="E85" s="425">
        <f>[3]C3LPG!AK136</f>
        <v>0</v>
      </c>
      <c r="F85" s="425">
        <f>[3]C3LPG!AL136</f>
        <v>0</v>
      </c>
      <c r="G85" s="425">
        <f>[3]C3LPG!AM136</f>
        <v>0</v>
      </c>
      <c r="H85" s="425">
        <f>[3]C3LPG!AN136</f>
        <v>0</v>
      </c>
      <c r="I85" s="425">
        <f>[3]C3LPG!AO136</f>
        <v>0</v>
      </c>
      <c r="J85" s="425">
        <f>[3]C3LPG!AP136</f>
        <v>0</v>
      </c>
      <c r="K85" s="425">
        <f>[3]C3LPG!AQ136</f>
        <v>0</v>
      </c>
      <c r="L85" s="425">
        <f>[3]C3LPG!AR136</f>
        <v>0</v>
      </c>
      <c r="M85" s="425">
        <f>[3]C3LPG!AS136</f>
        <v>0</v>
      </c>
      <c r="N85" s="425">
        <f>[3]C3LPG!AT136</f>
        <v>0</v>
      </c>
      <c r="O85" s="425">
        <f>[3]C3LPG!AU136</f>
        <v>0</v>
      </c>
      <c r="P85" s="425">
        <f>[3]C3LPG!AV136</f>
        <v>0</v>
      </c>
    </row>
    <row r="86" spans="1:16">
      <c r="A86" s="74" t="s">
        <v>61</v>
      </c>
      <c r="B86" s="85" t="s">
        <v>95</v>
      </c>
      <c r="C86" s="85" t="s">
        <v>114</v>
      </c>
      <c r="D86" s="85" t="s">
        <v>109</v>
      </c>
      <c r="E86" s="425">
        <f>[3]C3LPG!AK137</f>
        <v>1.2</v>
      </c>
      <c r="F86" s="425">
        <f>[3]C3LPG!AL137</f>
        <v>1.2</v>
      </c>
      <c r="G86" s="425">
        <f>[3]C3LPG!AM137</f>
        <v>1.2</v>
      </c>
      <c r="H86" s="425">
        <f>[3]C3LPG!AN137</f>
        <v>1.8</v>
      </c>
      <c r="I86" s="425">
        <f>[3]C3LPG!AO137</f>
        <v>1.8</v>
      </c>
      <c r="J86" s="425">
        <f>[3]C3LPG!AP137</f>
        <v>1.8</v>
      </c>
      <c r="K86" s="425">
        <f>[3]C3LPG!AQ137</f>
        <v>2.4</v>
      </c>
      <c r="L86" s="425">
        <f>[3]C3LPG!AR137</f>
        <v>1.8</v>
      </c>
      <c r="M86" s="425">
        <f>[3]C3LPG!AS137</f>
        <v>2.4</v>
      </c>
      <c r="N86" s="425">
        <f>[3]C3LPG!AT137</f>
        <v>3.6</v>
      </c>
      <c r="O86" s="425">
        <f>[3]C3LPG!AU137</f>
        <v>3.6</v>
      </c>
      <c r="P86" s="425">
        <f>[3]C3LPG!AV137</f>
        <v>1.8</v>
      </c>
    </row>
    <row r="87" spans="1:16">
      <c r="A87" s="74" t="s">
        <v>61</v>
      </c>
      <c r="B87" s="85" t="s">
        <v>95</v>
      </c>
      <c r="C87" s="85" t="s">
        <v>114</v>
      </c>
      <c r="D87" s="85" t="s">
        <v>121</v>
      </c>
      <c r="E87" s="425">
        <f>[3]C3LPG!AK138</f>
        <v>1.8</v>
      </c>
      <c r="F87" s="425">
        <f>[3]C3LPG!AL138</f>
        <v>1.8</v>
      </c>
      <c r="G87" s="425">
        <f>[3]C3LPG!AM138</f>
        <v>1.8</v>
      </c>
      <c r="H87" s="425">
        <f>[3]C3LPG!AN138</f>
        <v>1.8</v>
      </c>
      <c r="I87" s="425">
        <f>[3]C3LPG!AO138</f>
        <v>1.8</v>
      </c>
      <c r="J87" s="425">
        <f>[3]C3LPG!AP138</f>
        <v>1.8</v>
      </c>
      <c r="K87" s="425">
        <f>[3]C3LPG!AQ138</f>
        <v>1.8</v>
      </c>
      <c r="L87" s="425">
        <f>[3]C3LPG!AR138</f>
        <v>1.8</v>
      </c>
      <c r="M87" s="425">
        <f>[3]C3LPG!AS138</f>
        <v>1.8</v>
      </c>
      <c r="N87" s="425">
        <f>[3]C3LPG!AT138</f>
        <v>1.8</v>
      </c>
      <c r="O87" s="425">
        <f>[3]C3LPG!AU138</f>
        <v>1.8</v>
      </c>
      <c r="P87" s="425">
        <f>[3]C3LPG!AV138</f>
        <v>1.8</v>
      </c>
    </row>
    <row r="88" spans="1:16">
      <c r="A88" s="74" t="s">
        <v>61</v>
      </c>
      <c r="B88" s="85" t="s">
        <v>95</v>
      </c>
      <c r="C88" s="85" t="s">
        <v>115</v>
      </c>
      <c r="D88" s="85" t="s">
        <v>107</v>
      </c>
      <c r="E88" s="425">
        <f>[3]C3LPG!AK139</f>
        <v>0</v>
      </c>
      <c r="F88" s="425">
        <f>[3]C3LPG!AL139</f>
        <v>0</v>
      </c>
      <c r="G88" s="425">
        <f>[3]C3LPG!AM139</f>
        <v>0</v>
      </c>
      <c r="H88" s="425">
        <f>[3]C3LPG!AN139</f>
        <v>0</v>
      </c>
      <c r="I88" s="425">
        <f>[3]C3LPG!AO139</f>
        <v>0</v>
      </c>
      <c r="J88" s="425">
        <f>[3]C3LPG!AP139</f>
        <v>0</v>
      </c>
      <c r="K88" s="425">
        <f>[3]C3LPG!AQ139</f>
        <v>0</v>
      </c>
      <c r="L88" s="425">
        <f>[3]C3LPG!AR139</f>
        <v>0</v>
      </c>
      <c r="M88" s="425">
        <f>[3]C3LPG!AS139</f>
        <v>0</v>
      </c>
      <c r="N88" s="425">
        <f>[3]C3LPG!AT139</f>
        <v>0</v>
      </c>
      <c r="O88" s="425">
        <f>[3]C3LPG!AU139</f>
        <v>0</v>
      </c>
      <c r="P88" s="425">
        <f>[3]C3LPG!AV139</f>
        <v>0</v>
      </c>
    </row>
    <row r="89" spans="1:16">
      <c r="A89" s="74" t="s">
        <v>61</v>
      </c>
      <c r="B89" s="85" t="s">
        <v>95</v>
      </c>
      <c r="C89" s="85" t="s">
        <v>115</v>
      </c>
      <c r="D89" s="85" t="s">
        <v>109</v>
      </c>
      <c r="E89" s="425">
        <f>[3]C3LPG!AK140</f>
        <v>9.82</v>
      </c>
      <c r="F89" s="425">
        <f>[3]C3LPG!AL140</f>
        <v>11.6</v>
      </c>
      <c r="G89" s="425">
        <f>[3]C3LPG!AM140</f>
        <v>10.46</v>
      </c>
      <c r="H89" s="425">
        <f>[3]C3LPG!AN140</f>
        <v>10.46</v>
      </c>
      <c r="I89" s="425">
        <f>[3]C3LPG!AO140</f>
        <v>10.28</v>
      </c>
      <c r="J89" s="425">
        <f>[3]C3LPG!AP140</f>
        <v>10.28</v>
      </c>
      <c r="K89" s="425">
        <f>[3]C3LPG!AQ140</f>
        <v>10.28</v>
      </c>
      <c r="L89" s="425">
        <f>[3]C3LPG!AR140</f>
        <v>10.28</v>
      </c>
      <c r="M89" s="425">
        <f>[3]C3LPG!AS140</f>
        <v>10.28</v>
      </c>
      <c r="N89" s="425">
        <f>[3]C3LPG!AT140</f>
        <v>10.88</v>
      </c>
      <c r="O89" s="425">
        <f>[3]C3LPG!AU140</f>
        <v>10.88</v>
      </c>
      <c r="P89" s="425">
        <f>[3]C3LPG!AV140</f>
        <v>10.28</v>
      </c>
    </row>
    <row r="90" spans="1:16">
      <c r="A90" s="74" t="s">
        <v>61</v>
      </c>
      <c r="B90" s="85" t="s">
        <v>95</v>
      </c>
      <c r="C90" s="85" t="s">
        <v>234</v>
      </c>
      <c r="D90" s="85" t="s">
        <v>109</v>
      </c>
      <c r="E90" s="425">
        <f>[3]C3LPG!AK141</f>
        <v>0</v>
      </c>
      <c r="F90" s="425">
        <f>[3]C3LPG!AL141</f>
        <v>0</v>
      </c>
      <c r="G90" s="425">
        <f>[3]C3LPG!AM141</f>
        <v>0</v>
      </c>
      <c r="H90" s="425">
        <f>[3]C3LPG!AN141</f>
        <v>0</v>
      </c>
      <c r="I90" s="425">
        <f>[3]C3LPG!AO141</f>
        <v>0</v>
      </c>
      <c r="J90" s="425">
        <f>[3]C3LPG!AP141</f>
        <v>0</v>
      </c>
      <c r="K90" s="425">
        <f>[3]C3LPG!AQ141</f>
        <v>0</v>
      </c>
      <c r="L90" s="425">
        <f>[3]C3LPG!AR141</f>
        <v>0</v>
      </c>
      <c r="M90" s="425">
        <f>[3]C3LPG!AS141</f>
        <v>0</v>
      </c>
      <c r="N90" s="425">
        <f>[3]C3LPG!AT141</f>
        <v>0</v>
      </c>
      <c r="O90" s="425">
        <f>[3]C3LPG!AU141</f>
        <v>0</v>
      </c>
      <c r="P90" s="425">
        <f>[3]C3LPG!AV141</f>
        <v>0</v>
      </c>
    </row>
    <row r="91" spans="1:16">
      <c r="A91" s="74" t="s">
        <v>61</v>
      </c>
      <c r="B91" s="85" t="s">
        <v>95</v>
      </c>
      <c r="C91" s="85" t="s">
        <v>116</v>
      </c>
      <c r="D91" s="85" t="s">
        <v>107</v>
      </c>
      <c r="E91" s="425">
        <f>[3]C3LPG!AK142</f>
        <v>0</v>
      </c>
      <c r="F91" s="425">
        <f>[3]C3LPG!AL142</f>
        <v>0</v>
      </c>
      <c r="G91" s="425">
        <f>[3]C3LPG!AM142</f>
        <v>0</v>
      </c>
      <c r="H91" s="425">
        <f>[3]C3LPG!AN142</f>
        <v>0</v>
      </c>
      <c r="I91" s="425">
        <f>[3]C3LPG!AO142</f>
        <v>0</v>
      </c>
      <c r="J91" s="425">
        <f>[3]C3LPG!AP142</f>
        <v>0</v>
      </c>
      <c r="K91" s="425">
        <f>[3]C3LPG!AQ142</f>
        <v>0</v>
      </c>
      <c r="L91" s="425">
        <f>[3]C3LPG!AR142</f>
        <v>0</v>
      </c>
      <c r="M91" s="425">
        <f>[3]C3LPG!AS142</f>
        <v>0</v>
      </c>
      <c r="N91" s="425">
        <f>[3]C3LPG!AT142</f>
        <v>0</v>
      </c>
      <c r="O91" s="425">
        <f>[3]C3LPG!AU142</f>
        <v>0</v>
      </c>
      <c r="P91" s="425">
        <f>[3]C3LPG!AV142</f>
        <v>0</v>
      </c>
    </row>
    <row r="92" spans="1:16">
      <c r="A92" s="74" t="s">
        <v>61</v>
      </c>
      <c r="B92" s="85" t="s">
        <v>95</v>
      </c>
      <c r="C92" s="85" t="s">
        <v>116</v>
      </c>
      <c r="D92" s="85" t="s">
        <v>109</v>
      </c>
      <c r="E92" s="425">
        <f>[3]C3LPG!AK143</f>
        <v>0</v>
      </c>
      <c r="F92" s="425">
        <f>[3]C3LPG!AL143</f>
        <v>0</v>
      </c>
      <c r="G92" s="425">
        <f>[3]C3LPG!AM143</f>
        <v>0</v>
      </c>
      <c r="H92" s="425">
        <f>[3]C3LPG!AN143</f>
        <v>0</v>
      </c>
      <c r="I92" s="425">
        <f>[3]C3LPG!AO143</f>
        <v>0</v>
      </c>
      <c r="J92" s="425">
        <f>[3]C3LPG!AP143</f>
        <v>0</v>
      </c>
      <c r="K92" s="425">
        <f>[3]C3LPG!AQ143</f>
        <v>0</v>
      </c>
      <c r="L92" s="425">
        <f>[3]C3LPG!AR143</f>
        <v>0</v>
      </c>
      <c r="M92" s="425">
        <f>[3]C3LPG!AS143</f>
        <v>0</v>
      </c>
      <c r="N92" s="425">
        <f>[3]C3LPG!AT143</f>
        <v>0</v>
      </c>
      <c r="O92" s="425">
        <f>[3]C3LPG!AU143</f>
        <v>0</v>
      </c>
      <c r="P92" s="425">
        <f>[3]C3LPG!AV143</f>
        <v>0</v>
      </c>
    </row>
    <row r="93" spans="1:16">
      <c r="A93" s="74" t="s">
        <v>61</v>
      </c>
      <c r="B93" s="85" t="s">
        <v>95</v>
      </c>
      <c r="C93" s="85" t="s">
        <v>233</v>
      </c>
      <c r="D93" s="85" t="s">
        <v>107</v>
      </c>
      <c r="E93" s="425">
        <f>[3]C3LPG!AK144</f>
        <v>0</v>
      </c>
      <c r="F93" s="425">
        <f>[3]C3LPG!AL144</f>
        <v>0</v>
      </c>
      <c r="G93" s="425">
        <f>[3]C3LPG!AM144</f>
        <v>0</v>
      </c>
      <c r="H93" s="425">
        <f>[3]C3LPG!AN144</f>
        <v>0</v>
      </c>
      <c r="I93" s="425">
        <f>[3]C3LPG!AO144</f>
        <v>0</v>
      </c>
      <c r="J93" s="425">
        <f>[3]C3LPG!AP144</f>
        <v>0</v>
      </c>
      <c r="K93" s="425">
        <f>[3]C3LPG!AQ144</f>
        <v>0</v>
      </c>
      <c r="L93" s="425">
        <f>[3]C3LPG!AR144</f>
        <v>0</v>
      </c>
      <c r="M93" s="425">
        <f>[3]C3LPG!AS144</f>
        <v>0</v>
      </c>
      <c r="N93" s="425">
        <f>[3]C3LPG!AT144</f>
        <v>0</v>
      </c>
      <c r="O93" s="425">
        <f>[3]C3LPG!AU144</f>
        <v>0</v>
      </c>
      <c r="P93" s="425">
        <f>[3]C3LPG!AV144</f>
        <v>0</v>
      </c>
    </row>
    <row r="94" spans="1:16">
      <c r="A94" s="74" t="s">
        <v>61</v>
      </c>
      <c r="B94" s="85" t="s">
        <v>95</v>
      </c>
      <c r="C94" s="85" t="s">
        <v>233</v>
      </c>
      <c r="D94" s="85" t="s">
        <v>109</v>
      </c>
      <c r="E94" s="425">
        <f>[3]C3LPG!AK145</f>
        <v>0</v>
      </c>
      <c r="F94" s="425">
        <f>[3]C3LPG!AL145</f>
        <v>0</v>
      </c>
      <c r="G94" s="425">
        <f>[3]C3LPG!AM145</f>
        <v>1.4</v>
      </c>
      <c r="H94" s="425">
        <f>[3]C3LPG!AN145</f>
        <v>5.6</v>
      </c>
      <c r="I94" s="425">
        <f>[3]C3LPG!AO145</f>
        <v>5.6</v>
      </c>
      <c r="J94" s="425">
        <f>[3]C3LPG!AP145</f>
        <v>5.6</v>
      </c>
      <c r="K94" s="425">
        <f>[3]C3LPG!AQ145</f>
        <v>7</v>
      </c>
      <c r="L94" s="425">
        <f>[3]C3LPG!AR145</f>
        <v>7</v>
      </c>
      <c r="M94" s="425">
        <f>[3]C3LPG!AS145</f>
        <v>7</v>
      </c>
      <c r="N94" s="425">
        <f>[3]C3LPG!AT145</f>
        <v>7</v>
      </c>
      <c r="O94" s="425">
        <f>[3]C3LPG!AU145</f>
        <v>7</v>
      </c>
      <c r="P94" s="425">
        <f>[3]C3LPG!AV145</f>
        <v>7</v>
      </c>
    </row>
    <row r="95" spans="1:16">
      <c r="A95" s="74" t="s">
        <v>61</v>
      </c>
      <c r="B95" s="85" t="s">
        <v>95</v>
      </c>
      <c r="C95" s="85" t="s">
        <v>118</v>
      </c>
      <c r="D95" s="85" t="s">
        <v>107</v>
      </c>
      <c r="E95" s="425">
        <f>[3]C3LPG!AK146</f>
        <v>0</v>
      </c>
      <c r="F95" s="425">
        <f>[3]C3LPG!AL146</f>
        <v>0</v>
      </c>
      <c r="G95" s="425">
        <f>[3]C3LPG!AM146</f>
        <v>0</v>
      </c>
      <c r="H95" s="425">
        <f>[3]C3LPG!AN146</f>
        <v>0</v>
      </c>
      <c r="I95" s="425">
        <f>[3]C3LPG!AO146</f>
        <v>0</v>
      </c>
      <c r="J95" s="425">
        <f>[3]C3LPG!AP146</f>
        <v>0</v>
      </c>
      <c r="K95" s="425">
        <f>[3]C3LPG!AQ146</f>
        <v>0</v>
      </c>
      <c r="L95" s="425">
        <f>[3]C3LPG!AR146</f>
        <v>0</v>
      </c>
      <c r="M95" s="425">
        <f>[3]C3LPG!AS146</f>
        <v>0</v>
      </c>
      <c r="N95" s="425">
        <f>[3]C3LPG!AT146</f>
        <v>0</v>
      </c>
      <c r="O95" s="425">
        <f>[3]C3LPG!AU146</f>
        <v>0</v>
      </c>
      <c r="P95" s="425">
        <f>[3]C3LPG!AV146</f>
        <v>0</v>
      </c>
    </row>
    <row r="96" spans="1:16">
      <c r="A96" s="74" t="s">
        <v>61</v>
      </c>
      <c r="B96" s="85" t="s">
        <v>95</v>
      </c>
      <c r="C96" s="85" t="s">
        <v>118</v>
      </c>
      <c r="D96" s="85" t="s">
        <v>108</v>
      </c>
      <c r="E96" s="425">
        <f>[3]C3LPG!AK147</f>
        <v>0</v>
      </c>
      <c r="F96" s="425">
        <f>[3]C3LPG!AL147</f>
        <v>0</v>
      </c>
      <c r="G96" s="425">
        <f>[3]C3LPG!AM147</f>
        <v>0</v>
      </c>
      <c r="H96" s="425">
        <f>[3]C3LPG!AN147</f>
        <v>0</v>
      </c>
      <c r="I96" s="425">
        <f>[3]C3LPG!AO147</f>
        <v>0</v>
      </c>
      <c r="J96" s="425">
        <f>[3]C3LPG!AP147</f>
        <v>0</v>
      </c>
      <c r="K96" s="425">
        <f>[3]C3LPG!AQ147</f>
        <v>0</v>
      </c>
      <c r="L96" s="425">
        <f>[3]C3LPG!AR147</f>
        <v>0</v>
      </c>
      <c r="M96" s="425">
        <f>[3]C3LPG!AS147</f>
        <v>0</v>
      </c>
      <c r="N96" s="425">
        <f>[3]C3LPG!AT147</f>
        <v>0</v>
      </c>
      <c r="O96" s="425">
        <f>[3]C3LPG!AU147</f>
        <v>0</v>
      </c>
      <c r="P96" s="425">
        <f>[3]C3LPG!AV147</f>
        <v>0</v>
      </c>
    </row>
    <row r="97" spans="1:16">
      <c r="A97" s="74" t="s">
        <v>61</v>
      </c>
      <c r="B97" s="85" t="s">
        <v>95</v>
      </c>
      <c r="C97" s="85" t="s">
        <v>118</v>
      </c>
      <c r="D97" s="85" t="s">
        <v>109</v>
      </c>
      <c r="E97" s="425">
        <f>[3]C3LPG!AK148</f>
        <v>0</v>
      </c>
      <c r="F97" s="425">
        <f>[3]C3LPG!AL148</f>
        <v>0</v>
      </c>
      <c r="G97" s="425">
        <f>[3]C3LPG!AM148</f>
        <v>0</v>
      </c>
      <c r="H97" s="425">
        <f>[3]C3LPG!AN148</f>
        <v>0</v>
      </c>
      <c r="I97" s="425">
        <f>[3]C3LPG!AO148</f>
        <v>0</v>
      </c>
      <c r="J97" s="425">
        <f>[3]C3LPG!AP148</f>
        <v>0</v>
      </c>
      <c r="K97" s="425">
        <f>[3]C3LPG!AQ148</f>
        <v>0</v>
      </c>
      <c r="L97" s="425">
        <f>[3]C3LPG!AR148</f>
        <v>0</v>
      </c>
      <c r="M97" s="425">
        <f>[3]C3LPG!AS148</f>
        <v>0</v>
      </c>
      <c r="N97" s="425">
        <f>[3]C3LPG!AT148</f>
        <v>0</v>
      </c>
      <c r="O97" s="425">
        <f>[3]C3LPG!AU148</f>
        <v>0</v>
      </c>
      <c r="P97" s="425">
        <f>[3]C3LPG!AV148</f>
        <v>0</v>
      </c>
    </row>
    <row r="98" spans="1:16">
      <c r="A98" s="74" t="s">
        <v>61</v>
      </c>
      <c r="B98" s="85" t="s">
        <v>95</v>
      </c>
      <c r="C98" s="85" t="s">
        <v>119</v>
      </c>
      <c r="D98" s="85" t="s">
        <v>109</v>
      </c>
      <c r="E98" s="425">
        <f>[3]C3LPG!AK149</f>
        <v>0</v>
      </c>
      <c r="F98" s="425">
        <f>[3]C3LPG!AL149</f>
        <v>0</v>
      </c>
      <c r="G98" s="425">
        <f>[3]C3LPG!AM149</f>
        <v>0</v>
      </c>
      <c r="H98" s="425">
        <f>[3]C3LPG!AN149</f>
        <v>0</v>
      </c>
      <c r="I98" s="425">
        <f>[3]C3LPG!AO149</f>
        <v>0</v>
      </c>
      <c r="J98" s="425">
        <f>[3]C3LPG!AP149</f>
        <v>0</v>
      </c>
      <c r="K98" s="425">
        <f>[3]C3LPG!AQ149</f>
        <v>0</v>
      </c>
      <c r="L98" s="425">
        <f>[3]C3LPG!AR149</f>
        <v>0</v>
      </c>
      <c r="M98" s="425">
        <f>[3]C3LPG!AS149</f>
        <v>0</v>
      </c>
      <c r="N98" s="425">
        <f>[3]C3LPG!AT149</f>
        <v>0</v>
      </c>
      <c r="O98" s="425">
        <f>[3]C3LPG!AU149</f>
        <v>0</v>
      </c>
      <c r="P98" s="425">
        <f>[3]C3LPG!AV149</f>
        <v>0</v>
      </c>
    </row>
    <row r="99" spans="1:16">
      <c r="A99" s="74" t="s">
        <v>61</v>
      </c>
      <c r="B99" s="85" t="s">
        <v>95</v>
      </c>
      <c r="C99" s="85" t="s">
        <v>120</v>
      </c>
      <c r="D99" s="85" t="s">
        <v>109</v>
      </c>
      <c r="E99" s="425">
        <f>[3]C3LPG!AK150</f>
        <v>0</v>
      </c>
      <c r="F99" s="425">
        <f>[3]C3LPG!AL150</f>
        <v>0</v>
      </c>
      <c r="G99" s="425">
        <f>[3]C3LPG!AM150</f>
        <v>0</v>
      </c>
      <c r="H99" s="425">
        <f>[3]C3LPG!AN150</f>
        <v>0</v>
      </c>
      <c r="I99" s="425">
        <f>[3]C3LPG!AO150</f>
        <v>0</v>
      </c>
      <c r="J99" s="425">
        <f>[3]C3LPG!AP150</f>
        <v>0</v>
      </c>
      <c r="K99" s="425">
        <f>[3]C3LPG!AQ150</f>
        <v>0</v>
      </c>
      <c r="L99" s="425">
        <f>[3]C3LPG!AR150</f>
        <v>0</v>
      </c>
      <c r="M99" s="425">
        <f>[3]C3LPG!AS150</f>
        <v>0</v>
      </c>
      <c r="N99" s="425">
        <f>[3]C3LPG!AT150</f>
        <v>0</v>
      </c>
      <c r="O99" s="425">
        <f>[3]C3LPG!AU150</f>
        <v>0</v>
      </c>
      <c r="P99" s="425">
        <f>[3]C3LPG!AV150</f>
        <v>0</v>
      </c>
    </row>
    <row r="100" spans="1:16">
      <c r="A100" s="74" t="s">
        <v>61</v>
      </c>
      <c r="B100" s="85" t="s">
        <v>116</v>
      </c>
      <c r="C100" s="85" t="s">
        <v>106</v>
      </c>
      <c r="D100" s="85" t="s">
        <v>116</v>
      </c>
      <c r="E100" s="425">
        <f>[3]C3LPG!AK151</f>
        <v>0</v>
      </c>
      <c r="F100" s="425">
        <f>[3]C3LPG!AL151</f>
        <v>0</v>
      </c>
      <c r="G100" s="425">
        <f>[3]C3LPG!AM151</f>
        <v>0</v>
      </c>
      <c r="H100" s="425">
        <f>[3]C3LPG!AN151</f>
        <v>0</v>
      </c>
      <c r="I100" s="425">
        <f>[3]C3LPG!AO151</f>
        <v>0</v>
      </c>
      <c r="J100" s="425">
        <f>[3]C3LPG!AP151</f>
        <v>0</v>
      </c>
      <c r="K100" s="425">
        <f>[3]C3LPG!AQ151</f>
        <v>0</v>
      </c>
      <c r="L100" s="425">
        <f>[3]C3LPG!AR151</f>
        <v>0</v>
      </c>
      <c r="M100" s="425">
        <f>[3]C3LPG!AS151</f>
        <v>0</v>
      </c>
      <c r="N100" s="425">
        <f>[3]C3LPG!AT151</f>
        <v>0</v>
      </c>
      <c r="O100" s="425">
        <f>[3]C3LPG!AU151</f>
        <v>0</v>
      </c>
      <c r="P100" s="425">
        <f>[3]C3LPG!AV151</f>
        <v>0</v>
      </c>
    </row>
    <row r="101" spans="1:16">
      <c r="A101" s="74" t="s">
        <v>61</v>
      </c>
      <c r="B101" s="85" t="s">
        <v>116</v>
      </c>
      <c r="C101" s="85" t="s">
        <v>115</v>
      </c>
      <c r="D101" s="85" t="s">
        <v>116</v>
      </c>
      <c r="E101" s="425">
        <f>[3]C3LPG!AK152</f>
        <v>1.2</v>
      </c>
      <c r="F101" s="425">
        <f>[3]C3LPG!AL152</f>
        <v>0</v>
      </c>
      <c r="G101" s="425">
        <f>[3]C3LPG!AM152</f>
        <v>0.6</v>
      </c>
      <c r="H101" s="425">
        <f>[3]C3LPG!AN152</f>
        <v>0.6</v>
      </c>
      <c r="I101" s="425">
        <f>[3]C3LPG!AO152</f>
        <v>0.6</v>
      </c>
      <c r="J101" s="425">
        <f>[3]C3LPG!AP152</f>
        <v>0.6</v>
      </c>
      <c r="K101" s="425">
        <f>[3]C3LPG!AQ152</f>
        <v>0.6</v>
      </c>
      <c r="L101" s="425">
        <f>[3]C3LPG!AR152</f>
        <v>0.6</v>
      </c>
      <c r="M101" s="425">
        <f>[3]C3LPG!AS152</f>
        <v>0.6</v>
      </c>
      <c r="N101" s="425">
        <f>[3]C3LPG!AT152</f>
        <v>0</v>
      </c>
      <c r="O101" s="425">
        <f>[3]C3LPG!AU152</f>
        <v>0</v>
      </c>
      <c r="P101" s="425">
        <f>[3]C3LPG!AV152</f>
        <v>0.6</v>
      </c>
    </row>
    <row r="102" spans="1:16">
      <c r="A102" s="74" t="s">
        <v>61</v>
      </c>
      <c r="B102" s="85" t="s">
        <v>116</v>
      </c>
      <c r="C102" s="85" t="s">
        <v>233</v>
      </c>
      <c r="D102" s="85" t="s">
        <v>116</v>
      </c>
      <c r="E102" s="425">
        <f>[3]C3LPG!AK153</f>
        <v>0</v>
      </c>
      <c r="F102" s="425">
        <f>[3]C3LPG!AL153</f>
        <v>0</v>
      </c>
      <c r="G102" s="425">
        <f>[3]C3LPG!AM153</f>
        <v>0</v>
      </c>
      <c r="H102" s="425">
        <f>[3]C3LPG!AN153</f>
        <v>0</v>
      </c>
      <c r="I102" s="425">
        <f>[3]C3LPG!AO153</f>
        <v>0</v>
      </c>
      <c r="J102" s="425">
        <f>[3]C3LPG!AP153</f>
        <v>0</v>
      </c>
      <c r="K102" s="425">
        <f>[3]C3LPG!AQ153</f>
        <v>0</v>
      </c>
      <c r="L102" s="425">
        <f>[3]C3LPG!AR153</f>
        <v>0</v>
      </c>
      <c r="M102" s="425">
        <f>[3]C3LPG!AS153</f>
        <v>0</v>
      </c>
      <c r="N102" s="425">
        <f>[3]C3LPG!AT153</f>
        <v>0</v>
      </c>
      <c r="O102" s="425">
        <f>[3]C3LPG!AU153</f>
        <v>0</v>
      </c>
      <c r="P102" s="425">
        <f>[3]C3LPG!AV153</f>
        <v>0</v>
      </c>
    </row>
    <row r="103" spans="1:16">
      <c r="A103" s="74" t="s">
        <v>61</v>
      </c>
      <c r="B103" s="85" t="s">
        <v>2</v>
      </c>
      <c r="C103" s="85" t="s">
        <v>106</v>
      </c>
      <c r="D103" s="85" t="s">
        <v>107</v>
      </c>
      <c r="E103" s="425">
        <f>[3]C3LPG!AK154</f>
        <v>0</v>
      </c>
      <c r="F103" s="425">
        <f>[3]C3LPG!AL154</f>
        <v>0</v>
      </c>
      <c r="G103" s="425">
        <f>[3]C3LPG!AM154</f>
        <v>0</v>
      </c>
      <c r="H103" s="425">
        <f>[3]C3LPG!AN154</f>
        <v>0</v>
      </c>
      <c r="I103" s="425">
        <f>[3]C3LPG!AO154</f>
        <v>0</v>
      </c>
      <c r="J103" s="425">
        <f>[3]C3LPG!AP154</f>
        <v>0</v>
      </c>
      <c r="K103" s="425">
        <f>[3]C3LPG!AQ154</f>
        <v>0</v>
      </c>
      <c r="L103" s="425">
        <f>[3]C3LPG!AR154</f>
        <v>0</v>
      </c>
      <c r="M103" s="425">
        <f>[3]C3LPG!AS154</f>
        <v>0</v>
      </c>
      <c r="N103" s="425">
        <f>[3]C3LPG!AT154</f>
        <v>0</v>
      </c>
      <c r="O103" s="425">
        <f>[3]C3LPG!AU154</f>
        <v>0</v>
      </c>
      <c r="P103" s="425">
        <f>[3]C3LPG!AV154</f>
        <v>0</v>
      </c>
    </row>
    <row r="104" spans="1:16">
      <c r="A104" s="74" t="s">
        <v>61</v>
      </c>
      <c r="B104" s="85" t="s">
        <v>2</v>
      </c>
      <c r="C104" s="85" t="s">
        <v>106</v>
      </c>
      <c r="D104" s="85" t="s">
        <v>109</v>
      </c>
      <c r="E104" s="425">
        <f>[3]C3LPG!AK155</f>
        <v>0</v>
      </c>
      <c r="F104" s="425">
        <f>[3]C3LPG!AL155</f>
        <v>0</v>
      </c>
      <c r="G104" s="425">
        <f>[3]C3LPG!AM155</f>
        <v>0</v>
      </c>
      <c r="H104" s="425">
        <f>[3]C3LPG!AN155</f>
        <v>0</v>
      </c>
      <c r="I104" s="425">
        <f>[3]C3LPG!AO155</f>
        <v>0</v>
      </c>
      <c r="J104" s="425">
        <f>[3]C3LPG!AP155</f>
        <v>0</v>
      </c>
      <c r="K104" s="425">
        <f>[3]C3LPG!AQ155</f>
        <v>0</v>
      </c>
      <c r="L104" s="425">
        <f>[3]C3LPG!AR155</f>
        <v>0</v>
      </c>
      <c r="M104" s="425">
        <f>[3]C3LPG!AS155</f>
        <v>0</v>
      </c>
      <c r="N104" s="425">
        <f>[3]C3LPG!AT155</f>
        <v>0</v>
      </c>
      <c r="O104" s="425">
        <f>[3]C3LPG!AU155</f>
        <v>0</v>
      </c>
      <c r="P104" s="425">
        <f>[3]C3LPG!AV155</f>
        <v>0</v>
      </c>
    </row>
    <row r="105" spans="1:16">
      <c r="A105" s="74" t="s">
        <v>61</v>
      </c>
      <c r="B105" s="85" t="s">
        <v>2</v>
      </c>
      <c r="C105" s="85" t="s">
        <v>106</v>
      </c>
      <c r="D105" s="85" t="s">
        <v>121</v>
      </c>
      <c r="E105" s="425">
        <f>[3]C3LPG!AK156</f>
        <v>0</v>
      </c>
      <c r="F105" s="425">
        <f>[3]C3LPG!AL156</f>
        <v>0</v>
      </c>
      <c r="G105" s="425">
        <f>[3]C3LPG!AM156</f>
        <v>0</v>
      </c>
      <c r="H105" s="425">
        <f>[3]C3LPG!AN156</f>
        <v>0</v>
      </c>
      <c r="I105" s="425">
        <f>[3]C3LPG!AO156</f>
        <v>0</v>
      </c>
      <c r="J105" s="425">
        <f>[3]C3LPG!AP156</f>
        <v>0</v>
      </c>
      <c r="K105" s="425">
        <f>[3]C3LPG!AQ156</f>
        <v>0</v>
      </c>
      <c r="L105" s="425">
        <f>[3]C3LPG!AR156</f>
        <v>0</v>
      </c>
      <c r="M105" s="425">
        <f>[3]C3LPG!AS156</f>
        <v>0</v>
      </c>
      <c r="N105" s="425">
        <f>[3]C3LPG!AT156</f>
        <v>0</v>
      </c>
      <c r="O105" s="425">
        <f>[3]C3LPG!AU156</f>
        <v>0</v>
      </c>
      <c r="P105" s="425">
        <f>[3]C3LPG!AV156</f>
        <v>0</v>
      </c>
    </row>
    <row r="106" spans="1:16">
      <c r="A106" s="74" t="s">
        <v>61</v>
      </c>
      <c r="B106" s="85" t="s">
        <v>2</v>
      </c>
      <c r="C106" s="85" t="s">
        <v>112</v>
      </c>
      <c r="D106" s="294" t="s">
        <v>107</v>
      </c>
      <c r="E106" s="425">
        <f>[3]C3LPG!AK157</f>
        <v>0</v>
      </c>
      <c r="F106" s="425">
        <f>[3]C3LPG!AL157</f>
        <v>0</v>
      </c>
      <c r="G106" s="425">
        <f>[3]C3LPG!AM157</f>
        <v>0</v>
      </c>
      <c r="H106" s="425">
        <f>[3]C3LPG!AN157</f>
        <v>0</v>
      </c>
      <c r="I106" s="425">
        <f>[3]C3LPG!AO157</f>
        <v>0</v>
      </c>
      <c r="J106" s="425">
        <f>[3]C3LPG!AP157</f>
        <v>0</v>
      </c>
      <c r="K106" s="425">
        <f>[3]C3LPG!AQ157</f>
        <v>0</v>
      </c>
      <c r="L106" s="425">
        <f>[3]C3LPG!AR157</f>
        <v>0</v>
      </c>
      <c r="M106" s="425">
        <f>[3]C3LPG!AS157</f>
        <v>0</v>
      </c>
      <c r="N106" s="425">
        <f>[3]C3LPG!AT157</f>
        <v>0</v>
      </c>
      <c r="O106" s="425">
        <f>[3]C3LPG!AU157</f>
        <v>0</v>
      </c>
      <c r="P106" s="425">
        <f>[3]C3LPG!AV157</f>
        <v>0</v>
      </c>
    </row>
    <row r="107" spans="1:16">
      <c r="A107" s="74" t="s">
        <v>61</v>
      </c>
      <c r="B107" s="85" t="s">
        <v>2</v>
      </c>
      <c r="C107" s="85" t="s">
        <v>112</v>
      </c>
      <c r="D107" s="294" t="s">
        <v>109</v>
      </c>
      <c r="E107" s="425">
        <f>[3]C3LPG!AK158</f>
        <v>0</v>
      </c>
      <c r="F107" s="425">
        <f>[3]C3LPG!AL158</f>
        <v>0</v>
      </c>
      <c r="G107" s="425">
        <f>[3]C3LPG!AM158</f>
        <v>0</v>
      </c>
      <c r="H107" s="425">
        <f>[3]C3LPG!AN158</f>
        <v>0</v>
      </c>
      <c r="I107" s="425">
        <f>[3]C3LPG!AO158</f>
        <v>0</v>
      </c>
      <c r="J107" s="425">
        <f>[3]C3LPG!AP158</f>
        <v>0</v>
      </c>
      <c r="K107" s="425">
        <f>[3]C3LPG!AQ158</f>
        <v>0</v>
      </c>
      <c r="L107" s="425">
        <f>[3]C3LPG!AR158</f>
        <v>0</v>
      </c>
      <c r="M107" s="425">
        <f>[3]C3LPG!AS158</f>
        <v>0</v>
      </c>
      <c r="N107" s="425">
        <f>[3]C3LPG!AT158</f>
        <v>0</v>
      </c>
      <c r="O107" s="425">
        <f>[3]C3LPG!AU158</f>
        <v>0</v>
      </c>
      <c r="P107" s="425">
        <f>[3]C3LPG!AV158</f>
        <v>0</v>
      </c>
    </row>
    <row r="108" spans="1:16">
      <c r="A108" s="74" t="s">
        <v>61</v>
      </c>
      <c r="B108" s="85" t="s">
        <v>2</v>
      </c>
      <c r="C108" s="85" t="s">
        <v>114</v>
      </c>
      <c r="D108" s="294" t="s">
        <v>107</v>
      </c>
      <c r="E108" s="425">
        <f>[3]C3LPG!AK159</f>
        <v>0</v>
      </c>
      <c r="F108" s="425">
        <f>[3]C3LPG!AL159</f>
        <v>0</v>
      </c>
      <c r="G108" s="425">
        <f>[3]C3LPG!AM159</f>
        <v>0</v>
      </c>
      <c r="H108" s="425">
        <f>[3]C3LPG!AN159</f>
        <v>0</v>
      </c>
      <c r="I108" s="425">
        <f>[3]C3LPG!AO159</f>
        <v>0</v>
      </c>
      <c r="J108" s="425">
        <f>[3]C3LPG!AP159</f>
        <v>0</v>
      </c>
      <c r="K108" s="425">
        <f>[3]C3LPG!AQ159</f>
        <v>0</v>
      </c>
      <c r="L108" s="425">
        <f>[3]C3LPG!AR159</f>
        <v>0</v>
      </c>
      <c r="M108" s="425">
        <f>[3]C3LPG!AS159</f>
        <v>0</v>
      </c>
      <c r="N108" s="425">
        <f>[3]C3LPG!AT159</f>
        <v>0</v>
      </c>
      <c r="O108" s="425">
        <f>[3]C3LPG!AU159</f>
        <v>0</v>
      </c>
      <c r="P108" s="425">
        <f>[3]C3LPG!AV159</f>
        <v>0</v>
      </c>
    </row>
    <row r="109" spans="1:16">
      <c r="A109" s="74" t="s">
        <v>61</v>
      </c>
      <c r="B109" s="85" t="s">
        <v>2</v>
      </c>
      <c r="C109" s="85" t="s">
        <v>114</v>
      </c>
      <c r="D109" s="294" t="s">
        <v>109</v>
      </c>
      <c r="E109" s="425">
        <f>[3]C3LPG!AK160</f>
        <v>0</v>
      </c>
      <c r="F109" s="425">
        <f>[3]C3LPG!AL160</f>
        <v>0</v>
      </c>
      <c r="G109" s="425">
        <f>[3]C3LPG!AM160</f>
        <v>0</v>
      </c>
      <c r="H109" s="425">
        <f>[3]C3LPG!AN160</f>
        <v>0</v>
      </c>
      <c r="I109" s="425">
        <f>[3]C3LPG!AO160</f>
        <v>0</v>
      </c>
      <c r="J109" s="425">
        <f>[3]C3LPG!AP160</f>
        <v>0</v>
      </c>
      <c r="K109" s="425">
        <f>[3]C3LPG!AQ160</f>
        <v>0</v>
      </c>
      <c r="L109" s="425">
        <f>[3]C3LPG!AR160</f>
        <v>0</v>
      </c>
      <c r="M109" s="425">
        <f>[3]C3LPG!AS160</f>
        <v>0</v>
      </c>
      <c r="N109" s="425">
        <f>[3]C3LPG!AT160</f>
        <v>0</v>
      </c>
      <c r="O109" s="425">
        <f>[3]C3LPG!AU160</f>
        <v>0</v>
      </c>
      <c r="P109" s="425">
        <f>[3]C3LPG!AV160</f>
        <v>0</v>
      </c>
    </row>
    <row r="110" spans="1:16">
      <c r="A110" s="74" t="s">
        <v>61</v>
      </c>
      <c r="B110" s="85" t="s">
        <v>2</v>
      </c>
      <c r="C110" s="85" t="s">
        <v>114</v>
      </c>
      <c r="D110" s="85" t="s">
        <v>121</v>
      </c>
      <c r="E110" s="425">
        <f>[3]C3LPG!AK161</f>
        <v>0</v>
      </c>
      <c r="F110" s="425">
        <f>[3]C3LPG!AL161</f>
        <v>0</v>
      </c>
      <c r="G110" s="425">
        <f>[3]C3LPG!AM161</f>
        <v>0</v>
      </c>
      <c r="H110" s="425">
        <f>[3]C3LPG!AN161</f>
        <v>0</v>
      </c>
      <c r="I110" s="425">
        <f>[3]C3LPG!AO161</f>
        <v>0</v>
      </c>
      <c r="J110" s="425">
        <f>[3]C3LPG!AP161</f>
        <v>0</v>
      </c>
      <c r="K110" s="425">
        <f>[3]C3LPG!AQ161</f>
        <v>0</v>
      </c>
      <c r="L110" s="425">
        <f>[3]C3LPG!AR161</f>
        <v>0</v>
      </c>
      <c r="M110" s="425">
        <f>[3]C3LPG!AS161</f>
        <v>0</v>
      </c>
      <c r="N110" s="425">
        <f>[3]C3LPG!AT161</f>
        <v>0</v>
      </c>
      <c r="O110" s="425">
        <f>[3]C3LPG!AU161</f>
        <v>0</v>
      </c>
      <c r="P110" s="425">
        <f>[3]C3LPG!AV161</f>
        <v>0</v>
      </c>
    </row>
    <row r="111" spans="1:16">
      <c r="A111" s="74" t="s">
        <v>61</v>
      </c>
      <c r="B111" s="85" t="s">
        <v>2</v>
      </c>
      <c r="C111" s="85" t="s">
        <v>115</v>
      </c>
      <c r="D111" s="294" t="s">
        <v>107</v>
      </c>
      <c r="E111" s="425">
        <f>[3]C3LPG!AK162</f>
        <v>0</v>
      </c>
      <c r="F111" s="425">
        <f>[3]C3LPG!AL162</f>
        <v>0</v>
      </c>
      <c r="G111" s="425">
        <f>[3]C3LPG!AM162</f>
        <v>0</v>
      </c>
      <c r="H111" s="425">
        <f>[3]C3LPG!AN162</f>
        <v>0</v>
      </c>
      <c r="I111" s="425">
        <f>[3]C3LPG!AO162</f>
        <v>0</v>
      </c>
      <c r="J111" s="425">
        <f>[3]C3LPG!AP162</f>
        <v>0</v>
      </c>
      <c r="K111" s="425">
        <f>[3]C3LPG!AQ162</f>
        <v>0</v>
      </c>
      <c r="L111" s="425">
        <f>[3]C3LPG!AR162</f>
        <v>0</v>
      </c>
      <c r="M111" s="425">
        <f>[3]C3LPG!AS162</f>
        <v>0</v>
      </c>
      <c r="N111" s="425">
        <f>[3]C3LPG!AT162</f>
        <v>0</v>
      </c>
      <c r="O111" s="425">
        <f>[3]C3LPG!AU162</f>
        <v>0</v>
      </c>
      <c r="P111" s="425">
        <f>[3]C3LPG!AV162</f>
        <v>0</v>
      </c>
    </row>
    <row r="112" spans="1:16">
      <c r="A112" s="74" t="s">
        <v>61</v>
      </c>
      <c r="B112" s="85" t="s">
        <v>2</v>
      </c>
      <c r="C112" s="85" t="s">
        <v>115</v>
      </c>
      <c r="D112" s="294" t="s">
        <v>109</v>
      </c>
      <c r="E112" s="425">
        <f>[3]C3LPG!AK163</f>
        <v>0</v>
      </c>
      <c r="F112" s="425">
        <f>[3]C3LPG!AL163</f>
        <v>0</v>
      </c>
      <c r="G112" s="425">
        <f>[3]C3LPG!AM163</f>
        <v>0</v>
      </c>
      <c r="H112" s="425">
        <f>[3]C3LPG!AN163</f>
        <v>0</v>
      </c>
      <c r="I112" s="425">
        <f>[3]C3LPG!AO163</f>
        <v>0</v>
      </c>
      <c r="J112" s="425">
        <f>[3]C3LPG!AP163</f>
        <v>0</v>
      </c>
      <c r="K112" s="425">
        <f>[3]C3LPG!AQ163</f>
        <v>0</v>
      </c>
      <c r="L112" s="425">
        <f>[3]C3LPG!AR163</f>
        <v>0</v>
      </c>
      <c r="M112" s="425">
        <f>[3]C3LPG!AS163</f>
        <v>0</v>
      </c>
      <c r="N112" s="425">
        <f>[3]C3LPG!AT163</f>
        <v>0</v>
      </c>
      <c r="O112" s="425">
        <f>[3]C3LPG!AU163</f>
        <v>0</v>
      </c>
      <c r="P112" s="425">
        <f>[3]C3LPG!AV163</f>
        <v>0</v>
      </c>
    </row>
    <row r="113" spans="1:16">
      <c r="A113" s="74" t="s">
        <v>61</v>
      </c>
      <c r="B113" s="85" t="s">
        <v>2</v>
      </c>
      <c r="C113" s="85" t="s">
        <v>116</v>
      </c>
      <c r="D113" s="294" t="s">
        <v>107</v>
      </c>
      <c r="E113" s="425">
        <f>[3]C3LPG!AK164</f>
        <v>0</v>
      </c>
      <c r="F113" s="425">
        <f>[3]C3LPG!AL164</f>
        <v>0</v>
      </c>
      <c r="G113" s="425">
        <f>[3]C3LPG!AM164</f>
        <v>0</v>
      </c>
      <c r="H113" s="425">
        <f>[3]C3LPG!AN164</f>
        <v>0</v>
      </c>
      <c r="I113" s="425">
        <f>[3]C3LPG!AO164</f>
        <v>0</v>
      </c>
      <c r="J113" s="425">
        <f>[3]C3LPG!AP164</f>
        <v>0</v>
      </c>
      <c r="K113" s="425">
        <f>[3]C3LPG!AQ164</f>
        <v>0</v>
      </c>
      <c r="L113" s="425">
        <f>[3]C3LPG!AR164</f>
        <v>0</v>
      </c>
      <c r="M113" s="425">
        <f>[3]C3LPG!AS164</f>
        <v>0</v>
      </c>
      <c r="N113" s="425">
        <f>[3]C3LPG!AT164</f>
        <v>0</v>
      </c>
      <c r="O113" s="425">
        <f>[3]C3LPG!AU164</f>
        <v>0</v>
      </c>
      <c r="P113" s="425">
        <f>[3]C3LPG!AV164</f>
        <v>0</v>
      </c>
    </row>
    <row r="114" spans="1:16">
      <c r="A114" s="74" t="s">
        <v>61</v>
      </c>
      <c r="B114" s="85" t="s">
        <v>2</v>
      </c>
      <c r="C114" s="85" t="s">
        <v>116</v>
      </c>
      <c r="D114" s="294" t="s">
        <v>109</v>
      </c>
      <c r="E114" s="425">
        <f>[3]C3LPG!AK165</f>
        <v>0</v>
      </c>
      <c r="F114" s="425">
        <f>[3]C3LPG!AL165</f>
        <v>0</v>
      </c>
      <c r="G114" s="425">
        <f>[3]C3LPG!AM165</f>
        <v>0</v>
      </c>
      <c r="H114" s="425">
        <f>[3]C3LPG!AN165</f>
        <v>0</v>
      </c>
      <c r="I114" s="425">
        <f>[3]C3LPG!AO165</f>
        <v>0</v>
      </c>
      <c r="J114" s="425">
        <f>[3]C3LPG!AP165</f>
        <v>0</v>
      </c>
      <c r="K114" s="425">
        <f>[3]C3LPG!AQ165</f>
        <v>0</v>
      </c>
      <c r="L114" s="425">
        <f>[3]C3LPG!AR165</f>
        <v>0</v>
      </c>
      <c r="M114" s="425">
        <f>[3]C3LPG!AS165</f>
        <v>0</v>
      </c>
      <c r="N114" s="425">
        <f>[3]C3LPG!AT165</f>
        <v>0</v>
      </c>
      <c r="O114" s="425">
        <f>[3]C3LPG!AU165</f>
        <v>0</v>
      </c>
      <c r="P114" s="425">
        <f>[3]C3LPG!AV165</f>
        <v>0</v>
      </c>
    </row>
    <row r="115" spans="1:16">
      <c r="A115" s="74" t="s">
        <v>61</v>
      </c>
      <c r="B115" s="85" t="s">
        <v>2</v>
      </c>
      <c r="C115" s="85" t="s">
        <v>233</v>
      </c>
      <c r="D115" s="294" t="s">
        <v>107</v>
      </c>
      <c r="E115" s="425">
        <f>[3]C3LPG!AK166</f>
        <v>0</v>
      </c>
      <c r="F115" s="425">
        <f>[3]C3LPG!AL166</f>
        <v>0</v>
      </c>
      <c r="G115" s="425">
        <f>[3]C3LPG!AM166</f>
        <v>0</v>
      </c>
      <c r="H115" s="425">
        <f>[3]C3LPG!AN166</f>
        <v>0</v>
      </c>
      <c r="I115" s="425">
        <f>[3]C3LPG!AO166</f>
        <v>0</v>
      </c>
      <c r="J115" s="425">
        <f>[3]C3LPG!AP166</f>
        <v>0</v>
      </c>
      <c r="K115" s="425">
        <f>[3]C3LPG!AQ166</f>
        <v>0</v>
      </c>
      <c r="L115" s="425">
        <f>[3]C3LPG!AR166</f>
        <v>0</v>
      </c>
      <c r="M115" s="425">
        <f>[3]C3LPG!AS166</f>
        <v>0</v>
      </c>
      <c r="N115" s="425">
        <f>[3]C3LPG!AT166</f>
        <v>0</v>
      </c>
      <c r="O115" s="425">
        <f>[3]C3LPG!AU166</f>
        <v>0</v>
      </c>
      <c r="P115" s="425">
        <f>[3]C3LPG!AV166</f>
        <v>0</v>
      </c>
    </row>
    <row r="116" spans="1:16">
      <c r="A116" s="74" t="s">
        <v>61</v>
      </c>
      <c r="B116" s="85" t="s">
        <v>2</v>
      </c>
      <c r="C116" s="85" t="s">
        <v>233</v>
      </c>
      <c r="D116" s="294" t="s">
        <v>109</v>
      </c>
      <c r="E116" s="425">
        <f>[3]C3LPG!AK167</f>
        <v>0</v>
      </c>
      <c r="F116" s="425">
        <f>[3]C3LPG!AL167</f>
        <v>0</v>
      </c>
      <c r="G116" s="425">
        <f>[3]C3LPG!AM167</f>
        <v>0</v>
      </c>
      <c r="H116" s="425">
        <f>[3]C3LPG!AN167</f>
        <v>0</v>
      </c>
      <c r="I116" s="425">
        <f>[3]C3LPG!AO167</f>
        <v>0</v>
      </c>
      <c r="J116" s="425">
        <f>[3]C3LPG!AP167</f>
        <v>0</v>
      </c>
      <c r="K116" s="425">
        <f>[3]C3LPG!AQ167</f>
        <v>0</v>
      </c>
      <c r="L116" s="425">
        <f>[3]C3LPG!AR167</f>
        <v>0</v>
      </c>
      <c r="M116" s="425">
        <f>[3]C3LPG!AS167</f>
        <v>0</v>
      </c>
      <c r="N116" s="425">
        <f>[3]C3LPG!AT167</f>
        <v>0</v>
      </c>
      <c r="O116" s="425">
        <f>[3]C3LPG!AU167</f>
        <v>0</v>
      </c>
      <c r="P116" s="425">
        <f>[3]C3LPG!AV167</f>
        <v>0</v>
      </c>
    </row>
    <row r="117" spans="1:16">
      <c r="A117" s="74" t="s">
        <v>61</v>
      </c>
      <c r="B117" s="85" t="s">
        <v>2</v>
      </c>
      <c r="C117" s="85" t="s">
        <v>118</v>
      </c>
      <c r="D117" s="294" t="s">
        <v>107</v>
      </c>
      <c r="E117" s="425">
        <f>[3]C3LPG!AK168</f>
        <v>0</v>
      </c>
      <c r="F117" s="425">
        <f>[3]C3LPG!AL168</f>
        <v>0</v>
      </c>
      <c r="G117" s="425">
        <f>[3]C3LPG!AM168</f>
        <v>0</v>
      </c>
      <c r="H117" s="425">
        <f>[3]C3LPG!AN168</f>
        <v>0</v>
      </c>
      <c r="I117" s="425">
        <f>[3]C3LPG!AO168</f>
        <v>0</v>
      </c>
      <c r="J117" s="425">
        <f>[3]C3LPG!AP168</f>
        <v>0</v>
      </c>
      <c r="K117" s="425">
        <f>[3]C3LPG!AQ168</f>
        <v>0</v>
      </c>
      <c r="L117" s="425">
        <f>[3]C3LPG!AR168</f>
        <v>0</v>
      </c>
      <c r="M117" s="425">
        <f>[3]C3LPG!AS168</f>
        <v>0</v>
      </c>
      <c r="N117" s="425">
        <f>[3]C3LPG!AT168</f>
        <v>0</v>
      </c>
      <c r="O117" s="425">
        <f>[3]C3LPG!AU168</f>
        <v>0</v>
      </c>
      <c r="P117" s="425">
        <f>[3]C3LPG!AV168</f>
        <v>0</v>
      </c>
    </row>
    <row r="118" spans="1:16">
      <c r="A118" s="74" t="s">
        <v>61</v>
      </c>
      <c r="B118" s="85" t="s">
        <v>2</v>
      </c>
      <c r="C118" s="85" t="s">
        <v>118</v>
      </c>
      <c r="D118" s="294" t="s">
        <v>109</v>
      </c>
      <c r="E118" s="425">
        <f>[3]C3LPG!AK169</f>
        <v>0</v>
      </c>
      <c r="F118" s="425">
        <f>[3]C3LPG!AL169</f>
        <v>0</v>
      </c>
      <c r="G118" s="425">
        <f>[3]C3LPG!AM169</f>
        <v>0</v>
      </c>
      <c r="H118" s="425">
        <f>[3]C3LPG!AN169</f>
        <v>0</v>
      </c>
      <c r="I118" s="425">
        <f>[3]C3LPG!AO169</f>
        <v>0</v>
      </c>
      <c r="J118" s="425">
        <f>[3]C3LPG!AP169</f>
        <v>0</v>
      </c>
      <c r="K118" s="425">
        <f>[3]C3LPG!AQ169</f>
        <v>0</v>
      </c>
      <c r="L118" s="425">
        <f>[3]C3LPG!AR169</f>
        <v>0</v>
      </c>
      <c r="M118" s="425">
        <f>[3]C3LPG!AS169</f>
        <v>0</v>
      </c>
      <c r="N118" s="425">
        <f>[3]C3LPG!AT169</f>
        <v>0</v>
      </c>
      <c r="O118" s="425">
        <f>[3]C3LPG!AU169</f>
        <v>0</v>
      </c>
      <c r="P118" s="425">
        <f>[3]C3LPG!AV169</f>
        <v>0</v>
      </c>
    </row>
    <row r="119" spans="1:16">
      <c r="A119" s="74" t="s">
        <v>61</v>
      </c>
      <c r="B119" s="85" t="s">
        <v>2</v>
      </c>
      <c r="C119" s="85" t="s">
        <v>120</v>
      </c>
      <c r="D119" s="294" t="s">
        <v>109</v>
      </c>
      <c r="E119" s="425">
        <f>[3]C3LPG!AK170</f>
        <v>0</v>
      </c>
      <c r="F119" s="425">
        <f>[3]C3LPG!AL170</f>
        <v>0</v>
      </c>
      <c r="G119" s="425">
        <f>[3]C3LPG!AM170</f>
        <v>0</v>
      </c>
      <c r="H119" s="425">
        <f>[3]C3LPG!AN170</f>
        <v>0</v>
      </c>
      <c r="I119" s="425">
        <f>[3]C3LPG!AO170</f>
        <v>0</v>
      </c>
      <c r="J119" s="425">
        <f>[3]C3LPG!AP170</f>
        <v>0</v>
      </c>
      <c r="K119" s="425">
        <f>[3]C3LPG!AQ170</f>
        <v>0</v>
      </c>
      <c r="L119" s="425">
        <f>[3]C3LPG!AR170</f>
        <v>0</v>
      </c>
      <c r="M119" s="425">
        <f>[3]C3LPG!AS170</f>
        <v>0</v>
      </c>
      <c r="N119" s="425">
        <f>[3]C3LPG!AT170</f>
        <v>0</v>
      </c>
      <c r="O119" s="425">
        <f>[3]C3LPG!AU170</f>
        <v>0</v>
      </c>
      <c r="P119" s="425">
        <f>[3]C3LPG!AV170</f>
        <v>0</v>
      </c>
    </row>
    <row r="120" spans="1:16">
      <c r="A120" s="74" t="s">
        <v>61</v>
      </c>
      <c r="B120" s="85" t="s">
        <v>87</v>
      </c>
      <c r="C120" s="85" t="s">
        <v>110</v>
      </c>
      <c r="D120" s="294" t="s">
        <v>107</v>
      </c>
      <c r="E120" s="425">
        <f>[3]C3LPG!AK171</f>
        <v>0</v>
      </c>
      <c r="F120" s="425">
        <f>[3]C3LPG!AL171</f>
        <v>0</v>
      </c>
      <c r="G120" s="425">
        <f>[3]C3LPG!AM171</f>
        <v>0</v>
      </c>
      <c r="H120" s="425">
        <f>[3]C3LPG!AN171</f>
        <v>0</v>
      </c>
      <c r="I120" s="425">
        <f>[3]C3LPG!AO171</f>
        <v>0</v>
      </c>
      <c r="J120" s="425">
        <f>[3]C3LPG!AP171</f>
        <v>0</v>
      </c>
      <c r="K120" s="425">
        <f>[3]C3LPG!AQ171</f>
        <v>0</v>
      </c>
      <c r="L120" s="425">
        <f>[3]C3LPG!AR171</f>
        <v>0</v>
      </c>
      <c r="M120" s="425">
        <f>[3]C3LPG!AS171</f>
        <v>0</v>
      </c>
      <c r="N120" s="425">
        <f>[3]C3LPG!AT171</f>
        <v>0</v>
      </c>
      <c r="O120" s="425">
        <f>[3]C3LPG!AU171</f>
        <v>0</v>
      </c>
      <c r="P120" s="425">
        <f>[3]C3LPG!AV171</f>
        <v>0</v>
      </c>
    </row>
    <row r="121" spans="1:16">
      <c r="A121" s="74" t="s">
        <v>61</v>
      </c>
      <c r="B121" s="85" t="s">
        <v>87</v>
      </c>
      <c r="C121" s="85" t="s">
        <v>106</v>
      </c>
      <c r="D121" s="294" t="s">
        <v>89</v>
      </c>
      <c r="E121" s="425">
        <f>[3]C3LPG!AK172</f>
        <v>2.7</v>
      </c>
      <c r="F121" s="425">
        <f>[3]C3LPG!AL172</f>
        <v>0.69999999999999973</v>
      </c>
      <c r="G121" s="425">
        <f>[3]C3LPG!AM172</f>
        <v>2.0000000000000004</v>
      </c>
      <c r="H121" s="425">
        <f>[3]C3LPG!AN172</f>
        <v>2.0000000000000004</v>
      </c>
      <c r="I121" s="425">
        <f>[3]C3LPG!AO172</f>
        <v>2</v>
      </c>
      <c r="J121" s="425">
        <f>[3]C3LPG!AP172</f>
        <v>2</v>
      </c>
      <c r="K121" s="425">
        <f>[3]C3LPG!AQ172</f>
        <v>2</v>
      </c>
      <c r="L121" s="425">
        <f>[3]C3LPG!AR172</f>
        <v>2</v>
      </c>
      <c r="M121" s="425">
        <f>[3]C3LPG!AS172</f>
        <v>2</v>
      </c>
      <c r="N121" s="425">
        <f>[3]C3LPG!AT172</f>
        <v>2</v>
      </c>
      <c r="O121" s="425">
        <f>[3]C3LPG!AU172</f>
        <v>2</v>
      </c>
      <c r="P121" s="425">
        <f>[3]C3LPG!AV172</f>
        <v>2</v>
      </c>
    </row>
    <row r="122" spans="1:16">
      <c r="A122" s="74" t="s">
        <v>61</v>
      </c>
      <c r="B122" s="85" t="s">
        <v>87</v>
      </c>
      <c r="C122" s="85" t="s">
        <v>114</v>
      </c>
      <c r="D122" s="294" t="s">
        <v>89</v>
      </c>
      <c r="E122" s="425">
        <f>[3]C3LPG!AK173</f>
        <v>0</v>
      </c>
      <c r="F122" s="425">
        <f>[3]C3LPG!AL173</f>
        <v>0</v>
      </c>
      <c r="G122" s="425">
        <f>[3]C3LPG!AM173</f>
        <v>0</v>
      </c>
      <c r="H122" s="425">
        <f>[3]C3LPG!AN173</f>
        <v>0</v>
      </c>
      <c r="I122" s="425">
        <f>[3]C3LPG!AO173</f>
        <v>0</v>
      </c>
      <c r="J122" s="425">
        <f>[3]C3LPG!AP173</f>
        <v>0</v>
      </c>
      <c r="K122" s="425">
        <f>[3]C3LPG!AQ173</f>
        <v>0</v>
      </c>
      <c r="L122" s="425">
        <f>[3]C3LPG!AR173</f>
        <v>0</v>
      </c>
      <c r="M122" s="425">
        <f>[3]C3LPG!AS173</f>
        <v>0</v>
      </c>
      <c r="N122" s="425">
        <f>[3]C3LPG!AT173</f>
        <v>0</v>
      </c>
      <c r="O122" s="425">
        <f>[3]C3LPG!AU173</f>
        <v>0</v>
      </c>
      <c r="P122" s="425">
        <f>[3]C3LPG!AV173</f>
        <v>0</v>
      </c>
    </row>
    <row r="123" spans="1:16">
      <c r="A123" s="74" t="s">
        <v>61</v>
      </c>
      <c r="B123" s="85" t="s">
        <v>87</v>
      </c>
      <c r="C123" s="85" t="s">
        <v>115</v>
      </c>
      <c r="D123" s="294" t="s">
        <v>89</v>
      </c>
      <c r="E123" s="425">
        <f>[3]C3LPG!AK174</f>
        <v>2.58</v>
      </c>
      <c r="F123" s="425">
        <f>[3]C3LPG!AL174</f>
        <v>3.12</v>
      </c>
      <c r="G123" s="425">
        <f>[3]C3LPG!AM174</f>
        <v>3.94</v>
      </c>
      <c r="H123" s="425">
        <f>[3]C3LPG!AN174</f>
        <v>3.94</v>
      </c>
      <c r="I123" s="425">
        <f>[3]C3LPG!AO174</f>
        <v>4.12</v>
      </c>
      <c r="J123" s="425">
        <f>[3]C3LPG!AP174</f>
        <v>4.12</v>
      </c>
      <c r="K123" s="425">
        <f>[3]C3LPG!AQ174</f>
        <v>4.12</v>
      </c>
      <c r="L123" s="425">
        <f>[3]C3LPG!AR174</f>
        <v>4.12</v>
      </c>
      <c r="M123" s="425">
        <f>[3]C3LPG!AS174</f>
        <v>4.12</v>
      </c>
      <c r="N123" s="425">
        <f>[3]C3LPG!AT174</f>
        <v>4.12</v>
      </c>
      <c r="O123" s="425">
        <f>[3]C3LPG!AU174</f>
        <v>4.12</v>
      </c>
      <c r="P123" s="425">
        <f>[3]C3LPG!AV174</f>
        <v>4.12</v>
      </c>
    </row>
    <row r="124" spans="1:16">
      <c r="A124" s="74" t="s">
        <v>61</v>
      </c>
      <c r="B124" s="85" t="s">
        <v>87</v>
      </c>
      <c r="C124" s="85" t="s">
        <v>233</v>
      </c>
      <c r="D124" s="294" t="s">
        <v>89</v>
      </c>
      <c r="E124" s="425">
        <f>[3]C3LPG!AK175</f>
        <v>0</v>
      </c>
      <c r="F124" s="425">
        <f>[3]C3LPG!AL175</f>
        <v>0</v>
      </c>
      <c r="G124" s="425">
        <f>[3]C3LPG!AM175</f>
        <v>0</v>
      </c>
      <c r="H124" s="425">
        <f>[3]C3LPG!AN175</f>
        <v>0</v>
      </c>
      <c r="I124" s="425">
        <f>[3]C3LPG!AO175</f>
        <v>0</v>
      </c>
      <c r="J124" s="425">
        <f>[3]C3LPG!AP175</f>
        <v>0</v>
      </c>
      <c r="K124" s="425">
        <f>[3]C3LPG!AQ175</f>
        <v>0</v>
      </c>
      <c r="L124" s="425">
        <f>[3]C3LPG!AR175</f>
        <v>0</v>
      </c>
      <c r="M124" s="425">
        <f>[3]C3LPG!AS175</f>
        <v>0</v>
      </c>
      <c r="N124" s="425">
        <f>[3]C3LPG!AT175</f>
        <v>0</v>
      </c>
      <c r="O124" s="425">
        <f>[3]C3LPG!AU175</f>
        <v>0</v>
      </c>
      <c r="P124" s="425">
        <f>[3]C3LPG!AV175</f>
        <v>0</v>
      </c>
    </row>
    <row r="125" spans="1:16">
      <c r="A125" s="74" t="s">
        <v>61</v>
      </c>
      <c r="B125" s="85" t="s">
        <v>122</v>
      </c>
      <c r="C125" s="85" t="s">
        <v>106</v>
      </c>
      <c r="D125" s="294" t="s">
        <v>123</v>
      </c>
      <c r="E125" s="425">
        <f>[3]C3LPG!AK176</f>
        <v>5.5129999999999999</v>
      </c>
      <c r="F125" s="425">
        <f>[3]C3LPG!AL176</f>
        <v>5.19</v>
      </c>
      <c r="G125" s="425">
        <f>[3]C3LPG!AM176</f>
        <v>5.58</v>
      </c>
      <c r="H125" s="425">
        <f>[3]C3LPG!AN176</f>
        <v>5.4</v>
      </c>
      <c r="I125" s="425">
        <f>[3]C3LPG!AO176</f>
        <v>5.58</v>
      </c>
      <c r="J125" s="425">
        <f>[3]C3LPG!AP176</f>
        <v>5.4</v>
      </c>
      <c r="K125" s="425">
        <f>[3]C3LPG!AQ176</f>
        <v>5.58</v>
      </c>
      <c r="L125" s="425">
        <f>[3]C3LPG!AR176</f>
        <v>5.58</v>
      </c>
      <c r="M125" s="425">
        <f>[3]C3LPG!AS176</f>
        <v>5.4</v>
      </c>
      <c r="N125" s="425">
        <f>[3]C3LPG!AT176</f>
        <v>5.58</v>
      </c>
      <c r="O125" s="425">
        <f>[3]C3LPG!AU176</f>
        <v>5.4</v>
      </c>
      <c r="P125" s="425">
        <f>[3]C3LPG!AV176</f>
        <v>5.58</v>
      </c>
    </row>
    <row r="126" spans="1:16">
      <c r="A126" s="74" t="s">
        <v>61</v>
      </c>
      <c r="B126" s="85" t="s">
        <v>96</v>
      </c>
      <c r="C126" s="85" t="s">
        <v>106</v>
      </c>
      <c r="D126" s="294" t="s">
        <v>96</v>
      </c>
      <c r="E126" s="425">
        <f>[3]C3LPG!AK177</f>
        <v>18</v>
      </c>
      <c r="F126" s="425">
        <f>[3]C3LPG!AL177</f>
        <v>16</v>
      </c>
      <c r="G126" s="425">
        <f>[3]C3LPG!AM177</f>
        <v>13.5</v>
      </c>
      <c r="H126" s="425">
        <f>[3]C3LPG!AN177</f>
        <v>14.00010939635097</v>
      </c>
      <c r="I126" s="425">
        <f>[3]C3LPG!AO177</f>
        <v>12</v>
      </c>
      <c r="J126" s="425">
        <f>[3]C3LPG!AP177</f>
        <v>7.4024155330758754</v>
      </c>
      <c r="K126" s="425">
        <f>[3]C3LPG!AQ177</f>
        <v>4.9349999999999996</v>
      </c>
      <c r="L126" s="425">
        <f>[3]C3LPG!AR177</f>
        <v>6.2</v>
      </c>
      <c r="M126" s="425">
        <f>[3]C3LPG!AS177</f>
        <v>1.2949999999999999</v>
      </c>
      <c r="N126" s="425">
        <f>[3]C3LPG!AT177</f>
        <v>0.33</v>
      </c>
      <c r="O126" s="425">
        <f>[3]C3LPG!AU177</f>
        <v>3.3229219999999993</v>
      </c>
      <c r="P126" s="425">
        <f>[3]C3LPG!AV177</f>
        <v>1.2949999999999999</v>
      </c>
    </row>
    <row r="127" spans="1:16" s="73" customFormat="1" ht="23.5">
      <c r="A127" s="71" t="s">
        <v>6</v>
      </c>
      <c r="B127" s="72"/>
      <c r="D127" s="72"/>
      <c r="E127" s="424">
        <f t="shared" ref="E127:P127" si="15">SUM(E58:E126)</f>
        <v>258.54186671150717</v>
      </c>
      <c r="F127" s="424">
        <f t="shared" si="15"/>
        <v>254.42999999999998</v>
      </c>
      <c r="G127" s="424">
        <f t="shared" si="15"/>
        <v>276.17727945000001</v>
      </c>
      <c r="H127" s="424">
        <f t="shared" si="15"/>
        <v>255.71415759635101</v>
      </c>
      <c r="I127" s="424">
        <f t="shared" si="15"/>
        <v>264.24565427000005</v>
      </c>
      <c r="J127" s="424">
        <f t="shared" si="15"/>
        <v>297.63030126307592</v>
      </c>
      <c r="K127" s="424">
        <f t="shared" si="15"/>
        <v>306.86885765999995</v>
      </c>
      <c r="L127" s="424">
        <f t="shared" si="15"/>
        <v>289.42085945000002</v>
      </c>
      <c r="M127" s="424">
        <f t="shared" si="15"/>
        <v>296.83478537243906</v>
      </c>
      <c r="N127" s="424">
        <f t="shared" si="15"/>
        <v>305.20092871926829</v>
      </c>
      <c r="O127" s="424">
        <f t="shared" si="15"/>
        <v>304.49316590243905</v>
      </c>
      <c r="P127" s="424">
        <f t="shared" si="15"/>
        <v>306.28812750849028</v>
      </c>
    </row>
    <row r="128" spans="1:16">
      <c r="A128" s="485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86"/>
      <c r="B129" s="488"/>
      <c r="C129" s="488"/>
      <c r="D129" s="488"/>
      <c r="E129" s="302">
        <f>E24</f>
        <v>23743</v>
      </c>
      <c r="F129" s="302">
        <f t="shared" ref="F129:P129" si="16">F24</f>
        <v>23774</v>
      </c>
      <c r="G129" s="302">
        <f t="shared" si="16"/>
        <v>23802</v>
      </c>
      <c r="H129" s="302">
        <f t="shared" si="16"/>
        <v>23833</v>
      </c>
      <c r="I129" s="302">
        <f t="shared" si="16"/>
        <v>23863</v>
      </c>
      <c r="J129" s="302">
        <f t="shared" si="16"/>
        <v>23894</v>
      </c>
      <c r="K129" s="302">
        <f t="shared" si="16"/>
        <v>23924</v>
      </c>
      <c r="L129" s="302">
        <f t="shared" si="16"/>
        <v>23955</v>
      </c>
      <c r="M129" s="302">
        <f t="shared" si="16"/>
        <v>23986</v>
      </c>
      <c r="N129" s="302">
        <f t="shared" si="16"/>
        <v>24016</v>
      </c>
      <c r="O129" s="302">
        <f t="shared" si="16"/>
        <v>24047</v>
      </c>
      <c r="P129" s="302">
        <f t="shared" si="16"/>
        <v>24077</v>
      </c>
    </row>
    <row r="130" spans="1:16">
      <c r="A130" s="74" t="s">
        <v>61</v>
      </c>
      <c r="B130" s="83" t="s">
        <v>95</v>
      </c>
      <c r="C130" s="83" t="s">
        <v>2</v>
      </c>
      <c r="D130" s="83" t="s">
        <v>95</v>
      </c>
      <c r="E130" s="330">
        <f>[3]NGL!BW19</f>
        <v>14</v>
      </c>
      <c r="F130" s="330">
        <f>[3]NGL!BX19</f>
        <v>17.5</v>
      </c>
      <c r="G130" s="330">
        <f>[3]NGL!BY19</f>
        <v>20</v>
      </c>
      <c r="H130" s="330">
        <f>[3]NGL!BZ19</f>
        <v>16.5</v>
      </c>
      <c r="I130" s="330">
        <f>[3]NGL!CA19</f>
        <v>15.5</v>
      </c>
      <c r="J130" s="330">
        <f>[3]NGL!CB19</f>
        <v>18</v>
      </c>
      <c r="K130" s="330">
        <f>[3]NGL!CC19</f>
        <v>19</v>
      </c>
      <c r="L130" s="330">
        <f>[3]NGL!CD19</f>
        <v>18</v>
      </c>
      <c r="M130" s="330">
        <f>[3]NGL!CE19</f>
        <v>19.5</v>
      </c>
      <c r="N130" s="330">
        <f>[3]NGL!CF19</f>
        <v>24.5</v>
      </c>
      <c r="O130" s="330">
        <f>[3]NGL!CG19</f>
        <v>23.000000000000004</v>
      </c>
      <c r="P130" s="330">
        <f>[3]NGL!CH19</f>
        <v>23.000000000000004</v>
      </c>
    </row>
    <row r="131" spans="1:16">
      <c r="A131" s="74" t="s">
        <v>61</v>
      </c>
      <c r="B131" s="83" t="s">
        <v>95</v>
      </c>
      <c r="C131" s="83" t="s">
        <v>3</v>
      </c>
      <c r="D131" s="83" t="s">
        <v>95</v>
      </c>
      <c r="E131" s="330">
        <f>[3]NGL!BW20</f>
        <v>25.757999999999999</v>
      </c>
      <c r="F131" s="330">
        <f>[3]NGL!BX20</f>
        <v>20.411999999999999</v>
      </c>
      <c r="G131" s="330">
        <f>[3]NGL!BY20</f>
        <v>26.049600000000002</v>
      </c>
      <c r="H131" s="330">
        <f>[3]NGL!BZ20</f>
        <v>20.088000000000001</v>
      </c>
      <c r="I131" s="330">
        <f>[3]NGL!CA20</f>
        <v>21.384</v>
      </c>
      <c r="J131" s="330">
        <f>[3]NGL!CB20</f>
        <v>20.088000000000001</v>
      </c>
      <c r="K131" s="330">
        <f>[3]NGL!CC20</f>
        <v>19.440000000000001</v>
      </c>
      <c r="L131" s="330">
        <f>[3]NGL!CD20</f>
        <v>18.792000000000002</v>
      </c>
      <c r="M131" s="330">
        <f>[3]NGL!CE20</f>
        <v>16.2</v>
      </c>
      <c r="N131" s="330">
        <f>[3]NGL!CF20</f>
        <v>15.228</v>
      </c>
      <c r="O131" s="330">
        <f>[3]NGL!CG20</f>
        <v>15.552</v>
      </c>
      <c r="P131" s="330">
        <f>[3]NGL!CH20</f>
        <v>16.847999999999999</v>
      </c>
    </row>
    <row r="132" spans="1:16">
      <c r="A132" s="74" t="s">
        <v>61</v>
      </c>
      <c r="B132" s="83" t="s">
        <v>95</v>
      </c>
      <c r="C132" s="83" t="s">
        <v>42</v>
      </c>
      <c r="D132" s="83" t="s">
        <v>107</v>
      </c>
      <c r="E132" s="330">
        <v>0</v>
      </c>
      <c r="F132" s="330">
        <v>1.2</v>
      </c>
      <c r="G132" s="330">
        <f>[3]NGL!BY10</f>
        <v>0</v>
      </c>
      <c r="H132" s="330">
        <f>[3]NGL!BZ10</f>
        <v>1.7</v>
      </c>
      <c r="I132" s="330">
        <f>[3]NGL!CA10</f>
        <v>0</v>
      </c>
      <c r="J132" s="330">
        <f>[3]NGL!CB10</f>
        <v>0</v>
      </c>
      <c r="K132" s="330">
        <f>[3]NGL!CC10</f>
        <v>0</v>
      </c>
      <c r="L132" s="330">
        <f>[3]NGL!CD10</f>
        <v>0</v>
      </c>
      <c r="M132" s="330">
        <f>[3]NGL!CE10</f>
        <v>0</v>
      </c>
      <c r="N132" s="330">
        <f>[3]NGL!CF10</f>
        <v>0</v>
      </c>
      <c r="O132" s="330">
        <f>[3]NGL!CG10</f>
        <v>0</v>
      </c>
      <c r="P132" s="330">
        <f>[3]NGL!CH10</f>
        <v>0</v>
      </c>
    </row>
    <row r="133" spans="1:16">
      <c r="A133" s="74" t="s">
        <v>61</v>
      </c>
      <c r="B133" s="83" t="s">
        <v>96</v>
      </c>
      <c r="C133" s="83" t="s">
        <v>42</v>
      </c>
      <c r="D133" s="83" t="s">
        <v>96</v>
      </c>
      <c r="E133" s="330">
        <f>'[2]NGL Balance'!BK27*0.648</f>
        <v>0</v>
      </c>
      <c r="F133" s="330">
        <f>'[2]NGL Balance'!BL27*0.648</f>
        <v>0</v>
      </c>
      <c r="G133" s="330">
        <f>'[2]NGL Balance'!BM27*0.648</f>
        <v>0</v>
      </c>
      <c r="H133" s="330">
        <f>'[2]NGL Balance'!BN27*0.648</f>
        <v>0</v>
      </c>
      <c r="I133" s="330">
        <f>'[2]NGL Balance'!BO27*0.648</f>
        <v>0</v>
      </c>
      <c r="J133" s="330">
        <f>'[2]NGL Balance'!BP27*0.648</f>
        <v>0</v>
      </c>
      <c r="K133" s="330">
        <f>'[2]NGL Balance'!BQ27*0.648</f>
        <v>0</v>
      </c>
      <c r="L133" s="330">
        <f>'[2]NGL Balance'!BR27*0.648</f>
        <v>0</v>
      </c>
      <c r="M133" s="330">
        <f>'[2]NGL Balance'!BS27*0.648</f>
        <v>0</v>
      </c>
      <c r="N133" s="330">
        <f>'[2]NGL Balance'!BT27*0.648</f>
        <v>0</v>
      </c>
      <c r="O133" s="330">
        <f>'[2]NGL Balance'!BU27*0.648</f>
        <v>0</v>
      </c>
      <c r="P133" s="330">
        <f>'[2]NGL Balance'!BV27*0.648</f>
        <v>0</v>
      </c>
    </row>
    <row r="134" spans="1:16">
      <c r="A134" s="74" t="s">
        <v>61</v>
      </c>
      <c r="B134" s="83" t="s">
        <v>96</v>
      </c>
      <c r="C134" s="83" t="s">
        <v>116</v>
      </c>
      <c r="D134" s="83" t="s">
        <v>96</v>
      </c>
      <c r="E134" s="330">
        <f>'[2]NGL Balance'!BK28*0.648</f>
        <v>2.4624000000000001</v>
      </c>
      <c r="F134" s="330">
        <f>'[2]NGL Balance'!BL28*0.648</f>
        <v>3.6935999999999996</v>
      </c>
      <c r="G134" s="330">
        <f>'[2]NGL Balance'!BM28*0.648</f>
        <v>3.6935999999999996</v>
      </c>
      <c r="H134" s="330">
        <f>'[2]NGL Balance'!BN28*0.648</f>
        <v>2.4624000000000001</v>
      </c>
      <c r="I134" s="330">
        <f>'[2]NGL Balance'!BO28*0.648</f>
        <v>3.6935999999999996</v>
      </c>
      <c r="J134" s="330">
        <f>'[2]NGL Balance'!BP28*0.648</f>
        <v>1.2312000000000001</v>
      </c>
      <c r="K134" s="330">
        <f>'[2]NGL Balance'!BQ28*0.648</f>
        <v>1.2312000000000001</v>
      </c>
      <c r="L134" s="330">
        <f>'[2]NGL Balance'!BR28*0.648</f>
        <v>2.4624000000000001</v>
      </c>
      <c r="M134" s="330">
        <f>'[2]NGL Balance'!BS28*0.648</f>
        <v>0</v>
      </c>
      <c r="N134" s="330">
        <f>'[2]NGL Balance'!BT28*0.648</f>
        <v>0</v>
      </c>
      <c r="O134" s="330">
        <f>'[2]NGL Balance'!BU28*0.648</f>
        <v>1.2312000000000001</v>
      </c>
      <c r="P134" s="330">
        <f>'[2]NGL Balance'!BV28*0.648</f>
        <v>0</v>
      </c>
    </row>
    <row r="135" spans="1:16">
      <c r="A135" s="74" t="s">
        <v>61</v>
      </c>
      <c r="B135" s="83" t="s">
        <v>96</v>
      </c>
      <c r="C135" s="83" t="s">
        <v>3</v>
      </c>
      <c r="D135" s="83" t="s">
        <v>96</v>
      </c>
      <c r="E135" s="330">
        <f>'[2]NGL Balance'!BK29*0.648</f>
        <v>0</v>
      </c>
      <c r="F135" s="330">
        <f>'[2]NGL Balance'!BL29*0.648</f>
        <v>0</v>
      </c>
      <c r="G135" s="330">
        <f>'[2]NGL Balance'!BM29*0.648</f>
        <v>0</v>
      </c>
      <c r="H135" s="330">
        <f>'[2]NGL Balance'!BN29*0.648</f>
        <v>0</v>
      </c>
      <c r="I135" s="330">
        <f>'[2]NGL Balance'!BO29*0.648</f>
        <v>0</v>
      </c>
      <c r="J135" s="330">
        <f>'[2]NGL Balance'!BP29*0.648</f>
        <v>0</v>
      </c>
      <c r="K135" s="330">
        <f>'[2]NGL Balance'!BQ29*0.648</f>
        <v>0</v>
      </c>
      <c r="L135" s="330">
        <f>'[2]NGL Balance'!BR29*0.648</f>
        <v>0</v>
      </c>
      <c r="M135" s="330">
        <f>'[2]NGL Balance'!BS29*0.648</f>
        <v>0</v>
      </c>
      <c r="N135" s="330">
        <f>'[2]NGL Balance'!BT29*0.648</f>
        <v>0</v>
      </c>
      <c r="O135" s="330">
        <f>'[2]NGL Balance'!BU29*0.648</f>
        <v>0</v>
      </c>
      <c r="P135" s="330">
        <f>'[2]NGL Balance'!BV29*0.648</f>
        <v>0</v>
      </c>
    </row>
    <row r="136" spans="1:16" s="73" customFormat="1" ht="23.5">
      <c r="A136" s="71" t="s">
        <v>94</v>
      </c>
      <c r="B136" s="72"/>
      <c r="D136" s="72"/>
      <c r="E136" s="424">
        <f>SUM(E130:E135)</f>
        <v>42.220399999999998</v>
      </c>
      <c r="F136" s="424">
        <f t="shared" ref="F136:P136" si="17">SUM(F130:F135)</f>
        <v>42.805599999999998</v>
      </c>
      <c r="G136" s="424">
        <f t="shared" si="17"/>
        <v>49.743199999999995</v>
      </c>
      <c r="H136" s="424">
        <f t="shared" si="17"/>
        <v>40.750400000000006</v>
      </c>
      <c r="I136" s="424">
        <f t="shared" si="17"/>
        <v>40.577599999999997</v>
      </c>
      <c r="J136" s="424">
        <f t="shared" si="17"/>
        <v>39.319200000000002</v>
      </c>
      <c r="K136" s="424">
        <f t="shared" si="17"/>
        <v>39.671199999999999</v>
      </c>
      <c r="L136" s="424">
        <f t="shared" si="17"/>
        <v>39.254400000000004</v>
      </c>
      <c r="M136" s="424">
        <f t="shared" si="17"/>
        <v>35.700000000000003</v>
      </c>
      <c r="N136" s="424">
        <f t="shared" si="17"/>
        <v>39.728000000000002</v>
      </c>
      <c r="O136" s="424">
        <f t="shared" si="17"/>
        <v>39.783200000000008</v>
      </c>
      <c r="P136" s="424">
        <f t="shared" si="17"/>
        <v>39.847999999999999</v>
      </c>
    </row>
    <row r="137" spans="1:16">
      <c r="A137" s="485" t="s">
        <v>1</v>
      </c>
      <c r="B137" s="487" t="s">
        <v>94</v>
      </c>
      <c r="C137" s="487" t="s">
        <v>99</v>
      </c>
      <c r="D137" s="487" t="s">
        <v>100</v>
      </c>
      <c r="E137" s="265">
        <v>31</v>
      </c>
      <c r="F137" s="265">
        <v>28</v>
      </c>
      <c r="G137" s="265">
        <v>31</v>
      </c>
      <c r="H137" s="265">
        <v>30</v>
      </c>
      <c r="I137" s="265">
        <v>31</v>
      </c>
      <c r="J137" s="265">
        <v>30</v>
      </c>
      <c r="K137" s="265">
        <v>31</v>
      </c>
      <c r="L137" s="265">
        <v>31</v>
      </c>
      <c r="M137" s="265">
        <v>30</v>
      </c>
      <c r="N137" s="265">
        <v>31</v>
      </c>
      <c r="O137" s="265">
        <v>30</v>
      </c>
      <c r="P137" s="265">
        <v>31</v>
      </c>
    </row>
    <row r="138" spans="1:16">
      <c r="A138" s="486"/>
      <c r="B138" s="488"/>
      <c r="C138" s="488"/>
      <c r="D138" s="488"/>
      <c r="E138" s="302">
        <f>E24</f>
        <v>23743</v>
      </c>
      <c r="F138" s="302">
        <f t="shared" ref="F138:P138" si="18">F24</f>
        <v>23774</v>
      </c>
      <c r="G138" s="302">
        <f t="shared" si="18"/>
        <v>23802</v>
      </c>
      <c r="H138" s="302">
        <f t="shared" si="18"/>
        <v>23833</v>
      </c>
      <c r="I138" s="302">
        <f t="shared" si="18"/>
        <v>23863</v>
      </c>
      <c r="J138" s="302">
        <f t="shared" si="18"/>
        <v>23894</v>
      </c>
      <c r="K138" s="302">
        <f t="shared" si="18"/>
        <v>23924</v>
      </c>
      <c r="L138" s="302">
        <f t="shared" si="18"/>
        <v>23955</v>
      </c>
      <c r="M138" s="302">
        <f t="shared" si="18"/>
        <v>23986</v>
      </c>
      <c r="N138" s="302">
        <f t="shared" si="18"/>
        <v>24016</v>
      </c>
      <c r="O138" s="302">
        <f t="shared" si="18"/>
        <v>24047</v>
      </c>
      <c r="P138" s="302">
        <f t="shared" si="18"/>
        <v>24077</v>
      </c>
    </row>
    <row r="139" spans="1:16">
      <c r="A139" s="74" t="s">
        <v>61</v>
      </c>
      <c r="B139" s="83" t="s">
        <v>95</v>
      </c>
      <c r="C139" s="83" t="s">
        <v>3</v>
      </c>
      <c r="D139" s="83" t="s">
        <v>95</v>
      </c>
      <c r="E139" s="429">
        <f>6*24*E137/1000</f>
        <v>4.4640000000000004</v>
      </c>
      <c r="F139" s="429">
        <f t="shared" ref="F139:P139" si="19">6*24*F137/1000</f>
        <v>4.032</v>
      </c>
      <c r="G139" s="429">
        <f t="shared" si="19"/>
        <v>4.4640000000000004</v>
      </c>
      <c r="H139" s="429">
        <f t="shared" si="19"/>
        <v>4.32</v>
      </c>
      <c r="I139" s="429">
        <f t="shared" si="19"/>
        <v>4.4640000000000004</v>
      </c>
      <c r="J139" s="429">
        <f t="shared" si="19"/>
        <v>4.32</v>
      </c>
      <c r="K139" s="429">
        <f t="shared" si="19"/>
        <v>4.4640000000000004</v>
      </c>
      <c r="L139" s="429">
        <f t="shared" si="19"/>
        <v>4.4640000000000004</v>
      </c>
      <c r="M139" s="429">
        <f t="shared" si="19"/>
        <v>4.32</v>
      </c>
      <c r="N139" s="429">
        <f t="shared" si="19"/>
        <v>4.4640000000000004</v>
      </c>
      <c r="O139" s="429">
        <f t="shared" si="19"/>
        <v>4.32</v>
      </c>
      <c r="P139" s="429">
        <f t="shared" si="19"/>
        <v>4.4640000000000004</v>
      </c>
    </row>
    <row r="140" spans="1:16" s="73" customFormat="1" ht="23.5">
      <c r="A140" s="71" t="s">
        <v>155</v>
      </c>
      <c r="B140" s="72"/>
      <c r="D140" s="72"/>
      <c r="E140" s="424">
        <f>E139</f>
        <v>4.4640000000000004</v>
      </c>
      <c r="F140" s="424">
        <f t="shared" ref="F140:P140" si="20">F139</f>
        <v>4.032</v>
      </c>
      <c r="G140" s="424">
        <f t="shared" si="20"/>
        <v>4.4640000000000004</v>
      </c>
      <c r="H140" s="424">
        <f t="shared" si="20"/>
        <v>4.32</v>
      </c>
      <c r="I140" s="424">
        <f t="shared" si="20"/>
        <v>4.4640000000000004</v>
      </c>
      <c r="J140" s="424">
        <f t="shared" si="20"/>
        <v>4.32</v>
      </c>
      <c r="K140" s="424">
        <f t="shared" si="20"/>
        <v>4.4640000000000004</v>
      </c>
      <c r="L140" s="424">
        <f t="shared" si="20"/>
        <v>4.4640000000000004</v>
      </c>
      <c r="M140" s="424">
        <f t="shared" si="20"/>
        <v>4.32</v>
      </c>
      <c r="N140" s="424">
        <f t="shared" si="20"/>
        <v>4.4640000000000004</v>
      </c>
      <c r="O140" s="424">
        <f t="shared" si="20"/>
        <v>4.32</v>
      </c>
      <c r="P140" s="424">
        <f t="shared" si="20"/>
        <v>4.4640000000000004</v>
      </c>
    </row>
    <row r="141" spans="1:16">
      <c r="A141" s="485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86"/>
      <c r="B142" s="488"/>
      <c r="C142" s="488"/>
      <c r="D142" s="488"/>
      <c r="E142" s="309">
        <f>E24</f>
        <v>23743</v>
      </c>
      <c r="F142" s="309">
        <f t="shared" ref="F142:P142" si="21">F24</f>
        <v>23774</v>
      </c>
      <c r="G142" s="309">
        <f t="shared" si="21"/>
        <v>23802</v>
      </c>
      <c r="H142" s="309">
        <f t="shared" si="21"/>
        <v>23833</v>
      </c>
      <c r="I142" s="309">
        <f t="shared" si="21"/>
        <v>23863</v>
      </c>
      <c r="J142" s="309">
        <f t="shared" si="21"/>
        <v>23894</v>
      </c>
      <c r="K142" s="309">
        <f t="shared" si="21"/>
        <v>23924</v>
      </c>
      <c r="L142" s="309">
        <f t="shared" si="21"/>
        <v>23955</v>
      </c>
      <c r="M142" s="309">
        <f t="shared" si="21"/>
        <v>23986</v>
      </c>
      <c r="N142" s="309">
        <f t="shared" si="21"/>
        <v>24016</v>
      </c>
      <c r="O142" s="309">
        <f t="shared" si="21"/>
        <v>24047</v>
      </c>
      <c r="P142" s="309">
        <f t="shared" si="21"/>
        <v>24077</v>
      </c>
    </row>
    <row r="143" spans="1:16">
      <c r="A143" s="74" t="s">
        <v>61</v>
      </c>
      <c r="B143" s="83" t="s">
        <v>95</v>
      </c>
      <c r="C143" s="83" t="s">
        <v>156</v>
      </c>
      <c r="D143" s="83" t="s">
        <v>95</v>
      </c>
      <c r="E143" s="430">
        <v>30</v>
      </c>
      <c r="F143" s="430">
        <v>30</v>
      </c>
      <c r="G143" s="430">
        <v>30</v>
      </c>
      <c r="H143" s="430">
        <v>30</v>
      </c>
      <c r="I143" s="430">
        <v>30</v>
      </c>
      <c r="J143" s="430">
        <v>30</v>
      </c>
      <c r="K143" s="430">
        <v>30</v>
      </c>
      <c r="L143" s="430">
        <v>30</v>
      </c>
      <c r="M143" s="430">
        <v>30</v>
      </c>
      <c r="N143" s="430">
        <v>30</v>
      </c>
      <c r="O143" s="430">
        <v>30</v>
      </c>
      <c r="P143" s="430">
        <v>30</v>
      </c>
    </row>
    <row r="144" spans="1:16">
      <c r="A144" s="74" t="s">
        <v>61</v>
      </c>
      <c r="B144" s="83" t="s">
        <v>95</v>
      </c>
      <c r="C144" s="83" t="s">
        <v>157</v>
      </c>
      <c r="D144" s="83" t="s">
        <v>95</v>
      </c>
      <c r="E144" s="430">
        <v>15</v>
      </c>
      <c r="F144" s="430">
        <v>15</v>
      </c>
      <c r="G144" s="430">
        <v>15</v>
      </c>
      <c r="H144" s="430">
        <v>15</v>
      </c>
      <c r="I144" s="430">
        <v>15</v>
      </c>
      <c r="J144" s="430">
        <v>15</v>
      </c>
      <c r="K144" s="430">
        <v>15</v>
      </c>
      <c r="L144" s="430">
        <v>15</v>
      </c>
      <c r="M144" s="430">
        <v>15</v>
      </c>
      <c r="N144" s="430">
        <v>15</v>
      </c>
      <c r="O144" s="430">
        <v>15</v>
      </c>
      <c r="P144" s="430">
        <v>15</v>
      </c>
    </row>
    <row r="147" spans="1:17" s="73" customFormat="1" ht="22.75" customHeight="1">
      <c r="A147" s="72"/>
      <c r="B147" s="72"/>
      <c r="D147" s="72"/>
      <c r="E147" s="424">
        <f>SUM(E25:E31,E35:E54,E58:E126,E130:E135,E139,E143:E144)</f>
        <v>625.36420547465116</v>
      </c>
      <c r="F147" s="424">
        <f t="shared" ref="F147:P147" si="22">SUM(F25:F31,F35:F54,F58:F126,F130:F135,F139,F143:F144)</f>
        <v>563.0161891829689</v>
      </c>
      <c r="G147" s="424">
        <f t="shared" si="22"/>
        <v>633.69947945000024</v>
      </c>
      <c r="H147" s="424">
        <f t="shared" si="22"/>
        <v>629.69310726450453</v>
      </c>
      <c r="I147" s="424">
        <f t="shared" si="22"/>
        <v>617.11033821818125</v>
      </c>
      <c r="J147" s="424">
        <f t="shared" si="22"/>
        <v>646.07489326307575</v>
      </c>
      <c r="K147" s="424">
        <f t="shared" si="22"/>
        <v>663.67239605999998</v>
      </c>
      <c r="L147" s="424">
        <f t="shared" si="22"/>
        <v>634.39859785000021</v>
      </c>
      <c r="M147" s="424">
        <f t="shared" si="22"/>
        <v>609.48521783076058</v>
      </c>
      <c r="N147" s="424">
        <f t="shared" si="22"/>
        <v>673.12944711784496</v>
      </c>
      <c r="O147" s="424">
        <f t="shared" si="22"/>
        <v>669.46695770316865</v>
      </c>
      <c r="P147" s="424">
        <f t="shared" si="22"/>
        <v>639.9182860949503</v>
      </c>
    </row>
    <row r="149" spans="1:17">
      <c r="C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</row>
    <row r="150" spans="1:17">
      <c r="C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</row>
    <row r="151" spans="1:17">
      <c r="C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</row>
    <row r="152" spans="1:17">
      <c r="C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</row>
    <row r="153" spans="1:17">
      <c r="C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</row>
    <row r="154" spans="1:17">
      <c r="C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</row>
    <row r="155" spans="1:17">
      <c r="C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</row>
    <row r="156" spans="1:17">
      <c r="C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</row>
    <row r="157" spans="1:17">
      <c r="C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</row>
    <row r="158" spans="1:17">
      <c r="C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</row>
  </sheetData>
  <mergeCells count="24">
    <mergeCell ref="A128:A129"/>
    <mergeCell ref="B128:B129"/>
    <mergeCell ref="C128:C129"/>
    <mergeCell ref="D128:D129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Q181"/>
  <sheetViews>
    <sheetView topLeftCell="A150" zoomScale="70" zoomScaleNormal="70" workbookViewId="0">
      <selection activeCell="D178" sqref="D178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7" width="12.1796875" style="69" bestFit="1" customWidth="1"/>
    <col min="18" max="16384" width="8.6328125" style="69"/>
  </cols>
  <sheetData>
    <row r="1" spans="4:4" hidden="1"/>
    <row r="2" spans="4:4" hidden="1">
      <c r="D2" s="422">
        <v>44531</v>
      </c>
    </row>
    <row r="3" spans="4:4" hidden="1">
      <c r="D3" s="422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5">
      <c r="A21" s="70" t="s">
        <v>150</v>
      </c>
    </row>
    <row r="22" spans="1:16" s="73" customFormat="1" ht="23.5">
      <c r="A22" s="71" t="s">
        <v>0</v>
      </c>
      <c r="B22" s="72"/>
      <c r="D22" s="72"/>
    </row>
    <row r="23" spans="1:16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90"/>
      <c r="B24" s="488"/>
      <c r="C24" s="488"/>
      <c r="D24" s="488"/>
      <c r="E24" s="309">
        <v>23743</v>
      </c>
      <c r="F24" s="309">
        <v>23774</v>
      </c>
      <c r="G24" s="309">
        <v>23802</v>
      </c>
      <c r="H24" s="309">
        <v>23833</v>
      </c>
      <c r="I24" s="309">
        <v>23863</v>
      </c>
      <c r="J24" s="309">
        <v>23894</v>
      </c>
      <c r="K24" s="309">
        <v>23924</v>
      </c>
      <c r="L24" s="309">
        <v>23955</v>
      </c>
      <c r="M24" s="309">
        <v>23986</v>
      </c>
      <c r="N24" s="309">
        <v>24016</v>
      </c>
      <c r="O24" s="309">
        <v>24047</v>
      </c>
      <c r="P24" s="309">
        <v>24077</v>
      </c>
    </row>
    <row r="25" spans="1:16">
      <c r="A25" s="74" t="s">
        <v>91</v>
      </c>
      <c r="B25" s="314" t="s">
        <v>95</v>
      </c>
      <c r="C25" s="314" t="s">
        <v>241</v>
      </c>
      <c r="D25" s="314" t="s">
        <v>95</v>
      </c>
      <c r="E25" s="75">
        <f>'Selling Price'!E25*'Volume (KT)'!E25*'Selling Price'!E$20/10^3</f>
        <v>453.01310445316091</v>
      </c>
      <c r="F25" s="75">
        <f>'Selling Price'!F25*'Volume (KT)'!F25*'Selling Price'!F$20/10^3</f>
        <v>392.38068797188129</v>
      </c>
      <c r="G25" s="75">
        <f>'Selling Price'!G25*'Volume (KT)'!G25*'Selling Price'!G$20/10^3</f>
        <v>491.57081653680007</v>
      </c>
      <c r="H25" s="75">
        <f>'Selling Price'!H25*'Volume (KT)'!H25*'Selling Price'!H$20/10^3</f>
        <v>449.58522608999994</v>
      </c>
      <c r="I25" s="75">
        <f>'Selling Price'!I25*'Volume (KT)'!I25*'Selling Price'!I$20/10^3</f>
        <v>392.18473608599999</v>
      </c>
      <c r="J25" s="75">
        <f>'Selling Price'!J25*'Volume (KT)'!J25*'Selling Price'!J$20/10^3</f>
        <v>445.79327516100005</v>
      </c>
      <c r="K25" s="75">
        <f>'Selling Price'!K25*'Volume (KT)'!K25*'Selling Price'!K$20/10^3</f>
        <v>459.60568206630001</v>
      </c>
      <c r="L25" s="75">
        <f>'Selling Price'!L25*'Volume (KT)'!L25*'Selling Price'!L$20/10^3</f>
        <v>452.83949629379993</v>
      </c>
      <c r="M25" s="75">
        <f>'Selling Price'!M25*'Volume (KT)'!M25*'Selling Price'!M$20/10^3</f>
        <v>434.92132117280005</v>
      </c>
      <c r="N25" s="75">
        <f>'Selling Price'!N25*'Volume (KT)'!N25*'Selling Price'!N$20/10^3</f>
        <v>451.25841009689998</v>
      </c>
      <c r="O25" s="75">
        <f>'Selling Price'!O25*'Volume (KT)'!O25*'Selling Price'!O$20/10^3</f>
        <v>444.29076689199997</v>
      </c>
      <c r="P25" s="75">
        <f>'Selling Price'!P25*'Volume (KT)'!P25*'Selling Price'!P$20/10^3</f>
        <v>494.521165908</v>
      </c>
    </row>
    <row r="26" spans="1:16">
      <c r="A26" s="74" t="s">
        <v>91</v>
      </c>
      <c r="B26" s="314" t="s">
        <v>95</v>
      </c>
      <c r="C26" s="314" t="s">
        <v>242</v>
      </c>
      <c r="D26" s="314" t="s">
        <v>95</v>
      </c>
      <c r="E26" s="75">
        <f>'Selling Price'!E26*'Volume (KT)'!E26*'Selling Price'!E$20/10^3</f>
        <v>443.21471007021444</v>
      </c>
      <c r="F26" s="75">
        <f>'Selling Price'!F26*'Volume (KT)'!F26*'Selling Price'!F$20/10^3</f>
        <v>438.76722492949375</v>
      </c>
      <c r="G26" s="75">
        <f>'Selling Price'!G26*'Volume (KT)'!G26*'Selling Price'!G$20/10^3</f>
        <v>483.31803379437179</v>
      </c>
      <c r="H26" s="75">
        <f>'Selling Price'!H26*'Volume (KT)'!H26*'Selling Price'!H$20/10^3</f>
        <v>480.90912035221055</v>
      </c>
      <c r="I26" s="75">
        <f>'Selling Price'!I26*'Volume (KT)'!I26*'Selling Price'!I$20/10^3</f>
        <v>770.88280236709352</v>
      </c>
      <c r="J26" s="75">
        <f>'Selling Price'!J26*'Volume (KT)'!J26*'Selling Price'!J$20/10^3</f>
        <v>715.48342416626747</v>
      </c>
      <c r="K26" s="75">
        <f>'Selling Price'!K26*'Volume (KT)'!K26*'Selling Price'!K$20/10^3</f>
        <v>485.75709409797611</v>
      </c>
      <c r="L26" s="75">
        <f>'Selling Price'!L26*'Volume (KT)'!L26*'Selling Price'!L$20/10^3</f>
        <v>487.22279338831089</v>
      </c>
      <c r="M26" s="75">
        <f>'Selling Price'!M26*'Volume (KT)'!M26*'Selling Price'!M$20/10^3</f>
        <v>468.96477956737601</v>
      </c>
      <c r="N26" s="75">
        <f>'Selling Price'!N26*'Volume (KT)'!N26*'Selling Price'!N$20/10^3</f>
        <v>471.11733180429229</v>
      </c>
      <c r="O26" s="75">
        <f>'Selling Price'!O26*'Volume (KT)'!O26*'Selling Price'!O$20/10^3</f>
        <v>465.12632812485629</v>
      </c>
      <c r="P26" s="75">
        <f>'Selling Price'!P26*'Volume (KT)'!P26*'Selling Price'!P$20/10^3</f>
        <v>0</v>
      </c>
    </row>
    <row r="27" spans="1:16">
      <c r="A27" s="74" t="s">
        <v>91</v>
      </c>
      <c r="B27" s="314" t="s">
        <v>95</v>
      </c>
      <c r="C27" s="314" t="s">
        <v>243</v>
      </c>
      <c r="D27" s="314" t="s">
        <v>95</v>
      </c>
      <c r="E27" s="75">
        <f>'Selling Price'!E27*'Volume (KT)'!E27*'Selling Price'!E$20/10^3</f>
        <v>1837.6738803554401</v>
      </c>
      <c r="F27" s="75">
        <f>'Selling Price'!F27*'Volume (KT)'!F27*'Selling Price'!F$20/10^3</f>
        <v>1428.6779092896418</v>
      </c>
      <c r="G27" s="75">
        <f>'Selling Price'!G27*'Volume (KT)'!G27*'Selling Price'!G$20/10^3</f>
        <v>1511.5296221580729</v>
      </c>
      <c r="H27" s="75">
        <f>'Selling Price'!H27*'Volume (KT)'!H27*'Selling Price'!H$20/10^3</f>
        <v>1406.6951998763041</v>
      </c>
      <c r="I27" s="75">
        <f>'Selling Price'!I27*'Volume (KT)'!I27*'Selling Price'!I$20/10^3</f>
        <v>738.11135512824535</v>
      </c>
      <c r="J27" s="75">
        <f>'Selling Price'!J27*'Volume (KT)'!J27*'Selling Price'!J$20/10^3</f>
        <v>987.6353837221875</v>
      </c>
      <c r="K27" s="75">
        <f>'Selling Price'!K27*'Volume (KT)'!K27*'Selling Price'!K$20/10^3</f>
        <v>1215.9208614168481</v>
      </c>
      <c r="L27" s="75">
        <f>'Selling Price'!L27*'Volume (KT)'!L27*'Selling Price'!L$20/10^3</f>
        <v>1044.4164493541721</v>
      </c>
      <c r="M27" s="75">
        <f>'Selling Price'!M27*'Volume (KT)'!M27*'Selling Price'!M$20/10^3</f>
        <v>1004.0801998226631</v>
      </c>
      <c r="N27" s="75">
        <f>'Selling Price'!N27*'Volume (KT)'!N27*'Selling Price'!N$20/10^3</f>
        <v>1296.5002365626992</v>
      </c>
      <c r="O27" s="75">
        <f>'Selling Price'!O27*'Volume (KT)'!O27*'Selling Price'!O$20/10^3</f>
        <v>1273.456760462298</v>
      </c>
      <c r="P27" s="75">
        <f>'Selling Price'!P27*'Volume (KT)'!P27*'Selling Price'!P$20/10^3</f>
        <v>1604.4312823674329</v>
      </c>
    </row>
    <row r="28" spans="1:16">
      <c r="A28" s="74" t="s">
        <v>91</v>
      </c>
      <c r="B28" s="314" t="s">
        <v>95</v>
      </c>
      <c r="C28" s="314" t="s">
        <v>244</v>
      </c>
      <c r="D28" s="314" t="s">
        <v>95</v>
      </c>
      <c r="E28" s="75">
        <f>'Selling Price'!E28*'Volume (KT)'!E28*'Selling Price'!E$20/10^3</f>
        <v>0</v>
      </c>
      <c r="F28" s="75">
        <f>'Selling Price'!F28*'Volume (KT)'!F28*'Selling Price'!F$20/10^3</f>
        <v>0</v>
      </c>
      <c r="G28" s="75">
        <f>'Selling Price'!G28*'Volume (KT)'!G28*'Selling Price'!G$20/10^3</f>
        <v>0</v>
      </c>
      <c r="H28" s="75">
        <f>'Selling Price'!H28*'Volume (KT)'!H28*'Selling Price'!H$20/10^3</f>
        <v>0</v>
      </c>
      <c r="I28" s="75">
        <f>'Selling Price'!I28*'Volume (KT)'!I28*'Selling Price'!I$20/10^3</f>
        <v>0</v>
      </c>
      <c r="J28" s="75">
        <f>'Selling Price'!J28*'Volume (KT)'!J28*'Selling Price'!J$20/10^3</f>
        <v>0</v>
      </c>
      <c r="K28" s="75">
        <f>'Selling Price'!K28*'Volume (KT)'!K28*'Selling Price'!K$20/10^3</f>
        <v>0</v>
      </c>
      <c r="L28" s="75">
        <f>'Selling Price'!L28*'Volume (KT)'!L28*'Selling Price'!L$20/10^3</f>
        <v>0</v>
      </c>
      <c r="M28" s="75">
        <f>'Selling Price'!M28*'Volume (KT)'!M28*'Selling Price'!M$20/10^3</f>
        <v>0</v>
      </c>
      <c r="N28" s="75">
        <f>'Selling Price'!N28*'Volume (KT)'!N28*'Selling Price'!N$20/10^3</f>
        <v>0</v>
      </c>
      <c r="O28" s="75">
        <f>'Selling Price'!O28*'Volume (KT)'!O28*'Selling Price'!O$20/10^3</f>
        <v>0</v>
      </c>
      <c r="P28" s="75">
        <f>'Selling Price'!P28*'Volume (KT)'!P28*'Selling Price'!P$20/10^3</f>
        <v>0</v>
      </c>
    </row>
    <row r="29" spans="1:16">
      <c r="A29" s="74" t="s">
        <v>91</v>
      </c>
      <c r="B29" s="314" t="s">
        <v>95</v>
      </c>
      <c r="C29" s="314" t="s">
        <v>245</v>
      </c>
      <c r="D29" s="314" t="s">
        <v>95</v>
      </c>
      <c r="E29" s="75">
        <f>'Selling Price'!E29*'Volume (KT)'!E29*'Selling Price'!E$20/10^3</f>
        <v>0</v>
      </c>
      <c r="F29" s="75">
        <f>'Selling Price'!F29*'Volume (KT)'!F29*'Selling Price'!F$20/10^3</f>
        <v>0</v>
      </c>
      <c r="G29" s="75">
        <f>'Selling Price'!G29*'Volume (KT)'!G29*'Selling Price'!G$20/10^3</f>
        <v>0</v>
      </c>
      <c r="H29" s="75">
        <f>'Selling Price'!H29*'Volume (KT)'!H29*'Selling Price'!H$20/10^3</f>
        <v>0</v>
      </c>
      <c r="I29" s="75">
        <f>'Selling Price'!I29*'Volume (KT)'!I29*'Selling Price'!I$20/10^3</f>
        <v>0</v>
      </c>
      <c r="J29" s="75">
        <f>'Selling Price'!J29*'Volume (KT)'!J29*'Selling Price'!J$20/10^3</f>
        <v>0</v>
      </c>
      <c r="K29" s="75">
        <f>'Selling Price'!K29*'Volume (KT)'!K29*'Selling Price'!K$20/10^3</f>
        <v>0</v>
      </c>
      <c r="L29" s="75">
        <f>'Selling Price'!L29*'Volume (KT)'!L29*'Selling Price'!L$20/10^3</f>
        <v>0</v>
      </c>
      <c r="M29" s="75">
        <f>'Selling Price'!M29*'Volume (KT)'!M29*'Selling Price'!M$20/10^3</f>
        <v>0</v>
      </c>
      <c r="N29" s="75">
        <f>'Selling Price'!N29*'Volume (KT)'!N29*'Selling Price'!N$20/10^3</f>
        <v>0</v>
      </c>
      <c r="O29" s="75">
        <f>'Selling Price'!O29*'Volume (KT)'!O29*'Selling Price'!O$20/10^3</f>
        <v>0</v>
      </c>
      <c r="P29" s="75">
        <f>'Selling Price'!P29*'Volume (KT)'!P29*'Selling Price'!P$20/10^3</f>
        <v>0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'Selling Price'!E30*'Volume (KT)'!E30*'Selling Price'!E$20/10^3</f>
        <v>57.439862766971707</v>
      </c>
      <c r="F30" s="75">
        <f>'Selling Price'!F30*'Volume (KT)'!F30*'Selling Price'!F$20/10^3</f>
        <v>53.628158558061145</v>
      </c>
      <c r="G30" s="75">
        <f>'Selling Price'!G30*'Volume (KT)'!G30*'Selling Price'!G$20/10^3</f>
        <v>59.820346333794802</v>
      </c>
      <c r="H30" s="75">
        <f>'Selling Price'!H30*'Volume (KT)'!H30*'Selling Price'!H$20/10^3</f>
        <v>57.639973899455988</v>
      </c>
      <c r="I30" s="75">
        <f>'Selling Price'!I30*'Volume (KT)'!I30*'Selling Price'!I$20/10^3</f>
        <v>58.769644935381109</v>
      </c>
      <c r="J30" s="75">
        <f>'Selling Price'!J30*'Volume (KT)'!J30*'Selling Price'!J$20/10^3</f>
        <v>56.208813523948805</v>
      </c>
      <c r="K30" s="75">
        <f>'Selling Price'!K30*'Volume (KT)'!K30*'Selling Price'!K$20/10^3</f>
        <v>57.514550466217145</v>
      </c>
      <c r="L30" s="75">
        <f>'Selling Price'!L30*'Volume (KT)'!L30*'Selling Price'!L$20/10^3</f>
        <v>56.812898396698756</v>
      </c>
      <c r="M30" s="75">
        <f>'Selling Price'!M30*'Volume (KT)'!M30*'Selling Price'!M$20/10^3</f>
        <v>54.73530393762816</v>
      </c>
      <c r="N30" s="75">
        <f>'Selling Price'!N30*'Volume (KT)'!N30*'Selling Price'!N$20/10^3</f>
        <v>56.565612084077372</v>
      </c>
      <c r="O30" s="75">
        <f>'Selling Price'!O30*'Volume (KT)'!O30*'Selling Price'!O$20/10^3</f>
        <v>55.628392753382386</v>
      </c>
      <c r="P30" s="75">
        <f>'Selling Price'!P30*'Volume (KT)'!P30*'Selling Price'!P$20/10^3</f>
        <v>56.697840691779845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'Selling Price'!E31*'Volume (KT)'!E31*'Selling Price'!E$20/10^3</f>
        <v>195.90311593307302</v>
      </c>
      <c r="F31" s="75">
        <f>'Selling Price'!F31*'Volume (KT)'!F31*'Selling Price'!F$20/10^3</f>
        <v>199.10018749370622</v>
      </c>
      <c r="G31" s="75">
        <f>'Selling Price'!G31*'Volume (KT)'!G31*'Selling Price'!G$20/10^3</f>
        <v>304.15032321201448</v>
      </c>
      <c r="H31" s="75">
        <f>'Selling Price'!H31*'Volume (KT)'!H31*'Selling Price'!H$20/10^3</f>
        <v>260.08371555288846</v>
      </c>
      <c r="I31" s="75">
        <f>'Selling Price'!I31*'Volume (KT)'!I31*'Selling Price'!I$20/10^3</f>
        <v>205.53895550568811</v>
      </c>
      <c r="J31" s="75">
        <f>'Selling Price'!J31*'Volume (KT)'!J31*'Selling Price'!J$20/10^3</f>
        <v>224.53650938541875</v>
      </c>
      <c r="K31" s="75">
        <f>'Selling Price'!K31*'Volume (KT)'!K31*'Selling Price'!K$20/10^3</f>
        <v>215.65012022922033</v>
      </c>
      <c r="L31" s="75">
        <f>'Selling Price'!L31*'Volume (KT)'!L31*'Selling Price'!L$20/10^3</f>
        <v>199.79029127796488</v>
      </c>
      <c r="M31" s="75">
        <f>'Selling Price'!M31*'Volume (KT)'!M31*'Selling Price'!M$20/10^3</f>
        <v>189.96399989496354</v>
      </c>
      <c r="N31" s="75">
        <f>'Selling Price'!N31*'Volume (KT)'!N31*'Selling Price'!N$20/10^3</f>
        <v>212.86856534517446</v>
      </c>
      <c r="O31" s="75">
        <f>'Selling Price'!O31*'Volume (KT)'!O31*'Selling Price'!O$20/10^3</f>
        <v>203.27044560195708</v>
      </c>
      <c r="P31" s="75">
        <f>'Selling Price'!P31*'Volume (KT)'!P31*'Selling Price'!P$20/10^3</f>
        <v>375.00657179327993</v>
      </c>
    </row>
    <row r="32" spans="1:16" s="73" customFormat="1" ht="23.5">
      <c r="A32" s="71" t="s">
        <v>4</v>
      </c>
      <c r="B32" s="72"/>
      <c r="D32" s="72"/>
    </row>
    <row r="33" spans="1:16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90"/>
      <c r="B34" s="488"/>
      <c r="C34" s="488"/>
      <c r="D34" s="488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>
        <f>'Selling Price'!E35*'Volume (KT)'!E35*'Selling Price'!E$20/10^3</f>
        <v>0</v>
      </c>
      <c r="F35" s="75">
        <f>'Selling Price'!F35*'Volume (KT)'!F35*'Selling Price'!F$20/10^3</f>
        <v>0</v>
      </c>
      <c r="G35" s="75">
        <f>'Selling Price'!G35*'Volume (KT)'!G35*'Selling Price'!G$20/10^3</f>
        <v>0</v>
      </c>
      <c r="H35" s="75">
        <f>'Selling Price'!H35*'Volume (KT)'!H35*'Selling Price'!H$20/10^3</f>
        <v>0</v>
      </c>
      <c r="I35" s="75">
        <f>'Selling Price'!I35*'Volume (KT)'!I35*'Selling Price'!I$20/10^3</f>
        <v>0</v>
      </c>
      <c r="J35" s="75">
        <f>'Selling Price'!J35*'Volume (KT)'!J35*'Selling Price'!J$20/10^3</f>
        <v>0</v>
      </c>
      <c r="K35" s="75">
        <f>'Selling Price'!K35*'Volume (KT)'!K35*'Selling Price'!K$20/10^3</f>
        <v>0</v>
      </c>
      <c r="L35" s="75">
        <f>'Selling Price'!L35*'Volume (KT)'!L35*'Selling Price'!L$20/10^3</f>
        <v>0</v>
      </c>
      <c r="M35" s="75">
        <f>'Selling Price'!M35*'Volume (KT)'!M35*'Selling Price'!M$20/10^3</f>
        <v>0</v>
      </c>
      <c r="N35" s="75">
        <f>'Selling Price'!N35*'Volume (KT)'!N35*'Selling Price'!N$20/10^3</f>
        <v>0</v>
      </c>
      <c r="O35" s="75">
        <f>'Selling Price'!O35*'Volume (KT)'!O35*'Selling Price'!O$20/10^3</f>
        <v>0</v>
      </c>
      <c r="P35" s="75">
        <f>'Selling Price'!P35*'Volume (KT)'!P35*'Selling Price'!P$20/10^3</f>
        <v>0</v>
      </c>
    </row>
    <row r="36" spans="1:16">
      <c r="A36" s="74" t="s">
        <v>91</v>
      </c>
      <c r="B36" s="76" t="s">
        <v>95</v>
      </c>
      <c r="C36" s="77" t="s">
        <v>2</v>
      </c>
      <c r="D36" s="76" t="s">
        <v>95</v>
      </c>
      <c r="E36" s="75">
        <f>'Selling Price'!E36*'Volume (KT)'!E36*'Selling Price'!E$20/10^3</f>
        <v>571.30327130374451</v>
      </c>
      <c r="F36" s="75">
        <f>'Selling Price'!F36*'Volume (KT)'!F36*'Selling Price'!F$20/10^3</f>
        <v>754.5332296924546</v>
      </c>
      <c r="G36" s="75">
        <f>'Selling Price'!G36*'Volume (KT)'!G36*'Selling Price'!G$20/10^3</f>
        <v>954.66832588062925</v>
      </c>
      <c r="H36" s="75">
        <f>'Selling Price'!H36*'Volume (KT)'!H36*'Selling Price'!H$20/10^3</f>
        <v>633.97646350801301</v>
      </c>
      <c r="I36" s="75">
        <f>'Selling Price'!I36*'Volume (KT)'!I36*'Selling Price'!I$20/10^3</f>
        <v>442.01241329270937</v>
      </c>
      <c r="J36" s="75">
        <f>'Selling Price'!J36*'Volume (KT)'!J36*'Selling Price'!J$20/10^3</f>
        <v>462.39896393491273</v>
      </c>
      <c r="K36" s="75">
        <f>'Selling Price'!K36*'Volume (KT)'!K36*'Selling Price'!K$20/10^3</f>
        <v>433.56683529408474</v>
      </c>
      <c r="L36" s="75">
        <f>'Selling Price'!L36*'Volume (KT)'!L36*'Selling Price'!L$20/10^3</f>
        <v>397.34939600436581</v>
      </c>
      <c r="M36" s="75">
        <f>'Selling Price'!M36*'Volume (KT)'!M36*'Selling Price'!M$20/10^3</f>
        <v>388.08893081005903</v>
      </c>
      <c r="N36" s="75">
        <f>'Selling Price'!N36*'Volume (KT)'!N36*'Selling Price'!N$20/10^3</f>
        <v>402.13508166929262</v>
      </c>
      <c r="O36" s="75">
        <f>'Selling Price'!O36*'Volume (KT)'!O36*'Selling Price'!O$20/10^3</f>
        <v>398.08688109784765</v>
      </c>
      <c r="P36" s="75">
        <f>'Selling Price'!P36*'Volume (KT)'!P36*'Selling Price'!P$20/10^3</f>
        <v>415.85763082294255</v>
      </c>
    </row>
    <row r="37" spans="1:16">
      <c r="A37" s="74" t="s">
        <v>91</v>
      </c>
      <c r="B37" s="123" t="s">
        <v>281</v>
      </c>
      <c r="C37" s="77" t="s">
        <v>2</v>
      </c>
      <c r="D37" s="76" t="s">
        <v>95</v>
      </c>
      <c r="E37" s="75">
        <f>'Selling Price'!E37*'Volume (KT)'!E37*'Selling Price'!E$20/10^3</f>
        <v>0</v>
      </c>
      <c r="F37" s="75">
        <f>'Selling Price'!F37*'Volume (KT)'!F37*'Selling Price'!F$20/10^3</f>
        <v>0</v>
      </c>
      <c r="G37" s="75">
        <f>'Selling Price'!G37*'Volume (KT)'!G37*'Selling Price'!G$20/10^3</f>
        <v>0</v>
      </c>
      <c r="H37" s="75">
        <f>'Selling Price'!H37*'Volume (KT)'!H37*'Selling Price'!H$20/10^3</f>
        <v>510.40477994289182</v>
      </c>
      <c r="I37" s="75">
        <f>'Selling Price'!I37*'Volume (KT)'!I37*'Selling Price'!I$20/10^3</f>
        <v>1327.1037316628624</v>
      </c>
      <c r="J37" s="75">
        <f>'Selling Price'!J37*'Volume (KT)'!J37*'Selling Price'!J$20/10^3</f>
        <v>833.01767231253109</v>
      </c>
      <c r="K37" s="75">
        <f>'Selling Price'!K37*'Volume (KT)'!K37*'Selling Price'!K$20/10^3</f>
        <v>867.23788280194299</v>
      </c>
      <c r="L37" s="75">
        <f>'Selling Price'!L37*'Volume (KT)'!L37*'Selling Price'!L$20/10^3</f>
        <v>933.4226467996308</v>
      </c>
      <c r="M37" s="75">
        <f>'Selling Price'!M37*'Volume (KT)'!M37*'Selling Price'!M$20/10^3</f>
        <v>469.62505293099537</v>
      </c>
      <c r="N37" s="75">
        <f>'Selling Price'!N37*'Volume (KT)'!N37*'Selling Price'!N$20/10^3</f>
        <v>1030.8898894320669</v>
      </c>
      <c r="O37" s="75">
        <f>'Selling Price'!O37*'Volume (KT)'!O37*'Selling Price'!O$20/10^3</f>
        <v>1040.8955974159176</v>
      </c>
      <c r="P37" s="75">
        <f>'Selling Price'!P37*'Volume (KT)'!P37*'Selling Price'!P$20/10^3</f>
        <v>427.31715659976561</v>
      </c>
    </row>
    <row r="38" spans="1:16">
      <c r="A38" s="74"/>
      <c r="B38" s="78"/>
      <c r="C38" s="79" t="s">
        <v>63</v>
      </c>
      <c r="D38" s="78"/>
      <c r="E38" s="75">
        <f>'Selling Price'!E38*'Volume (KT)'!E38*'Selling Price'!E$20/10^3</f>
        <v>0</v>
      </c>
      <c r="F38" s="75">
        <f>'Selling Price'!F38*'Volume (KT)'!F38*'Selling Price'!F$20/10^3</f>
        <v>0</v>
      </c>
      <c r="G38" s="75">
        <f>'Selling Price'!G38*'Volume (KT)'!G38*'Selling Price'!G$20/10^3</f>
        <v>0</v>
      </c>
      <c r="H38" s="75">
        <f>'Selling Price'!H38*'Volume (KT)'!H38*'Selling Price'!H$20/10^3</f>
        <v>0</v>
      </c>
      <c r="I38" s="75">
        <f>'Selling Price'!I38*'Volume (KT)'!I38*'Selling Price'!I$20/10^3</f>
        <v>0</v>
      </c>
      <c r="J38" s="75">
        <f>'Selling Price'!J38*'Volume (KT)'!J38*'Selling Price'!J$20/10^3</f>
        <v>0</v>
      </c>
      <c r="K38" s="75">
        <f>'Selling Price'!K38*'Volume (KT)'!K38*'Selling Price'!K$20/10^3</f>
        <v>0</v>
      </c>
      <c r="L38" s="75">
        <f>'Selling Price'!L38*'Volume (KT)'!L38*'Selling Price'!L$20/10^3</f>
        <v>0</v>
      </c>
      <c r="M38" s="75">
        <f>'Selling Price'!M38*'Volume (KT)'!M38*'Selling Price'!M$20/10^3</f>
        <v>0</v>
      </c>
      <c r="N38" s="75">
        <f>'Selling Price'!N38*'Volume (KT)'!N38*'Selling Price'!N$20/10^3</f>
        <v>0</v>
      </c>
      <c r="O38" s="75">
        <f>'Selling Price'!O38*'Volume (KT)'!O38*'Selling Price'!O$20/10^3</f>
        <v>0</v>
      </c>
      <c r="P38" s="75">
        <f>'Selling Price'!P38*'Volume (KT)'!P38*'Selling Price'!P$20/10^3</f>
        <v>0</v>
      </c>
    </row>
    <row r="39" spans="1:16">
      <c r="A39" s="74" t="s">
        <v>91</v>
      </c>
      <c r="B39" s="78" t="s">
        <v>95</v>
      </c>
      <c r="C39" s="80" t="s">
        <v>222</v>
      </c>
      <c r="D39" s="78" t="s">
        <v>95</v>
      </c>
      <c r="E39" s="75">
        <f>'Selling Price'!E39*'Volume (KT)'!E39*'Selling Price'!E$20/10^3</f>
        <v>719.57001299496801</v>
      </c>
      <c r="F39" s="75">
        <f>'Selling Price'!F39*'Volume (KT)'!F39*'Selling Price'!F$20/10^3</f>
        <v>673.85364672169908</v>
      </c>
      <c r="G39" s="75">
        <f>'Selling Price'!G39*'Volume (KT)'!G39*'Selling Price'!G$20/10^3</f>
        <v>961.33592556917995</v>
      </c>
      <c r="H39" s="75">
        <f>'Selling Price'!H39*'Volume (KT)'!H39*'Selling Price'!H$20/10^3</f>
        <v>703.98385551000001</v>
      </c>
      <c r="I39" s="75">
        <f>'Selling Price'!I39*'Volume (KT)'!I39*'Selling Price'!I$20/10^3</f>
        <v>705.00844901369999</v>
      </c>
      <c r="J39" s="75">
        <f>'Selling Price'!J39*'Volume (KT)'!J39*'Selling Price'!J$20/10^3</f>
        <v>665.57183004000001</v>
      </c>
      <c r="K39" s="75">
        <f>'Selling Price'!K39*'Volume (KT)'!K39*'Selling Price'!K$20/10^3</f>
        <v>661.50981695105986</v>
      </c>
      <c r="L39" s="75">
        <f>'Selling Price'!L39*'Volume (KT)'!L39*'Selling Price'!L$20/10^3</f>
        <v>642.27884933519988</v>
      </c>
      <c r="M39" s="75">
        <f>'Selling Price'!M39*'Volume (KT)'!M39*'Selling Price'!M$20/10^3</f>
        <v>627.20822559780004</v>
      </c>
      <c r="N39" s="75">
        <f>'Selling Price'!N39*'Volume (KT)'!N39*'Selling Price'!N$20/10^3</f>
        <v>649.78107433133994</v>
      </c>
      <c r="O39" s="75">
        <f>'Selling Price'!O39*'Volume (KT)'!O39*'Selling Price'!O$20/10^3</f>
        <v>642.98922402330004</v>
      </c>
      <c r="P39" s="75">
        <f>'Selling Price'!P39*'Volume (KT)'!P39*'Selling Price'!P$20/10^3</f>
        <v>671.56899539456992</v>
      </c>
    </row>
    <row r="40" spans="1:16">
      <c r="A40" s="74"/>
      <c r="B40" s="67"/>
      <c r="C40" s="81" t="s">
        <v>64</v>
      </c>
      <c r="D40" s="67"/>
      <c r="E40" s="75">
        <f>'Selling Price'!E40*'Volume (KT)'!E40*'Selling Price'!E$20/10^3</f>
        <v>0</v>
      </c>
      <c r="F40" s="75">
        <f>'Selling Price'!F40*'Volume (KT)'!F40*'Selling Price'!F$20/10^3</f>
        <v>0</v>
      </c>
      <c r="G40" s="75">
        <f>'Selling Price'!G40*'Volume (KT)'!G40*'Selling Price'!G$20/10^3</f>
        <v>0</v>
      </c>
      <c r="H40" s="75">
        <f>'Selling Price'!H40*'Volume (KT)'!H40*'Selling Price'!H$20/10^3</f>
        <v>0</v>
      </c>
      <c r="I40" s="75">
        <f>'Selling Price'!I40*'Volume (KT)'!I40*'Selling Price'!I$20/10^3</f>
        <v>0</v>
      </c>
      <c r="J40" s="75">
        <f>'Selling Price'!J40*'Volume (KT)'!J40*'Selling Price'!J$20/10^3</f>
        <v>0</v>
      </c>
      <c r="K40" s="75">
        <f>'Selling Price'!K40*'Volume (KT)'!K40*'Selling Price'!K$20/10^3</f>
        <v>0</v>
      </c>
      <c r="L40" s="75">
        <f>'Selling Price'!L40*'Volume (KT)'!L40*'Selling Price'!L$20/10^3</f>
        <v>0</v>
      </c>
      <c r="M40" s="75">
        <f>'Selling Price'!M40*'Volume (KT)'!M40*'Selling Price'!M$20/10^3</f>
        <v>0</v>
      </c>
      <c r="N40" s="75">
        <f>'Selling Price'!N40*'Volume (KT)'!N40*'Selling Price'!N$20/10^3</f>
        <v>0</v>
      </c>
      <c r="O40" s="75">
        <f>'Selling Price'!O40*'Volume (KT)'!O40*'Selling Price'!O$20/10^3</f>
        <v>0</v>
      </c>
      <c r="P40" s="75">
        <f>'Selling Price'!P40*'Volume (KT)'!P40*'Selling Price'!P$20/10^3</f>
        <v>0</v>
      </c>
    </row>
    <row r="41" spans="1:16">
      <c r="A41" s="74" t="s">
        <v>91</v>
      </c>
      <c r="B41" s="67" t="s">
        <v>95</v>
      </c>
      <c r="C41" s="82" t="s">
        <v>221</v>
      </c>
      <c r="D41" s="67" t="s">
        <v>95</v>
      </c>
      <c r="E41" s="75">
        <f>'Selling Price'!E41*'Volume (KT)'!E41*'Selling Price'!E$20/10^3</f>
        <v>334.85221038436305</v>
      </c>
      <c r="F41" s="75">
        <f>'Selling Price'!F41*'Volume (KT)'!F41*'Selling Price'!F$20/10^3</f>
        <v>49.726327897504817</v>
      </c>
      <c r="G41" s="75">
        <f>'Selling Price'!G41*'Volume (KT)'!G41*'Selling Price'!G$20/10^3</f>
        <v>269.40915749999999</v>
      </c>
      <c r="H41" s="75">
        <f>'Selling Price'!H41*'Volume (KT)'!H41*'Selling Price'!H$20/10^3</f>
        <v>309.10254265793361</v>
      </c>
      <c r="I41" s="75">
        <f>'Selling Price'!I41*'Volume (KT)'!I41*'Selling Price'!I$20/10^3</f>
        <v>264.51635437154971</v>
      </c>
      <c r="J41" s="75">
        <f>'Selling Price'!J41*'Volume (KT)'!J41*'Selling Price'!J$20/10^3</f>
        <v>325.37367281249999</v>
      </c>
      <c r="K41" s="75">
        <f>'Selling Price'!K41*'Volume (KT)'!K41*'Selling Price'!K$20/10^3</f>
        <v>329.59141320874994</v>
      </c>
      <c r="L41" s="75">
        <f>'Selling Price'!L41*'Volume (KT)'!L41*'Selling Price'!L$20/10^3</f>
        <v>234.52185487499997</v>
      </c>
      <c r="M41" s="75">
        <f>'Selling Price'!M41*'Volume (KT)'!M41*'Selling Price'!M$20/10^3</f>
        <v>202.01934059999999</v>
      </c>
      <c r="N41" s="75">
        <f>'Selling Price'!N41*'Volume (KT)'!N41*'Selling Price'!N$20/10^3</f>
        <v>317.13825469549994</v>
      </c>
      <c r="O41" s="75">
        <f>'Selling Price'!O41*'Volume (KT)'!O41*'Selling Price'!O$20/10^3</f>
        <v>383.50474480500003</v>
      </c>
      <c r="P41" s="75">
        <f>'Selling Price'!P41*'Volume (KT)'!P41*'Selling Price'!P$20/10^3</f>
        <v>398.2525315282499</v>
      </c>
    </row>
    <row r="42" spans="1:16">
      <c r="A42" s="74" t="s">
        <v>91</v>
      </c>
      <c r="B42" s="67" t="s">
        <v>95</v>
      </c>
      <c r="C42" s="82" t="s">
        <v>265</v>
      </c>
      <c r="D42" s="67" t="s">
        <v>95</v>
      </c>
      <c r="E42" s="75">
        <f>'Selling Price'!E42*'Volume (KT)'!E42*'Selling Price'!E$20/10^3</f>
        <v>170.2321052188814</v>
      </c>
      <c r="F42" s="75">
        <f>'Selling Price'!F42*'Volume (KT)'!F42*'Selling Price'!F$20/10^3</f>
        <v>0</v>
      </c>
      <c r="G42" s="75">
        <f>'Selling Price'!G42*'Volume (KT)'!G42*'Selling Price'!G$20/10^3</f>
        <v>0</v>
      </c>
      <c r="H42" s="75">
        <f>'Selling Price'!H42*'Volume (KT)'!H42*'Selling Price'!H$20/10^3</f>
        <v>167.10269603967953</v>
      </c>
      <c r="I42" s="75">
        <f>'Selling Price'!I42*'Volume (KT)'!I42*'Selling Price'!I$20/10^3</f>
        <v>139.41104224607699</v>
      </c>
      <c r="J42" s="75">
        <f>'Selling Price'!J42*'Volume (KT)'!J42*'Selling Price'!J$20/10^3</f>
        <v>0</v>
      </c>
      <c r="K42" s="75">
        <f>'Selling Price'!K42*'Volume (KT)'!K42*'Selling Price'!K$20/10^3</f>
        <v>0</v>
      </c>
      <c r="L42" s="75">
        <f>'Selling Price'!L42*'Volume (KT)'!L42*'Selling Price'!L$20/10^3</f>
        <v>0</v>
      </c>
      <c r="M42" s="75">
        <f>'Selling Price'!M42*'Volume (KT)'!M42*'Selling Price'!M$20/10^3</f>
        <v>0</v>
      </c>
      <c r="N42" s="75">
        <f>'Selling Price'!N42*'Volume (KT)'!N42*'Selling Price'!N$20/10^3</f>
        <v>0</v>
      </c>
      <c r="O42" s="75">
        <f>'Selling Price'!O42*'Volume (KT)'!O42*'Selling Price'!O$20/10^3</f>
        <v>0</v>
      </c>
      <c r="P42" s="75">
        <f>'Selling Price'!P42*'Volume (KT)'!P42*'Selling Price'!P$20/10^3</f>
        <v>0</v>
      </c>
    </row>
    <row r="43" spans="1:16">
      <c r="A43" s="74" t="s">
        <v>91</v>
      </c>
      <c r="B43" s="67" t="s">
        <v>95</v>
      </c>
      <c r="C43" s="82" t="s">
        <v>285</v>
      </c>
      <c r="D43" s="67" t="s">
        <v>95</v>
      </c>
      <c r="E43" s="75">
        <f>'Selling Price'!E43*'Volume (KT)'!E43*'Selling Price'!E$20/10^3</f>
        <v>0</v>
      </c>
      <c r="F43" s="75">
        <f>'Selling Price'!F43*'Volume (KT)'!F43*'Selling Price'!F$20/10^3</f>
        <v>0</v>
      </c>
      <c r="G43" s="75">
        <f>'Selling Price'!G43*'Volume (KT)'!G43*'Selling Price'!G$20/10^3</f>
        <v>0</v>
      </c>
      <c r="H43" s="75">
        <f>'Selling Price'!H43*'Volume (KT)'!H43*'Selling Price'!H$20/10^3</f>
        <v>0</v>
      </c>
      <c r="I43" s="75">
        <f>'Selling Price'!I43*'Volume (KT)'!I43*'Selling Price'!I$20/10^3</f>
        <v>0</v>
      </c>
      <c r="J43" s="75">
        <f>'Selling Price'!J43*'Volume (KT)'!J43*'Selling Price'!J$20/10^3</f>
        <v>0</v>
      </c>
      <c r="K43" s="75">
        <f>'Selling Price'!K43*'Volume (KT)'!K43*'Selling Price'!K$20/10^3</f>
        <v>0</v>
      </c>
      <c r="L43" s="75">
        <f>'Selling Price'!L43*'Volume (KT)'!L43*'Selling Price'!L$20/10^3</f>
        <v>0</v>
      </c>
      <c r="M43" s="75">
        <f>'Selling Price'!M43*'Volume (KT)'!M43*'Selling Price'!M$20/10^3</f>
        <v>0</v>
      </c>
      <c r="N43" s="75">
        <f>'Selling Price'!N43*'Volume (KT)'!N43*'Selling Price'!N$20/10^3</f>
        <v>0</v>
      </c>
      <c r="O43" s="75">
        <f>'Selling Price'!O43*'Volume (KT)'!O43*'Selling Price'!O$20/10^3</f>
        <v>0</v>
      </c>
      <c r="P43" s="75">
        <f>'Selling Price'!P43*'Volume (KT)'!P43*'Selling Price'!P$20/10^3</f>
        <v>0</v>
      </c>
    </row>
    <row r="44" spans="1:16" ht="15" thickBot="1">
      <c r="A44" s="390"/>
      <c r="B44" s="393"/>
      <c r="C44" s="394" t="s">
        <v>178</v>
      </c>
      <c r="D44" s="393"/>
      <c r="E44" s="75">
        <f>'Selling Price'!E44*'Volume (KT)'!E44*'Selling Price'!E$20/10^3</f>
        <v>0</v>
      </c>
      <c r="F44" s="75">
        <f>'Selling Price'!F44*'Volume (KT)'!F44*'Selling Price'!F$20/10^3</f>
        <v>0</v>
      </c>
      <c r="G44" s="75">
        <f>'Selling Price'!G44*'Volume (KT)'!G44*'Selling Price'!G$20/10^3</f>
        <v>0</v>
      </c>
      <c r="H44" s="75">
        <f>'Selling Price'!H44*'Volume (KT)'!H44*'Selling Price'!H$20/10^3</f>
        <v>0</v>
      </c>
      <c r="I44" s="75">
        <f>'Selling Price'!I44*'Volume (KT)'!I44*'Selling Price'!I$20/10^3</f>
        <v>0</v>
      </c>
      <c r="J44" s="75">
        <f>'Selling Price'!J44*'Volume (KT)'!J44*'Selling Price'!J$20/10^3</f>
        <v>0</v>
      </c>
      <c r="K44" s="75">
        <f>'Selling Price'!K44*'Volume (KT)'!K44*'Selling Price'!K$20/10^3</f>
        <v>0</v>
      </c>
      <c r="L44" s="75">
        <f>'Selling Price'!L44*'Volume (KT)'!L44*'Selling Price'!L$20/10^3</f>
        <v>0</v>
      </c>
      <c r="M44" s="75">
        <f>'Selling Price'!M44*'Volume (KT)'!M44*'Selling Price'!M$20/10^3</f>
        <v>0</v>
      </c>
      <c r="N44" s="75">
        <f>'Selling Price'!N44*'Volume (KT)'!N44*'Selling Price'!N$20/10^3</f>
        <v>0</v>
      </c>
      <c r="O44" s="75">
        <f>'Selling Price'!O44*'Volume (KT)'!O44*'Selling Price'!O$20/10^3</f>
        <v>0</v>
      </c>
      <c r="P44" s="75">
        <f>'Selling Price'!P44*'Volume (KT)'!P44*'Selling Price'!P$20/10^3</f>
        <v>0</v>
      </c>
    </row>
    <row r="45" spans="1:16">
      <c r="A45" s="89" t="s">
        <v>91</v>
      </c>
      <c r="B45" s="407" t="s">
        <v>95</v>
      </c>
      <c r="C45" s="408" t="s">
        <v>283</v>
      </c>
      <c r="D45" s="409" t="s">
        <v>95</v>
      </c>
      <c r="E45" s="75">
        <f>'Selling Price'!E45*'Volume (KT)'!E45*'Selling Price'!E$20/10^3</f>
        <v>181.93171430193442</v>
      </c>
      <c r="F45" s="75">
        <f>'Selling Price'!F45*'Volume (KT)'!F45*'Selling Price'!F$20/10^3</f>
        <v>0</v>
      </c>
      <c r="G45" s="75">
        <f>'Selling Price'!G45*'Volume (KT)'!G45*'Selling Price'!G$20/10^3</f>
        <v>44.179003839855575</v>
      </c>
      <c r="H45" s="75">
        <f>'Selling Price'!H45*'Volume (KT)'!H45*'Selling Price'!H$20/10^3</f>
        <v>0</v>
      </c>
      <c r="I45" s="75">
        <f>'Selling Price'!I45*'Volume (KT)'!I45*'Selling Price'!I$20/10^3</f>
        <v>0</v>
      </c>
      <c r="J45" s="75">
        <f>'Selling Price'!J45*'Volume (KT)'!J45*'Selling Price'!J$20/10^3</f>
        <v>0</v>
      </c>
      <c r="K45" s="75">
        <f>'Selling Price'!K45*'Volume (KT)'!K45*'Selling Price'!K$20/10^3</f>
        <v>0</v>
      </c>
      <c r="L45" s="75">
        <f>'Selling Price'!L45*'Volume (KT)'!L45*'Selling Price'!L$20/10^3</f>
        <v>0</v>
      </c>
      <c r="M45" s="75">
        <f>'Selling Price'!M45*'Volume (KT)'!M45*'Selling Price'!M$20/10^3</f>
        <v>0</v>
      </c>
      <c r="N45" s="75">
        <f>'Selling Price'!N45*'Volume (KT)'!N45*'Selling Price'!N$20/10^3</f>
        <v>0</v>
      </c>
      <c r="O45" s="75">
        <f>'Selling Price'!O45*'Volume (KT)'!O45*'Selling Price'!O$20/10^3</f>
        <v>0</v>
      </c>
      <c r="P45" s="75">
        <f>'Selling Price'!P45*'Volume (KT)'!P45*'Selling Price'!P$20/10^3</f>
        <v>0</v>
      </c>
    </row>
    <row r="46" spans="1:16">
      <c r="A46" s="93" t="s">
        <v>91</v>
      </c>
      <c r="B46" s="310" t="s">
        <v>282</v>
      </c>
      <c r="C46" s="80" t="s">
        <v>283</v>
      </c>
      <c r="D46" s="410" t="s">
        <v>3</v>
      </c>
      <c r="E46" s="75">
        <f>'Selling Price'!E46*'Volume (KT)'!E46*'Selling Price'!E$20/10^3</f>
        <v>0</v>
      </c>
      <c r="F46" s="75">
        <f>'Selling Price'!F46*'Volume (KT)'!F46*'Selling Price'!F$20/10^3</f>
        <v>0</v>
      </c>
      <c r="G46" s="75">
        <f>'Selling Price'!G46*'Volume (KT)'!G46*'Selling Price'!G$20/10^3</f>
        <v>0</v>
      </c>
      <c r="H46" s="75">
        <f>'Selling Price'!H46*'Volume (KT)'!H46*'Selling Price'!H$20/10^3</f>
        <v>0</v>
      </c>
      <c r="I46" s="75">
        <f>'Selling Price'!I46*'Volume (KT)'!I46*'Selling Price'!I$20/10^3</f>
        <v>0</v>
      </c>
      <c r="J46" s="75">
        <f>'Selling Price'!J46*'Volume (KT)'!J46*'Selling Price'!J$20/10^3</f>
        <v>0</v>
      </c>
      <c r="K46" s="75">
        <f>'Selling Price'!K46*'Volume (KT)'!K46*'Selling Price'!K$20/10^3</f>
        <v>0</v>
      </c>
      <c r="L46" s="75">
        <f>'Selling Price'!L46*'Volume (KT)'!L46*'Selling Price'!L$20/10^3</f>
        <v>0</v>
      </c>
      <c r="M46" s="75">
        <f>'Selling Price'!M46*'Volume (KT)'!M46*'Selling Price'!M$20/10^3</f>
        <v>0</v>
      </c>
      <c r="N46" s="75">
        <f>'Selling Price'!N46*'Volume (KT)'!N46*'Selling Price'!N$20/10^3</f>
        <v>0</v>
      </c>
      <c r="O46" s="75">
        <f>'Selling Price'!O46*'Volume (KT)'!O46*'Selling Price'!O$20/10^3</f>
        <v>0</v>
      </c>
      <c r="P46" s="75">
        <f>'Selling Price'!P46*'Volume (KT)'!P46*'Selling Price'!P$20/10^3</f>
        <v>0</v>
      </c>
    </row>
    <row r="47" spans="1:16">
      <c r="A47" s="93" t="s">
        <v>91</v>
      </c>
      <c r="B47" s="310" t="s">
        <v>281</v>
      </c>
      <c r="C47" s="80" t="s">
        <v>283</v>
      </c>
      <c r="D47" s="102" t="s">
        <v>95</v>
      </c>
      <c r="E47" s="75">
        <f>'Selling Price'!E47*'Volume (KT)'!E47*'Selling Price'!E$20/10^3</f>
        <v>0</v>
      </c>
      <c r="F47" s="75">
        <f>'Selling Price'!F47*'Volume (KT)'!F47*'Selling Price'!F$20/10^3</f>
        <v>0</v>
      </c>
      <c r="G47" s="75">
        <f>'Selling Price'!G47*'Volume (KT)'!G47*'Selling Price'!G$20/10^3</f>
        <v>0</v>
      </c>
      <c r="H47" s="75">
        <f>'Selling Price'!H47*'Volume (KT)'!H47*'Selling Price'!H$20/10^3</f>
        <v>1045.9606282564737</v>
      </c>
      <c r="I47" s="75">
        <f>'Selling Price'!I47*'Volume (KT)'!I47*'Selling Price'!I$20/10^3</f>
        <v>558.53923542347513</v>
      </c>
      <c r="J47" s="75">
        <f>'Selling Price'!J47*'Volume (KT)'!J47*'Selling Price'!J$20/10^3</f>
        <v>471.23040892561175</v>
      </c>
      <c r="K47" s="75">
        <f>'Selling Price'!K47*'Volume (KT)'!K47*'Selling Price'!K$20/10^3</f>
        <v>476.24554318782799</v>
      </c>
      <c r="L47" s="75">
        <f>'Selling Price'!L47*'Volume (KT)'!L47*'Selling Price'!L$20/10^3</f>
        <v>487.3133616971445</v>
      </c>
      <c r="M47" s="75">
        <f>'Selling Price'!M47*'Volume (KT)'!M47*'Selling Price'!M$20/10^3</f>
        <v>475.54174143534698</v>
      </c>
      <c r="N47" s="75">
        <f>'Selling Price'!N47*'Volume (KT)'!N47*'Selling Price'!N$20/10^3</f>
        <v>420.90883843397762</v>
      </c>
      <c r="O47" s="75">
        <f>'Selling Price'!O47*'Volume (KT)'!O47*'Selling Price'!O$20/10^3</f>
        <v>437.76965566619839</v>
      </c>
      <c r="P47" s="75">
        <f>'Selling Price'!P47*'Volume (KT)'!P47*'Selling Price'!P$20/10^3</f>
        <v>125.03646179192241</v>
      </c>
    </row>
    <row r="48" spans="1:16">
      <c r="A48" s="93" t="s">
        <v>91</v>
      </c>
      <c r="B48" s="78" t="s">
        <v>95</v>
      </c>
      <c r="C48" s="80" t="s">
        <v>284</v>
      </c>
      <c r="D48" s="102" t="s">
        <v>95</v>
      </c>
      <c r="E48" s="75">
        <f>'Selling Price'!E48*'Volume (KT)'!E48*'Selling Price'!E$20/10^3</f>
        <v>0</v>
      </c>
      <c r="F48" s="75">
        <f>'Selling Price'!F48*'Volume (KT)'!F48*'Selling Price'!F$20/10^3</f>
        <v>0</v>
      </c>
      <c r="G48" s="75">
        <f>'Selling Price'!G48*'Volume (KT)'!G48*'Selling Price'!G$20/10^3</f>
        <v>0</v>
      </c>
      <c r="H48" s="75">
        <f>'Selling Price'!H48*'Volume (KT)'!H48*'Selling Price'!H$20/10^3</f>
        <v>0</v>
      </c>
      <c r="I48" s="75">
        <f>'Selling Price'!I48*'Volume (KT)'!I48*'Selling Price'!I$20/10^3</f>
        <v>0</v>
      </c>
      <c r="J48" s="75">
        <f>'Selling Price'!J48*'Volume (KT)'!J48*'Selling Price'!J$20/10^3</f>
        <v>0</v>
      </c>
      <c r="K48" s="75">
        <f>'Selling Price'!K48*'Volume (KT)'!K48*'Selling Price'!K$20/10^3</f>
        <v>0</v>
      </c>
      <c r="L48" s="75">
        <f>'Selling Price'!L48*'Volume (KT)'!L48*'Selling Price'!L$20/10^3</f>
        <v>0</v>
      </c>
      <c r="M48" s="75">
        <f>'Selling Price'!M48*'Volume (KT)'!M48*'Selling Price'!M$20/10^3</f>
        <v>0</v>
      </c>
      <c r="N48" s="75">
        <f>'Selling Price'!N48*'Volume (KT)'!N48*'Selling Price'!N$20/10^3</f>
        <v>0</v>
      </c>
      <c r="O48" s="75">
        <f>'Selling Price'!O48*'Volume (KT)'!O48*'Selling Price'!O$20/10^3</f>
        <v>0</v>
      </c>
      <c r="P48" s="75">
        <f>'Selling Price'!P48*'Volume (KT)'!P48*'Selling Price'!P$20/10^3</f>
        <v>0</v>
      </c>
    </row>
    <row r="49" spans="1:16">
      <c r="A49" s="93" t="s">
        <v>91</v>
      </c>
      <c r="B49" s="310" t="s">
        <v>282</v>
      </c>
      <c r="C49" s="80" t="s">
        <v>284</v>
      </c>
      <c r="D49" s="410" t="s">
        <v>3</v>
      </c>
      <c r="E49" s="75">
        <f>'Selling Price'!E49*'Volume (KT)'!E49*'Selling Price'!E$20/10^3</f>
        <v>0</v>
      </c>
      <c r="F49" s="75">
        <f>'Selling Price'!F49*'Volume (KT)'!F49*'Selling Price'!F$20/10^3</f>
        <v>0</v>
      </c>
      <c r="G49" s="75">
        <f>'Selling Price'!G49*'Volume (KT)'!G49*'Selling Price'!G$20/10^3</f>
        <v>0</v>
      </c>
      <c r="H49" s="75">
        <f>'Selling Price'!H49*'Volume (KT)'!H49*'Selling Price'!H$20/10^3</f>
        <v>0</v>
      </c>
      <c r="I49" s="75">
        <f>'Selling Price'!I49*'Volume (KT)'!I49*'Selling Price'!I$20/10^3</f>
        <v>0</v>
      </c>
      <c r="J49" s="75">
        <f>'Selling Price'!J49*'Volume (KT)'!J49*'Selling Price'!J$20/10^3</f>
        <v>0</v>
      </c>
      <c r="K49" s="75">
        <f>'Selling Price'!K49*'Volume (KT)'!K49*'Selling Price'!K$20/10^3</f>
        <v>0</v>
      </c>
      <c r="L49" s="75">
        <f>'Selling Price'!L49*'Volume (KT)'!L49*'Selling Price'!L$20/10^3</f>
        <v>0</v>
      </c>
      <c r="M49" s="75">
        <f>'Selling Price'!M49*'Volume (KT)'!M49*'Selling Price'!M$20/10^3</f>
        <v>0</v>
      </c>
      <c r="N49" s="75">
        <f>'Selling Price'!N49*'Volume (KT)'!N49*'Selling Price'!N$20/10^3</f>
        <v>0</v>
      </c>
      <c r="O49" s="75">
        <f>'Selling Price'!O49*'Volume (KT)'!O49*'Selling Price'!O$20/10^3</f>
        <v>0</v>
      </c>
      <c r="P49" s="75">
        <f>'Selling Price'!P49*'Volume (KT)'!P49*'Selling Price'!P$20/10^3</f>
        <v>0</v>
      </c>
    </row>
    <row r="50" spans="1:16" ht="15" thickBot="1">
      <c r="A50" s="96" t="s">
        <v>91</v>
      </c>
      <c r="B50" s="404" t="s">
        <v>281</v>
      </c>
      <c r="C50" s="411" t="s">
        <v>284</v>
      </c>
      <c r="D50" s="412" t="s">
        <v>95</v>
      </c>
      <c r="E50" s="75">
        <f>'Selling Price'!E50*'Volume (KT)'!E50*'Selling Price'!E$20/10^3</f>
        <v>0</v>
      </c>
      <c r="F50" s="75">
        <f>'Selling Price'!F50*'Volume (KT)'!F50*'Selling Price'!F$20/10^3</f>
        <v>0</v>
      </c>
      <c r="G50" s="75">
        <f>'Selling Price'!G50*'Volume (KT)'!G50*'Selling Price'!G$20/10^3</f>
        <v>0</v>
      </c>
      <c r="H50" s="75">
        <f>'Selling Price'!H50*'Volume (KT)'!H50*'Selling Price'!H$20/10^3</f>
        <v>0</v>
      </c>
      <c r="I50" s="75">
        <f>'Selling Price'!I50*'Volume (KT)'!I50*'Selling Price'!I$20/10^3</f>
        <v>0</v>
      </c>
      <c r="J50" s="75">
        <f>'Selling Price'!J50*'Volume (KT)'!J50*'Selling Price'!J$20/10^3</f>
        <v>0</v>
      </c>
      <c r="K50" s="75">
        <f>'Selling Price'!K50*'Volume (KT)'!K50*'Selling Price'!K$20/10^3</f>
        <v>0</v>
      </c>
      <c r="L50" s="75">
        <f>'Selling Price'!L50*'Volume (KT)'!L50*'Selling Price'!L$20/10^3</f>
        <v>0</v>
      </c>
      <c r="M50" s="75">
        <f>'Selling Price'!M50*'Volume (KT)'!M50*'Selling Price'!M$20/10^3</f>
        <v>0</v>
      </c>
      <c r="N50" s="75">
        <f>'Selling Price'!N50*'Volume (KT)'!N50*'Selling Price'!N$20/10^3</f>
        <v>0</v>
      </c>
      <c r="O50" s="75">
        <f>'Selling Price'!O50*'Volume (KT)'!O50*'Selling Price'!O$20/10^3</f>
        <v>0</v>
      </c>
      <c r="P50" s="75">
        <f>'Selling Price'!P50*'Volume (KT)'!P50*'Selling Price'!P$20/10^3</f>
        <v>0</v>
      </c>
    </row>
    <row r="51" spans="1:16">
      <c r="A51" s="418" t="s">
        <v>91</v>
      </c>
      <c r="B51" s="397" t="s">
        <v>95</v>
      </c>
      <c r="C51" s="398" t="s">
        <v>291</v>
      </c>
      <c r="D51" s="419" t="s">
        <v>95</v>
      </c>
      <c r="E51" s="75">
        <f>'Selling Price'!E51*'Volume (KT)'!E51*'Selling Price'!E$20/10^3</f>
        <v>0</v>
      </c>
      <c r="F51" s="75">
        <f>'Selling Price'!F51*'Volume (KT)'!F51*'Selling Price'!F$20/10^3</f>
        <v>0</v>
      </c>
      <c r="G51" s="75">
        <f>'Selling Price'!G51*'Volume (KT)'!G51*'Selling Price'!G$20/10^3</f>
        <v>0</v>
      </c>
      <c r="H51" s="75">
        <f>'Selling Price'!H51*'Volume (KT)'!H51*'Selling Price'!H$20/10^3</f>
        <v>0</v>
      </c>
      <c r="I51" s="75">
        <f>'Selling Price'!I51*'Volume (KT)'!I51*'Selling Price'!I$20/10^3</f>
        <v>0</v>
      </c>
      <c r="J51" s="75">
        <f>'Selling Price'!J51*'Volume (KT)'!J51*'Selling Price'!J$20/10^3</f>
        <v>0</v>
      </c>
      <c r="K51" s="75">
        <f>'Selling Price'!K51*'Volume (KT)'!K51*'Selling Price'!K$20/10^3</f>
        <v>0</v>
      </c>
      <c r="L51" s="75">
        <f>'Selling Price'!L51*'Volume (KT)'!L51*'Selling Price'!L$20/10^3</f>
        <v>0</v>
      </c>
      <c r="M51" s="75">
        <f>'Selling Price'!M51*'Volume (KT)'!M51*'Selling Price'!M$20/10^3</f>
        <v>0</v>
      </c>
      <c r="N51" s="75">
        <f>'Selling Price'!N51*'Volume (KT)'!N51*'Selling Price'!N$20/10^3</f>
        <v>0</v>
      </c>
      <c r="O51" s="75">
        <f>'Selling Price'!O51*'Volume (KT)'!O51*'Selling Price'!O$20/10^3</f>
        <v>0</v>
      </c>
      <c r="P51" s="75">
        <f>'Selling Price'!P51*'Volume (KT)'!P51*'Selling Price'!P$20/10^3</f>
        <v>0</v>
      </c>
    </row>
    <row r="52" spans="1:16">
      <c r="A52" s="93" t="s">
        <v>91</v>
      </c>
      <c r="B52" s="310" t="s">
        <v>282</v>
      </c>
      <c r="C52" s="80" t="s">
        <v>291</v>
      </c>
      <c r="D52" s="410" t="s">
        <v>3</v>
      </c>
      <c r="E52" s="75">
        <f>'Selling Price'!E52*'Volume (KT)'!E52*'Selling Price'!E$20/10^3</f>
        <v>256.76197568552089</v>
      </c>
      <c r="F52" s="75">
        <f>'Selling Price'!F52*'Volume (KT)'!F52*'Selling Price'!F$20/10^3</f>
        <v>471.99212609759945</v>
      </c>
      <c r="G52" s="75">
        <f>'Selling Price'!G52*'Volume (KT)'!G52*'Selling Price'!G$20/10^3</f>
        <v>628.04963484936025</v>
      </c>
      <c r="H52" s="75">
        <f>'Selling Price'!H52*'Volume (KT)'!H52*'Selling Price'!H$20/10^3</f>
        <v>0</v>
      </c>
      <c r="I52" s="75">
        <f>'Selling Price'!I52*'Volume (KT)'!I52*'Selling Price'!I$20/10^3</f>
        <v>0</v>
      </c>
      <c r="J52" s="75">
        <f>'Selling Price'!J52*'Volume (KT)'!J52*'Selling Price'!J$20/10^3</f>
        <v>0</v>
      </c>
      <c r="K52" s="75">
        <f>'Selling Price'!K52*'Volume (KT)'!K52*'Selling Price'!K$20/10^3</f>
        <v>0</v>
      </c>
      <c r="L52" s="75">
        <f>'Selling Price'!L52*'Volume (KT)'!L52*'Selling Price'!L$20/10^3</f>
        <v>0</v>
      </c>
      <c r="M52" s="75">
        <f>'Selling Price'!M52*'Volume (KT)'!M52*'Selling Price'!M$20/10^3</f>
        <v>0</v>
      </c>
      <c r="N52" s="75">
        <f>'Selling Price'!N52*'Volume (KT)'!N52*'Selling Price'!N$20/10^3</f>
        <v>0</v>
      </c>
      <c r="O52" s="75">
        <f>'Selling Price'!O52*'Volume (KT)'!O52*'Selling Price'!O$20/10^3</f>
        <v>0</v>
      </c>
      <c r="P52" s="75">
        <f>'Selling Price'!P52*'Volume (KT)'!P52*'Selling Price'!P$20/10^3</f>
        <v>0</v>
      </c>
    </row>
    <row r="53" spans="1:16" ht="15" thickBot="1">
      <c r="A53" s="96" t="s">
        <v>91</v>
      </c>
      <c r="B53" s="404" t="s">
        <v>281</v>
      </c>
      <c r="C53" s="411" t="s">
        <v>291</v>
      </c>
      <c r="D53" s="412" t="s">
        <v>95</v>
      </c>
      <c r="E53" s="75">
        <f>'Selling Price'!E53*'Volume (KT)'!E53*'Selling Price'!E$20/10^3</f>
        <v>0</v>
      </c>
      <c r="F53" s="75">
        <f>'Selling Price'!F53*'Volume (KT)'!F53*'Selling Price'!F$20/10^3</f>
        <v>0</v>
      </c>
      <c r="G53" s="75">
        <f>'Selling Price'!G53*'Volume (KT)'!G53*'Selling Price'!G$20/10^3</f>
        <v>0</v>
      </c>
      <c r="H53" s="75">
        <f>'Selling Price'!H53*'Volume (KT)'!H53*'Selling Price'!H$20/10^3</f>
        <v>0</v>
      </c>
      <c r="I53" s="75">
        <f>'Selling Price'!I53*'Volume (KT)'!I53*'Selling Price'!I$20/10^3</f>
        <v>0</v>
      </c>
      <c r="J53" s="75">
        <f>'Selling Price'!J53*'Volume (KT)'!J53*'Selling Price'!J$20/10^3</f>
        <v>0</v>
      </c>
      <c r="K53" s="75">
        <f>'Selling Price'!K53*'Volume (KT)'!K53*'Selling Price'!K$20/10^3</f>
        <v>0</v>
      </c>
      <c r="L53" s="75">
        <f>'Selling Price'!L53*'Volume (KT)'!L53*'Selling Price'!L$20/10^3</f>
        <v>0</v>
      </c>
      <c r="M53" s="75">
        <f>'Selling Price'!M53*'Volume (KT)'!M53*'Selling Price'!M$20/10^3</f>
        <v>0</v>
      </c>
      <c r="N53" s="75">
        <f>'Selling Price'!N53*'Volume (KT)'!N53*'Selling Price'!N$20/10^3</f>
        <v>0</v>
      </c>
      <c r="O53" s="75">
        <f>'Selling Price'!O53*'Volume (KT)'!O53*'Selling Price'!O$20/10^3</f>
        <v>0</v>
      </c>
      <c r="P53" s="75">
        <f>'Selling Price'!P53*'Volume (KT)'!P53*'Selling Price'!P$20/10^3</f>
        <v>0</v>
      </c>
    </row>
    <row r="54" spans="1:16">
      <c r="A54" s="87" t="s">
        <v>91</v>
      </c>
      <c r="B54" s="100" t="s">
        <v>95</v>
      </c>
      <c r="C54" s="100" t="s">
        <v>101</v>
      </c>
      <c r="D54" s="100" t="s">
        <v>95</v>
      </c>
      <c r="E54" s="75">
        <f>'Selling Price'!E54*'Volume (KT)'!E54*'Selling Price'!E$20/10^3</f>
        <v>10.793184999999998</v>
      </c>
      <c r="F54" s="75">
        <f>'Selling Price'!F54*'Volume (KT)'!F54*'Selling Price'!F$20/10^3</f>
        <v>10.92507</v>
      </c>
      <c r="G54" s="75">
        <f>'Selling Price'!G54*'Volume (KT)'!G54*'Selling Price'!G$20/10^3</f>
        <v>10.925070000000002</v>
      </c>
      <c r="H54" s="75">
        <f>'Selling Price'!H54*'Volume (KT)'!H54*'Selling Price'!H$20/10^3</f>
        <v>8.4039000000000019</v>
      </c>
      <c r="I54" s="75">
        <f>'Selling Price'!I54*'Volume (KT)'!I54*'Selling Price'!I$20/10^3</f>
        <v>8.2261561028654935</v>
      </c>
      <c r="J54" s="75">
        <f>'Selling Price'!J54*'Volume (KT)'!J54*'Selling Price'!J$20/10^3</f>
        <v>8.2261561028654935</v>
      </c>
      <c r="K54" s="75">
        <f>'Selling Price'!K54*'Volume (KT)'!K54*'Selling Price'!K$20/10^3</f>
        <v>8.2261561028654935</v>
      </c>
      <c r="L54" s="75">
        <f>'Selling Price'!L54*'Volume (KT)'!L54*'Selling Price'!L$20/10^3</f>
        <v>8.435548948621415</v>
      </c>
      <c r="M54" s="75">
        <f>'Selling Price'!M54*'Volume (KT)'!M54*'Selling Price'!M$20/10^3</f>
        <v>8.435548948621415</v>
      </c>
      <c r="N54" s="75">
        <f>'Selling Price'!N54*'Volume (KT)'!N54*'Selling Price'!N$20/10^3</f>
        <v>8.435548948621415</v>
      </c>
      <c r="O54" s="75">
        <f>'Selling Price'!O54*'Volume (KT)'!O54*'Selling Price'!O$20/10^3</f>
        <v>8.6829762045075629</v>
      </c>
      <c r="P54" s="75">
        <f>'Selling Price'!P54*'Volume (KT)'!P54*'Selling Price'!P$20/10^3</f>
        <v>8.6829762045075629</v>
      </c>
    </row>
    <row r="55" spans="1:16" s="73" customFormat="1" ht="23.5">
      <c r="A55" s="71" t="s">
        <v>5</v>
      </c>
      <c r="B55" s="72"/>
      <c r="D55" s="72"/>
      <c r="E55" s="75">
        <f>'Selling Price'!E55*'Volume (KT)'!E55*'Selling Price'!E$20/10^3</f>
        <v>0</v>
      </c>
      <c r="F55" s="75">
        <f>'Selling Price'!F55*'Volume (KT)'!F55*'Selling Price'!F$20/10^3</f>
        <v>0</v>
      </c>
      <c r="G55" s="75">
        <f>'Selling Price'!G55*'Volume (KT)'!G55*'Selling Price'!G$20/10^3</f>
        <v>0</v>
      </c>
      <c r="H55" s="75">
        <f>'Selling Price'!H55*'Volume (KT)'!H55*'Selling Price'!H$20/10^3</f>
        <v>0</v>
      </c>
      <c r="I55" s="75">
        <f>'Selling Price'!I55*'Volume (KT)'!I55*'Selling Price'!I$20/10^3</f>
        <v>0</v>
      </c>
      <c r="J55" s="75">
        <f>'Selling Price'!J55*'Volume (KT)'!J55*'Selling Price'!J$20/10^3</f>
        <v>0</v>
      </c>
      <c r="K55" s="75">
        <f>'Selling Price'!K55*'Volume (KT)'!K55*'Selling Price'!K$20/10^3</f>
        <v>0</v>
      </c>
      <c r="L55" s="75">
        <f>'Selling Price'!L55*'Volume (KT)'!L55*'Selling Price'!L$20/10^3</f>
        <v>0</v>
      </c>
      <c r="M55" s="75">
        <f>'Selling Price'!M55*'Volume (KT)'!M55*'Selling Price'!M$20/10^3</f>
        <v>0</v>
      </c>
      <c r="N55" s="75">
        <f>'Selling Price'!N55*'Volume (KT)'!N55*'Selling Price'!N$20/10^3</f>
        <v>0</v>
      </c>
      <c r="O55" s="75">
        <f>'Selling Price'!O55*'Volume (KT)'!O55*'Selling Price'!O$20/10^3</f>
        <v>0</v>
      </c>
      <c r="P55" s="75">
        <f>'Selling Price'!P55*'Volume (KT)'!P55*'Selling Price'!P$20/10^3</f>
        <v>0</v>
      </c>
    </row>
    <row r="56" spans="1:16">
      <c r="A56" s="485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6">
      <c r="A57" s="486"/>
      <c r="B57" s="488"/>
      <c r="C57" s="488"/>
      <c r="D57" s="488"/>
      <c r="E57" s="309">
        <f>E24</f>
        <v>23743</v>
      </c>
      <c r="F57" s="309">
        <f t="shared" ref="F57:P57" si="1">F24</f>
        <v>23774</v>
      </c>
      <c r="G57" s="309">
        <f t="shared" si="1"/>
        <v>23802</v>
      </c>
      <c r="H57" s="309">
        <f t="shared" si="1"/>
        <v>23833</v>
      </c>
      <c r="I57" s="309">
        <f t="shared" si="1"/>
        <v>23863</v>
      </c>
      <c r="J57" s="309">
        <f t="shared" si="1"/>
        <v>23894</v>
      </c>
      <c r="K57" s="309">
        <f t="shared" si="1"/>
        <v>23924</v>
      </c>
      <c r="L57" s="309">
        <f t="shared" si="1"/>
        <v>23955</v>
      </c>
      <c r="M57" s="309">
        <f t="shared" si="1"/>
        <v>23986</v>
      </c>
      <c r="N57" s="309">
        <f t="shared" si="1"/>
        <v>24016</v>
      </c>
      <c r="O57" s="309">
        <f t="shared" si="1"/>
        <v>24047</v>
      </c>
      <c r="P57" s="309">
        <f t="shared" si="1"/>
        <v>24077</v>
      </c>
    </row>
    <row r="58" spans="1:16">
      <c r="A58" s="74"/>
      <c r="B58" s="76"/>
      <c r="C58" s="308" t="s">
        <v>65</v>
      </c>
      <c r="D58" s="308"/>
      <c r="E58" s="75">
        <f>'Selling Price'!E58*'Volume (KT)'!E58*'Selling Price'!E$20/10^3</f>
        <v>0</v>
      </c>
      <c r="F58" s="75">
        <f>'Selling Price'!F58*'Volume (KT)'!F58*'Selling Price'!F$20/10^3</f>
        <v>0</v>
      </c>
      <c r="G58" s="75">
        <f>'Selling Price'!G58*'Volume (KT)'!G58*'Selling Price'!G$20/10^3</f>
        <v>0</v>
      </c>
      <c r="H58" s="75">
        <f>'Selling Price'!H58*'Volume (KT)'!H58*'Selling Price'!H$20/10^3</f>
        <v>0</v>
      </c>
      <c r="I58" s="75">
        <f>'Selling Price'!I58*'Volume (KT)'!I58*'Selling Price'!I$20/10^3</f>
        <v>0</v>
      </c>
      <c r="J58" s="75">
        <f>'Selling Price'!J58*'Volume (KT)'!J58*'Selling Price'!J$20/10^3</f>
        <v>0</v>
      </c>
      <c r="K58" s="75">
        <f>'Selling Price'!K58*'Volume (KT)'!K58*'Selling Price'!K$20/10^3</f>
        <v>0</v>
      </c>
      <c r="L58" s="75">
        <f>'Selling Price'!L58*'Volume (KT)'!L58*'Selling Price'!L$20/10^3</f>
        <v>0</v>
      </c>
      <c r="M58" s="75">
        <f>'Selling Price'!M58*'Volume (KT)'!M58*'Selling Price'!M$20/10^3</f>
        <v>0</v>
      </c>
      <c r="N58" s="75">
        <f>'Selling Price'!N58*'Volume (KT)'!N58*'Selling Price'!N$20/10^3</f>
        <v>0</v>
      </c>
      <c r="O58" s="75">
        <f>'Selling Price'!O58*'Volume (KT)'!O58*'Selling Price'!O$20/10^3</f>
        <v>0</v>
      </c>
      <c r="P58" s="75">
        <f>'Selling Price'!P58*'Volume (KT)'!P58*'Selling Price'!P$20/10^3</f>
        <v>0</v>
      </c>
    </row>
    <row r="59" spans="1:16">
      <c r="A59" s="74" t="s">
        <v>91</v>
      </c>
      <c r="B59" s="76" t="s">
        <v>95</v>
      </c>
      <c r="C59" s="76" t="s">
        <v>2</v>
      </c>
      <c r="D59" s="76" t="s">
        <v>95</v>
      </c>
      <c r="E59" s="75">
        <f>'Selling Price'!E59*'Volume (KT)'!E59*'Selling Price'!E$20/10^3</f>
        <v>473.32238103246914</v>
      </c>
      <c r="F59" s="75">
        <f>'Selling Price'!F59*'Volume (KT)'!F59*'Selling Price'!F$20/10^3</f>
        <v>677.77945538136782</v>
      </c>
      <c r="G59" s="75">
        <f>'Selling Price'!G59*'Volume (KT)'!G59*'Selling Price'!G$20/10^3</f>
        <v>1209.8761263248048</v>
      </c>
      <c r="H59" s="75">
        <f>'Selling Price'!H59*'Volume (KT)'!H59*'Selling Price'!H$20/10^3</f>
        <v>1086.4862834754274</v>
      </c>
      <c r="I59" s="75">
        <f>'Selling Price'!I59*'Volume (KT)'!I59*'Selling Price'!I$20/10^3</f>
        <v>389.08150195966539</v>
      </c>
      <c r="J59" s="75">
        <f>'Selling Price'!J59*'Volume (KT)'!J59*'Selling Price'!J$20/10^3</f>
        <v>1273.604278047264</v>
      </c>
      <c r="K59" s="75">
        <f>'Selling Price'!K59*'Volume (KT)'!K59*'Selling Price'!K$20/10^3</f>
        <v>1241.606366298289</v>
      </c>
      <c r="L59" s="75">
        <f>'Selling Price'!L59*'Volume (KT)'!L59*'Selling Price'!L$20/10^3</f>
        <v>844.64367537821022</v>
      </c>
      <c r="M59" s="75">
        <f>'Selling Price'!M59*'Volume (KT)'!M59*'Selling Price'!M$20/10^3</f>
        <v>1006.6797189273287</v>
      </c>
      <c r="N59" s="75">
        <f>'Selling Price'!N59*'Volume (KT)'!N59*'Selling Price'!N$20/10^3</f>
        <v>1037.1101657347297</v>
      </c>
      <c r="O59" s="75">
        <f>'Selling Price'!O59*'Volume (KT)'!O59*'Selling Price'!O$20/10^3</f>
        <v>1039.7590300558577</v>
      </c>
      <c r="P59" s="75">
        <f>'Selling Price'!P59*'Volume (KT)'!P59*'Selling Price'!P$20/10^3</f>
        <v>1050.0002553583465</v>
      </c>
    </row>
    <row r="60" spans="1:16">
      <c r="A60" s="74" t="s">
        <v>91</v>
      </c>
      <c r="B60" s="123" t="s">
        <v>286</v>
      </c>
      <c r="C60" s="417" t="s">
        <v>2</v>
      </c>
      <c r="D60" s="417" t="s">
        <v>95</v>
      </c>
      <c r="E60" s="75">
        <f>'Selling Price'!E60*'Volume (KT)'!E60*'Selling Price'!E$20/10^3</f>
        <v>0</v>
      </c>
      <c r="F60" s="75">
        <f>'Selling Price'!F60*'Volume (KT)'!F60*'Selling Price'!F$20/10^3</f>
        <v>0</v>
      </c>
      <c r="G60" s="75">
        <f>'Selling Price'!G60*'Volume (KT)'!G60*'Selling Price'!G$20/10^3</f>
        <v>0</v>
      </c>
      <c r="H60" s="75">
        <f>'Selling Price'!H60*'Volume (KT)'!H60*'Selling Price'!H$20/10^3</f>
        <v>0</v>
      </c>
      <c r="I60" s="75">
        <f>'Selling Price'!I60*'Volume (KT)'!I60*'Selling Price'!I$20/10^3</f>
        <v>0</v>
      </c>
      <c r="J60" s="75">
        <f>'Selling Price'!J60*'Volume (KT)'!J60*'Selling Price'!J$20/10^3</f>
        <v>0</v>
      </c>
      <c r="K60" s="75">
        <f>'Selling Price'!K60*'Volume (KT)'!K60*'Selling Price'!K$20/10^3</f>
        <v>0</v>
      </c>
      <c r="L60" s="75">
        <f>'Selling Price'!L60*'Volume (KT)'!L60*'Selling Price'!L$20/10^3</f>
        <v>0</v>
      </c>
      <c r="M60" s="75">
        <f>'Selling Price'!M60*'Volume (KT)'!M60*'Selling Price'!M$20/10^3</f>
        <v>0</v>
      </c>
      <c r="N60" s="75">
        <f>'Selling Price'!N60*'Volume (KT)'!N60*'Selling Price'!N$20/10^3</f>
        <v>0</v>
      </c>
      <c r="O60" s="75">
        <f>'Selling Price'!O60*'Volume (KT)'!O60*'Selling Price'!O$20/10^3</f>
        <v>0</v>
      </c>
      <c r="P60" s="75">
        <f>'Selling Price'!P60*'Volume (KT)'!P60*'Selling Price'!P$20/10^3</f>
        <v>0</v>
      </c>
    </row>
    <row r="61" spans="1:16">
      <c r="A61" s="74"/>
      <c r="B61" s="310"/>
      <c r="C61" s="311" t="s">
        <v>223</v>
      </c>
      <c r="D61" s="312"/>
      <c r="E61" s="75">
        <f>'Selling Price'!E61*'Volume (KT)'!E61*'Selling Price'!E$20/10^3</f>
        <v>0</v>
      </c>
      <c r="F61" s="75">
        <f>'Selling Price'!F61*'Volume (KT)'!F61*'Selling Price'!F$20/10^3</f>
        <v>0</v>
      </c>
      <c r="G61" s="75">
        <f>'Selling Price'!G61*'Volume (KT)'!G61*'Selling Price'!G$20/10^3</f>
        <v>0</v>
      </c>
      <c r="H61" s="75">
        <f>'Selling Price'!H61*'Volume (KT)'!H61*'Selling Price'!H$20/10^3</f>
        <v>0</v>
      </c>
      <c r="I61" s="75">
        <f>'Selling Price'!I61*'Volume (KT)'!I61*'Selling Price'!I$20/10^3</f>
        <v>0</v>
      </c>
      <c r="J61" s="75">
        <f>'Selling Price'!J61*'Volume (KT)'!J61*'Selling Price'!J$20/10^3</f>
        <v>0</v>
      </c>
      <c r="K61" s="75">
        <f>'Selling Price'!K61*'Volume (KT)'!K61*'Selling Price'!K$20/10^3</f>
        <v>0</v>
      </c>
      <c r="L61" s="75">
        <f>'Selling Price'!L61*'Volume (KT)'!L61*'Selling Price'!L$20/10^3</f>
        <v>0</v>
      </c>
      <c r="M61" s="75">
        <f>'Selling Price'!M61*'Volume (KT)'!M61*'Selling Price'!M$20/10^3</f>
        <v>0</v>
      </c>
      <c r="N61" s="75">
        <f>'Selling Price'!N61*'Volume (KT)'!N61*'Selling Price'!N$20/10^3</f>
        <v>0</v>
      </c>
      <c r="O61" s="75">
        <f>'Selling Price'!O61*'Volume (KT)'!O61*'Selling Price'!O$20/10^3</f>
        <v>0</v>
      </c>
      <c r="P61" s="75">
        <f>'Selling Price'!P61*'Volume (KT)'!P61*'Selling Price'!P$20/10^3</f>
        <v>0</v>
      </c>
    </row>
    <row r="62" spans="1:16">
      <c r="A62" s="74" t="s">
        <v>91</v>
      </c>
      <c r="B62" s="312" t="s">
        <v>95</v>
      </c>
      <c r="C62" s="313" t="s">
        <v>288</v>
      </c>
      <c r="D62" s="312" t="s">
        <v>95</v>
      </c>
      <c r="E62" s="75">
        <f>'Selling Price'!E62*'Volume (KT)'!E62*'Selling Price'!E$20/10^3</f>
        <v>444.84946909539116</v>
      </c>
      <c r="F62" s="75">
        <f>'Selling Price'!F62*'Volume (KT)'!F62*'Selling Price'!F$20/10^3</f>
        <v>708.48150392656021</v>
      </c>
      <c r="G62" s="75">
        <f>'Selling Price'!G62*'Volume (KT)'!G62*'Selling Price'!G$20/10^3</f>
        <v>420.66400319999997</v>
      </c>
      <c r="H62" s="75">
        <f>'Selling Price'!H62*'Volume (KT)'!H62*'Selling Price'!H$20/10^3</f>
        <v>0</v>
      </c>
      <c r="I62" s="75">
        <f>'Selling Price'!I62*'Volume (KT)'!I62*'Selling Price'!I$20/10^3</f>
        <v>1023.5874674999998</v>
      </c>
      <c r="J62" s="75">
        <f>'Selling Price'!J62*'Volume (KT)'!J62*'Selling Price'!J$20/10^3</f>
        <v>942.0689655000001</v>
      </c>
      <c r="K62" s="75">
        <f>'Selling Price'!K62*'Volume (KT)'!K62*'Selling Price'!K$20/10^3</f>
        <v>910.89367985000013</v>
      </c>
      <c r="L62" s="75">
        <f>'Selling Price'!L62*'Volume (KT)'!L62*'Selling Price'!L$20/10^3</f>
        <v>874.83924065999986</v>
      </c>
      <c r="M62" s="75">
        <f>'Selling Price'!M62*'Volume (KT)'!M62*'Selling Price'!M$20/10^3</f>
        <v>858.13541120999992</v>
      </c>
      <c r="N62" s="75">
        <f>'Selling Price'!N62*'Volume (KT)'!N62*'Selling Price'!N$20/10^3</f>
        <v>856.30213228000002</v>
      </c>
      <c r="O62" s="75">
        <f>'Selling Price'!O62*'Volume (KT)'!O62*'Selling Price'!O$20/10^3</f>
        <v>818.73811193999995</v>
      </c>
      <c r="P62" s="75">
        <f>'Selling Price'!P62*'Volume (KT)'!P62*'Selling Price'!P$20/10^3</f>
        <v>835.03124698000011</v>
      </c>
    </row>
    <row r="63" spans="1:16">
      <c r="A63" s="74" t="s">
        <v>91</v>
      </c>
      <c r="B63" s="312" t="s">
        <v>95</v>
      </c>
      <c r="C63" s="313" t="s">
        <v>287</v>
      </c>
      <c r="D63" s="312" t="s">
        <v>95</v>
      </c>
      <c r="E63" s="75">
        <f>'Selling Price'!E63*'Volume (KT)'!E63*'Selling Price'!E$20/10^3</f>
        <v>0</v>
      </c>
      <c r="F63" s="75">
        <f>'Selling Price'!F63*'Volume (KT)'!F63*'Selling Price'!F$20/10^3</f>
        <v>0</v>
      </c>
      <c r="G63" s="75">
        <f>'Selling Price'!G63*'Volume (KT)'!G63*'Selling Price'!G$20/10^3</f>
        <v>0</v>
      </c>
      <c r="H63" s="75">
        <f>'Selling Price'!H63*'Volume (KT)'!H63*'Selling Price'!H$20/10^3</f>
        <v>0</v>
      </c>
      <c r="I63" s="75">
        <f>'Selling Price'!I63*'Volume (KT)'!I63*'Selling Price'!I$20/10^3</f>
        <v>0</v>
      </c>
      <c r="J63" s="75">
        <f>'Selling Price'!J63*'Volume (KT)'!J63*'Selling Price'!J$20/10^3</f>
        <v>0</v>
      </c>
      <c r="K63" s="75">
        <f>'Selling Price'!K63*'Volume (KT)'!K63*'Selling Price'!K$20/10^3</f>
        <v>0</v>
      </c>
      <c r="L63" s="75">
        <f>'Selling Price'!L63*'Volume (KT)'!L63*'Selling Price'!L$20/10^3</f>
        <v>0</v>
      </c>
      <c r="M63" s="75">
        <f>'Selling Price'!M63*'Volume (KT)'!M63*'Selling Price'!M$20/10^3</f>
        <v>0</v>
      </c>
      <c r="N63" s="75">
        <f>'Selling Price'!N63*'Volume (KT)'!N63*'Selling Price'!N$20/10^3</f>
        <v>0</v>
      </c>
      <c r="O63" s="75">
        <f>'Selling Price'!O63*'Volume (KT)'!O63*'Selling Price'!O$20/10^3</f>
        <v>0</v>
      </c>
      <c r="P63" s="75">
        <f>'Selling Price'!P63*'Volume (KT)'!P63*'Selling Price'!P$20/10^3</f>
        <v>0</v>
      </c>
    </row>
    <row r="64" spans="1:16">
      <c r="A64" s="74" t="s">
        <v>91</v>
      </c>
      <c r="B64" s="312" t="s">
        <v>95</v>
      </c>
      <c r="C64" s="313" t="s">
        <v>289</v>
      </c>
      <c r="D64" s="312" t="s">
        <v>95</v>
      </c>
      <c r="E64" s="75">
        <f>'Selling Price'!E64*'Volume (KT)'!E64*'Selling Price'!E$20/10^3</f>
        <v>0</v>
      </c>
      <c r="F64" s="75">
        <f>'Selling Price'!F64*'Volume (KT)'!F64*'Selling Price'!F$20/10^3</f>
        <v>0</v>
      </c>
      <c r="G64" s="75">
        <f>'Selling Price'!G64*'Volume (KT)'!G64*'Selling Price'!G$20/10^3</f>
        <v>0</v>
      </c>
      <c r="H64" s="75">
        <f>'Selling Price'!H64*'Volume (KT)'!H64*'Selling Price'!H$20/10^3</f>
        <v>0</v>
      </c>
      <c r="I64" s="75">
        <f>'Selling Price'!I64*'Volume (KT)'!I64*'Selling Price'!I$20/10^3</f>
        <v>0</v>
      </c>
      <c r="J64" s="75">
        <f>'Selling Price'!J64*'Volume (KT)'!J64*'Selling Price'!J$20/10^3</f>
        <v>0</v>
      </c>
      <c r="K64" s="75">
        <f>'Selling Price'!K64*'Volume (KT)'!K64*'Selling Price'!K$20/10^3</f>
        <v>0</v>
      </c>
      <c r="L64" s="75">
        <f>'Selling Price'!L64*'Volume (KT)'!L64*'Selling Price'!L$20/10^3</f>
        <v>0</v>
      </c>
      <c r="M64" s="75">
        <f>'Selling Price'!M64*'Volume (KT)'!M64*'Selling Price'!M$20/10^3</f>
        <v>0</v>
      </c>
      <c r="N64" s="75">
        <f>'Selling Price'!N64*'Volume (KT)'!N64*'Selling Price'!N$20/10^3</f>
        <v>0</v>
      </c>
      <c r="O64" s="75">
        <f>'Selling Price'!O64*'Volume (KT)'!O64*'Selling Price'!O$20/10^3</f>
        <v>0</v>
      </c>
      <c r="P64" s="75">
        <f>'Selling Price'!P64*'Volume (KT)'!P64*'Selling Price'!P$20/10^3</f>
        <v>0</v>
      </c>
    </row>
    <row r="65" spans="1:16">
      <c r="A65" s="74" t="s">
        <v>91</v>
      </c>
      <c r="B65" s="310" t="s">
        <v>286</v>
      </c>
      <c r="C65" s="415" t="s">
        <v>288</v>
      </c>
      <c r="D65" s="416" t="s">
        <v>95</v>
      </c>
      <c r="E65" s="75">
        <f>'Selling Price'!E65*'Volume (KT)'!E65*'Selling Price'!E$20/10^3</f>
        <v>0</v>
      </c>
      <c r="F65" s="75">
        <f>'Selling Price'!F65*'Volume (KT)'!F65*'Selling Price'!F$20/10^3</f>
        <v>0</v>
      </c>
      <c r="G65" s="75">
        <f>'Selling Price'!G65*'Volume (KT)'!G65*'Selling Price'!G$20/10^3</f>
        <v>0</v>
      </c>
      <c r="H65" s="75">
        <f>'Selling Price'!H65*'Volume (KT)'!H65*'Selling Price'!H$20/10^3</f>
        <v>0</v>
      </c>
      <c r="I65" s="75">
        <f>'Selling Price'!I65*'Volume (KT)'!I65*'Selling Price'!I$20/10^3</f>
        <v>0</v>
      </c>
      <c r="J65" s="75">
        <f>'Selling Price'!J65*'Volume (KT)'!J65*'Selling Price'!J$20/10^3</f>
        <v>0</v>
      </c>
      <c r="K65" s="75">
        <f>'Selling Price'!K65*'Volume (KT)'!K65*'Selling Price'!K$20/10^3</f>
        <v>0</v>
      </c>
      <c r="L65" s="75">
        <f>'Selling Price'!L65*'Volume (KT)'!L65*'Selling Price'!L$20/10^3</f>
        <v>0</v>
      </c>
      <c r="M65" s="75">
        <f>'Selling Price'!M65*'Volume (KT)'!M65*'Selling Price'!M$20/10^3</f>
        <v>0</v>
      </c>
      <c r="N65" s="75">
        <f>'Selling Price'!N65*'Volume (KT)'!N65*'Selling Price'!N$20/10^3</f>
        <v>0</v>
      </c>
      <c r="O65" s="75">
        <f>'Selling Price'!O65*'Volume (KT)'!O65*'Selling Price'!O$20/10^3</f>
        <v>0</v>
      </c>
      <c r="P65" s="75">
        <f>'Selling Price'!P65*'Volume (KT)'!P65*'Selling Price'!P$20/10^3</f>
        <v>0</v>
      </c>
    </row>
    <row r="66" spans="1:16">
      <c r="A66" s="74" t="s">
        <v>91</v>
      </c>
      <c r="B66" s="310" t="s">
        <v>286</v>
      </c>
      <c r="C66" s="415" t="s">
        <v>287</v>
      </c>
      <c r="D66" s="416" t="s">
        <v>95</v>
      </c>
      <c r="E66" s="75">
        <f>'Selling Price'!E66*'Volume (KT)'!E66*'Selling Price'!E$20/10^3</f>
        <v>0</v>
      </c>
      <c r="F66" s="75">
        <f>'Selling Price'!F66*'Volume (KT)'!F66*'Selling Price'!F$20/10^3</f>
        <v>0</v>
      </c>
      <c r="G66" s="75">
        <f>'Selling Price'!G66*'Volume (KT)'!G66*'Selling Price'!G$20/10^3</f>
        <v>0</v>
      </c>
      <c r="H66" s="75">
        <f>'Selling Price'!H66*'Volume (KT)'!H66*'Selling Price'!H$20/10^3</f>
        <v>0</v>
      </c>
      <c r="I66" s="75">
        <f>'Selling Price'!I66*'Volume (KT)'!I66*'Selling Price'!I$20/10^3</f>
        <v>0</v>
      </c>
      <c r="J66" s="75">
        <f>'Selling Price'!J66*'Volume (KT)'!J66*'Selling Price'!J$20/10^3</f>
        <v>0</v>
      </c>
      <c r="K66" s="75">
        <f>'Selling Price'!K66*'Volume (KT)'!K66*'Selling Price'!K$20/10^3</f>
        <v>0</v>
      </c>
      <c r="L66" s="75">
        <f>'Selling Price'!L66*'Volume (KT)'!L66*'Selling Price'!L$20/10^3</f>
        <v>0</v>
      </c>
      <c r="M66" s="75">
        <f>'Selling Price'!M66*'Volume (KT)'!M66*'Selling Price'!M$20/10^3</f>
        <v>0</v>
      </c>
      <c r="N66" s="75">
        <f>'Selling Price'!N66*'Volume (KT)'!N66*'Selling Price'!N$20/10^3</f>
        <v>0</v>
      </c>
      <c r="O66" s="75">
        <f>'Selling Price'!O66*'Volume (KT)'!O66*'Selling Price'!O$20/10^3</f>
        <v>0</v>
      </c>
      <c r="P66" s="75">
        <f>'Selling Price'!P66*'Volume (KT)'!P66*'Selling Price'!P$20/10^3</f>
        <v>0</v>
      </c>
    </row>
    <row r="67" spans="1:16">
      <c r="A67" s="74" t="s">
        <v>91</v>
      </c>
      <c r="B67" s="310" t="s">
        <v>286</v>
      </c>
      <c r="C67" s="415" t="s">
        <v>289</v>
      </c>
      <c r="D67" s="416" t="s">
        <v>95</v>
      </c>
      <c r="E67" s="75">
        <f>'Selling Price'!E67*'Volume (KT)'!E67*'Selling Price'!E$20/10^3</f>
        <v>0</v>
      </c>
      <c r="F67" s="75">
        <f>'Selling Price'!F67*'Volume (KT)'!F67*'Selling Price'!F$20/10^3</f>
        <v>0</v>
      </c>
      <c r="G67" s="75">
        <f>'Selling Price'!G67*'Volume (KT)'!G67*'Selling Price'!G$20/10^3</f>
        <v>0</v>
      </c>
      <c r="H67" s="75">
        <f>'Selling Price'!H67*'Volume (KT)'!H67*'Selling Price'!H$20/10^3</f>
        <v>0</v>
      </c>
      <c r="I67" s="75">
        <f>'Selling Price'!I67*'Volume (KT)'!I67*'Selling Price'!I$20/10^3</f>
        <v>0</v>
      </c>
      <c r="J67" s="75">
        <f>'Selling Price'!J67*'Volume (KT)'!J67*'Selling Price'!J$20/10^3</f>
        <v>0</v>
      </c>
      <c r="K67" s="75">
        <f>'Selling Price'!K67*'Volume (KT)'!K67*'Selling Price'!K$20/10^3</f>
        <v>0</v>
      </c>
      <c r="L67" s="75">
        <f>'Selling Price'!L67*'Volume (KT)'!L67*'Selling Price'!L$20/10^3</f>
        <v>0</v>
      </c>
      <c r="M67" s="75">
        <f>'Selling Price'!M67*'Volume (KT)'!M67*'Selling Price'!M$20/10^3</f>
        <v>0</v>
      </c>
      <c r="N67" s="75">
        <f>'Selling Price'!N67*'Volume (KT)'!N67*'Selling Price'!N$20/10^3</f>
        <v>0</v>
      </c>
      <c r="O67" s="75">
        <f>'Selling Price'!O67*'Volume (KT)'!O67*'Selling Price'!O$20/10^3</f>
        <v>0</v>
      </c>
      <c r="P67" s="75">
        <f>'Selling Price'!P67*'Volume (KT)'!P67*'Selling Price'!P$20/10^3</f>
        <v>0</v>
      </c>
    </row>
    <row r="68" spans="1:16">
      <c r="A68" s="74" t="s">
        <v>91</v>
      </c>
      <c r="B68" s="310" t="s">
        <v>286</v>
      </c>
      <c r="C68" s="313" t="s">
        <v>290</v>
      </c>
      <c r="D68" s="312" t="s">
        <v>95</v>
      </c>
      <c r="E68" s="75">
        <f>'Selling Price'!E68*'Volume (KT)'!E68*'Selling Price'!E$20/10^3</f>
        <v>0</v>
      </c>
      <c r="F68" s="75">
        <f>'Selling Price'!F68*'Volume (KT)'!F68*'Selling Price'!F$20/10^3</f>
        <v>0</v>
      </c>
      <c r="G68" s="75">
        <f>'Selling Price'!G68*'Volume (KT)'!G68*'Selling Price'!G$20/10^3</f>
        <v>0</v>
      </c>
      <c r="H68" s="75">
        <f>'Selling Price'!H68*'Volume (KT)'!H68*'Selling Price'!H$20/10^3</f>
        <v>0</v>
      </c>
      <c r="I68" s="75">
        <f>'Selling Price'!I68*'Volume (KT)'!I68*'Selling Price'!I$20/10^3</f>
        <v>0</v>
      </c>
      <c r="J68" s="75">
        <f>'Selling Price'!J68*'Volume (KT)'!J68*'Selling Price'!J$20/10^3</f>
        <v>0</v>
      </c>
      <c r="K68" s="75">
        <f>'Selling Price'!K68*'Volume (KT)'!K68*'Selling Price'!K$20/10^3</f>
        <v>0</v>
      </c>
      <c r="L68" s="75">
        <f>'Selling Price'!L68*'Volume (KT)'!L68*'Selling Price'!L$20/10^3</f>
        <v>0</v>
      </c>
      <c r="M68" s="75">
        <f>'Selling Price'!M68*'Volume (KT)'!M68*'Selling Price'!M$20/10^3</f>
        <v>0</v>
      </c>
      <c r="N68" s="75">
        <f>'Selling Price'!N68*'Volume (KT)'!N68*'Selling Price'!N$20/10^3</f>
        <v>0</v>
      </c>
      <c r="O68" s="75">
        <f>'Selling Price'!O68*'Volume (KT)'!O68*'Selling Price'!O$20/10^3</f>
        <v>0</v>
      </c>
      <c r="P68" s="75">
        <f>'Selling Price'!P68*'Volume (KT)'!P68*'Selling Price'!P$20/10^3</f>
        <v>0</v>
      </c>
    </row>
    <row r="69" spans="1:16">
      <c r="A69" s="74" t="s">
        <v>91</v>
      </c>
      <c r="B69" s="85" t="s">
        <v>95</v>
      </c>
      <c r="C69" s="85" t="s">
        <v>105</v>
      </c>
      <c r="D69" s="85" t="s">
        <v>95</v>
      </c>
      <c r="E69" s="75">
        <f>'Selling Price'!E69*'Volume (KT)'!E69*'Selling Price'!E$20/10^3</f>
        <v>7.2476069999999995</v>
      </c>
      <c r="F69" s="75">
        <f>'Selling Price'!F69*'Volume (KT)'!F69*'Selling Price'!F$20/10^3</f>
        <v>9.3817900000000005</v>
      </c>
      <c r="G69" s="75">
        <f>'Selling Price'!G69*'Volume (KT)'!G69*'Selling Price'!G$20/10^3</f>
        <v>10.234680000000001</v>
      </c>
      <c r="H69" s="75">
        <f>'Selling Price'!H69*'Volume (KT)'!H69*'Selling Price'!H$20/10^3</f>
        <v>7.6760100000000016</v>
      </c>
      <c r="I69" s="75">
        <f>'Selling Price'!I69*'Volume (KT)'!I69*'Selling Price'!I$20/10^3</f>
        <v>9.1862717131520455</v>
      </c>
      <c r="J69" s="75">
        <f>'Selling Price'!J69*'Volume (KT)'!J69*'Selling Price'!J$20/10^3</f>
        <v>7.516040492578945</v>
      </c>
      <c r="K69" s="75">
        <f>'Selling Price'!K69*'Volume (KT)'!K69*'Selling Price'!K$20/10^3</f>
        <v>7.516040492578945</v>
      </c>
      <c r="L69" s="75">
        <f>'Selling Price'!L69*'Volume (KT)'!L69*'Selling Price'!L$20/10^3</f>
        <v>7.7044940537592748</v>
      </c>
      <c r="M69" s="75">
        <f>'Selling Price'!M69*'Volume (KT)'!M69*'Selling Price'!M$20/10^3</f>
        <v>7.7044940537592748</v>
      </c>
      <c r="N69" s="75">
        <f>'Selling Price'!N69*'Volume (KT)'!N69*'Selling Price'!N$20/10^3</f>
        <v>7.7044940537592748</v>
      </c>
      <c r="O69" s="75">
        <f>'Selling Price'!O69*'Volume (KT)'!O69*'Selling Price'!O$20/10^3</f>
        <v>7.927178584056807</v>
      </c>
      <c r="P69" s="75">
        <f>'Selling Price'!P69*'Volume (KT)'!P69*'Selling Price'!P$20/10^3</f>
        <v>14.0927619272121</v>
      </c>
    </row>
    <row r="70" spans="1:16">
      <c r="A70" s="74" t="s">
        <v>91</v>
      </c>
      <c r="B70" s="247" t="s">
        <v>42</v>
      </c>
      <c r="C70" s="247" t="s">
        <v>180</v>
      </c>
      <c r="D70" s="247" t="s">
        <v>107</v>
      </c>
      <c r="E70" s="75">
        <f>'Selling Price'!E70*'Volume (KT)'!E70*'Selling Price'!E$20/10^3</f>
        <v>0</v>
      </c>
      <c r="F70" s="75">
        <f>'Selling Price'!F70*'Volume (KT)'!F70*'Selling Price'!F$20/10^3</f>
        <v>0</v>
      </c>
      <c r="G70" s="75">
        <f>'Selling Price'!G70*'Volume (KT)'!G70*'Selling Price'!G$20/10^3</f>
        <v>0</v>
      </c>
      <c r="H70" s="75">
        <f>'Selling Price'!H70*'Volume (KT)'!H70*'Selling Price'!H$20/10^3</f>
        <v>0</v>
      </c>
      <c r="I70" s="75">
        <f>'Selling Price'!I70*'Volume (KT)'!I70*'Selling Price'!I$20/10^3</f>
        <v>0</v>
      </c>
      <c r="J70" s="75">
        <f>'Selling Price'!J70*'Volume (KT)'!J70*'Selling Price'!J$20/10^3</f>
        <v>0</v>
      </c>
      <c r="K70" s="75">
        <f>'Selling Price'!K70*'Volume (KT)'!K70*'Selling Price'!K$20/10^3</f>
        <v>0</v>
      </c>
      <c r="L70" s="75">
        <f>'Selling Price'!L70*'Volume (KT)'!L70*'Selling Price'!L$20/10^3</f>
        <v>0</v>
      </c>
      <c r="M70" s="75">
        <f>'Selling Price'!M70*'Volume (KT)'!M70*'Selling Price'!M$20/10^3</f>
        <v>0</v>
      </c>
      <c r="N70" s="75">
        <f>'Selling Price'!N70*'Volume (KT)'!N70*'Selling Price'!N$20/10^3</f>
        <v>0</v>
      </c>
      <c r="O70" s="75">
        <f>'Selling Price'!O70*'Volume (KT)'!O70*'Selling Price'!O$20/10^3</f>
        <v>0</v>
      </c>
      <c r="P70" s="75">
        <f>'Selling Price'!P70*'Volume (KT)'!P70*'Selling Price'!P$20/10^3</f>
        <v>0</v>
      </c>
    </row>
    <row r="71" spans="1:16">
      <c r="A71" s="74" t="s">
        <v>91</v>
      </c>
      <c r="B71" s="86" t="s">
        <v>286</v>
      </c>
      <c r="C71" s="86" t="s">
        <v>106</v>
      </c>
      <c r="D71" s="86" t="s">
        <v>107</v>
      </c>
      <c r="E71" s="75">
        <f>'Selling Price'!E71*'Volume (KT)'!E71*'Selling Price'!E$20/10^3</f>
        <v>1534.8580536036536</v>
      </c>
      <c r="F71" s="75">
        <f>'Selling Price'!F71*'Volume (KT)'!F71*'Selling Price'!F$20/10^3</f>
        <v>1467.4607424551364</v>
      </c>
      <c r="G71" s="75">
        <f>'Selling Price'!G71*'Volume (KT)'!G71*'Selling Price'!G$20/10^3</f>
        <v>1829.5240107192967</v>
      </c>
      <c r="H71" s="75">
        <f>'Selling Price'!H71*'Volume (KT)'!H71*'Selling Price'!H$20/10^3</f>
        <v>1441.1045244267905</v>
      </c>
      <c r="I71" s="75">
        <f>'Selling Price'!I71*'Volume (KT)'!I71*'Selling Price'!I$20/10^3</f>
        <v>1491.2188831145081</v>
      </c>
      <c r="J71" s="75">
        <f>'Selling Price'!J71*'Volume (KT)'!J71*'Selling Price'!J$20/10^3</f>
        <v>1432.8530327138174</v>
      </c>
      <c r="K71" s="75">
        <f>'Selling Price'!K71*'Volume (KT)'!K71*'Selling Price'!K$20/10^3</f>
        <v>1373.3767214035381</v>
      </c>
      <c r="L71" s="75">
        <f>'Selling Price'!L71*'Volume (KT)'!L71*'Selling Price'!L$20/10^3</f>
        <v>1325.3084924465941</v>
      </c>
      <c r="M71" s="75">
        <f>'Selling Price'!M71*'Volume (KT)'!M71*'Selling Price'!M$20/10^3</f>
        <v>1345.3766177799887</v>
      </c>
      <c r="N71" s="75">
        <f>'Selling Price'!N71*'Volume (KT)'!N71*'Selling Price'!N$20/10^3</f>
        <v>1428.8617440189114</v>
      </c>
      <c r="O71" s="75">
        <f>'Selling Price'!O71*'Volume (KT)'!O71*'Selling Price'!O$20/10^3</f>
        <v>1485.4566757988944</v>
      </c>
      <c r="P71" s="75">
        <f>'Selling Price'!P71*'Volume (KT)'!P71*'Selling Price'!P$20/10^3</f>
        <v>1502.6558472749091</v>
      </c>
    </row>
    <row r="72" spans="1:16">
      <c r="A72" s="74" t="s">
        <v>91</v>
      </c>
      <c r="B72" s="86" t="s">
        <v>286</v>
      </c>
      <c r="C72" s="86" t="s">
        <v>106</v>
      </c>
      <c r="D72" s="86" t="s">
        <v>108</v>
      </c>
      <c r="E72" s="75">
        <f>'Selling Price'!E72*'Volume (KT)'!E72*'Selling Price'!E$20/10^3</f>
        <v>0</v>
      </c>
      <c r="F72" s="75">
        <f>'Selling Price'!F72*'Volume (KT)'!F72*'Selling Price'!F$20/10^3</f>
        <v>0</v>
      </c>
      <c r="G72" s="75">
        <f>'Selling Price'!G72*'Volume (KT)'!G72*'Selling Price'!G$20/10^3</f>
        <v>0</v>
      </c>
      <c r="H72" s="75">
        <f>'Selling Price'!H72*'Volume (KT)'!H72*'Selling Price'!H$20/10^3</f>
        <v>0</v>
      </c>
      <c r="I72" s="75">
        <f>'Selling Price'!I72*'Volume (KT)'!I72*'Selling Price'!I$20/10^3</f>
        <v>0</v>
      </c>
      <c r="J72" s="75">
        <f>'Selling Price'!J72*'Volume (KT)'!J72*'Selling Price'!J$20/10^3</f>
        <v>729.31638029372618</v>
      </c>
      <c r="K72" s="75">
        <f>'Selling Price'!K72*'Volume (KT)'!K72*'Selling Price'!K$20/10^3</f>
        <v>832.51828912549354</v>
      </c>
      <c r="L72" s="75">
        <f>'Selling Price'!L72*'Volume (KT)'!L72*'Selling Price'!L$20/10^3</f>
        <v>641.63943124115212</v>
      </c>
      <c r="M72" s="75">
        <f>'Selling Price'!M72*'Volume (KT)'!M72*'Selling Price'!M$20/10^3</f>
        <v>1010.8354701089992</v>
      </c>
      <c r="N72" s="75">
        <f>'Selling Price'!N72*'Volume (KT)'!N72*'Selling Price'!N$20/10^3</f>
        <v>707.77969605803003</v>
      </c>
      <c r="O72" s="75">
        <f>'Selling Price'!O72*'Volume (KT)'!O72*'Selling Price'!O$20/10^3</f>
        <v>855.89360129218244</v>
      </c>
      <c r="P72" s="75">
        <f>'Selling Price'!P72*'Volume (KT)'!P72*'Selling Price'!P$20/10^3</f>
        <v>882.51216427256566</v>
      </c>
    </row>
    <row r="73" spans="1:16">
      <c r="A73" s="74" t="s">
        <v>91</v>
      </c>
      <c r="B73" s="86" t="s">
        <v>286</v>
      </c>
      <c r="C73" s="86" t="s">
        <v>110</v>
      </c>
      <c r="D73" s="86" t="s">
        <v>107</v>
      </c>
      <c r="E73" s="75">
        <f>'Selling Price'!E73*'Volume (KT)'!E73*'Selling Price'!E$20/10^3</f>
        <v>390.68591670712982</v>
      </c>
      <c r="F73" s="75">
        <f>'Selling Price'!F73*'Volume (KT)'!F73*'Selling Price'!F$20/10^3</f>
        <v>271.82957254446984</v>
      </c>
      <c r="G73" s="75">
        <f>'Selling Price'!G73*'Volume (KT)'!G73*'Selling Price'!G$20/10^3</f>
        <v>440.99392717126608</v>
      </c>
      <c r="H73" s="75">
        <f>'Selling Price'!H73*'Volume (KT)'!H73*'Selling Price'!H$20/10^3</f>
        <v>380.20764356100995</v>
      </c>
      <c r="I73" s="75">
        <f>'Selling Price'!I73*'Volume (KT)'!I73*'Selling Price'!I$20/10^3</f>
        <v>353.88678601997282</v>
      </c>
      <c r="J73" s="75">
        <f>'Selling Price'!J73*'Volume (KT)'!J73*'Selling Price'!J$20/10^3</f>
        <v>340.67653687759122</v>
      </c>
      <c r="K73" s="75">
        <f>'Selling Price'!K73*'Volume (KT)'!K73*'Selling Price'!K$20/10^3</f>
        <v>325.63926470954152</v>
      </c>
      <c r="L73" s="75">
        <f>'Selling Price'!L73*'Volume (KT)'!L73*'Selling Price'!L$20/10^3</f>
        <v>317.08035553595914</v>
      </c>
      <c r="M73" s="75">
        <f>'Selling Price'!M73*'Volume (KT)'!M73*'Selling Price'!M$20/10^3</f>
        <v>320.82183718879446</v>
      </c>
      <c r="N73" s="75">
        <f>'Selling Price'!N73*'Volume (KT)'!N73*'Selling Price'!N$20/10^3</f>
        <v>322.20494796857184</v>
      </c>
      <c r="O73" s="75">
        <f>'Selling Price'!O73*'Volume (KT)'!O73*'Selling Price'!O$20/10^3</f>
        <v>331.66003918459666</v>
      </c>
      <c r="P73" s="75">
        <f>'Selling Price'!P73*'Volume (KT)'!P73*'Selling Price'!P$20/10^3</f>
        <v>334.48352161664644</v>
      </c>
    </row>
    <row r="74" spans="1:16">
      <c r="A74" s="74" t="s">
        <v>91</v>
      </c>
      <c r="B74" s="86" t="s">
        <v>286</v>
      </c>
      <c r="C74" s="86" t="s">
        <v>111</v>
      </c>
      <c r="D74" s="86" t="s">
        <v>107</v>
      </c>
      <c r="E74" s="75">
        <f>'Selling Price'!E74*'Volume (KT)'!E74*'Selling Price'!E$20/10^3</f>
        <v>181.79917990771744</v>
      </c>
      <c r="F74" s="75">
        <f>'Selling Price'!F74*'Volume (KT)'!F74*'Selling Price'!F$20/10^3</f>
        <v>0</v>
      </c>
      <c r="G74" s="75">
        <f>'Selling Price'!G74*'Volume (KT)'!G74*'Selling Price'!G$20/10^3</f>
        <v>0</v>
      </c>
      <c r="H74" s="75">
        <f>'Selling Price'!H74*'Volume (KT)'!H74*'Selling Price'!H$20/10^3</f>
        <v>431.51073854014788</v>
      </c>
      <c r="I74" s="75">
        <f>'Selling Price'!I74*'Volume (KT)'!I74*'Selling Price'!I$20/10^3</f>
        <v>629.73834796092865</v>
      </c>
      <c r="J74" s="75">
        <f>'Selling Price'!J74*'Volume (KT)'!J74*'Selling Price'!J$20/10^3</f>
        <v>730.02115045198116</v>
      </c>
      <c r="K74" s="75">
        <f>'Selling Price'!K74*'Volume (KT)'!K74*'Selling Price'!K$20/10^3</f>
        <v>697.79842437758896</v>
      </c>
      <c r="L74" s="75">
        <f>'Selling Price'!L74*'Volume (KT)'!L74*'Selling Price'!L$20/10^3</f>
        <v>679.45790471991256</v>
      </c>
      <c r="M74" s="75">
        <f>'Selling Price'!M74*'Volume (KT)'!M74*'Selling Price'!M$20/10^3</f>
        <v>687.47536540455951</v>
      </c>
      <c r="N74" s="75">
        <f>'Selling Price'!N74*'Volume (KT)'!N74*'Selling Price'!N$20/10^3</f>
        <v>690.43917421836829</v>
      </c>
      <c r="O74" s="75">
        <f>'Selling Price'!O74*'Volume (KT)'!O74*'Selling Price'!O$20/10^3</f>
        <v>710.70008396699291</v>
      </c>
      <c r="P74" s="75">
        <f>'Selling Price'!P74*'Volume (KT)'!P74*'Selling Price'!P$20/10^3</f>
        <v>716.75040346424237</v>
      </c>
    </row>
    <row r="75" spans="1:16">
      <c r="A75" s="74" t="s">
        <v>91</v>
      </c>
      <c r="B75" s="85" t="s">
        <v>95</v>
      </c>
      <c r="C75" s="85" t="s">
        <v>106</v>
      </c>
      <c r="D75" s="85" t="s">
        <v>107</v>
      </c>
      <c r="E75" s="75">
        <f>'Selling Price'!E75*'Volume (KT)'!E75*'Selling Price'!E$20/10^3</f>
        <v>0</v>
      </c>
      <c r="F75" s="75">
        <f>'Selling Price'!F75*'Volume (KT)'!F75*'Selling Price'!F$20/10^3</f>
        <v>0</v>
      </c>
      <c r="G75" s="75">
        <f>'Selling Price'!G75*'Volume (KT)'!G75*'Selling Price'!G$20/10^3</f>
        <v>0</v>
      </c>
      <c r="H75" s="75">
        <f>'Selling Price'!H75*'Volume (KT)'!H75*'Selling Price'!H$20/10^3</f>
        <v>0</v>
      </c>
      <c r="I75" s="75">
        <f>'Selling Price'!I75*'Volume (KT)'!I75*'Selling Price'!I$20/10^3</f>
        <v>0</v>
      </c>
      <c r="J75" s="75">
        <f>'Selling Price'!J75*'Volume (KT)'!J75*'Selling Price'!J$20/10^3</f>
        <v>0</v>
      </c>
      <c r="K75" s="75">
        <f>'Selling Price'!K75*'Volume (KT)'!K75*'Selling Price'!K$20/10^3</f>
        <v>0</v>
      </c>
      <c r="L75" s="75">
        <f>'Selling Price'!L75*'Volume (KT)'!L75*'Selling Price'!L$20/10^3</f>
        <v>0</v>
      </c>
      <c r="M75" s="75">
        <f>'Selling Price'!M75*'Volume (KT)'!M75*'Selling Price'!M$20/10^3</f>
        <v>0</v>
      </c>
      <c r="N75" s="75">
        <f>'Selling Price'!N75*'Volume (KT)'!N75*'Selling Price'!N$20/10^3</f>
        <v>0</v>
      </c>
      <c r="O75" s="75">
        <f>'Selling Price'!O75*'Volume (KT)'!O75*'Selling Price'!O$20/10^3</f>
        <v>0</v>
      </c>
      <c r="P75" s="75">
        <f>'Selling Price'!P75*'Volume (KT)'!P75*'Selling Price'!P$20/10^3</f>
        <v>0</v>
      </c>
    </row>
    <row r="76" spans="1:16">
      <c r="A76" s="74" t="s">
        <v>91</v>
      </c>
      <c r="B76" s="85" t="s">
        <v>95</v>
      </c>
      <c r="C76" s="85" t="s">
        <v>106</v>
      </c>
      <c r="D76" s="85" t="s">
        <v>108</v>
      </c>
      <c r="E76" s="75">
        <f>'Selling Price'!E76*'Volume (KT)'!E76*'Selling Price'!E$20/10^3</f>
        <v>811.55523399999981</v>
      </c>
      <c r="F76" s="75">
        <f>'Selling Price'!F76*'Volume (KT)'!F76*'Selling Price'!F$20/10^3</f>
        <v>710.03192399999989</v>
      </c>
      <c r="G76" s="75">
        <f>'Selling Price'!G76*'Volume (KT)'!G76*'Selling Price'!G$20/10^3</f>
        <v>850.93324546321003</v>
      </c>
      <c r="H76" s="75">
        <f>'Selling Price'!H76*'Volume (KT)'!H76*'Selling Price'!H$20/10^3</f>
        <v>762.26092309340413</v>
      </c>
      <c r="I76" s="75">
        <f>'Selling Price'!I76*'Volume (KT)'!I76*'Selling Price'!I$20/10^3</f>
        <v>749.49692445554672</v>
      </c>
      <c r="J76" s="75">
        <f>'Selling Price'!J76*'Volume (KT)'!J76*'Selling Price'!J$20/10^3</f>
        <v>352.646351312695</v>
      </c>
      <c r="K76" s="75">
        <f>'Selling Price'!K76*'Volume (KT)'!K76*'Selling Price'!K$20/10^3</f>
        <v>272.39920616357892</v>
      </c>
      <c r="L76" s="75">
        <f>'Selling Price'!L76*'Volume (KT)'!L76*'Selling Price'!L$20/10^3</f>
        <v>387.84871575435466</v>
      </c>
      <c r="M76" s="75">
        <f>'Selling Price'!M76*'Volume (KT)'!M76*'Selling Price'!M$20/10^3</f>
        <v>168.50165409563311</v>
      </c>
      <c r="N76" s="75">
        <f>'Selling Price'!N76*'Volume (KT)'!N76*'Selling Price'!N$20/10^3</f>
        <v>379.50287435957136</v>
      </c>
      <c r="O76" s="75">
        <f>'Selling Price'!O76*'Volume (KT)'!O76*'Selling Price'!O$20/10^3</f>
        <v>326.94933396193881</v>
      </c>
      <c r="P76" s="75">
        <f>'Selling Price'!P76*'Volume (KT)'!P76*'Selling Price'!P$20/10^3</f>
        <v>339.06397446142142</v>
      </c>
    </row>
    <row r="77" spans="1:16">
      <c r="A77" s="74" t="s">
        <v>91</v>
      </c>
      <c r="B77" s="85" t="s">
        <v>95</v>
      </c>
      <c r="C77" s="85" t="s">
        <v>106</v>
      </c>
      <c r="D77" s="85" t="s">
        <v>109</v>
      </c>
      <c r="E77" s="75">
        <f>'Selling Price'!E77*'Volume (KT)'!E77*'Selling Price'!E$20/10^3</f>
        <v>243.31752199999997</v>
      </c>
      <c r="F77" s="75">
        <f>'Selling Price'!F77*'Volume (KT)'!F77*'Selling Price'!F$20/10^3</f>
        <v>266.36800399999998</v>
      </c>
      <c r="G77" s="75">
        <f>'Selling Price'!G77*'Volume (KT)'!G77*'Selling Price'!G$20/10^3</f>
        <v>310.39233000000002</v>
      </c>
      <c r="H77" s="75">
        <f>'Selling Price'!H77*'Volume (KT)'!H77*'Selling Price'!H$20/10^3</f>
        <v>208.31700000000004</v>
      </c>
      <c r="I77" s="75">
        <f>'Selling Price'!I77*'Volume (KT)'!I77*'Selling Price'!I$20/10^3</f>
        <v>202.98468308596483</v>
      </c>
      <c r="J77" s="75">
        <f>'Selling Price'!J77*'Volume (KT)'!J77*'Selling Price'!J$20/10^3</f>
        <v>235.46223237971918</v>
      </c>
      <c r="K77" s="75">
        <f>'Selling Price'!K77*'Volume (KT)'!K77*'Selling Price'!K$20/10^3</f>
        <v>339.11974387561855</v>
      </c>
      <c r="L77" s="75">
        <f>'Selling Price'!L77*'Volume (KT)'!L77*'Selling Price'!L$20/10^3</f>
        <v>332.03612995437936</v>
      </c>
      <c r="M77" s="75">
        <f>'Selling Price'!M77*'Volume (KT)'!M77*'Selling Price'!M$20/10^3</f>
        <v>400.39650965086923</v>
      </c>
      <c r="N77" s="75">
        <f>'Selling Price'!N77*'Volume (KT)'!N77*'Selling Price'!N$20/10^3</f>
        <v>413.92907461119478</v>
      </c>
      <c r="O77" s="75">
        <f>'Selling Price'!O77*'Volume (KT)'!O77*'Selling Price'!O$20/10^3</f>
        <v>385.41801027252353</v>
      </c>
      <c r="P77" s="75">
        <f>'Selling Price'!P77*'Volume (KT)'!P77*'Selling Price'!P$20/10^3</f>
        <v>414.59883413873411</v>
      </c>
    </row>
    <row r="78" spans="1:16">
      <c r="A78" s="74" t="s">
        <v>91</v>
      </c>
      <c r="B78" s="85" t="s">
        <v>95</v>
      </c>
      <c r="C78" s="85" t="s">
        <v>106</v>
      </c>
      <c r="D78" s="85" t="s">
        <v>121</v>
      </c>
      <c r="E78" s="75">
        <f>'Selling Price'!E78*'Volume (KT)'!E78*'Selling Price'!E$20/10^3</f>
        <v>11.147919999999997</v>
      </c>
      <c r="F78" s="75">
        <f>'Selling Price'!F78*'Volume (KT)'!F78*'Selling Price'!F$20/10^3</f>
        <v>9.8964599999999994</v>
      </c>
      <c r="G78" s="75">
        <f>'Selling Price'!G78*'Volume (KT)'!G78*'Selling Price'!G$20/10^3</f>
        <v>7.0688999999999993</v>
      </c>
      <c r="H78" s="75">
        <f>'Selling Price'!H78*'Volume (KT)'!H78*'Selling Price'!H$20/10^3</f>
        <v>10.603350000000002</v>
      </c>
      <c r="I78" s="75">
        <f>'Selling Price'!I78*'Volume (KT)'!I78*'Selling Price'!I$20/10^3</f>
        <v>10.336734154298242</v>
      </c>
      <c r="J78" s="75">
        <f>'Selling Price'!J78*'Volume (KT)'!J78*'Selling Price'!J$20/10^3</f>
        <v>10.336734154298242</v>
      </c>
      <c r="K78" s="75">
        <f>'Selling Price'!K78*'Volume (KT)'!K78*'Selling Price'!K$20/10^3</f>
        <v>10.33673415429824</v>
      </c>
      <c r="L78" s="75">
        <f>'Selling Price'!L78*'Volume (KT)'!L78*'Selling Price'!L$20/10^3</f>
        <v>10.650823422932122</v>
      </c>
      <c r="M78" s="75">
        <f>'Selling Price'!M78*'Volume (KT)'!M78*'Selling Price'!M$20/10^3</f>
        <v>10.650823422932122</v>
      </c>
      <c r="N78" s="75">
        <f>'Selling Price'!N78*'Volume (KT)'!N78*'Selling Price'!N$20/10^3</f>
        <v>10.650823422932122</v>
      </c>
      <c r="O78" s="75">
        <f>'Selling Price'!O78*'Volume (KT)'!O78*'Selling Price'!O$20/10^3</f>
        <v>11.021964306761346</v>
      </c>
      <c r="P78" s="75">
        <f>'Selling Price'!P78*'Volume (KT)'!P78*'Selling Price'!P$20/10^3</f>
        <v>11.021964306761346</v>
      </c>
    </row>
    <row r="79" spans="1:16">
      <c r="A79" s="74" t="s">
        <v>91</v>
      </c>
      <c r="B79" s="85" t="s">
        <v>95</v>
      </c>
      <c r="C79" s="85" t="s">
        <v>110</v>
      </c>
      <c r="D79" s="85" t="s">
        <v>107</v>
      </c>
      <c r="E79" s="75">
        <f>'Selling Price'!E79*'Volume (KT)'!E79*'Selling Price'!E$20/10^3</f>
        <v>0</v>
      </c>
      <c r="F79" s="75">
        <f>'Selling Price'!F79*'Volume (KT)'!F79*'Selling Price'!F$20/10^3</f>
        <v>35.335277999999967</v>
      </c>
      <c r="G79" s="75">
        <f>'Selling Price'!G79*'Volume (KT)'!G79*'Selling Price'!G$20/10^3</f>
        <v>0.42233400000001603</v>
      </c>
      <c r="H79" s="75">
        <f>'Selling Price'!H79*'Volume (KT)'!H79*'Selling Price'!H$20/10^3</f>
        <v>0</v>
      </c>
      <c r="I79" s="75">
        <f>'Selling Price'!I79*'Volume (KT)'!I79*'Selling Price'!I$20/10^3</f>
        <v>0</v>
      </c>
      <c r="J79" s="75">
        <f>'Selling Price'!J79*'Volume (KT)'!J79*'Selling Price'!J$20/10^3</f>
        <v>0</v>
      </c>
      <c r="K79" s="75">
        <f>'Selling Price'!K79*'Volume (KT)'!K79*'Selling Price'!K$20/10^3</f>
        <v>0</v>
      </c>
      <c r="L79" s="75">
        <f>'Selling Price'!L79*'Volume (KT)'!L79*'Selling Price'!L$20/10^3</f>
        <v>0</v>
      </c>
      <c r="M79" s="75">
        <f>'Selling Price'!M79*'Volume (KT)'!M79*'Selling Price'!M$20/10^3</f>
        <v>0</v>
      </c>
      <c r="N79" s="75">
        <f>'Selling Price'!N79*'Volume (KT)'!N79*'Selling Price'!N$20/10^3</f>
        <v>0</v>
      </c>
      <c r="O79" s="75">
        <f>'Selling Price'!O79*'Volume (KT)'!O79*'Selling Price'!O$20/10^3</f>
        <v>0</v>
      </c>
      <c r="P79" s="75">
        <f>'Selling Price'!P79*'Volume (KT)'!P79*'Selling Price'!P$20/10^3</f>
        <v>0</v>
      </c>
    </row>
    <row r="80" spans="1:16">
      <c r="A80" s="74" t="s">
        <v>91</v>
      </c>
      <c r="B80" s="85" t="s">
        <v>95</v>
      </c>
      <c r="C80" s="85" t="s">
        <v>111</v>
      </c>
      <c r="D80" s="85" t="s">
        <v>107</v>
      </c>
      <c r="E80" s="75">
        <f>'Selling Price'!E80*'Volume (KT)'!E80*'Selling Price'!E$20/10^3</f>
        <v>277.77549800000003</v>
      </c>
      <c r="F80" s="75">
        <f>'Selling Price'!F80*'Volume (KT)'!F80*'Selling Price'!F$20/10^3</f>
        <v>366.02279999999996</v>
      </c>
      <c r="G80" s="75">
        <f>'Selling Price'!G80*'Volume (KT)'!G80*'Selling Price'!G$20/10^3</f>
        <v>422.334</v>
      </c>
      <c r="H80" s="75">
        <f>'Selling Price'!H80*'Volume (KT)'!H80*'Selling Price'!H$20/10^3</f>
        <v>183.6230947693559</v>
      </c>
      <c r="I80" s="75">
        <f>'Selling Price'!I80*'Volume (KT)'!I80*'Selling Price'!I$20/10^3</f>
        <v>69.807132711345602</v>
      </c>
      <c r="J80" s="75">
        <f>'Selling Price'!J80*'Volume (KT)'!J80*'Selling Price'!J$20/10^3</f>
        <v>0</v>
      </c>
      <c r="K80" s="75">
        <f>'Selling Price'!K80*'Volume (KT)'!K80*'Selling Price'!K$20/10^3</f>
        <v>0</v>
      </c>
      <c r="L80" s="75">
        <f>'Selling Price'!L80*'Volume (KT)'!L80*'Selling Price'!L$20/10^3</f>
        <v>0</v>
      </c>
      <c r="M80" s="75">
        <f>'Selling Price'!M80*'Volume (KT)'!M80*'Selling Price'!M$20/10^3</f>
        <v>0</v>
      </c>
      <c r="N80" s="75">
        <f>'Selling Price'!N80*'Volume (KT)'!N80*'Selling Price'!N$20/10^3</f>
        <v>0</v>
      </c>
      <c r="O80" s="75">
        <f>'Selling Price'!O80*'Volume (KT)'!O80*'Selling Price'!O$20/10^3</f>
        <v>0</v>
      </c>
      <c r="P80" s="75">
        <f>'Selling Price'!P80*'Volume (KT)'!P80*'Selling Price'!P$20/10^3</f>
        <v>0</v>
      </c>
    </row>
    <row r="81" spans="1:16">
      <c r="A81" s="74" t="s">
        <v>91</v>
      </c>
      <c r="B81" s="85" t="s">
        <v>95</v>
      </c>
      <c r="C81" s="85" t="s">
        <v>112</v>
      </c>
      <c r="D81" s="85" t="s">
        <v>107</v>
      </c>
      <c r="E81" s="75">
        <f>'Selling Price'!E81*'Volume (KT)'!E81*'Selling Price'!E$20/10^3</f>
        <v>0</v>
      </c>
      <c r="F81" s="75">
        <f>'Selling Price'!F81*'Volume (KT)'!F81*'Selling Price'!F$20/10^3</f>
        <v>0</v>
      </c>
      <c r="G81" s="75">
        <f>'Selling Price'!G81*'Volume (KT)'!G81*'Selling Price'!G$20/10^3</f>
        <v>0</v>
      </c>
      <c r="H81" s="75">
        <f>'Selling Price'!H81*'Volume (KT)'!H81*'Selling Price'!H$20/10^3</f>
        <v>0</v>
      </c>
      <c r="I81" s="75">
        <f>'Selling Price'!I81*'Volume (KT)'!I81*'Selling Price'!I$20/10^3</f>
        <v>0</v>
      </c>
      <c r="J81" s="75">
        <f>'Selling Price'!J81*'Volume (KT)'!J81*'Selling Price'!J$20/10^3</f>
        <v>0</v>
      </c>
      <c r="K81" s="75">
        <f>'Selling Price'!K81*'Volume (KT)'!K81*'Selling Price'!K$20/10^3</f>
        <v>0</v>
      </c>
      <c r="L81" s="75">
        <f>'Selling Price'!L81*'Volume (KT)'!L81*'Selling Price'!L$20/10^3</f>
        <v>0</v>
      </c>
      <c r="M81" s="75">
        <f>'Selling Price'!M81*'Volume (KT)'!M81*'Selling Price'!M$20/10^3</f>
        <v>0</v>
      </c>
      <c r="N81" s="75">
        <f>'Selling Price'!N81*'Volume (KT)'!N81*'Selling Price'!N$20/10^3</f>
        <v>0</v>
      </c>
      <c r="O81" s="75">
        <f>'Selling Price'!O81*'Volume (KT)'!O81*'Selling Price'!O$20/10^3</f>
        <v>0</v>
      </c>
      <c r="P81" s="75">
        <f>'Selling Price'!P81*'Volume (KT)'!P81*'Selling Price'!P$20/10^3</f>
        <v>0</v>
      </c>
    </row>
    <row r="82" spans="1:16">
      <c r="A82" s="74" t="s">
        <v>91</v>
      </c>
      <c r="B82" s="85" t="s">
        <v>95</v>
      </c>
      <c r="C82" s="85" t="s">
        <v>112</v>
      </c>
      <c r="D82" s="85" t="s">
        <v>109</v>
      </c>
      <c r="E82" s="75">
        <f>'Selling Price'!E82*'Volume (KT)'!E82*'Selling Price'!E$20/10^3</f>
        <v>0</v>
      </c>
      <c r="F82" s="75">
        <f>'Selling Price'!F82*'Volume (KT)'!F82*'Selling Price'!F$20/10^3</f>
        <v>0</v>
      </c>
      <c r="G82" s="75">
        <f>'Selling Price'!G82*'Volume (KT)'!G82*'Selling Price'!G$20/10^3</f>
        <v>0</v>
      </c>
      <c r="H82" s="75">
        <f>'Selling Price'!H82*'Volume (KT)'!H82*'Selling Price'!H$20/10^3</f>
        <v>0</v>
      </c>
      <c r="I82" s="75">
        <f>'Selling Price'!I82*'Volume (KT)'!I82*'Selling Price'!I$20/10^3</f>
        <v>0</v>
      </c>
      <c r="J82" s="75">
        <f>'Selling Price'!J82*'Volume (KT)'!J82*'Selling Price'!J$20/10^3</f>
        <v>0</v>
      </c>
      <c r="K82" s="75">
        <f>'Selling Price'!K82*'Volume (KT)'!K82*'Selling Price'!K$20/10^3</f>
        <v>0</v>
      </c>
      <c r="L82" s="75">
        <f>'Selling Price'!L82*'Volume (KT)'!L82*'Selling Price'!L$20/10^3</f>
        <v>0</v>
      </c>
      <c r="M82" s="75">
        <f>'Selling Price'!M82*'Volume (KT)'!M82*'Selling Price'!M$20/10^3</f>
        <v>0</v>
      </c>
      <c r="N82" s="75">
        <f>'Selling Price'!N82*'Volume (KT)'!N82*'Selling Price'!N$20/10^3</f>
        <v>0</v>
      </c>
      <c r="O82" s="75">
        <f>'Selling Price'!O82*'Volume (KT)'!O82*'Selling Price'!O$20/10^3</f>
        <v>0</v>
      </c>
      <c r="P82" s="75">
        <f>'Selling Price'!P82*'Volume (KT)'!P82*'Selling Price'!P$20/10^3</f>
        <v>0</v>
      </c>
    </row>
    <row r="83" spans="1:16">
      <c r="A83" s="74" t="s">
        <v>91</v>
      </c>
      <c r="B83" s="85" t="s">
        <v>95</v>
      </c>
      <c r="C83" s="85" t="s">
        <v>113</v>
      </c>
      <c r="D83" s="85" t="s">
        <v>107</v>
      </c>
      <c r="E83" s="75">
        <f>'Selling Price'!E83*'Volume (KT)'!E83*'Selling Price'!E$20/10^3</f>
        <v>0</v>
      </c>
      <c r="F83" s="75">
        <f>'Selling Price'!F83*'Volume (KT)'!F83*'Selling Price'!F$20/10^3</f>
        <v>0</v>
      </c>
      <c r="G83" s="75">
        <f>'Selling Price'!G83*'Volume (KT)'!G83*'Selling Price'!G$20/10^3</f>
        <v>0</v>
      </c>
      <c r="H83" s="75">
        <f>'Selling Price'!H83*'Volume (KT)'!H83*'Selling Price'!H$20/10^3</f>
        <v>0</v>
      </c>
      <c r="I83" s="75">
        <f>'Selling Price'!I83*'Volume (KT)'!I83*'Selling Price'!I$20/10^3</f>
        <v>0</v>
      </c>
      <c r="J83" s="75">
        <f>'Selling Price'!J83*'Volume (KT)'!J83*'Selling Price'!J$20/10^3</f>
        <v>0</v>
      </c>
      <c r="K83" s="75">
        <f>'Selling Price'!K83*'Volume (KT)'!K83*'Selling Price'!K$20/10^3</f>
        <v>0</v>
      </c>
      <c r="L83" s="75">
        <f>'Selling Price'!L83*'Volume (KT)'!L83*'Selling Price'!L$20/10^3</f>
        <v>0</v>
      </c>
      <c r="M83" s="75">
        <f>'Selling Price'!M83*'Volume (KT)'!M83*'Selling Price'!M$20/10^3</f>
        <v>0</v>
      </c>
      <c r="N83" s="75">
        <f>'Selling Price'!N83*'Volume (KT)'!N83*'Selling Price'!N$20/10^3</f>
        <v>0</v>
      </c>
      <c r="O83" s="75">
        <f>'Selling Price'!O83*'Volume (KT)'!O83*'Selling Price'!O$20/10^3</f>
        <v>0</v>
      </c>
      <c r="P83" s="75">
        <f>'Selling Price'!P83*'Volume (KT)'!P83*'Selling Price'!P$20/10^3</f>
        <v>0</v>
      </c>
    </row>
    <row r="84" spans="1:16">
      <c r="A84" s="74" t="s">
        <v>91</v>
      </c>
      <c r="B84" s="85" t="s">
        <v>95</v>
      </c>
      <c r="C84" s="85" t="s">
        <v>113</v>
      </c>
      <c r="D84" s="85" t="s">
        <v>109</v>
      </c>
      <c r="E84" s="75">
        <f>'Selling Price'!E84*'Volume (KT)'!E84*'Selling Price'!E$20/10^3</f>
        <v>0</v>
      </c>
      <c r="F84" s="75">
        <f>'Selling Price'!F84*'Volume (KT)'!F84*'Selling Price'!F$20/10^3</f>
        <v>0</v>
      </c>
      <c r="G84" s="75">
        <f>'Selling Price'!G84*'Volume (KT)'!G84*'Selling Price'!G$20/10^3</f>
        <v>0</v>
      </c>
      <c r="H84" s="75">
        <f>'Selling Price'!H84*'Volume (KT)'!H84*'Selling Price'!H$20/10^3</f>
        <v>0</v>
      </c>
      <c r="I84" s="75">
        <f>'Selling Price'!I84*'Volume (KT)'!I84*'Selling Price'!I$20/10^3</f>
        <v>0</v>
      </c>
      <c r="J84" s="75">
        <f>'Selling Price'!J84*'Volume (KT)'!J84*'Selling Price'!J$20/10^3</f>
        <v>0</v>
      </c>
      <c r="K84" s="75">
        <f>'Selling Price'!K84*'Volume (KT)'!K84*'Selling Price'!K$20/10^3</f>
        <v>0</v>
      </c>
      <c r="L84" s="75">
        <f>'Selling Price'!L84*'Volume (KT)'!L84*'Selling Price'!L$20/10^3</f>
        <v>0</v>
      </c>
      <c r="M84" s="75">
        <f>'Selling Price'!M84*'Volume (KT)'!M84*'Selling Price'!M$20/10^3</f>
        <v>0</v>
      </c>
      <c r="N84" s="75">
        <f>'Selling Price'!N84*'Volume (KT)'!N84*'Selling Price'!N$20/10^3</f>
        <v>0</v>
      </c>
      <c r="O84" s="75">
        <f>'Selling Price'!O84*'Volume (KT)'!O84*'Selling Price'!O$20/10^3</f>
        <v>0</v>
      </c>
      <c r="P84" s="75">
        <f>'Selling Price'!P84*'Volume (KT)'!P84*'Selling Price'!P$20/10^3</f>
        <v>0</v>
      </c>
    </row>
    <row r="85" spans="1:16">
      <c r="A85" s="74" t="s">
        <v>91</v>
      </c>
      <c r="B85" s="85" t="s">
        <v>95</v>
      </c>
      <c r="C85" s="85" t="s">
        <v>114</v>
      </c>
      <c r="D85" s="85" t="s">
        <v>107</v>
      </c>
      <c r="E85" s="75">
        <f>'Selling Price'!E85*'Volume (KT)'!E85*'Selling Price'!E$20/10^3</f>
        <v>0</v>
      </c>
      <c r="F85" s="75">
        <f>'Selling Price'!F85*'Volume (KT)'!F85*'Selling Price'!F$20/10^3</f>
        <v>0</v>
      </c>
      <c r="G85" s="75">
        <f>'Selling Price'!G85*'Volume (KT)'!G85*'Selling Price'!G$20/10^3</f>
        <v>0</v>
      </c>
      <c r="H85" s="75">
        <f>'Selling Price'!H85*'Volume (KT)'!H85*'Selling Price'!H$20/10^3</f>
        <v>0</v>
      </c>
      <c r="I85" s="75">
        <f>'Selling Price'!I85*'Volume (KT)'!I85*'Selling Price'!I$20/10^3</f>
        <v>0</v>
      </c>
      <c r="J85" s="75">
        <f>'Selling Price'!J85*'Volume (KT)'!J85*'Selling Price'!J$20/10^3</f>
        <v>0</v>
      </c>
      <c r="K85" s="75">
        <f>'Selling Price'!K85*'Volume (KT)'!K85*'Selling Price'!K$20/10^3</f>
        <v>0</v>
      </c>
      <c r="L85" s="75">
        <f>'Selling Price'!L85*'Volume (KT)'!L85*'Selling Price'!L$20/10^3</f>
        <v>0</v>
      </c>
      <c r="M85" s="75">
        <f>'Selling Price'!M85*'Volume (KT)'!M85*'Selling Price'!M$20/10^3</f>
        <v>0</v>
      </c>
      <c r="N85" s="75">
        <f>'Selling Price'!N85*'Volume (KT)'!N85*'Selling Price'!N$20/10^3</f>
        <v>0</v>
      </c>
      <c r="O85" s="75">
        <f>'Selling Price'!O85*'Volume (KT)'!O85*'Selling Price'!O$20/10^3</f>
        <v>0</v>
      </c>
      <c r="P85" s="75">
        <f>'Selling Price'!P85*'Volume (KT)'!P85*'Selling Price'!P$20/10^3</f>
        <v>0</v>
      </c>
    </row>
    <row r="86" spans="1:16">
      <c r="A86" s="74" t="s">
        <v>91</v>
      </c>
      <c r="B86" s="85" t="s">
        <v>95</v>
      </c>
      <c r="C86" s="85" t="s">
        <v>114</v>
      </c>
      <c r="D86" s="85" t="s">
        <v>109</v>
      </c>
      <c r="E86" s="75">
        <f>'Selling Price'!E86*'Volume (KT)'!E86*'Selling Price'!E$20/10^3</f>
        <v>16.781879999999994</v>
      </c>
      <c r="F86" s="75">
        <f>'Selling Price'!F86*'Volume (KT)'!F86*'Selling Price'!F$20/10^3</f>
        <v>17.025359999999999</v>
      </c>
      <c r="G86" s="75">
        <f>'Selling Price'!G86*'Volume (KT)'!G86*'Selling Price'!G$20/10^3</f>
        <v>17.025359999999999</v>
      </c>
      <c r="H86" s="75">
        <f>'Selling Price'!H86*'Volume (KT)'!H86*'Selling Price'!H$20/10^3</f>
        <v>25.538040000000006</v>
      </c>
      <c r="I86" s="75">
        <f>'Selling Price'!I86*'Volume (KT)'!I86*'Selling Price'!I$20/10^3</f>
        <v>24.89816197031578</v>
      </c>
      <c r="J86" s="75">
        <f>'Selling Price'!J86*'Volume (KT)'!J86*'Selling Price'!J$20/10^3</f>
        <v>24.89816197031578</v>
      </c>
      <c r="K86" s="75">
        <f>'Selling Price'!K86*'Volume (KT)'!K86*'Selling Price'!K$20/10^3</f>
        <v>33.197549293754371</v>
      </c>
      <c r="L86" s="75">
        <f>'Selling Price'!L86*'Volume (KT)'!L86*'Selling Price'!L$20/10^3</f>
        <v>25.651976215037099</v>
      </c>
      <c r="M86" s="75">
        <f>'Selling Price'!M86*'Volume (KT)'!M86*'Selling Price'!M$20/10^3</f>
        <v>34.202634953382791</v>
      </c>
      <c r="N86" s="75">
        <f>'Selling Price'!N86*'Volume (KT)'!N86*'Selling Price'!N$20/10^3</f>
        <v>51.303952430074197</v>
      </c>
      <c r="O86" s="75">
        <f>'Selling Price'!O86*'Volume (KT)'!O86*'Selling Price'!O$20/10^3</f>
        <v>53.085428672454455</v>
      </c>
      <c r="P86" s="75">
        <f>'Selling Price'!P86*'Volume (KT)'!P86*'Selling Price'!P$20/10^3</f>
        <v>26.542714336227228</v>
      </c>
    </row>
    <row r="87" spans="1:16">
      <c r="A87" s="74" t="s">
        <v>91</v>
      </c>
      <c r="B87" s="85" t="s">
        <v>95</v>
      </c>
      <c r="C87" s="85" t="s">
        <v>114</v>
      </c>
      <c r="D87" s="85" t="s">
        <v>121</v>
      </c>
      <c r="E87" s="75">
        <f>'Selling Price'!E87*'Volume (KT)'!E87*'Selling Price'!E$20/10^3</f>
        <v>25.622819999999997</v>
      </c>
      <c r="F87" s="75">
        <f>'Selling Price'!F87*'Volume (KT)'!F87*'Selling Price'!F$20/10^3</f>
        <v>25.988040000000002</v>
      </c>
      <c r="G87" s="75">
        <f>'Selling Price'!G87*'Volume (KT)'!G87*'Selling Price'!G$20/10^3</f>
        <v>25.988040000000005</v>
      </c>
      <c r="H87" s="75">
        <f>'Selling Price'!H87*'Volume (KT)'!H87*'Selling Price'!H$20/10^3</f>
        <v>25.988040000000005</v>
      </c>
      <c r="I87" s="75">
        <f>'Selling Price'!I87*'Volume (KT)'!I87*'Selling Price'!I$20/10^3</f>
        <v>25.348161970315783</v>
      </c>
      <c r="J87" s="75">
        <f>'Selling Price'!J87*'Volume (KT)'!J87*'Selling Price'!J$20/10^3</f>
        <v>25.348161970315783</v>
      </c>
      <c r="K87" s="75">
        <f>'Selling Price'!K87*'Volume (KT)'!K87*'Selling Price'!K$20/10^3</f>
        <v>25.348161970315779</v>
      </c>
      <c r="L87" s="75">
        <f>'Selling Price'!L87*'Volume (KT)'!L87*'Selling Price'!L$20/10^3</f>
        <v>26.101976215037094</v>
      </c>
      <c r="M87" s="75">
        <f>'Selling Price'!M87*'Volume (KT)'!M87*'Selling Price'!M$20/10^3</f>
        <v>26.101976215037094</v>
      </c>
      <c r="N87" s="75">
        <f>'Selling Price'!N87*'Volume (KT)'!N87*'Selling Price'!N$20/10^3</f>
        <v>26.101976215037098</v>
      </c>
      <c r="O87" s="75">
        <f>'Selling Price'!O87*'Volume (KT)'!O87*'Selling Price'!O$20/10^3</f>
        <v>26.99271433622723</v>
      </c>
      <c r="P87" s="75">
        <f>'Selling Price'!P87*'Volume (KT)'!P87*'Selling Price'!P$20/10^3</f>
        <v>26.99271433622723</v>
      </c>
    </row>
    <row r="88" spans="1:16">
      <c r="A88" s="74" t="s">
        <v>91</v>
      </c>
      <c r="B88" s="85" t="s">
        <v>95</v>
      </c>
      <c r="C88" s="85" t="s">
        <v>115</v>
      </c>
      <c r="D88" s="85" t="s">
        <v>107</v>
      </c>
      <c r="E88" s="75">
        <f>'Selling Price'!E88*'Volume (KT)'!E88*'Selling Price'!E$20/10^3</f>
        <v>0</v>
      </c>
      <c r="F88" s="75">
        <f>'Selling Price'!F88*'Volume (KT)'!F88*'Selling Price'!F$20/10^3</f>
        <v>0</v>
      </c>
      <c r="G88" s="75">
        <f>'Selling Price'!G88*'Volume (KT)'!G88*'Selling Price'!G$20/10^3</f>
        <v>0</v>
      </c>
      <c r="H88" s="75">
        <f>'Selling Price'!H88*'Volume (KT)'!H88*'Selling Price'!H$20/10^3</f>
        <v>0</v>
      </c>
      <c r="I88" s="75">
        <f>'Selling Price'!I88*'Volume (KT)'!I88*'Selling Price'!I$20/10^3</f>
        <v>0</v>
      </c>
      <c r="J88" s="75">
        <f>'Selling Price'!J88*'Volume (KT)'!J88*'Selling Price'!J$20/10^3</f>
        <v>0</v>
      </c>
      <c r="K88" s="75">
        <f>'Selling Price'!K88*'Volume (KT)'!K88*'Selling Price'!K$20/10^3</f>
        <v>0</v>
      </c>
      <c r="L88" s="75">
        <f>'Selling Price'!L88*'Volume (KT)'!L88*'Selling Price'!L$20/10^3</f>
        <v>0</v>
      </c>
      <c r="M88" s="75">
        <f>'Selling Price'!M88*'Volume (KT)'!M88*'Selling Price'!M$20/10^3</f>
        <v>0</v>
      </c>
      <c r="N88" s="75">
        <f>'Selling Price'!N88*'Volume (KT)'!N88*'Selling Price'!N$20/10^3</f>
        <v>0</v>
      </c>
      <c r="O88" s="75">
        <f>'Selling Price'!O88*'Volume (KT)'!O88*'Selling Price'!O$20/10^3</f>
        <v>0</v>
      </c>
      <c r="P88" s="75">
        <f>'Selling Price'!P88*'Volume (KT)'!P88*'Selling Price'!P$20/10^3</f>
        <v>0</v>
      </c>
    </row>
    <row r="89" spans="1:16">
      <c r="A89" s="74" t="s">
        <v>91</v>
      </c>
      <c r="B89" s="85" t="s">
        <v>95</v>
      </c>
      <c r="C89" s="85" t="s">
        <v>115</v>
      </c>
      <c r="D89" s="85" t="s">
        <v>109</v>
      </c>
      <c r="E89" s="75">
        <f>'Selling Price'!E89*'Volume (KT)'!E89*'Selling Price'!E$20/10^3</f>
        <v>135.17131799999999</v>
      </c>
      <c r="F89" s="75">
        <f>'Selling Price'!F89*'Volume (KT)'!F89*'Selling Price'!F$20/10^3</f>
        <v>162.02647999999999</v>
      </c>
      <c r="G89" s="75">
        <f>'Selling Price'!G89*'Volume (KT)'!G89*'Selling Price'!G$20/10^3</f>
        <v>146.10318800000002</v>
      </c>
      <c r="H89" s="75">
        <f>'Selling Price'!H89*'Volume (KT)'!H89*'Selling Price'!H$20/10^3</f>
        <v>146.10318800000002</v>
      </c>
      <c r="I89" s="75">
        <f>'Selling Price'!I89*'Volume (KT)'!I89*'Selling Price'!I$20/10^3</f>
        <v>139.93456947491455</v>
      </c>
      <c r="J89" s="75">
        <f>'Selling Price'!J89*'Volume (KT)'!J89*'Selling Price'!J$20/10^3</f>
        <v>139.93456947491455</v>
      </c>
      <c r="K89" s="75">
        <f>'Selling Price'!K89*'Volume (KT)'!K89*'Selling Price'!K$20/10^3</f>
        <v>139.93456947491455</v>
      </c>
      <c r="L89" s="75">
        <f>'Selling Price'!L89*'Volume (KT)'!L89*'Selling Price'!L$20/10^3</f>
        <v>144.23968638365628</v>
      </c>
      <c r="M89" s="75">
        <f>'Selling Price'!M89*'Volume (KT)'!M89*'Selling Price'!M$20/10^3</f>
        <v>144.23968638365628</v>
      </c>
      <c r="N89" s="75">
        <f>'Selling Price'!N89*'Volume (KT)'!N89*'Selling Price'!N$20/10^3</f>
        <v>152.658345122002</v>
      </c>
      <c r="O89" s="75">
        <f>'Selling Price'!O89*'Volume (KT)'!O89*'Selling Price'!O$20/10^3</f>
        <v>158.0423622100846</v>
      </c>
      <c r="P89" s="75">
        <f>'Selling Price'!P89*'Volume (KT)'!P89*'Selling Price'!P$20/10^3</f>
        <v>149.32679076467548</v>
      </c>
    </row>
    <row r="90" spans="1:16">
      <c r="A90" s="74" t="s">
        <v>91</v>
      </c>
      <c r="B90" s="85" t="s">
        <v>95</v>
      </c>
      <c r="C90" s="85" t="s">
        <v>234</v>
      </c>
      <c r="D90" s="85" t="s">
        <v>109</v>
      </c>
      <c r="E90" s="75">
        <f>'Selling Price'!E90*'Volume (KT)'!E90*'Selling Price'!E$20/10^3</f>
        <v>0</v>
      </c>
      <c r="F90" s="75">
        <f>'Selling Price'!F90*'Volume (KT)'!F90*'Selling Price'!F$20/10^3</f>
        <v>0</v>
      </c>
      <c r="G90" s="75">
        <f>'Selling Price'!G90*'Volume (KT)'!G90*'Selling Price'!G$20/10^3</f>
        <v>0</v>
      </c>
      <c r="H90" s="75">
        <f>'Selling Price'!H90*'Volume (KT)'!H90*'Selling Price'!H$20/10^3</f>
        <v>0</v>
      </c>
      <c r="I90" s="75">
        <f>'Selling Price'!I90*'Volume (KT)'!I90*'Selling Price'!I$20/10^3</f>
        <v>0</v>
      </c>
      <c r="J90" s="75">
        <f>'Selling Price'!J90*'Volume (KT)'!J90*'Selling Price'!J$20/10^3</f>
        <v>0</v>
      </c>
      <c r="K90" s="75">
        <f>'Selling Price'!K90*'Volume (KT)'!K90*'Selling Price'!K$20/10^3</f>
        <v>0</v>
      </c>
      <c r="L90" s="75">
        <f>'Selling Price'!L90*'Volume (KT)'!L90*'Selling Price'!L$20/10^3</f>
        <v>0</v>
      </c>
      <c r="M90" s="75">
        <f>'Selling Price'!M90*'Volume (KT)'!M90*'Selling Price'!M$20/10^3</f>
        <v>0</v>
      </c>
      <c r="N90" s="75">
        <f>'Selling Price'!N90*'Volume (KT)'!N90*'Selling Price'!N$20/10^3</f>
        <v>0</v>
      </c>
      <c r="O90" s="75">
        <f>'Selling Price'!O90*'Volume (KT)'!O90*'Selling Price'!O$20/10^3</f>
        <v>0</v>
      </c>
      <c r="P90" s="75">
        <f>'Selling Price'!P90*'Volume (KT)'!P90*'Selling Price'!P$20/10^3</f>
        <v>0</v>
      </c>
    </row>
    <row r="91" spans="1:16">
      <c r="A91" s="74" t="s">
        <v>91</v>
      </c>
      <c r="B91" s="85" t="s">
        <v>95</v>
      </c>
      <c r="C91" s="85" t="s">
        <v>116</v>
      </c>
      <c r="D91" s="85" t="s">
        <v>107</v>
      </c>
      <c r="E91" s="75">
        <f>'Selling Price'!E91*'Volume (KT)'!E91*'Selling Price'!E$20/10^3</f>
        <v>0</v>
      </c>
      <c r="F91" s="75">
        <f>'Selling Price'!F91*'Volume (KT)'!F91*'Selling Price'!F$20/10^3</f>
        <v>0</v>
      </c>
      <c r="G91" s="75">
        <f>'Selling Price'!G91*'Volume (KT)'!G91*'Selling Price'!G$20/10^3</f>
        <v>0</v>
      </c>
      <c r="H91" s="75">
        <f>'Selling Price'!H91*'Volume (KT)'!H91*'Selling Price'!H$20/10^3</f>
        <v>0</v>
      </c>
      <c r="I91" s="75">
        <f>'Selling Price'!I91*'Volume (KT)'!I91*'Selling Price'!I$20/10^3</f>
        <v>0</v>
      </c>
      <c r="J91" s="75">
        <f>'Selling Price'!J91*'Volume (KT)'!J91*'Selling Price'!J$20/10^3</f>
        <v>0</v>
      </c>
      <c r="K91" s="75">
        <f>'Selling Price'!K91*'Volume (KT)'!K91*'Selling Price'!K$20/10^3</f>
        <v>0</v>
      </c>
      <c r="L91" s="75">
        <f>'Selling Price'!L91*'Volume (KT)'!L91*'Selling Price'!L$20/10^3</f>
        <v>0</v>
      </c>
      <c r="M91" s="75">
        <f>'Selling Price'!M91*'Volume (KT)'!M91*'Selling Price'!M$20/10^3</f>
        <v>0</v>
      </c>
      <c r="N91" s="75">
        <f>'Selling Price'!N91*'Volume (KT)'!N91*'Selling Price'!N$20/10^3</f>
        <v>0</v>
      </c>
      <c r="O91" s="75">
        <f>'Selling Price'!O91*'Volume (KT)'!O91*'Selling Price'!O$20/10^3</f>
        <v>0</v>
      </c>
      <c r="P91" s="75">
        <f>'Selling Price'!P91*'Volume (KT)'!P91*'Selling Price'!P$20/10^3</f>
        <v>0</v>
      </c>
    </row>
    <row r="92" spans="1:16">
      <c r="A92" s="74" t="s">
        <v>91</v>
      </c>
      <c r="B92" s="85" t="s">
        <v>95</v>
      </c>
      <c r="C92" s="85" t="s">
        <v>116</v>
      </c>
      <c r="D92" s="85" t="s">
        <v>109</v>
      </c>
      <c r="E92" s="75">
        <f>'Selling Price'!E92*'Volume (KT)'!E92*'Selling Price'!E$20/10^3</f>
        <v>0</v>
      </c>
      <c r="F92" s="75">
        <f>'Selling Price'!F92*'Volume (KT)'!F92*'Selling Price'!F$20/10^3</f>
        <v>0</v>
      </c>
      <c r="G92" s="75">
        <f>'Selling Price'!G92*'Volume (KT)'!G92*'Selling Price'!G$20/10^3</f>
        <v>0</v>
      </c>
      <c r="H92" s="75">
        <f>'Selling Price'!H92*'Volume (KT)'!H92*'Selling Price'!H$20/10^3</f>
        <v>0</v>
      </c>
      <c r="I92" s="75">
        <f>'Selling Price'!I92*'Volume (KT)'!I92*'Selling Price'!I$20/10^3</f>
        <v>0</v>
      </c>
      <c r="J92" s="75">
        <f>'Selling Price'!J92*'Volume (KT)'!J92*'Selling Price'!J$20/10^3</f>
        <v>0</v>
      </c>
      <c r="K92" s="75">
        <f>'Selling Price'!K92*'Volume (KT)'!K92*'Selling Price'!K$20/10^3</f>
        <v>0</v>
      </c>
      <c r="L92" s="75">
        <f>'Selling Price'!L92*'Volume (KT)'!L92*'Selling Price'!L$20/10^3</f>
        <v>0</v>
      </c>
      <c r="M92" s="75">
        <f>'Selling Price'!M92*'Volume (KT)'!M92*'Selling Price'!M$20/10^3</f>
        <v>0</v>
      </c>
      <c r="N92" s="75">
        <f>'Selling Price'!N92*'Volume (KT)'!N92*'Selling Price'!N$20/10^3</f>
        <v>0</v>
      </c>
      <c r="O92" s="75">
        <f>'Selling Price'!O92*'Volume (KT)'!O92*'Selling Price'!O$20/10^3</f>
        <v>0</v>
      </c>
      <c r="P92" s="75">
        <f>'Selling Price'!P92*'Volume (KT)'!P92*'Selling Price'!P$20/10^3</f>
        <v>0</v>
      </c>
    </row>
    <row r="93" spans="1:16">
      <c r="A93" s="74" t="s">
        <v>91</v>
      </c>
      <c r="B93" s="85" t="s">
        <v>95</v>
      </c>
      <c r="C93" s="85" t="s">
        <v>233</v>
      </c>
      <c r="D93" s="85" t="s">
        <v>107</v>
      </c>
      <c r="E93" s="75">
        <f>'Selling Price'!E93*'Volume (KT)'!E93*'Selling Price'!E$20/10^3</f>
        <v>0</v>
      </c>
      <c r="F93" s="75">
        <f>'Selling Price'!F93*'Volume (KT)'!F93*'Selling Price'!F$20/10^3</f>
        <v>0</v>
      </c>
      <c r="G93" s="75">
        <f>'Selling Price'!G93*'Volume (KT)'!G93*'Selling Price'!G$20/10^3</f>
        <v>0</v>
      </c>
      <c r="H93" s="75">
        <f>'Selling Price'!H93*'Volume (KT)'!H93*'Selling Price'!H$20/10^3</f>
        <v>0</v>
      </c>
      <c r="I93" s="75">
        <f>'Selling Price'!I93*'Volume (KT)'!I93*'Selling Price'!I$20/10^3</f>
        <v>0</v>
      </c>
      <c r="J93" s="75">
        <f>'Selling Price'!J93*'Volume (KT)'!J93*'Selling Price'!J$20/10^3</f>
        <v>0</v>
      </c>
      <c r="K93" s="75">
        <f>'Selling Price'!K93*'Volume (KT)'!K93*'Selling Price'!K$20/10^3</f>
        <v>0</v>
      </c>
      <c r="L93" s="75">
        <f>'Selling Price'!L93*'Volume (KT)'!L93*'Selling Price'!L$20/10^3</f>
        <v>0</v>
      </c>
      <c r="M93" s="75">
        <f>'Selling Price'!M93*'Volume (KT)'!M93*'Selling Price'!M$20/10^3</f>
        <v>0</v>
      </c>
      <c r="N93" s="75">
        <f>'Selling Price'!N93*'Volume (KT)'!N93*'Selling Price'!N$20/10^3</f>
        <v>0</v>
      </c>
      <c r="O93" s="75">
        <f>'Selling Price'!O93*'Volume (KT)'!O93*'Selling Price'!O$20/10^3</f>
        <v>0</v>
      </c>
      <c r="P93" s="75">
        <f>'Selling Price'!P93*'Volume (KT)'!P93*'Selling Price'!P$20/10^3</f>
        <v>0</v>
      </c>
    </row>
    <row r="94" spans="1:16">
      <c r="A94" s="74" t="s">
        <v>91</v>
      </c>
      <c r="B94" s="85" t="s">
        <v>95</v>
      </c>
      <c r="C94" s="85" t="s">
        <v>233</v>
      </c>
      <c r="D94" s="85" t="s">
        <v>109</v>
      </c>
      <c r="E94" s="75">
        <f>'Selling Price'!E94*'Volume (KT)'!E94*'Selling Price'!E$20/10^3</f>
        <v>0</v>
      </c>
      <c r="F94" s="75">
        <f>'Selling Price'!F94*'Volume (KT)'!F94*'Selling Price'!F$20/10^3</f>
        <v>0</v>
      </c>
      <c r="G94" s="75">
        <f>'Selling Price'!G94*'Volume (KT)'!G94*'Selling Price'!G$20/10^3</f>
        <v>19.820920000000001</v>
      </c>
      <c r="H94" s="75">
        <f>'Selling Price'!H94*'Volume (KT)'!H94*'Selling Price'!H$20/10^3</f>
        <v>79.283680000000004</v>
      </c>
      <c r="I94" s="75">
        <f>'Selling Price'!I94*'Volume (KT)'!I94*'Selling Price'!I$20/10^3</f>
        <v>77.292948352093532</v>
      </c>
      <c r="J94" s="75">
        <f>'Selling Price'!J94*'Volume (KT)'!J94*'Selling Price'!J$20/10^3</f>
        <v>77.292948352093532</v>
      </c>
      <c r="K94" s="75">
        <f>'Selling Price'!K94*'Volume (KT)'!K94*'Selling Price'!K$20/10^3</f>
        <v>96.616185440116922</v>
      </c>
      <c r="L94" s="75">
        <f>'Selling Price'!L94*'Volume (KT)'!L94*'Selling Price'!L$20/10^3</f>
        <v>99.547685280699838</v>
      </c>
      <c r="M94" s="75">
        <f>'Selling Price'!M94*'Volume (KT)'!M94*'Selling Price'!M$20/10^3</f>
        <v>99.547685280699838</v>
      </c>
      <c r="N94" s="75">
        <f>'Selling Price'!N94*'Volume (KT)'!N94*'Selling Price'!N$20/10^3</f>
        <v>99.547685280699824</v>
      </c>
      <c r="O94" s="75">
        <f>'Selling Price'!O94*'Volume (KT)'!O94*'Selling Price'!O$20/10^3</f>
        <v>103.01166686310589</v>
      </c>
      <c r="P94" s="75">
        <f>'Selling Price'!P94*'Volume (KT)'!P94*'Selling Price'!P$20/10^3</f>
        <v>103.01166686310589</v>
      </c>
    </row>
    <row r="95" spans="1:16">
      <c r="A95" s="74" t="s">
        <v>91</v>
      </c>
      <c r="B95" s="85" t="s">
        <v>95</v>
      </c>
      <c r="C95" s="85" t="s">
        <v>118</v>
      </c>
      <c r="D95" s="85" t="s">
        <v>107</v>
      </c>
      <c r="E95" s="75">
        <f>'Selling Price'!E95*'Volume (KT)'!E95*'Selling Price'!E$20/10^3</f>
        <v>0</v>
      </c>
      <c r="F95" s="75">
        <f>'Selling Price'!F95*'Volume (KT)'!F95*'Selling Price'!F$20/10^3</f>
        <v>0</v>
      </c>
      <c r="G95" s="75">
        <f>'Selling Price'!G95*'Volume (KT)'!G95*'Selling Price'!G$20/10^3</f>
        <v>0</v>
      </c>
      <c r="H95" s="75">
        <f>'Selling Price'!H95*'Volume (KT)'!H95*'Selling Price'!H$20/10^3</f>
        <v>0</v>
      </c>
      <c r="I95" s="75">
        <f>'Selling Price'!I95*'Volume (KT)'!I95*'Selling Price'!I$20/10^3</f>
        <v>0</v>
      </c>
      <c r="J95" s="75">
        <f>'Selling Price'!J95*'Volume (KT)'!J95*'Selling Price'!J$20/10^3</f>
        <v>0</v>
      </c>
      <c r="K95" s="75">
        <f>'Selling Price'!K95*'Volume (KT)'!K95*'Selling Price'!K$20/10^3</f>
        <v>0</v>
      </c>
      <c r="L95" s="75">
        <f>'Selling Price'!L95*'Volume (KT)'!L95*'Selling Price'!L$20/10^3</f>
        <v>0</v>
      </c>
      <c r="M95" s="75">
        <f>'Selling Price'!M95*'Volume (KT)'!M95*'Selling Price'!M$20/10^3</f>
        <v>0</v>
      </c>
      <c r="N95" s="75">
        <f>'Selling Price'!N95*'Volume (KT)'!N95*'Selling Price'!N$20/10^3</f>
        <v>0</v>
      </c>
      <c r="O95" s="75">
        <f>'Selling Price'!O95*'Volume (KT)'!O95*'Selling Price'!O$20/10^3</f>
        <v>0</v>
      </c>
      <c r="P95" s="75">
        <f>'Selling Price'!P95*'Volume (KT)'!P95*'Selling Price'!P$20/10^3</f>
        <v>0</v>
      </c>
    </row>
    <row r="96" spans="1:16">
      <c r="A96" s="74" t="s">
        <v>91</v>
      </c>
      <c r="B96" s="85" t="s">
        <v>95</v>
      </c>
      <c r="C96" s="85" t="s">
        <v>118</v>
      </c>
      <c r="D96" s="85" t="s">
        <v>108</v>
      </c>
      <c r="E96" s="75">
        <f>'Selling Price'!E96*'Volume (KT)'!E96*'Selling Price'!E$20/10^3</f>
        <v>0</v>
      </c>
      <c r="F96" s="75">
        <f>'Selling Price'!F96*'Volume (KT)'!F96*'Selling Price'!F$20/10^3</f>
        <v>0</v>
      </c>
      <c r="G96" s="75">
        <f>'Selling Price'!G96*'Volume (KT)'!G96*'Selling Price'!G$20/10^3</f>
        <v>0</v>
      </c>
      <c r="H96" s="75">
        <f>'Selling Price'!H96*'Volume (KT)'!H96*'Selling Price'!H$20/10^3</f>
        <v>0</v>
      </c>
      <c r="I96" s="75">
        <f>'Selling Price'!I96*'Volume (KT)'!I96*'Selling Price'!I$20/10^3</f>
        <v>0</v>
      </c>
      <c r="J96" s="75">
        <f>'Selling Price'!J96*'Volume (KT)'!J96*'Selling Price'!J$20/10^3</f>
        <v>0</v>
      </c>
      <c r="K96" s="75">
        <f>'Selling Price'!K96*'Volume (KT)'!K96*'Selling Price'!K$20/10^3</f>
        <v>0</v>
      </c>
      <c r="L96" s="75">
        <f>'Selling Price'!L96*'Volume (KT)'!L96*'Selling Price'!L$20/10^3</f>
        <v>0</v>
      </c>
      <c r="M96" s="75">
        <f>'Selling Price'!M96*'Volume (KT)'!M96*'Selling Price'!M$20/10^3</f>
        <v>0</v>
      </c>
      <c r="N96" s="75">
        <f>'Selling Price'!N96*'Volume (KT)'!N96*'Selling Price'!N$20/10^3</f>
        <v>0</v>
      </c>
      <c r="O96" s="75">
        <f>'Selling Price'!O96*'Volume (KT)'!O96*'Selling Price'!O$20/10^3</f>
        <v>0</v>
      </c>
      <c r="P96" s="75">
        <f>'Selling Price'!P96*'Volume (KT)'!P96*'Selling Price'!P$20/10^3</f>
        <v>0</v>
      </c>
    </row>
    <row r="97" spans="1:16">
      <c r="A97" s="74" t="s">
        <v>91</v>
      </c>
      <c r="B97" s="85" t="s">
        <v>95</v>
      </c>
      <c r="C97" s="85" t="s">
        <v>118</v>
      </c>
      <c r="D97" s="85" t="s">
        <v>109</v>
      </c>
      <c r="E97" s="75">
        <f>'Selling Price'!E97*'Volume (KT)'!E97*'Selling Price'!E$20/10^3</f>
        <v>0</v>
      </c>
      <c r="F97" s="75">
        <f>'Selling Price'!F97*'Volume (KT)'!F97*'Selling Price'!F$20/10^3</f>
        <v>0</v>
      </c>
      <c r="G97" s="75">
        <f>'Selling Price'!G97*'Volume (KT)'!G97*'Selling Price'!G$20/10^3</f>
        <v>0</v>
      </c>
      <c r="H97" s="75">
        <f>'Selling Price'!H97*'Volume (KT)'!H97*'Selling Price'!H$20/10^3</f>
        <v>0</v>
      </c>
      <c r="I97" s="75">
        <f>'Selling Price'!I97*'Volume (KT)'!I97*'Selling Price'!I$20/10^3</f>
        <v>0</v>
      </c>
      <c r="J97" s="75">
        <f>'Selling Price'!J97*'Volume (KT)'!J97*'Selling Price'!J$20/10^3</f>
        <v>0</v>
      </c>
      <c r="K97" s="75">
        <f>'Selling Price'!K97*'Volume (KT)'!K97*'Selling Price'!K$20/10^3</f>
        <v>0</v>
      </c>
      <c r="L97" s="75">
        <f>'Selling Price'!L97*'Volume (KT)'!L97*'Selling Price'!L$20/10^3</f>
        <v>0</v>
      </c>
      <c r="M97" s="75">
        <f>'Selling Price'!M97*'Volume (KT)'!M97*'Selling Price'!M$20/10^3</f>
        <v>0</v>
      </c>
      <c r="N97" s="75">
        <f>'Selling Price'!N97*'Volume (KT)'!N97*'Selling Price'!N$20/10^3</f>
        <v>0</v>
      </c>
      <c r="O97" s="75">
        <f>'Selling Price'!O97*'Volume (KT)'!O97*'Selling Price'!O$20/10^3</f>
        <v>0</v>
      </c>
      <c r="P97" s="75">
        <f>'Selling Price'!P97*'Volume (KT)'!P97*'Selling Price'!P$20/10^3</f>
        <v>0</v>
      </c>
    </row>
    <row r="98" spans="1:16">
      <c r="A98" s="74" t="s">
        <v>91</v>
      </c>
      <c r="B98" s="85" t="s">
        <v>95</v>
      </c>
      <c r="C98" s="85" t="s">
        <v>119</v>
      </c>
      <c r="D98" s="85" t="s">
        <v>109</v>
      </c>
      <c r="E98" s="75">
        <f>'Selling Price'!E98*'Volume (KT)'!E98*'Selling Price'!E$20/10^3</f>
        <v>0</v>
      </c>
      <c r="F98" s="75">
        <f>'Selling Price'!F98*'Volume (KT)'!F98*'Selling Price'!F$20/10^3</f>
        <v>0</v>
      </c>
      <c r="G98" s="75">
        <f>'Selling Price'!G98*'Volume (KT)'!G98*'Selling Price'!G$20/10^3</f>
        <v>0</v>
      </c>
      <c r="H98" s="75">
        <f>'Selling Price'!H98*'Volume (KT)'!H98*'Selling Price'!H$20/10^3</f>
        <v>0</v>
      </c>
      <c r="I98" s="75">
        <f>'Selling Price'!I98*'Volume (KT)'!I98*'Selling Price'!I$20/10^3</f>
        <v>0</v>
      </c>
      <c r="J98" s="75">
        <f>'Selling Price'!J98*'Volume (KT)'!J98*'Selling Price'!J$20/10^3</f>
        <v>0</v>
      </c>
      <c r="K98" s="75">
        <f>'Selling Price'!K98*'Volume (KT)'!K98*'Selling Price'!K$20/10^3</f>
        <v>0</v>
      </c>
      <c r="L98" s="75">
        <f>'Selling Price'!L98*'Volume (KT)'!L98*'Selling Price'!L$20/10^3</f>
        <v>0</v>
      </c>
      <c r="M98" s="75">
        <f>'Selling Price'!M98*'Volume (KT)'!M98*'Selling Price'!M$20/10^3</f>
        <v>0</v>
      </c>
      <c r="N98" s="75">
        <f>'Selling Price'!N98*'Volume (KT)'!N98*'Selling Price'!N$20/10^3</f>
        <v>0</v>
      </c>
      <c r="O98" s="75">
        <f>'Selling Price'!O98*'Volume (KT)'!O98*'Selling Price'!O$20/10^3</f>
        <v>0</v>
      </c>
      <c r="P98" s="75">
        <f>'Selling Price'!P98*'Volume (KT)'!P98*'Selling Price'!P$20/10^3</f>
        <v>0</v>
      </c>
    </row>
    <row r="99" spans="1:16">
      <c r="A99" s="74" t="s">
        <v>91</v>
      </c>
      <c r="B99" s="85" t="s">
        <v>95</v>
      </c>
      <c r="C99" s="85" t="s">
        <v>120</v>
      </c>
      <c r="D99" s="85" t="s">
        <v>109</v>
      </c>
      <c r="E99" s="75">
        <f>'Selling Price'!E99*'Volume (KT)'!E99*'Selling Price'!E$20/10^3</f>
        <v>0</v>
      </c>
      <c r="F99" s="75">
        <f>'Selling Price'!F99*'Volume (KT)'!F99*'Selling Price'!F$20/10^3</f>
        <v>0</v>
      </c>
      <c r="G99" s="75">
        <f>'Selling Price'!G99*'Volume (KT)'!G99*'Selling Price'!G$20/10^3</f>
        <v>0</v>
      </c>
      <c r="H99" s="75">
        <f>'Selling Price'!H99*'Volume (KT)'!H99*'Selling Price'!H$20/10^3</f>
        <v>0</v>
      </c>
      <c r="I99" s="75">
        <f>'Selling Price'!I99*'Volume (KT)'!I99*'Selling Price'!I$20/10^3</f>
        <v>0</v>
      </c>
      <c r="J99" s="75">
        <f>'Selling Price'!J99*'Volume (KT)'!J99*'Selling Price'!J$20/10^3</f>
        <v>0</v>
      </c>
      <c r="K99" s="75">
        <f>'Selling Price'!K99*'Volume (KT)'!K99*'Selling Price'!K$20/10^3</f>
        <v>0</v>
      </c>
      <c r="L99" s="75">
        <f>'Selling Price'!L99*'Volume (KT)'!L99*'Selling Price'!L$20/10^3</f>
        <v>0</v>
      </c>
      <c r="M99" s="75">
        <f>'Selling Price'!M99*'Volume (KT)'!M99*'Selling Price'!M$20/10^3</f>
        <v>0</v>
      </c>
      <c r="N99" s="75">
        <f>'Selling Price'!N99*'Volume (KT)'!N99*'Selling Price'!N$20/10^3</f>
        <v>0</v>
      </c>
      <c r="O99" s="75">
        <f>'Selling Price'!O99*'Volume (KT)'!O99*'Selling Price'!O$20/10^3</f>
        <v>0</v>
      </c>
      <c r="P99" s="75">
        <f>'Selling Price'!P99*'Volume (KT)'!P99*'Selling Price'!P$20/10^3</f>
        <v>0</v>
      </c>
    </row>
    <row r="100" spans="1:16">
      <c r="A100" s="74" t="s">
        <v>91</v>
      </c>
      <c r="B100" s="85" t="s">
        <v>116</v>
      </c>
      <c r="C100" s="85" t="s">
        <v>106</v>
      </c>
      <c r="D100" s="85" t="s">
        <v>116</v>
      </c>
      <c r="E100" s="75">
        <f>'Selling Price'!E100*'Volume (KT)'!E100*'Selling Price'!E$20/10^3</f>
        <v>0</v>
      </c>
      <c r="F100" s="75">
        <f>'Selling Price'!F100*'Volume (KT)'!F100*'Selling Price'!F$20/10^3</f>
        <v>0</v>
      </c>
      <c r="G100" s="75">
        <f>'Selling Price'!G100*'Volume (KT)'!G100*'Selling Price'!G$20/10^3</f>
        <v>0</v>
      </c>
      <c r="H100" s="75">
        <f>'Selling Price'!H100*'Volume (KT)'!H100*'Selling Price'!H$20/10^3</f>
        <v>0</v>
      </c>
      <c r="I100" s="75">
        <f>'Selling Price'!I100*'Volume (KT)'!I100*'Selling Price'!I$20/10^3</f>
        <v>0</v>
      </c>
      <c r="J100" s="75">
        <f>'Selling Price'!J100*'Volume (KT)'!J100*'Selling Price'!J$20/10^3</f>
        <v>0</v>
      </c>
      <c r="K100" s="75">
        <f>'Selling Price'!K100*'Volume (KT)'!K100*'Selling Price'!K$20/10^3</f>
        <v>0</v>
      </c>
      <c r="L100" s="75">
        <f>'Selling Price'!L100*'Volume (KT)'!L100*'Selling Price'!L$20/10^3</f>
        <v>0</v>
      </c>
      <c r="M100" s="75">
        <f>'Selling Price'!M100*'Volume (KT)'!M100*'Selling Price'!M$20/10^3</f>
        <v>0</v>
      </c>
      <c r="N100" s="75">
        <f>'Selling Price'!N100*'Volume (KT)'!N100*'Selling Price'!N$20/10^3</f>
        <v>0</v>
      </c>
      <c r="O100" s="75">
        <f>'Selling Price'!O100*'Volume (KT)'!O100*'Selling Price'!O$20/10^3</f>
        <v>0</v>
      </c>
      <c r="P100" s="75">
        <f>'Selling Price'!P100*'Volume (KT)'!P100*'Selling Price'!P$20/10^3</f>
        <v>0</v>
      </c>
    </row>
    <row r="101" spans="1:16">
      <c r="A101" s="74" t="s">
        <v>91</v>
      </c>
      <c r="B101" s="85" t="s">
        <v>116</v>
      </c>
      <c r="C101" s="85" t="s">
        <v>115</v>
      </c>
      <c r="D101" s="85" t="s">
        <v>116</v>
      </c>
      <c r="E101" s="75">
        <f>'Selling Price'!E101*'Volume (KT)'!E101*'Selling Price'!E$20/10^3</f>
        <v>31.122873336570386</v>
      </c>
      <c r="F101" s="75">
        <f>'Selling Price'!F101*'Volume (KT)'!F101*'Selling Price'!F$20/10^3</f>
        <v>0</v>
      </c>
      <c r="G101" s="75">
        <f>'Selling Price'!G101*'Volume (KT)'!G101*'Selling Price'!G$20/10^3</f>
        <v>18.874326149088017</v>
      </c>
      <c r="H101" s="75">
        <f>'Selling Price'!H101*'Volume (KT)'!H101*'Selling Price'!H$20/10^3</f>
        <v>15.666730078386617</v>
      </c>
      <c r="I101" s="75">
        <f>'Selling Price'!I101*'Volume (KT)'!I101*'Selling Price'!I$20/10^3</f>
        <v>15.100576543713119</v>
      </c>
      <c r="J101" s="75">
        <f>'Selling Price'!J101*'Volume (KT)'!J101*'Selling Price'!J$20/10^3</f>
        <v>14.534423009039623</v>
      </c>
      <c r="K101" s="75">
        <f>'Selling Price'!K101*'Volume (KT)'!K101*'Selling Price'!K$20/10^3</f>
        <v>13.889968487551778</v>
      </c>
      <c r="L101" s="75">
        <f>'Selling Price'!L101*'Volume (KT)'!L101*'Selling Price'!L$20/10^3</f>
        <v>13.523158094398248</v>
      </c>
      <c r="M101" s="75">
        <f>'Selling Price'!M101*'Volume (KT)'!M101*'Selling Price'!M$20/10^3</f>
        <v>13.68350730809119</v>
      </c>
      <c r="N101" s="75">
        <f>'Selling Price'!N101*'Volume (KT)'!N101*'Selling Price'!N$20/10^3</f>
        <v>0</v>
      </c>
      <c r="O101" s="75">
        <f>'Selling Price'!O101*'Volume (KT)'!O101*'Selling Price'!O$20/10^3</f>
        <v>0</v>
      </c>
      <c r="P101" s="75">
        <f>'Selling Price'!P101*'Volume (KT)'!P101*'Selling Price'!P$20/10^3</f>
        <v>14.269008069284846</v>
      </c>
    </row>
    <row r="102" spans="1:16">
      <c r="A102" s="74" t="s">
        <v>91</v>
      </c>
      <c r="B102" s="85" t="s">
        <v>116</v>
      </c>
      <c r="C102" s="85" t="s">
        <v>233</v>
      </c>
      <c r="D102" s="85" t="s">
        <v>116</v>
      </c>
      <c r="E102" s="75">
        <f>'Selling Price'!E102*'Volume (KT)'!E102*'Selling Price'!E$20/10^3</f>
        <v>0</v>
      </c>
      <c r="F102" s="75">
        <f>'Selling Price'!F102*'Volume (KT)'!F102*'Selling Price'!F$20/10^3</f>
        <v>0</v>
      </c>
      <c r="G102" s="75">
        <f>'Selling Price'!G102*'Volume (KT)'!G102*'Selling Price'!G$20/10^3</f>
        <v>0</v>
      </c>
      <c r="H102" s="75">
        <f>'Selling Price'!H102*'Volume (KT)'!H102*'Selling Price'!H$20/10^3</f>
        <v>0</v>
      </c>
      <c r="I102" s="75">
        <f>'Selling Price'!I102*'Volume (KT)'!I102*'Selling Price'!I$20/10^3</f>
        <v>0</v>
      </c>
      <c r="J102" s="75">
        <f>'Selling Price'!J102*'Volume (KT)'!J102*'Selling Price'!J$20/10^3</f>
        <v>0</v>
      </c>
      <c r="K102" s="75">
        <f>'Selling Price'!K102*'Volume (KT)'!K102*'Selling Price'!K$20/10^3</f>
        <v>0</v>
      </c>
      <c r="L102" s="75">
        <f>'Selling Price'!L102*'Volume (KT)'!L102*'Selling Price'!L$20/10^3</f>
        <v>0</v>
      </c>
      <c r="M102" s="75">
        <f>'Selling Price'!M102*'Volume (KT)'!M102*'Selling Price'!M$20/10^3</f>
        <v>0</v>
      </c>
      <c r="N102" s="75">
        <f>'Selling Price'!N102*'Volume (KT)'!N102*'Selling Price'!N$20/10^3</f>
        <v>0</v>
      </c>
      <c r="O102" s="75">
        <f>'Selling Price'!O102*'Volume (KT)'!O102*'Selling Price'!O$20/10^3</f>
        <v>0</v>
      </c>
      <c r="P102" s="75">
        <f>'Selling Price'!P102*'Volume (KT)'!P102*'Selling Price'!P$20/10^3</f>
        <v>0</v>
      </c>
    </row>
    <row r="103" spans="1:16">
      <c r="A103" s="74" t="s">
        <v>91</v>
      </c>
      <c r="B103" s="85" t="s">
        <v>2</v>
      </c>
      <c r="C103" s="85" t="s">
        <v>106</v>
      </c>
      <c r="D103" s="85" t="s">
        <v>107</v>
      </c>
      <c r="E103" s="75">
        <f>'Selling Price'!E103*'Volume (KT)'!E103*'Selling Price'!E$20/10^3</f>
        <v>0</v>
      </c>
      <c r="F103" s="75">
        <f>'Selling Price'!F103*'Volume (KT)'!F103*'Selling Price'!F$20/10^3</f>
        <v>0</v>
      </c>
      <c r="G103" s="75">
        <f>'Selling Price'!G103*'Volume (KT)'!G103*'Selling Price'!G$20/10^3</f>
        <v>0</v>
      </c>
      <c r="H103" s="75">
        <f>'Selling Price'!H103*'Volume (KT)'!H103*'Selling Price'!H$20/10^3</f>
        <v>0</v>
      </c>
      <c r="I103" s="75">
        <f>'Selling Price'!I103*'Volume (KT)'!I103*'Selling Price'!I$20/10^3</f>
        <v>0</v>
      </c>
      <c r="J103" s="75">
        <f>'Selling Price'!J103*'Volume (KT)'!J103*'Selling Price'!J$20/10^3</f>
        <v>0</v>
      </c>
      <c r="K103" s="75">
        <f>'Selling Price'!K103*'Volume (KT)'!K103*'Selling Price'!K$20/10^3</f>
        <v>0</v>
      </c>
      <c r="L103" s="75">
        <f>'Selling Price'!L103*'Volume (KT)'!L103*'Selling Price'!L$20/10^3</f>
        <v>0</v>
      </c>
      <c r="M103" s="75">
        <f>'Selling Price'!M103*'Volume (KT)'!M103*'Selling Price'!M$20/10^3</f>
        <v>0</v>
      </c>
      <c r="N103" s="75">
        <f>'Selling Price'!N103*'Volume (KT)'!N103*'Selling Price'!N$20/10^3</f>
        <v>0</v>
      </c>
      <c r="O103" s="75">
        <f>'Selling Price'!O103*'Volume (KT)'!O103*'Selling Price'!O$20/10^3</f>
        <v>0</v>
      </c>
      <c r="P103" s="75">
        <f>'Selling Price'!P103*'Volume (KT)'!P103*'Selling Price'!P$20/10^3</f>
        <v>0</v>
      </c>
    </row>
    <row r="104" spans="1:16">
      <c r="A104" s="74" t="s">
        <v>91</v>
      </c>
      <c r="B104" s="85" t="s">
        <v>2</v>
      </c>
      <c r="C104" s="85" t="s">
        <v>106</v>
      </c>
      <c r="D104" s="85" t="s">
        <v>109</v>
      </c>
      <c r="E104" s="75">
        <f>'Selling Price'!E104*'Volume (KT)'!E104*'Selling Price'!E$20/10^3</f>
        <v>0</v>
      </c>
      <c r="F104" s="75">
        <f>'Selling Price'!F104*'Volume (KT)'!F104*'Selling Price'!F$20/10^3</f>
        <v>0</v>
      </c>
      <c r="G104" s="75">
        <f>'Selling Price'!G104*'Volume (KT)'!G104*'Selling Price'!G$20/10^3</f>
        <v>0</v>
      </c>
      <c r="H104" s="75">
        <f>'Selling Price'!H104*'Volume (KT)'!H104*'Selling Price'!H$20/10^3</f>
        <v>0</v>
      </c>
      <c r="I104" s="75">
        <f>'Selling Price'!I104*'Volume (KT)'!I104*'Selling Price'!I$20/10^3</f>
        <v>0</v>
      </c>
      <c r="J104" s="75">
        <f>'Selling Price'!J104*'Volume (KT)'!J104*'Selling Price'!J$20/10^3</f>
        <v>0</v>
      </c>
      <c r="K104" s="75">
        <f>'Selling Price'!K104*'Volume (KT)'!K104*'Selling Price'!K$20/10^3</f>
        <v>0</v>
      </c>
      <c r="L104" s="75">
        <f>'Selling Price'!L104*'Volume (KT)'!L104*'Selling Price'!L$20/10^3</f>
        <v>0</v>
      </c>
      <c r="M104" s="75">
        <f>'Selling Price'!M104*'Volume (KT)'!M104*'Selling Price'!M$20/10^3</f>
        <v>0</v>
      </c>
      <c r="N104" s="75">
        <f>'Selling Price'!N104*'Volume (KT)'!N104*'Selling Price'!N$20/10^3</f>
        <v>0</v>
      </c>
      <c r="O104" s="75">
        <f>'Selling Price'!O104*'Volume (KT)'!O104*'Selling Price'!O$20/10^3</f>
        <v>0</v>
      </c>
      <c r="P104" s="75">
        <f>'Selling Price'!P104*'Volume (KT)'!P104*'Selling Price'!P$20/10^3</f>
        <v>0</v>
      </c>
    </row>
    <row r="105" spans="1:16">
      <c r="A105" s="74" t="s">
        <v>91</v>
      </c>
      <c r="B105" s="85" t="s">
        <v>2</v>
      </c>
      <c r="C105" s="85" t="s">
        <v>106</v>
      </c>
      <c r="D105" s="85" t="s">
        <v>121</v>
      </c>
      <c r="E105" s="75">
        <f>'Selling Price'!E105*'Volume (KT)'!E105*'Selling Price'!E$20/10^3</f>
        <v>0</v>
      </c>
      <c r="F105" s="75">
        <f>'Selling Price'!F105*'Volume (KT)'!F105*'Selling Price'!F$20/10^3</f>
        <v>0</v>
      </c>
      <c r="G105" s="75">
        <f>'Selling Price'!G105*'Volume (KT)'!G105*'Selling Price'!G$20/10^3</f>
        <v>0</v>
      </c>
      <c r="H105" s="75">
        <f>'Selling Price'!H105*'Volume (KT)'!H105*'Selling Price'!H$20/10^3</f>
        <v>0</v>
      </c>
      <c r="I105" s="75">
        <f>'Selling Price'!I105*'Volume (KT)'!I105*'Selling Price'!I$20/10^3</f>
        <v>0</v>
      </c>
      <c r="J105" s="75">
        <f>'Selling Price'!J105*'Volume (KT)'!J105*'Selling Price'!J$20/10^3</f>
        <v>0</v>
      </c>
      <c r="K105" s="75">
        <f>'Selling Price'!K105*'Volume (KT)'!K105*'Selling Price'!K$20/10^3</f>
        <v>0</v>
      </c>
      <c r="L105" s="75">
        <f>'Selling Price'!L105*'Volume (KT)'!L105*'Selling Price'!L$20/10^3</f>
        <v>0</v>
      </c>
      <c r="M105" s="75">
        <f>'Selling Price'!M105*'Volume (KT)'!M105*'Selling Price'!M$20/10^3</f>
        <v>0</v>
      </c>
      <c r="N105" s="75">
        <f>'Selling Price'!N105*'Volume (KT)'!N105*'Selling Price'!N$20/10^3</f>
        <v>0</v>
      </c>
      <c r="O105" s="75">
        <f>'Selling Price'!O105*'Volume (KT)'!O105*'Selling Price'!O$20/10^3</f>
        <v>0</v>
      </c>
      <c r="P105" s="75">
        <f>'Selling Price'!P105*'Volume (KT)'!P105*'Selling Price'!P$20/10^3</f>
        <v>0</v>
      </c>
    </row>
    <row r="106" spans="1:16">
      <c r="A106" s="74" t="s">
        <v>91</v>
      </c>
      <c r="B106" s="85" t="s">
        <v>2</v>
      </c>
      <c r="C106" s="85" t="s">
        <v>112</v>
      </c>
      <c r="D106" s="294" t="s">
        <v>107</v>
      </c>
      <c r="E106" s="75">
        <f>'Selling Price'!E106*'Volume (KT)'!E106*'Selling Price'!E$20/10^3</f>
        <v>0</v>
      </c>
      <c r="F106" s="75">
        <f>'Selling Price'!F106*'Volume (KT)'!F106*'Selling Price'!F$20/10^3</f>
        <v>0</v>
      </c>
      <c r="G106" s="75">
        <f>'Selling Price'!G106*'Volume (KT)'!G106*'Selling Price'!G$20/10^3</f>
        <v>0</v>
      </c>
      <c r="H106" s="75">
        <f>'Selling Price'!H106*'Volume (KT)'!H106*'Selling Price'!H$20/10^3</f>
        <v>0</v>
      </c>
      <c r="I106" s="75">
        <f>'Selling Price'!I106*'Volume (KT)'!I106*'Selling Price'!I$20/10^3</f>
        <v>0</v>
      </c>
      <c r="J106" s="75">
        <f>'Selling Price'!J106*'Volume (KT)'!J106*'Selling Price'!J$20/10^3</f>
        <v>0</v>
      </c>
      <c r="K106" s="75">
        <f>'Selling Price'!K106*'Volume (KT)'!K106*'Selling Price'!K$20/10^3</f>
        <v>0</v>
      </c>
      <c r="L106" s="75">
        <f>'Selling Price'!L106*'Volume (KT)'!L106*'Selling Price'!L$20/10^3</f>
        <v>0</v>
      </c>
      <c r="M106" s="75">
        <f>'Selling Price'!M106*'Volume (KT)'!M106*'Selling Price'!M$20/10^3</f>
        <v>0</v>
      </c>
      <c r="N106" s="75">
        <f>'Selling Price'!N106*'Volume (KT)'!N106*'Selling Price'!N$20/10^3</f>
        <v>0</v>
      </c>
      <c r="O106" s="75">
        <f>'Selling Price'!O106*'Volume (KT)'!O106*'Selling Price'!O$20/10^3</f>
        <v>0</v>
      </c>
      <c r="P106" s="75">
        <f>'Selling Price'!P106*'Volume (KT)'!P106*'Selling Price'!P$20/10^3</f>
        <v>0</v>
      </c>
    </row>
    <row r="107" spans="1:16">
      <c r="A107" s="74" t="s">
        <v>91</v>
      </c>
      <c r="B107" s="85" t="s">
        <v>2</v>
      </c>
      <c r="C107" s="85" t="s">
        <v>112</v>
      </c>
      <c r="D107" s="294" t="s">
        <v>109</v>
      </c>
      <c r="E107" s="75">
        <f>'Selling Price'!E107*'Volume (KT)'!E107*'Selling Price'!E$20/10^3</f>
        <v>0</v>
      </c>
      <c r="F107" s="75">
        <f>'Selling Price'!F107*'Volume (KT)'!F107*'Selling Price'!F$20/10^3</f>
        <v>0</v>
      </c>
      <c r="G107" s="75">
        <f>'Selling Price'!G107*'Volume (KT)'!G107*'Selling Price'!G$20/10^3</f>
        <v>0</v>
      </c>
      <c r="H107" s="75">
        <f>'Selling Price'!H107*'Volume (KT)'!H107*'Selling Price'!H$20/10^3</f>
        <v>0</v>
      </c>
      <c r="I107" s="75">
        <f>'Selling Price'!I107*'Volume (KT)'!I107*'Selling Price'!I$20/10^3</f>
        <v>0</v>
      </c>
      <c r="J107" s="75">
        <f>'Selling Price'!J107*'Volume (KT)'!J107*'Selling Price'!J$20/10^3</f>
        <v>0</v>
      </c>
      <c r="K107" s="75">
        <f>'Selling Price'!K107*'Volume (KT)'!K107*'Selling Price'!K$20/10^3</f>
        <v>0</v>
      </c>
      <c r="L107" s="75">
        <f>'Selling Price'!L107*'Volume (KT)'!L107*'Selling Price'!L$20/10^3</f>
        <v>0</v>
      </c>
      <c r="M107" s="75">
        <f>'Selling Price'!M107*'Volume (KT)'!M107*'Selling Price'!M$20/10^3</f>
        <v>0</v>
      </c>
      <c r="N107" s="75">
        <f>'Selling Price'!N107*'Volume (KT)'!N107*'Selling Price'!N$20/10^3</f>
        <v>0</v>
      </c>
      <c r="O107" s="75">
        <f>'Selling Price'!O107*'Volume (KT)'!O107*'Selling Price'!O$20/10^3</f>
        <v>0</v>
      </c>
      <c r="P107" s="75">
        <f>'Selling Price'!P107*'Volume (KT)'!P107*'Selling Price'!P$20/10^3</f>
        <v>0</v>
      </c>
    </row>
    <row r="108" spans="1:16">
      <c r="A108" s="74" t="s">
        <v>91</v>
      </c>
      <c r="B108" s="85" t="s">
        <v>2</v>
      </c>
      <c r="C108" s="85" t="s">
        <v>114</v>
      </c>
      <c r="D108" s="294" t="s">
        <v>107</v>
      </c>
      <c r="E108" s="75">
        <f>'Selling Price'!E108*'Volume (KT)'!E108*'Selling Price'!E$20/10^3</f>
        <v>0</v>
      </c>
      <c r="F108" s="75">
        <f>'Selling Price'!F108*'Volume (KT)'!F108*'Selling Price'!F$20/10^3</f>
        <v>0</v>
      </c>
      <c r="G108" s="75">
        <f>'Selling Price'!G108*'Volume (KT)'!G108*'Selling Price'!G$20/10^3</f>
        <v>0</v>
      </c>
      <c r="H108" s="75">
        <f>'Selling Price'!H108*'Volume (KT)'!H108*'Selling Price'!H$20/10^3</f>
        <v>0</v>
      </c>
      <c r="I108" s="75">
        <f>'Selling Price'!I108*'Volume (KT)'!I108*'Selling Price'!I$20/10^3</f>
        <v>0</v>
      </c>
      <c r="J108" s="75">
        <f>'Selling Price'!J108*'Volume (KT)'!J108*'Selling Price'!J$20/10^3</f>
        <v>0</v>
      </c>
      <c r="K108" s="75">
        <f>'Selling Price'!K108*'Volume (KT)'!K108*'Selling Price'!K$20/10^3</f>
        <v>0</v>
      </c>
      <c r="L108" s="75">
        <f>'Selling Price'!L108*'Volume (KT)'!L108*'Selling Price'!L$20/10^3</f>
        <v>0</v>
      </c>
      <c r="M108" s="75">
        <f>'Selling Price'!M108*'Volume (KT)'!M108*'Selling Price'!M$20/10^3</f>
        <v>0</v>
      </c>
      <c r="N108" s="75">
        <f>'Selling Price'!N108*'Volume (KT)'!N108*'Selling Price'!N$20/10^3</f>
        <v>0</v>
      </c>
      <c r="O108" s="75">
        <f>'Selling Price'!O108*'Volume (KT)'!O108*'Selling Price'!O$20/10^3</f>
        <v>0</v>
      </c>
      <c r="P108" s="75">
        <f>'Selling Price'!P108*'Volume (KT)'!P108*'Selling Price'!P$20/10^3</f>
        <v>0</v>
      </c>
    </row>
    <row r="109" spans="1:16">
      <c r="A109" s="74" t="s">
        <v>91</v>
      </c>
      <c r="B109" s="85" t="s">
        <v>2</v>
      </c>
      <c r="C109" s="85" t="s">
        <v>114</v>
      </c>
      <c r="D109" s="294" t="s">
        <v>109</v>
      </c>
      <c r="E109" s="75">
        <f>'Selling Price'!E109*'Volume (KT)'!E109*'Selling Price'!E$20/10^3</f>
        <v>0</v>
      </c>
      <c r="F109" s="75">
        <f>'Selling Price'!F109*'Volume (KT)'!F109*'Selling Price'!F$20/10^3</f>
        <v>0</v>
      </c>
      <c r="G109" s="75">
        <f>'Selling Price'!G109*'Volume (KT)'!G109*'Selling Price'!G$20/10^3</f>
        <v>0</v>
      </c>
      <c r="H109" s="75">
        <f>'Selling Price'!H109*'Volume (KT)'!H109*'Selling Price'!H$20/10^3</f>
        <v>0</v>
      </c>
      <c r="I109" s="75">
        <f>'Selling Price'!I109*'Volume (KT)'!I109*'Selling Price'!I$20/10^3</f>
        <v>0</v>
      </c>
      <c r="J109" s="75">
        <f>'Selling Price'!J109*'Volume (KT)'!J109*'Selling Price'!J$20/10^3</f>
        <v>0</v>
      </c>
      <c r="K109" s="75">
        <f>'Selling Price'!K109*'Volume (KT)'!K109*'Selling Price'!K$20/10^3</f>
        <v>0</v>
      </c>
      <c r="L109" s="75">
        <f>'Selling Price'!L109*'Volume (KT)'!L109*'Selling Price'!L$20/10^3</f>
        <v>0</v>
      </c>
      <c r="M109" s="75">
        <f>'Selling Price'!M109*'Volume (KT)'!M109*'Selling Price'!M$20/10^3</f>
        <v>0</v>
      </c>
      <c r="N109" s="75">
        <f>'Selling Price'!N109*'Volume (KT)'!N109*'Selling Price'!N$20/10^3</f>
        <v>0</v>
      </c>
      <c r="O109" s="75">
        <f>'Selling Price'!O109*'Volume (KT)'!O109*'Selling Price'!O$20/10^3</f>
        <v>0</v>
      </c>
      <c r="P109" s="75">
        <f>'Selling Price'!P109*'Volume (KT)'!P109*'Selling Price'!P$20/10^3</f>
        <v>0</v>
      </c>
    </row>
    <row r="110" spans="1:16">
      <c r="A110" s="74" t="s">
        <v>91</v>
      </c>
      <c r="B110" s="85" t="s">
        <v>2</v>
      </c>
      <c r="C110" s="85" t="s">
        <v>114</v>
      </c>
      <c r="D110" s="85" t="s">
        <v>121</v>
      </c>
      <c r="E110" s="75">
        <f>'Selling Price'!E110*'Volume (KT)'!E110*'Selling Price'!E$20/10^3</f>
        <v>0</v>
      </c>
      <c r="F110" s="75">
        <f>'Selling Price'!F110*'Volume (KT)'!F110*'Selling Price'!F$20/10^3</f>
        <v>0</v>
      </c>
      <c r="G110" s="75">
        <f>'Selling Price'!G110*'Volume (KT)'!G110*'Selling Price'!G$20/10^3</f>
        <v>0</v>
      </c>
      <c r="H110" s="75">
        <f>'Selling Price'!H110*'Volume (KT)'!H110*'Selling Price'!H$20/10^3</f>
        <v>0</v>
      </c>
      <c r="I110" s="75">
        <f>'Selling Price'!I110*'Volume (KT)'!I110*'Selling Price'!I$20/10^3</f>
        <v>0</v>
      </c>
      <c r="J110" s="75">
        <f>'Selling Price'!J110*'Volume (KT)'!J110*'Selling Price'!J$20/10^3</f>
        <v>0</v>
      </c>
      <c r="K110" s="75">
        <f>'Selling Price'!K110*'Volume (KT)'!K110*'Selling Price'!K$20/10^3</f>
        <v>0</v>
      </c>
      <c r="L110" s="75">
        <f>'Selling Price'!L110*'Volume (KT)'!L110*'Selling Price'!L$20/10^3</f>
        <v>0</v>
      </c>
      <c r="M110" s="75">
        <f>'Selling Price'!M110*'Volume (KT)'!M110*'Selling Price'!M$20/10^3</f>
        <v>0</v>
      </c>
      <c r="N110" s="75">
        <f>'Selling Price'!N110*'Volume (KT)'!N110*'Selling Price'!N$20/10^3</f>
        <v>0</v>
      </c>
      <c r="O110" s="75">
        <f>'Selling Price'!O110*'Volume (KT)'!O110*'Selling Price'!O$20/10^3</f>
        <v>0</v>
      </c>
      <c r="P110" s="75">
        <f>'Selling Price'!P110*'Volume (KT)'!P110*'Selling Price'!P$20/10^3</f>
        <v>0</v>
      </c>
    </row>
    <row r="111" spans="1:16">
      <c r="A111" s="74" t="s">
        <v>91</v>
      </c>
      <c r="B111" s="85" t="s">
        <v>2</v>
      </c>
      <c r="C111" s="85" t="s">
        <v>115</v>
      </c>
      <c r="D111" s="294" t="s">
        <v>107</v>
      </c>
      <c r="E111" s="75">
        <f>'Selling Price'!E111*'Volume (KT)'!E111*'Selling Price'!E$20/10^3</f>
        <v>0</v>
      </c>
      <c r="F111" s="75">
        <f>'Selling Price'!F111*'Volume (KT)'!F111*'Selling Price'!F$20/10^3</f>
        <v>0</v>
      </c>
      <c r="G111" s="75">
        <f>'Selling Price'!G111*'Volume (KT)'!G111*'Selling Price'!G$20/10^3</f>
        <v>0</v>
      </c>
      <c r="H111" s="75">
        <f>'Selling Price'!H111*'Volume (KT)'!H111*'Selling Price'!H$20/10^3</f>
        <v>0</v>
      </c>
      <c r="I111" s="75">
        <f>'Selling Price'!I111*'Volume (KT)'!I111*'Selling Price'!I$20/10^3</f>
        <v>0</v>
      </c>
      <c r="J111" s="75">
        <f>'Selling Price'!J111*'Volume (KT)'!J111*'Selling Price'!J$20/10^3</f>
        <v>0</v>
      </c>
      <c r="K111" s="75">
        <f>'Selling Price'!K111*'Volume (KT)'!K111*'Selling Price'!K$20/10^3</f>
        <v>0</v>
      </c>
      <c r="L111" s="75">
        <f>'Selling Price'!L111*'Volume (KT)'!L111*'Selling Price'!L$20/10^3</f>
        <v>0</v>
      </c>
      <c r="M111" s="75">
        <f>'Selling Price'!M111*'Volume (KT)'!M111*'Selling Price'!M$20/10^3</f>
        <v>0</v>
      </c>
      <c r="N111" s="75">
        <f>'Selling Price'!N111*'Volume (KT)'!N111*'Selling Price'!N$20/10^3</f>
        <v>0</v>
      </c>
      <c r="O111" s="75">
        <f>'Selling Price'!O111*'Volume (KT)'!O111*'Selling Price'!O$20/10^3</f>
        <v>0</v>
      </c>
      <c r="P111" s="75">
        <f>'Selling Price'!P111*'Volume (KT)'!P111*'Selling Price'!P$20/10^3</f>
        <v>0</v>
      </c>
    </row>
    <row r="112" spans="1:16">
      <c r="A112" s="74" t="s">
        <v>91</v>
      </c>
      <c r="B112" s="85" t="s">
        <v>2</v>
      </c>
      <c r="C112" s="85" t="s">
        <v>115</v>
      </c>
      <c r="D112" s="294" t="s">
        <v>109</v>
      </c>
      <c r="E112" s="75">
        <f>'Selling Price'!E112*'Volume (KT)'!E112*'Selling Price'!E$20/10^3</f>
        <v>0</v>
      </c>
      <c r="F112" s="75">
        <f>'Selling Price'!F112*'Volume (KT)'!F112*'Selling Price'!F$20/10^3</f>
        <v>0</v>
      </c>
      <c r="G112" s="75">
        <f>'Selling Price'!G112*'Volume (KT)'!G112*'Selling Price'!G$20/10^3</f>
        <v>0</v>
      </c>
      <c r="H112" s="75">
        <f>'Selling Price'!H112*'Volume (KT)'!H112*'Selling Price'!H$20/10^3</f>
        <v>0</v>
      </c>
      <c r="I112" s="75">
        <f>'Selling Price'!I112*'Volume (KT)'!I112*'Selling Price'!I$20/10^3</f>
        <v>0</v>
      </c>
      <c r="J112" s="75">
        <f>'Selling Price'!J112*'Volume (KT)'!J112*'Selling Price'!J$20/10^3</f>
        <v>0</v>
      </c>
      <c r="K112" s="75">
        <f>'Selling Price'!K112*'Volume (KT)'!K112*'Selling Price'!K$20/10^3</f>
        <v>0</v>
      </c>
      <c r="L112" s="75">
        <f>'Selling Price'!L112*'Volume (KT)'!L112*'Selling Price'!L$20/10^3</f>
        <v>0</v>
      </c>
      <c r="M112" s="75">
        <f>'Selling Price'!M112*'Volume (KT)'!M112*'Selling Price'!M$20/10^3</f>
        <v>0</v>
      </c>
      <c r="N112" s="75">
        <f>'Selling Price'!N112*'Volume (KT)'!N112*'Selling Price'!N$20/10^3</f>
        <v>0</v>
      </c>
      <c r="O112" s="75">
        <f>'Selling Price'!O112*'Volume (KT)'!O112*'Selling Price'!O$20/10^3</f>
        <v>0</v>
      </c>
      <c r="P112" s="75">
        <f>'Selling Price'!P112*'Volume (KT)'!P112*'Selling Price'!P$20/10^3</f>
        <v>0</v>
      </c>
    </row>
    <row r="113" spans="1:16">
      <c r="A113" s="74" t="s">
        <v>91</v>
      </c>
      <c r="B113" s="85" t="s">
        <v>2</v>
      </c>
      <c r="C113" s="85" t="s">
        <v>116</v>
      </c>
      <c r="D113" s="294" t="s">
        <v>107</v>
      </c>
      <c r="E113" s="75">
        <f>'Selling Price'!E113*'Volume (KT)'!E113*'Selling Price'!E$20/10^3</f>
        <v>0</v>
      </c>
      <c r="F113" s="75">
        <f>'Selling Price'!F113*'Volume (KT)'!F113*'Selling Price'!F$20/10^3</f>
        <v>0</v>
      </c>
      <c r="G113" s="75">
        <f>'Selling Price'!G113*'Volume (KT)'!G113*'Selling Price'!G$20/10^3</f>
        <v>0</v>
      </c>
      <c r="H113" s="75">
        <f>'Selling Price'!H113*'Volume (KT)'!H113*'Selling Price'!H$20/10^3</f>
        <v>0</v>
      </c>
      <c r="I113" s="75">
        <f>'Selling Price'!I113*'Volume (KT)'!I113*'Selling Price'!I$20/10^3</f>
        <v>0</v>
      </c>
      <c r="J113" s="75">
        <f>'Selling Price'!J113*'Volume (KT)'!J113*'Selling Price'!J$20/10^3</f>
        <v>0</v>
      </c>
      <c r="K113" s="75">
        <f>'Selling Price'!K113*'Volume (KT)'!K113*'Selling Price'!K$20/10^3</f>
        <v>0</v>
      </c>
      <c r="L113" s="75">
        <f>'Selling Price'!L113*'Volume (KT)'!L113*'Selling Price'!L$20/10^3</f>
        <v>0</v>
      </c>
      <c r="M113" s="75">
        <f>'Selling Price'!M113*'Volume (KT)'!M113*'Selling Price'!M$20/10^3</f>
        <v>0</v>
      </c>
      <c r="N113" s="75">
        <f>'Selling Price'!N113*'Volume (KT)'!N113*'Selling Price'!N$20/10^3</f>
        <v>0</v>
      </c>
      <c r="O113" s="75">
        <f>'Selling Price'!O113*'Volume (KT)'!O113*'Selling Price'!O$20/10^3</f>
        <v>0</v>
      </c>
      <c r="P113" s="75">
        <f>'Selling Price'!P113*'Volume (KT)'!P113*'Selling Price'!P$20/10^3</f>
        <v>0</v>
      </c>
    </row>
    <row r="114" spans="1:16">
      <c r="A114" s="74" t="s">
        <v>91</v>
      </c>
      <c r="B114" s="85" t="s">
        <v>2</v>
      </c>
      <c r="C114" s="85" t="s">
        <v>116</v>
      </c>
      <c r="D114" s="294" t="s">
        <v>109</v>
      </c>
      <c r="E114" s="75">
        <f>'Selling Price'!E114*'Volume (KT)'!E114*'Selling Price'!E$20/10^3</f>
        <v>0</v>
      </c>
      <c r="F114" s="75">
        <f>'Selling Price'!F114*'Volume (KT)'!F114*'Selling Price'!F$20/10^3</f>
        <v>0</v>
      </c>
      <c r="G114" s="75">
        <f>'Selling Price'!G114*'Volume (KT)'!G114*'Selling Price'!G$20/10^3</f>
        <v>0</v>
      </c>
      <c r="H114" s="75">
        <f>'Selling Price'!H114*'Volume (KT)'!H114*'Selling Price'!H$20/10^3</f>
        <v>0</v>
      </c>
      <c r="I114" s="75">
        <f>'Selling Price'!I114*'Volume (KT)'!I114*'Selling Price'!I$20/10^3</f>
        <v>0</v>
      </c>
      <c r="J114" s="75">
        <f>'Selling Price'!J114*'Volume (KT)'!J114*'Selling Price'!J$20/10^3</f>
        <v>0</v>
      </c>
      <c r="K114" s="75">
        <f>'Selling Price'!K114*'Volume (KT)'!K114*'Selling Price'!K$20/10^3</f>
        <v>0</v>
      </c>
      <c r="L114" s="75">
        <f>'Selling Price'!L114*'Volume (KT)'!L114*'Selling Price'!L$20/10^3</f>
        <v>0</v>
      </c>
      <c r="M114" s="75">
        <f>'Selling Price'!M114*'Volume (KT)'!M114*'Selling Price'!M$20/10^3</f>
        <v>0</v>
      </c>
      <c r="N114" s="75">
        <f>'Selling Price'!N114*'Volume (KT)'!N114*'Selling Price'!N$20/10^3</f>
        <v>0</v>
      </c>
      <c r="O114" s="75">
        <f>'Selling Price'!O114*'Volume (KT)'!O114*'Selling Price'!O$20/10^3</f>
        <v>0</v>
      </c>
      <c r="P114" s="75">
        <f>'Selling Price'!P114*'Volume (KT)'!P114*'Selling Price'!P$20/10^3</f>
        <v>0</v>
      </c>
    </row>
    <row r="115" spans="1:16">
      <c r="A115" s="74" t="s">
        <v>91</v>
      </c>
      <c r="B115" s="85" t="s">
        <v>2</v>
      </c>
      <c r="C115" s="85" t="s">
        <v>233</v>
      </c>
      <c r="D115" s="294" t="s">
        <v>107</v>
      </c>
      <c r="E115" s="75">
        <f>'Selling Price'!E115*'Volume (KT)'!E115*'Selling Price'!E$20/10^3</f>
        <v>0</v>
      </c>
      <c r="F115" s="75">
        <f>'Selling Price'!F115*'Volume (KT)'!F115*'Selling Price'!F$20/10^3</f>
        <v>0</v>
      </c>
      <c r="G115" s="75">
        <f>'Selling Price'!G115*'Volume (KT)'!G115*'Selling Price'!G$20/10^3</f>
        <v>0</v>
      </c>
      <c r="H115" s="75">
        <f>'Selling Price'!H115*'Volume (KT)'!H115*'Selling Price'!H$20/10^3</f>
        <v>0</v>
      </c>
      <c r="I115" s="75">
        <f>'Selling Price'!I115*'Volume (KT)'!I115*'Selling Price'!I$20/10^3</f>
        <v>0</v>
      </c>
      <c r="J115" s="75">
        <f>'Selling Price'!J115*'Volume (KT)'!J115*'Selling Price'!J$20/10^3</f>
        <v>0</v>
      </c>
      <c r="K115" s="75">
        <f>'Selling Price'!K115*'Volume (KT)'!K115*'Selling Price'!K$20/10^3</f>
        <v>0</v>
      </c>
      <c r="L115" s="75">
        <f>'Selling Price'!L115*'Volume (KT)'!L115*'Selling Price'!L$20/10^3</f>
        <v>0</v>
      </c>
      <c r="M115" s="75">
        <f>'Selling Price'!M115*'Volume (KT)'!M115*'Selling Price'!M$20/10^3</f>
        <v>0</v>
      </c>
      <c r="N115" s="75">
        <f>'Selling Price'!N115*'Volume (KT)'!N115*'Selling Price'!N$20/10^3</f>
        <v>0</v>
      </c>
      <c r="O115" s="75">
        <f>'Selling Price'!O115*'Volume (KT)'!O115*'Selling Price'!O$20/10^3</f>
        <v>0</v>
      </c>
      <c r="P115" s="75">
        <f>'Selling Price'!P115*'Volume (KT)'!P115*'Selling Price'!P$20/10^3</f>
        <v>0</v>
      </c>
    </row>
    <row r="116" spans="1:16">
      <c r="A116" s="74" t="s">
        <v>91</v>
      </c>
      <c r="B116" s="85" t="s">
        <v>2</v>
      </c>
      <c r="C116" s="85" t="s">
        <v>233</v>
      </c>
      <c r="D116" s="294" t="s">
        <v>109</v>
      </c>
      <c r="E116" s="75">
        <f>'Selling Price'!E116*'Volume (KT)'!E116*'Selling Price'!E$20/10^3</f>
        <v>0</v>
      </c>
      <c r="F116" s="75">
        <f>'Selling Price'!F116*'Volume (KT)'!F116*'Selling Price'!F$20/10^3</f>
        <v>0</v>
      </c>
      <c r="G116" s="75">
        <f>'Selling Price'!G116*'Volume (KT)'!G116*'Selling Price'!G$20/10^3</f>
        <v>0</v>
      </c>
      <c r="H116" s="75">
        <f>'Selling Price'!H116*'Volume (KT)'!H116*'Selling Price'!H$20/10^3</f>
        <v>0</v>
      </c>
      <c r="I116" s="75">
        <f>'Selling Price'!I116*'Volume (KT)'!I116*'Selling Price'!I$20/10^3</f>
        <v>0</v>
      </c>
      <c r="J116" s="75">
        <f>'Selling Price'!J116*'Volume (KT)'!J116*'Selling Price'!J$20/10^3</f>
        <v>0</v>
      </c>
      <c r="K116" s="75">
        <f>'Selling Price'!K116*'Volume (KT)'!K116*'Selling Price'!K$20/10^3</f>
        <v>0</v>
      </c>
      <c r="L116" s="75">
        <f>'Selling Price'!L116*'Volume (KT)'!L116*'Selling Price'!L$20/10^3</f>
        <v>0</v>
      </c>
      <c r="M116" s="75">
        <f>'Selling Price'!M116*'Volume (KT)'!M116*'Selling Price'!M$20/10^3</f>
        <v>0</v>
      </c>
      <c r="N116" s="75">
        <f>'Selling Price'!N116*'Volume (KT)'!N116*'Selling Price'!N$20/10^3</f>
        <v>0</v>
      </c>
      <c r="O116" s="75">
        <f>'Selling Price'!O116*'Volume (KT)'!O116*'Selling Price'!O$20/10^3</f>
        <v>0</v>
      </c>
      <c r="P116" s="75">
        <f>'Selling Price'!P116*'Volume (KT)'!P116*'Selling Price'!P$20/10^3</f>
        <v>0</v>
      </c>
    </row>
    <row r="117" spans="1:16">
      <c r="A117" s="74" t="s">
        <v>91</v>
      </c>
      <c r="B117" s="85" t="s">
        <v>2</v>
      </c>
      <c r="C117" s="85" t="s">
        <v>118</v>
      </c>
      <c r="D117" s="294" t="s">
        <v>107</v>
      </c>
      <c r="E117" s="75">
        <f>'Selling Price'!E117*'Volume (KT)'!E117*'Selling Price'!E$20/10^3</f>
        <v>0</v>
      </c>
      <c r="F117" s="75">
        <f>'Selling Price'!F117*'Volume (KT)'!F117*'Selling Price'!F$20/10^3</f>
        <v>0</v>
      </c>
      <c r="G117" s="75">
        <f>'Selling Price'!G117*'Volume (KT)'!G117*'Selling Price'!G$20/10^3</f>
        <v>0</v>
      </c>
      <c r="H117" s="75">
        <f>'Selling Price'!H117*'Volume (KT)'!H117*'Selling Price'!H$20/10^3</f>
        <v>0</v>
      </c>
      <c r="I117" s="75">
        <f>'Selling Price'!I117*'Volume (KT)'!I117*'Selling Price'!I$20/10^3</f>
        <v>0</v>
      </c>
      <c r="J117" s="75">
        <f>'Selling Price'!J117*'Volume (KT)'!J117*'Selling Price'!J$20/10^3</f>
        <v>0</v>
      </c>
      <c r="K117" s="75">
        <f>'Selling Price'!K117*'Volume (KT)'!K117*'Selling Price'!K$20/10^3</f>
        <v>0</v>
      </c>
      <c r="L117" s="75">
        <f>'Selling Price'!L117*'Volume (KT)'!L117*'Selling Price'!L$20/10^3</f>
        <v>0</v>
      </c>
      <c r="M117" s="75">
        <f>'Selling Price'!M117*'Volume (KT)'!M117*'Selling Price'!M$20/10^3</f>
        <v>0</v>
      </c>
      <c r="N117" s="75">
        <f>'Selling Price'!N117*'Volume (KT)'!N117*'Selling Price'!N$20/10^3</f>
        <v>0</v>
      </c>
      <c r="O117" s="75">
        <f>'Selling Price'!O117*'Volume (KT)'!O117*'Selling Price'!O$20/10^3</f>
        <v>0</v>
      </c>
      <c r="P117" s="75">
        <f>'Selling Price'!P117*'Volume (KT)'!P117*'Selling Price'!P$20/10^3</f>
        <v>0</v>
      </c>
    </row>
    <row r="118" spans="1:16">
      <c r="A118" s="74" t="s">
        <v>91</v>
      </c>
      <c r="B118" s="85" t="s">
        <v>2</v>
      </c>
      <c r="C118" s="85" t="s">
        <v>118</v>
      </c>
      <c r="D118" s="294" t="s">
        <v>109</v>
      </c>
      <c r="E118" s="75">
        <f>'Selling Price'!E118*'Volume (KT)'!E118*'Selling Price'!E$20/10^3</f>
        <v>0</v>
      </c>
      <c r="F118" s="75">
        <f>'Selling Price'!F118*'Volume (KT)'!F118*'Selling Price'!F$20/10^3</f>
        <v>0</v>
      </c>
      <c r="G118" s="75">
        <f>'Selling Price'!G118*'Volume (KT)'!G118*'Selling Price'!G$20/10^3</f>
        <v>0</v>
      </c>
      <c r="H118" s="75">
        <f>'Selling Price'!H118*'Volume (KT)'!H118*'Selling Price'!H$20/10^3</f>
        <v>0</v>
      </c>
      <c r="I118" s="75">
        <f>'Selling Price'!I118*'Volume (KT)'!I118*'Selling Price'!I$20/10^3</f>
        <v>0</v>
      </c>
      <c r="J118" s="75">
        <f>'Selling Price'!J118*'Volume (KT)'!J118*'Selling Price'!J$20/10^3</f>
        <v>0</v>
      </c>
      <c r="K118" s="75">
        <f>'Selling Price'!K118*'Volume (KT)'!K118*'Selling Price'!K$20/10^3</f>
        <v>0</v>
      </c>
      <c r="L118" s="75">
        <f>'Selling Price'!L118*'Volume (KT)'!L118*'Selling Price'!L$20/10^3</f>
        <v>0</v>
      </c>
      <c r="M118" s="75">
        <f>'Selling Price'!M118*'Volume (KT)'!M118*'Selling Price'!M$20/10^3</f>
        <v>0</v>
      </c>
      <c r="N118" s="75">
        <f>'Selling Price'!N118*'Volume (KT)'!N118*'Selling Price'!N$20/10^3</f>
        <v>0</v>
      </c>
      <c r="O118" s="75">
        <f>'Selling Price'!O118*'Volume (KT)'!O118*'Selling Price'!O$20/10^3</f>
        <v>0</v>
      </c>
      <c r="P118" s="75">
        <f>'Selling Price'!P118*'Volume (KT)'!P118*'Selling Price'!P$20/10^3</f>
        <v>0</v>
      </c>
    </row>
    <row r="119" spans="1:16">
      <c r="A119" s="74" t="s">
        <v>91</v>
      </c>
      <c r="B119" s="85" t="s">
        <v>2</v>
      </c>
      <c r="C119" s="85" t="s">
        <v>120</v>
      </c>
      <c r="D119" s="294" t="s">
        <v>109</v>
      </c>
      <c r="E119" s="75">
        <f>'Selling Price'!E119*'Volume (KT)'!E119*'Selling Price'!E$20/10^3</f>
        <v>0</v>
      </c>
      <c r="F119" s="75">
        <f>'Selling Price'!F119*'Volume (KT)'!F119*'Selling Price'!F$20/10^3</f>
        <v>0</v>
      </c>
      <c r="G119" s="75">
        <f>'Selling Price'!G119*'Volume (KT)'!G119*'Selling Price'!G$20/10^3</f>
        <v>0</v>
      </c>
      <c r="H119" s="75">
        <f>'Selling Price'!H119*'Volume (KT)'!H119*'Selling Price'!H$20/10^3</f>
        <v>0</v>
      </c>
      <c r="I119" s="75">
        <f>'Selling Price'!I119*'Volume (KT)'!I119*'Selling Price'!I$20/10^3</f>
        <v>0</v>
      </c>
      <c r="J119" s="75">
        <f>'Selling Price'!J119*'Volume (KT)'!J119*'Selling Price'!J$20/10^3</f>
        <v>0</v>
      </c>
      <c r="K119" s="75">
        <f>'Selling Price'!K119*'Volume (KT)'!K119*'Selling Price'!K$20/10^3</f>
        <v>0</v>
      </c>
      <c r="L119" s="75">
        <f>'Selling Price'!L119*'Volume (KT)'!L119*'Selling Price'!L$20/10^3</f>
        <v>0</v>
      </c>
      <c r="M119" s="75">
        <f>'Selling Price'!M119*'Volume (KT)'!M119*'Selling Price'!M$20/10^3</f>
        <v>0</v>
      </c>
      <c r="N119" s="75">
        <f>'Selling Price'!N119*'Volume (KT)'!N119*'Selling Price'!N$20/10^3</f>
        <v>0</v>
      </c>
      <c r="O119" s="75">
        <f>'Selling Price'!O119*'Volume (KT)'!O119*'Selling Price'!O$20/10^3</f>
        <v>0</v>
      </c>
      <c r="P119" s="75">
        <f>'Selling Price'!P119*'Volume (KT)'!P119*'Selling Price'!P$20/10^3</f>
        <v>0</v>
      </c>
    </row>
    <row r="120" spans="1:16">
      <c r="A120" s="74" t="s">
        <v>91</v>
      </c>
      <c r="B120" s="85" t="s">
        <v>87</v>
      </c>
      <c r="C120" s="85" t="s">
        <v>110</v>
      </c>
      <c r="D120" s="294" t="s">
        <v>107</v>
      </c>
      <c r="E120" s="75">
        <f>'Selling Price'!E120*'Volume (KT)'!E120*'Selling Price'!E$20/10^3</f>
        <v>0</v>
      </c>
      <c r="F120" s="75">
        <f>'Selling Price'!F120*'Volume (KT)'!F120*'Selling Price'!F$20/10^3</f>
        <v>0</v>
      </c>
      <c r="G120" s="75">
        <f>'Selling Price'!G120*'Volume (KT)'!G120*'Selling Price'!G$20/10^3</f>
        <v>0</v>
      </c>
      <c r="H120" s="75">
        <f>'Selling Price'!H120*'Volume (KT)'!H120*'Selling Price'!H$20/10^3</f>
        <v>0</v>
      </c>
      <c r="I120" s="75">
        <f>'Selling Price'!I120*'Volume (KT)'!I120*'Selling Price'!I$20/10^3</f>
        <v>0</v>
      </c>
      <c r="J120" s="75">
        <f>'Selling Price'!J120*'Volume (KT)'!J120*'Selling Price'!J$20/10^3</f>
        <v>0</v>
      </c>
      <c r="K120" s="75">
        <f>'Selling Price'!K120*'Volume (KT)'!K120*'Selling Price'!K$20/10^3</f>
        <v>0</v>
      </c>
      <c r="L120" s="75">
        <f>'Selling Price'!L120*'Volume (KT)'!L120*'Selling Price'!L$20/10^3</f>
        <v>0</v>
      </c>
      <c r="M120" s="75">
        <f>'Selling Price'!M120*'Volume (KT)'!M120*'Selling Price'!M$20/10^3</f>
        <v>0</v>
      </c>
      <c r="N120" s="75">
        <f>'Selling Price'!N120*'Volume (KT)'!N120*'Selling Price'!N$20/10^3</f>
        <v>0</v>
      </c>
      <c r="O120" s="75">
        <f>'Selling Price'!O120*'Volume (KT)'!O120*'Selling Price'!O$20/10^3</f>
        <v>0</v>
      </c>
      <c r="P120" s="75">
        <f>'Selling Price'!P120*'Volume (KT)'!P120*'Selling Price'!P$20/10^3</f>
        <v>0</v>
      </c>
    </row>
    <row r="121" spans="1:16">
      <c r="A121" s="74" t="s">
        <v>91</v>
      </c>
      <c r="B121" s="85" t="s">
        <v>87</v>
      </c>
      <c r="C121" s="85" t="s">
        <v>106</v>
      </c>
      <c r="D121" s="294" t="s">
        <v>89</v>
      </c>
      <c r="E121" s="75">
        <f>'Selling Price'!E121*'Volume (KT)'!E121*'Selling Price'!E$20/10^3</f>
        <v>68.595465007283366</v>
      </c>
      <c r="F121" s="75">
        <f>'Selling Price'!F121*'Volume (KT)'!F121*'Selling Price'!F$20/10^3</f>
        <v>18.599117195308182</v>
      </c>
      <c r="G121" s="75">
        <f>'Selling Price'!G121*'Volume (KT)'!G121*'Selling Price'!G$20/10^3</f>
        <v>61.854420496960081</v>
      </c>
      <c r="H121" s="75">
        <f>'Selling Price'!H121*'Volume (KT)'!H121*'Selling Price'!H$20/10^3</f>
        <v>51.162433594622065</v>
      </c>
      <c r="I121" s="75">
        <f>'Selling Price'!I121*'Volume (KT)'!I121*'Selling Price'!I$20/10^3</f>
        <v>49.275255145710396</v>
      </c>
      <c r="J121" s="75">
        <f>'Selling Price'!J121*'Volume (KT)'!J121*'Selling Price'!J$20/10^3</f>
        <v>47.388076696798734</v>
      </c>
      <c r="K121" s="75">
        <f>'Selling Price'!K121*'Volume (KT)'!K121*'Selling Price'!K$20/10^3</f>
        <v>45.239894958505921</v>
      </c>
      <c r="L121" s="75">
        <f>'Selling Price'!L121*'Volume (KT)'!L121*'Selling Price'!L$20/10^3</f>
        <v>44.017193647994162</v>
      </c>
      <c r="M121" s="75">
        <f>'Selling Price'!M121*'Volume (KT)'!M121*'Selling Price'!M$20/10^3</f>
        <v>44.551691026970637</v>
      </c>
      <c r="N121" s="75">
        <f>'Selling Price'!N121*'Volume (KT)'!N121*'Selling Price'!N$20/10^3</f>
        <v>44.749278281224541</v>
      </c>
      <c r="O121" s="75">
        <f>'Selling Price'!O121*'Volume (KT)'!O121*'Selling Price'!O$20/10^3</f>
        <v>46.100005597799523</v>
      </c>
      <c r="P121" s="75">
        <f>'Selling Price'!P121*'Volume (KT)'!P121*'Selling Price'!P$20/10^3</f>
        <v>46.50336023094949</v>
      </c>
    </row>
    <row r="122" spans="1:16">
      <c r="A122" s="74" t="s">
        <v>91</v>
      </c>
      <c r="B122" s="85" t="s">
        <v>87</v>
      </c>
      <c r="C122" s="85" t="s">
        <v>114</v>
      </c>
      <c r="D122" s="294" t="s">
        <v>89</v>
      </c>
      <c r="E122" s="75">
        <f>'Selling Price'!E122*'Volume (KT)'!E122*'Selling Price'!E$20/10^3</f>
        <v>0</v>
      </c>
      <c r="F122" s="75">
        <f>'Selling Price'!F122*'Volume (KT)'!F122*'Selling Price'!F$20/10^3</f>
        <v>0</v>
      </c>
      <c r="G122" s="75">
        <f>'Selling Price'!G122*'Volume (KT)'!G122*'Selling Price'!G$20/10^3</f>
        <v>0</v>
      </c>
      <c r="H122" s="75">
        <f>'Selling Price'!H122*'Volume (KT)'!H122*'Selling Price'!H$20/10^3</f>
        <v>0</v>
      </c>
      <c r="I122" s="75">
        <f>'Selling Price'!I122*'Volume (KT)'!I122*'Selling Price'!I$20/10^3</f>
        <v>0</v>
      </c>
      <c r="J122" s="75">
        <f>'Selling Price'!J122*'Volume (KT)'!J122*'Selling Price'!J$20/10^3</f>
        <v>0</v>
      </c>
      <c r="K122" s="75">
        <f>'Selling Price'!K122*'Volume (KT)'!K122*'Selling Price'!K$20/10^3</f>
        <v>0</v>
      </c>
      <c r="L122" s="75">
        <f>'Selling Price'!L122*'Volume (KT)'!L122*'Selling Price'!L$20/10^3</f>
        <v>0</v>
      </c>
      <c r="M122" s="75">
        <f>'Selling Price'!M122*'Volume (KT)'!M122*'Selling Price'!M$20/10^3</f>
        <v>0</v>
      </c>
      <c r="N122" s="75">
        <f>'Selling Price'!N122*'Volume (KT)'!N122*'Selling Price'!N$20/10^3</f>
        <v>0</v>
      </c>
      <c r="O122" s="75">
        <f>'Selling Price'!O122*'Volume (KT)'!O122*'Selling Price'!O$20/10^3</f>
        <v>0</v>
      </c>
      <c r="P122" s="75">
        <f>'Selling Price'!P122*'Volume (KT)'!P122*'Selling Price'!P$20/10^3</f>
        <v>0</v>
      </c>
    </row>
    <row r="123" spans="1:16">
      <c r="A123" s="74" t="s">
        <v>91</v>
      </c>
      <c r="B123" s="85" t="s">
        <v>87</v>
      </c>
      <c r="C123" s="85" t="s">
        <v>115</v>
      </c>
      <c r="D123" s="294" t="s">
        <v>89</v>
      </c>
      <c r="E123" s="75">
        <f>'Selling Price'!E123*'Volume (KT)'!E123*'Selling Price'!E$20/10^3</f>
        <v>66.914177673626327</v>
      </c>
      <c r="F123" s="75">
        <f>'Selling Price'!F123*'Volume (KT)'!F123*'Selling Price'!F$20/10^3</f>
        <v>84.55252235623081</v>
      </c>
      <c r="G123" s="75">
        <f>'Selling Price'!G123*'Volume (KT)'!G123*'Selling Price'!G$20/10^3</f>
        <v>123.94140837901135</v>
      </c>
      <c r="H123" s="75">
        <f>'Selling Price'!H123*'Volume (KT)'!H123*'Selling Price'!H$20/10^3</f>
        <v>102.87819418140546</v>
      </c>
      <c r="I123" s="75">
        <f>'Selling Price'!I123*'Volume (KT)'!I123*'Selling Price'!I$20/10^3</f>
        <v>103.69062560016343</v>
      </c>
      <c r="J123" s="75">
        <f>'Selling Price'!J123*'Volume (KT)'!J123*'Selling Price'!J$20/10^3</f>
        <v>99.803037995405418</v>
      </c>
      <c r="K123" s="75">
        <f>'Selling Price'!K123*'Volume (KT)'!K123*'Selling Price'!K$20/10^3</f>
        <v>95.377783614522215</v>
      </c>
      <c r="L123" s="75">
        <f>'Selling Price'!L123*'Volume (KT)'!L123*'Selling Price'!L$20/10^3</f>
        <v>92.859018914867974</v>
      </c>
      <c r="M123" s="75">
        <f>'Selling Price'!M123*'Volume (KT)'!M123*'Selling Price'!M$20/10^3</f>
        <v>93.960083515559518</v>
      </c>
      <c r="N123" s="75">
        <f>'Selling Price'!N123*'Volume (KT)'!N123*'Selling Price'!N$20/10^3</f>
        <v>94.367113259322565</v>
      </c>
      <c r="O123" s="75">
        <f>'Selling Price'!O123*'Volume (KT)'!O123*'Selling Price'!O$20/10^3</f>
        <v>97.149611531467016</v>
      </c>
      <c r="P123" s="75">
        <f>'Selling Price'!P123*'Volume (KT)'!P123*'Selling Price'!P$20/10^3</f>
        <v>97.980522075755943</v>
      </c>
    </row>
    <row r="124" spans="1:16">
      <c r="A124" s="74" t="s">
        <v>91</v>
      </c>
      <c r="B124" s="85" t="s">
        <v>87</v>
      </c>
      <c r="C124" s="85" t="s">
        <v>233</v>
      </c>
      <c r="D124" s="294" t="s">
        <v>89</v>
      </c>
      <c r="E124" s="75">
        <f>'Selling Price'!E124*'Volume (KT)'!E124*'Selling Price'!E$20/10^3</f>
        <v>0</v>
      </c>
      <c r="F124" s="75">
        <f>'Selling Price'!F124*'Volume (KT)'!F124*'Selling Price'!F$20/10^3</f>
        <v>0</v>
      </c>
      <c r="G124" s="75">
        <f>'Selling Price'!G124*'Volume (KT)'!G124*'Selling Price'!G$20/10^3</f>
        <v>0</v>
      </c>
      <c r="H124" s="75">
        <f>'Selling Price'!H124*'Volume (KT)'!H124*'Selling Price'!H$20/10^3</f>
        <v>0</v>
      </c>
      <c r="I124" s="75">
        <f>'Selling Price'!I124*'Volume (KT)'!I124*'Selling Price'!I$20/10^3</f>
        <v>0</v>
      </c>
      <c r="J124" s="75">
        <f>'Selling Price'!J124*'Volume (KT)'!J124*'Selling Price'!J$20/10^3</f>
        <v>0</v>
      </c>
      <c r="K124" s="75">
        <f>'Selling Price'!K124*'Volume (KT)'!K124*'Selling Price'!K$20/10^3</f>
        <v>0</v>
      </c>
      <c r="L124" s="75">
        <f>'Selling Price'!L124*'Volume (KT)'!L124*'Selling Price'!L$20/10^3</f>
        <v>0</v>
      </c>
      <c r="M124" s="75">
        <f>'Selling Price'!M124*'Volume (KT)'!M124*'Selling Price'!M$20/10^3</f>
        <v>0</v>
      </c>
      <c r="N124" s="75">
        <f>'Selling Price'!N124*'Volume (KT)'!N124*'Selling Price'!N$20/10^3</f>
        <v>0</v>
      </c>
      <c r="O124" s="75">
        <f>'Selling Price'!O124*'Volume (KT)'!O124*'Selling Price'!O$20/10^3</f>
        <v>0</v>
      </c>
      <c r="P124" s="75">
        <f>'Selling Price'!P124*'Volume (KT)'!P124*'Selling Price'!P$20/10^3</f>
        <v>0</v>
      </c>
    </row>
    <row r="125" spans="1:16">
      <c r="A125" s="74" t="s">
        <v>91</v>
      </c>
      <c r="B125" s="85" t="s">
        <v>122</v>
      </c>
      <c r="C125" s="85" t="s">
        <v>106</v>
      </c>
      <c r="D125" s="294" t="s">
        <v>123</v>
      </c>
      <c r="E125" s="75">
        <f>'Selling Price'!E125*'Volume (KT)'!E125*'Selling Price'!E$20/10^3</f>
        <v>146.78763725376041</v>
      </c>
      <c r="F125" s="75">
        <f>'Selling Price'!F125*'Volume (KT)'!F125*'Selling Price'!F$20/10^3</f>
        <v>144.2309689194993</v>
      </c>
      <c r="G125" s="75">
        <f>'Selling Price'!G125*'Volume (KT)'!G125*'Selling Price'!G$20/10^3</f>
        <v>179.38143318651862</v>
      </c>
      <c r="H125" s="75">
        <f>'Selling Price'!H125*'Volume (KT)'!H125*'Selling Price'!H$20/10^3</f>
        <v>144.72657070547956</v>
      </c>
      <c r="I125" s="75">
        <f>'Selling Price'!I125*'Volume (KT)'!I125*'Selling Price'!I$20/10^3</f>
        <v>144.28556185653204</v>
      </c>
      <c r="J125" s="75">
        <f>'Selling Price'!J125*'Volume (KT)'!J125*'Selling Price'!J$20/10^3</f>
        <v>134.53580708135661</v>
      </c>
      <c r="K125" s="75">
        <f>'Selling Price'!K125*'Volume (KT)'!K125*'Selling Price'!K$20/10^3</f>
        <v>133.02690693423153</v>
      </c>
      <c r="L125" s="75">
        <f>'Selling Price'!L125*'Volume (KT)'!L125*'Selling Price'!L$20/10^3</f>
        <v>129.61557027790371</v>
      </c>
      <c r="M125" s="75">
        <f>'Selling Price'!M125*'Volume (KT)'!M125*'Selling Price'!M$20/10^3</f>
        <v>126.87756577282073</v>
      </c>
      <c r="N125" s="75">
        <f>'Selling Price'!N125*'Volume (KT)'!N125*'Selling Price'!N$20/10^3</f>
        <v>131.65808640461648</v>
      </c>
      <c r="O125" s="75">
        <f>'Selling Price'!O125*'Volume (KT)'!O125*'Selling Price'!O$20/10^3</f>
        <v>131.05801511405875</v>
      </c>
      <c r="P125" s="75">
        <f>'Selling Price'!P125*'Volume (KT)'!P125*'Selling Price'!P$20/10^3</f>
        <v>136.55197504434906</v>
      </c>
    </row>
    <row r="126" spans="1:16">
      <c r="A126" s="74" t="s">
        <v>91</v>
      </c>
      <c r="B126" s="85" t="s">
        <v>96</v>
      </c>
      <c r="C126" s="85" t="s">
        <v>106</v>
      </c>
      <c r="D126" s="294" t="s">
        <v>96</v>
      </c>
      <c r="E126" s="75">
        <f>'Selling Price'!E126*'Volume (KT)'!E126*'Selling Price'!E$20/10^3</f>
        <v>249.02819999999994</v>
      </c>
      <c r="F126" s="75">
        <f>'Selling Price'!F126*'Volume (KT)'!F126*'Selling Price'!F$20/10^3</f>
        <v>224.60479999999998</v>
      </c>
      <c r="G126" s="75">
        <f>'Selling Price'!G126*'Volume (KT)'!G126*'Selling Price'!G$20/10^3</f>
        <v>189.51030000000003</v>
      </c>
      <c r="H126" s="75">
        <f>'Selling Price'!H126*'Volume (KT)'!H126*'Selling Price'!H$20/10^3</f>
        <v>196.53073568409567</v>
      </c>
      <c r="I126" s="75">
        <f>'Selling Price'!I126*'Volume (KT)'!I126*'Selling Price'!I$20/10^3</f>
        <v>164.18774646877185</v>
      </c>
      <c r="J126" s="75">
        <f>'Selling Price'!J126*'Volume (KT)'!J126*'Selling Price'!J$20/10^3</f>
        <v>101.28216040009671</v>
      </c>
      <c r="K126" s="75">
        <f>'Selling Price'!K126*'Volume (KT)'!K126*'Selling Price'!K$20/10^3</f>
        <v>67.522210735282428</v>
      </c>
      <c r="L126" s="75">
        <f>'Selling Price'!L126*'Volume (KT)'!L126*'Selling Price'!L$20/10^3</f>
        <v>87.426806962905573</v>
      </c>
      <c r="M126" s="75">
        <f>'Selling Price'!M126*'Volume (KT)'!M126*'Selling Price'!M$20/10^3</f>
        <v>18.260921776929468</v>
      </c>
      <c r="N126" s="75">
        <f>'Selling Price'!N126*'Volume (KT)'!N126*'Selling Price'!N$20/10^3</f>
        <v>4.6533623060901341</v>
      </c>
      <c r="O126" s="75">
        <f>'Selling Price'!O126*'Volume (KT)'!O126*'Selling Price'!O$20/10^3</f>
        <v>48.501211370869349</v>
      </c>
      <c r="P126" s="75">
        <f>'Selling Price'!P126*'Volume (KT)'!P126*'Selling Price'!P$20/10^3</f>
        <v>18.901758369674585</v>
      </c>
    </row>
    <row r="127" spans="1:16" s="73" customFormat="1" ht="23.5">
      <c r="A127" s="71" t="s">
        <v>6</v>
      </c>
      <c r="B127" s="72"/>
      <c r="D127" s="72"/>
    </row>
    <row r="128" spans="1:16">
      <c r="A128" s="485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>
      <c r="A129" s="486"/>
      <c r="B129" s="488"/>
      <c r="C129" s="488"/>
      <c r="D129" s="488"/>
      <c r="E129" s="309">
        <f>E24</f>
        <v>23743</v>
      </c>
      <c r="F129" s="309">
        <f t="shared" ref="F129:P129" si="2">F24</f>
        <v>23774</v>
      </c>
      <c r="G129" s="309">
        <f t="shared" si="2"/>
        <v>23802</v>
      </c>
      <c r="H129" s="309">
        <f t="shared" si="2"/>
        <v>23833</v>
      </c>
      <c r="I129" s="309">
        <f t="shared" si="2"/>
        <v>23863</v>
      </c>
      <c r="J129" s="309">
        <f t="shared" si="2"/>
        <v>23894</v>
      </c>
      <c r="K129" s="309">
        <f t="shared" si="2"/>
        <v>23924</v>
      </c>
      <c r="L129" s="309">
        <f t="shared" si="2"/>
        <v>23955</v>
      </c>
      <c r="M129" s="309">
        <f t="shared" si="2"/>
        <v>23986</v>
      </c>
      <c r="N129" s="309">
        <f t="shared" si="2"/>
        <v>24016</v>
      </c>
      <c r="O129" s="309">
        <f t="shared" si="2"/>
        <v>24047</v>
      </c>
      <c r="P129" s="309">
        <f t="shared" si="2"/>
        <v>24077</v>
      </c>
    </row>
    <row r="130" spans="1:16">
      <c r="A130" s="74" t="s">
        <v>91</v>
      </c>
      <c r="B130" s="83" t="s">
        <v>95</v>
      </c>
      <c r="C130" s="83" t="s">
        <v>2</v>
      </c>
      <c r="D130" s="83" t="s">
        <v>95</v>
      </c>
      <c r="E130" s="75">
        <f>'Selling Price'!E130*'Volume (KT)'!E130*'Selling Price'!E$20/10^3</f>
        <v>356.10763376485176</v>
      </c>
      <c r="F130" s="75">
        <f>'Selling Price'!F130*'Volume (KT)'!F130*'Selling Price'!F$20/10^3</f>
        <v>493.54960008433346</v>
      </c>
      <c r="G130" s="75">
        <f>'Selling Price'!G130*'Volume (KT)'!G130*'Selling Price'!G$20/10^3</f>
        <v>745.89967200000001</v>
      </c>
      <c r="H130" s="75">
        <f>'Selling Price'!H130*'Volume (KT)'!H130*'Selling Price'!H$20/10^3</f>
        <v>603.34077375000004</v>
      </c>
      <c r="I130" s="75">
        <f>'Selling Price'!I130*'Volume (KT)'!I130*'Selling Price'!I$20/10^3</f>
        <v>541.57154999999977</v>
      </c>
      <c r="J130" s="75">
        <f>'Selling Price'!J130*'Volume (KT)'!J130*'Selling Price'!J$20/10^3</f>
        <v>599.92218000000003</v>
      </c>
      <c r="K130" s="75">
        <f>'Selling Price'!K130*'Volume (KT)'!K130*'Selling Price'!K$20/10^3</f>
        <v>595.40223049999997</v>
      </c>
      <c r="L130" s="75">
        <f>'Selling Price'!L130*'Volume (KT)'!L130*'Selling Price'!L$20/10^3</f>
        <v>559.93512959999998</v>
      </c>
      <c r="M130" s="75">
        <f>'Selling Price'!M130*'Volume (KT)'!M130*'Selling Price'!M$20/10^3</f>
        <v>595.84640115000002</v>
      </c>
      <c r="N130" s="75">
        <f>'Selling Price'!N130*'Volume (KT)'!N130*'Selling Price'!N$20/10^3</f>
        <v>724.5610547</v>
      </c>
      <c r="O130" s="75">
        <f>'Selling Price'!O130*'Volume (KT)'!O130*'Selling Price'!O$20/10^3</f>
        <v>672.45295040000008</v>
      </c>
      <c r="P130" s="75">
        <f>'Selling Price'!P130*'Volume (KT)'!P130*'Selling Price'!P$20/10^3</f>
        <v>664.56981080000003</v>
      </c>
    </row>
    <row r="131" spans="1:16">
      <c r="A131" s="74" t="s">
        <v>91</v>
      </c>
      <c r="B131" s="83" t="s">
        <v>95</v>
      </c>
      <c r="C131" s="83" t="s">
        <v>3</v>
      </c>
      <c r="D131" s="83" t="s">
        <v>95</v>
      </c>
      <c r="E131" s="75">
        <f>'Selling Price'!E131*'Volume (KT)'!E131*'Selling Price'!E$20/10^3</f>
        <v>655.61972033210634</v>
      </c>
      <c r="F131" s="75">
        <f>'Selling Price'!F131*'Volume (KT)'!F131*'Selling Price'!F$20/10^3</f>
        <v>576.01662452288645</v>
      </c>
      <c r="G131" s="75">
        <f>'Selling Price'!G131*'Volume (KT)'!G131*'Selling Price'!G$20/10^3</f>
        <v>971.95156765056004</v>
      </c>
      <c r="H131" s="75">
        <f>'Selling Price'!H131*'Volume (KT)'!H131*'Selling Price'!H$20/10^3</f>
        <v>734.87292606000005</v>
      </c>
      <c r="I131" s="75">
        <f>'Selling Price'!I131*'Volume (KT)'!I131*'Selling Price'!I$20/10^3</f>
        <v>747.51353819999986</v>
      </c>
      <c r="J131" s="75">
        <f>'Selling Price'!J131*'Volume (KT)'!J131*'Selling Price'!J$20/10^3</f>
        <v>669.8461114800001</v>
      </c>
      <c r="K131" s="75">
        <f>'Selling Price'!K131*'Volume (KT)'!K131*'Selling Price'!K$20/10^3</f>
        <v>609.51232188000006</v>
      </c>
      <c r="L131" s="75">
        <f>'Selling Price'!L131*'Volume (KT)'!L131*'Selling Price'!L$20/10^3</f>
        <v>584.88337686239993</v>
      </c>
      <c r="M131" s="75">
        <f>'Selling Price'!M131*'Volume (KT)'!M131*'Selling Price'!M$20/10^3</f>
        <v>495.27904733999998</v>
      </c>
      <c r="N131" s="75">
        <f>'Selling Price'!N131*'Volume (KT)'!N131*'Selling Price'!N$20/10^3</f>
        <v>450.60163051679996</v>
      </c>
      <c r="O131" s="75">
        <f>'Selling Price'!O131*'Volume (KT)'!O131*'Selling Price'!O$20/10^3</f>
        <v>454.9504288896</v>
      </c>
      <c r="P131" s="75">
        <f>'Selling Price'!P131*'Volume (KT)'!P131*'Selling Price'!P$20/10^3</f>
        <v>487.08839350079995</v>
      </c>
    </row>
    <row r="132" spans="1:16">
      <c r="A132" s="74" t="s">
        <v>91</v>
      </c>
      <c r="B132" s="83" t="s">
        <v>95</v>
      </c>
      <c r="C132" s="83" t="s">
        <v>42</v>
      </c>
      <c r="D132" s="83" t="s">
        <v>107</v>
      </c>
      <c r="E132" s="75">
        <f>'Selling Price'!E132*'Volume (KT)'!E132*'Selling Price'!E$20/10^3</f>
        <v>0</v>
      </c>
      <c r="F132" s="75">
        <f>'Selling Price'!F132*'Volume (KT)'!F132*'Selling Price'!F$20/10^3</f>
        <v>31.190048353409562</v>
      </c>
      <c r="G132" s="75">
        <f>'Selling Price'!G132*'Volume (KT)'!G132*'Selling Price'!G$20/10^3</f>
        <v>0</v>
      </c>
      <c r="H132" s="75">
        <f>'Selling Price'!H132*'Volume (KT)'!H132*'Selling Price'!H$20/10^3</f>
        <v>57.66578927742875</v>
      </c>
      <c r="I132" s="75">
        <f>'Selling Price'!I132*'Volume (KT)'!I132*'Selling Price'!I$20/10^3</f>
        <v>0</v>
      </c>
      <c r="J132" s="75">
        <f>'Selling Price'!J132*'Volume (KT)'!J132*'Selling Price'!J$20/10^3</f>
        <v>0</v>
      </c>
      <c r="K132" s="75">
        <f>'Selling Price'!K132*'Volume (KT)'!K132*'Selling Price'!K$20/10^3</f>
        <v>0</v>
      </c>
      <c r="L132" s="75">
        <f>'Selling Price'!L132*'Volume (KT)'!L132*'Selling Price'!L$20/10^3</f>
        <v>0</v>
      </c>
      <c r="M132" s="75">
        <f>'Selling Price'!M132*'Volume (KT)'!M132*'Selling Price'!M$20/10^3</f>
        <v>0</v>
      </c>
      <c r="N132" s="75">
        <f>'Selling Price'!N132*'Volume (KT)'!N132*'Selling Price'!N$20/10^3</f>
        <v>0</v>
      </c>
      <c r="O132" s="75">
        <f>'Selling Price'!O132*'Volume (KT)'!O132*'Selling Price'!O$20/10^3</f>
        <v>0</v>
      </c>
      <c r="P132" s="75">
        <f>'Selling Price'!P132*'Volume (KT)'!P132*'Selling Price'!P$20/10^3</f>
        <v>0</v>
      </c>
    </row>
    <row r="133" spans="1:16">
      <c r="A133" s="74" t="s">
        <v>91</v>
      </c>
      <c r="B133" s="83" t="s">
        <v>96</v>
      </c>
      <c r="C133" s="83" t="s">
        <v>42</v>
      </c>
      <c r="D133" s="83" t="s">
        <v>96</v>
      </c>
      <c r="E133" s="75">
        <f>'Selling Price'!E133*'Volume (KT)'!E133*'Selling Price'!E$20/10^3</f>
        <v>0</v>
      </c>
      <c r="F133" s="75">
        <f>'Selling Price'!F133*'Volume (KT)'!F133*'Selling Price'!F$20/10^3</f>
        <v>0</v>
      </c>
      <c r="G133" s="75">
        <f>'Selling Price'!G133*'Volume (KT)'!G133*'Selling Price'!G$20/10^3</f>
        <v>0</v>
      </c>
      <c r="H133" s="75">
        <f>'Selling Price'!H133*'Volume (KT)'!H133*'Selling Price'!H$20/10^3</f>
        <v>0</v>
      </c>
      <c r="I133" s="75">
        <f>'Selling Price'!I133*'Volume (KT)'!I133*'Selling Price'!I$20/10^3</f>
        <v>0</v>
      </c>
      <c r="J133" s="75">
        <f>'Selling Price'!J133*'Volume (KT)'!J133*'Selling Price'!J$20/10^3</f>
        <v>0</v>
      </c>
      <c r="K133" s="75">
        <f>'Selling Price'!K133*'Volume (KT)'!K133*'Selling Price'!K$20/10^3</f>
        <v>0</v>
      </c>
      <c r="L133" s="75">
        <f>'Selling Price'!L133*'Volume (KT)'!L133*'Selling Price'!L$20/10^3</f>
        <v>0</v>
      </c>
      <c r="M133" s="75">
        <f>'Selling Price'!M133*'Volume (KT)'!M133*'Selling Price'!M$20/10^3</f>
        <v>0</v>
      </c>
      <c r="N133" s="75">
        <f>'Selling Price'!N133*'Volume (KT)'!N133*'Selling Price'!N$20/10^3</f>
        <v>0</v>
      </c>
      <c r="O133" s="75">
        <f>'Selling Price'!O133*'Volume (KT)'!O133*'Selling Price'!O$20/10^3</f>
        <v>0</v>
      </c>
      <c r="P133" s="75">
        <f>'Selling Price'!P133*'Volume (KT)'!P133*'Selling Price'!P$20/10^3</f>
        <v>0</v>
      </c>
    </row>
    <row r="134" spans="1:16">
      <c r="A134" s="74" t="s">
        <v>91</v>
      </c>
      <c r="B134" s="83" t="s">
        <v>96</v>
      </c>
      <c r="C134" s="83" t="s">
        <v>116</v>
      </c>
      <c r="D134" s="83" t="s">
        <v>96</v>
      </c>
      <c r="E134" s="75">
        <f>'Selling Price'!E134*'Volume (KT)'!E134*'Selling Price'!E$20/10^3</f>
        <v>60.980230381891666</v>
      </c>
      <c r="F134" s="75">
        <f>'Selling Price'!F134*'Volume (KT)'!F134*'Selling Price'!F$20/10^3</f>
        <v>101.70635113327393</v>
      </c>
      <c r="G134" s="75">
        <f>'Selling Price'!G134*'Volume (KT)'!G134*'Selling Price'!G$20/10^3</f>
        <v>135.30167846495999</v>
      </c>
      <c r="H134" s="75">
        <f>'Selling Price'!H134*'Volume (KT)'!H134*'Selling Price'!H$20/10^3</f>
        <v>88.407811907999999</v>
      </c>
      <c r="I134" s="75">
        <f>'Selling Price'!I134*'Volume (KT)'!I134*'Selling Price'!I$20/10^3</f>
        <v>126.60589655999995</v>
      </c>
      <c r="J134" s="75">
        <f>'Selling Price'!J134*'Volume (KT)'!J134*'Selling Price'!J$20/10^3</f>
        <v>40.218391512000004</v>
      </c>
      <c r="K134" s="75">
        <f>'Selling Price'!K134*'Volume (KT)'!K134*'Selling Price'!K$20/10^3</f>
        <v>37.766763896400001</v>
      </c>
      <c r="L134" s="75">
        <f>'Selling Price'!L134*'Volume (KT)'!L134*'Selling Price'!L$20/10^3</f>
        <v>74.968524449279997</v>
      </c>
      <c r="M134" s="75">
        <f>'Selling Price'!M134*'Volume (KT)'!M134*'Selling Price'!M$20/10^3</f>
        <v>0</v>
      </c>
      <c r="N134" s="75">
        <f>'Selling Price'!N134*'Volume (KT)'!N134*'Selling Price'!N$20/10^3</f>
        <v>0</v>
      </c>
      <c r="O134" s="75">
        <f>'Selling Price'!O134*'Volume (KT)'!O134*'Selling Price'!O$20/10^3</f>
        <v>35.188292885759999</v>
      </c>
      <c r="P134" s="75">
        <f>'Selling Price'!P134*'Volume (KT)'!P134*'Selling Price'!P$20/10^3</f>
        <v>0</v>
      </c>
    </row>
    <row r="135" spans="1:16">
      <c r="A135" s="74" t="s">
        <v>91</v>
      </c>
      <c r="B135" s="83" t="s">
        <v>96</v>
      </c>
      <c r="C135" s="83" t="s">
        <v>3</v>
      </c>
      <c r="D135" s="83" t="s">
        <v>96</v>
      </c>
      <c r="E135" s="75">
        <f>'Selling Price'!E135*'Volume (KT)'!E135*'Selling Price'!E$20/10^3</f>
        <v>0</v>
      </c>
      <c r="F135" s="75">
        <f>'Selling Price'!F135*'Volume (KT)'!F135*'Selling Price'!F$20/10^3</f>
        <v>0</v>
      </c>
      <c r="G135" s="75">
        <f>'Selling Price'!G135*'Volume (KT)'!G135*'Selling Price'!G$20/10^3</f>
        <v>0</v>
      </c>
      <c r="H135" s="75">
        <f>'Selling Price'!H135*'Volume (KT)'!H135*'Selling Price'!H$20/10^3</f>
        <v>0</v>
      </c>
      <c r="I135" s="75">
        <f>'Selling Price'!I135*'Volume (KT)'!I135*'Selling Price'!I$20/10^3</f>
        <v>0</v>
      </c>
      <c r="J135" s="75">
        <f>'Selling Price'!J135*'Volume (KT)'!J135*'Selling Price'!J$20/10^3</f>
        <v>0</v>
      </c>
      <c r="K135" s="75">
        <f>'Selling Price'!K135*'Volume (KT)'!K135*'Selling Price'!K$20/10^3</f>
        <v>0</v>
      </c>
      <c r="L135" s="75">
        <f>'Selling Price'!L135*'Volume (KT)'!L135*'Selling Price'!L$20/10^3</f>
        <v>0</v>
      </c>
      <c r="M135" s="75">
        <f>'Selling Price'!M135*'Volume (KT)'!M135*'Selling Price'!M$20/10^3</f>
        <v>0</v>
      </c>
      <c r="N135" s="75">
        <f>'Selling Price'!N135*'Volume (KT)'!N135*'Selling Price'!N$20/10^3</f>
        <v>0</v>
      </c>
      <c r="O135" s="75">
        <f>'Selling Price'!O135*'Volume (KT)'!O135*'Selling Price'!O$20/10^3</f>
        <v>0</v>
      </c>
      <c r="P135" s="75">
        <f>'Selling Price'!P135*'Volume (KT)'!P135*'Selling Price'!P$20/10^3</f>
        <v>0</v>
      </c>
    </row>
    <row r="136" spans="1:16" s="73" customFormat="1" ht="23.5">
      <c r="A136" s="71" t="s">
        <v>94</v>
      </c>
      <c r="B136" s="72"/>
      <c r="D136" s="72"/>
    </row>
    <row r="137" spans="1:16">
      <c r="A137" s="485" t="s">
        <v>1</v>
      </c>
      <c r="B137" s="487" t="s">
        <v>94</v>
      </c>
      <c r="C137" s="487" t="s">
        <v>99</v>
      </c>
      <c r="D137" s="487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>
      <c r="A138" s="486"/>
      <c r="B138" s="488"/>
      <c r="C138" s="488"/>
      <c r="D138" s="488"/>
      <c r="E138" s="309">
        <f>E24</f>
        <v>23743</v>
      </c>
      <c r="F138" s="309">
        <f t="shared" ref="F138:P138" si="3">F24</f>
        <v>23774</v>
      </c>
      <c r="G138" s="309">
        <f t="shared" si="3"/>
        <v>23802</v>
      </c>
      <c r="H138" s="309">
        <f t="shared" si="3"/>
        <v>23833</v>
      </c>
      <c r="I138" s="309">
        <f t="shared" si="3"/>
        <v>23863</v>
      </c>
      <c r="J138" s="309">
        <f t="shared" si="3"/>
        <v>23894</v>
      </c>
      <c r="K138" s="309">
        <f t="shared" si="3"/>
        <v>23924</v>
      </c>
      <c r="L138" s="309">
        <f t="shared" si="3"/>
        <v>23955</v>
      </c>
      <c r="M138" s="309">
        <f t="shared" si="3"/>
        <v>23986</v>
      </c>
      <c r="N138" s="309">
        <f t="shared" si="3"/>
        <v>24016</v>
      </c>
      <c r="O138" s="309">
        <f t="shared" si="3"/>
        <v>24047</v>
      </c>
      <c r="P138" s="309">
        <f t="shared" si="3"/>
        <v>24077</v>
      </c>
    </row>
    <row r="139" spans="1:16">
      <c r="A139" s="74" t="s">
        <v>91</v>
      </c>
      <c r="B139" s="83" t="s">
        <v>95</v>
      </c>
      <c r="C139" s="83" t="s">
        <v>3</v>
      </c>
      <c r="D139" s="83" t="s">
        <v>95</v>
      </c>
      <c r="E139" s="75">
        <f>'Selling Price'!E139*'Volume (KT)'!E139*'Selling Price'!E$20/10^3</f>
        <v>100.42899457587846</v>
      </c>
      <c r="F139" s="75">
        <f>'Selling Price'!F139*'Volume (KT)'!F139*'Selling Price'!F$20/10^3</f>
        <v>101.94791728343043</v>
      </c>
      <c r="G139" s="75">
        <f>'Selling Price'!G139*'Volume (KT)'!G139*'Selling Price'!G$20/10^3</f>
        <v>153.52469879040004</v>
      </c>
      <c r="H139" s="75">
        <f>'Selling Price'!H139*'Volume (KT)'!H139*'Selling Price'!H$20/10^3</f>
        <v>145.43488440000002</v>
      </c>
      <c r="I139" s="75">
        <f>'Selling Price'!I139*'Volume (KT)'!I139*'Selling Price'!I$20/10^3</f>
        <v>143.02421639999997</v>
      </c>
      <c r="J139" s="75">
        <f>'Selling Price'!J139*'Volume (KT)'!J139*'Selling Price'!J$20/10^3</f>
        <v>131.4506232</v>
      </c>
      <c r="K139" s="75">
        <f>'Selling Price'!K139*'Volume (KT)'!K139*'Selling Price'!K$20/10^3</f>
        <v>126.95542120800002</v>
      </c>
      <c r="L139" s="75">
        <f>'Selling Price'!L139*'Volume (KT)'!L139*'Selling Price'!L$20/10^3</f>
        <v>125.93114614080001</v>
      </c>
      <c r="M139" s="75">
        <f>'Selling Price'!M139*'Volume (KT)'!M139*'Selling Price'!M$20/10^3</f>
        <v>119.487315024</v>
      </c>
      <c r="N139" s="75">
        <f>'Selling Price'!N139*'Volume (KT)'!N139*'Selling Price'!N$20/10^3</f>
        <v>119.19458355840001</v>
      </c>
      <c r="O139" s="75">
        <f>'Selling Price'!O139*'Volume (KT)'!O139*'Selling Price'!O$20/10^3</f>
        <v>113.89446633600001</v>
      </c>
      <c r="P139" s="75">
        <f>'Selling Price'!P139*'Volume (KT)'!P139*'Selling Price'!P$20/10^3</f>
        <v>116.16093397440001</v>
      </c>
    </row>
    <row r="140" spans="1:16" s="73" customFormat="1" ht="23.5">
      <c r="A140" s="71" t="s">
        <v>155</v>
      </c>
      <c r="B140" s="72"/>
      <c r="D140" s="72"/>
    </row>
    <row r="141" spans="1:16">
      <c r="A141" s="485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>
      <c r="A142" s="486"/>
      <c r="B142" s="488"/>
      <c r="C142" s="488"/>
      <c r="D142" s="488"/>
      <c r="E142" s="309">
        <f>E24</f>
        <v>23743</v>
      </c>
      <c r="F142" s="309">
        <f t="shared" ref="F142:P142" si="4">F24</f>
        <v>23774</v>
      </c>
      <c r="G142" s="309">
        <f t="shared" si="4"/>
        <v>23802</v>
      </c>
      <c r="H142" s="309">
        <f t="shared" si="4"/>
        <v>23833</v>
      </c>
      <c r="I142" s="309">
        <f t="shared" si="4"/>
        <v>23863</v>
      </c>
      <c r="J142" s="309">
        <f t="shared" si="4"/>
        <v>23894</v>
      </c>
      <c r="K142" s="309">
        <f t="shared" si="4"/>
        <v>23924</v>
      </c>
      <c r="L142" s="309">
        <f t="shared" si="4"/>
        <v>23955</v>
      </c>
      <c r="M142" s="309">
        <f t="shared" si="4"/>
        <v>23986</v>
      </c>
      <c r="N142" s="309">
        <f t="shared" si="4"/>
        <v>24016</v>
      </c>
      <c r="O142" s="309">
        <f t="shared" si="4"/>
        <v>24047</v>
      </c>
      <c r="P142" s="309">
        <f t="shared" si="4"/>
        <v>24077</v>
      </c>
    </row>
    <row r="143" spans="1:16">
      <c r="A143" s="74" t="s">
        <v>91</v>
      </c>
      <c r="B143" s="83" t="s">
        <v>95</v>
      </c>
      <c r="C143" s="83" t="s">
        <v>156</v>
      </c>
      <c r="D143" s="83" t="s">
        <v>95</v>
      </c>
      <c r="E143" s="75">
        <f>'Margin per unit'!E143*'Volume (KT)'!E143/10^3</f>
        <v>17.496300000000002</v>
      </c>
      <c r="F143" s="75">
        <f>'Margin per unit'!F143*'Volume (KT)'!F143/10^3</f>
        <v>17.496300000000002</v>
      </c>
      <c r="G143" s="75">
        <f>'Margin per unit'!G143*'Volume (KT)'!G143/10^3</f>
        <v>17.496300000000002</v>
      </c>
      <c r="H143" s="75">
        <f>'Margin per unit'!H143*'Volume (KT)'!H143/10^3</f>
        <v>17.496300000000002</v>
      </c>
      <c r="I143" s="75">
        <f>'Margin per unit'!I143*'Volume (KT)'!I143/10^3</f>
        <v>17.496300000000002</v>
      </c>
      <c r="J143" s="75">
        <f>'Margin per unit'!J143*'Volume (KT)'!J143/10^3</f>
        <v>17.496300000000002</v>
      </c>
      <c r="K143" s="75">
        <f>'Margin per unit'!K143*'Volume (KT)'!K143/10^3</f>
        <v>17.496300000000002</v>
      </c>
      <c r="L143" s="75">
        <f>'Margin per unit'!L143*'Volume (KT)'!L143/10^3</f>
        <v>17.496300000000002</v>
      </c>
      <c r="M143" s="75">
        <f>'Margin per unit'!M143*'Volume (KT)'!M143/10^3</f>
        <v>17.496300000000002</v>
      </c>
      <c r="N143" s="75">
        <f>'Margin per unit'!N143*'Volume (KT)'!N143/10^3</f>
        <v>17.496300000000002</v>
      </c>
      <c r="O143" s="75">
        <f>'Margin per unit'!O143*'Volume (KT)'!O143/10^3</f>
        <v>17.496300000000002</v>
      </c>
      <c r="P143" s="75">
        <f>'Margin per unit'!P143*'Volume (KT)'!P143/10^3</f>
        <v>17.496300000000002</v>
      </c>
    </row>
    <row r="144" spans="1:16">
      <c r="A144" s="74" t="s">
        <v>91</v>
      </c>
      <c r="B144" s="83" t="s">
        <v>95</v>
      </c>
      <c r="C144" s="83" t="s">
        <v>157</v>
      </c>
      <c r="D144" s="83" t="s">
        <v>95</v>
      </c>
      <c r="E144" s="75">
        <f>'Margin per unit'!E144*'Volume (KT)'!E144/10^3</f>
        <v>8.7481500000000008</v>
      </c>
      <c r="F144" s="75">
        <f>'Margin per unit'!F144*'Volume (KT)'!F144/10^3</f>
        <v>8.7481500000000008</v>
      </c>
      <c r="G144" s="75">
        <f>'Margin per unit'!G144*'Volume (KT)'!G144/10^3</f>
        <v>8.7481500000000008</v>
      </c>
      <c r="H144" s="75">
        <f>'Margin per unit'!H144*'Volume (KT)'!H144/10^3</f>
        <v>8.7481500000000008</v>
      </c>
      <c r="I144" s="75">
        <f>'Margin per unit'!I144*'Volume (KT)'!I144/10^3</f>
        <v>8.7481500000000008</v>
      </c>
      <c r="J144" s="75">
        <f>'Margin per unit'!J144*'Volume (KT)'!J144/10^3</f>
        <v>8.7481500000000008</v>
      </c>
      <c r="K144" s="75">
        <f>'Margin per unit'!K144*'Volume (KT)'!K144/10^3</f>
        <v>8.7481500000000008</v>
      </c>
      <c r="L144" s="75">
        <f>'Margin per unit'!L144*'Volume (KT)'!L144/10^3</f>
        <v>8.7481500000000008</v>
      </c>
      <c r="M144" s="75">
        <f>'Margin per unit'!M144*'Volume (KT)'!M144/10^3</f>
        <v>8.7481500000000008</v>
      </c>
      <c r="N144" s="75">
        <f>'Margin per unit'!N144*'Volume (KT)'!N144/10^3</f>
        <v>8.7481500000000008</v>
      </c>
      <c r="O144" s="75">
        <f>'Margin per unit'!O144*'Volume (KT)'!O144/10^3</f>
        <v>8.7481500000000008</v>
      </c>
      <c r="P144" s="75">
        <f>'Margin per unit'!P144*'Volume (KT)'!P144/10^3</f>
        <v>8.7481500000000008</v>
      </c>
    </row>
    <row r="145" spans="1:16" ht="15" thickBot="1"/>
    <row r="146" spans="1:16">
      <c r="A146" s="496" t="s">
        <v>127</v>
      </c>
      <c r="B146" s="497"/>
      <c r="C146" s="497"/>
      <c r="D146" s="497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</row>
    <row r="147" spans="1:16">
      <c r="A147" s="498"/>
      <c r="B147" s="485"/>
      <c r="C147" s="485"/>
      <c r="D147" s="485"/>
      <c r="E147" s="302">
        <v>23377</v>
      </c>
      <c r="F147" s="302">
        <v>23408</v>
      </c>
      <c r="G147" s="302">
        <v>23437</v>
      </c>
      <c r="H147" s="302">
        <v>23468</v>
      </c>
      <c r="I147" s="302">
        <v>23498</v>
      </c>
      <c r="J147" s="302">
        <v>23529</v>
      </c>
      <c r="K147" s="302">
        <v>23559</v>
      </c>
      <c r="L147" s="302">
        <v>23590</v>
      </c>
      <c r="M147" s="302">
        <v>23621</v>
      </c>
      <c r="N147" s="302">
        <v>23651</v>
      </c>
      <c r="O147" s="302">
        <v>23682</v>
      </c>
      <c r="P147" s="302">
        <v>23712</v>
      </c>
    </row>
    <row r="148" spans="1:16" ht="15" thickBot="1">
      <c r="A148" s="499"/>
      <c r="B148" s="500"/>
      <c r="C148" s="500"/>
      <c r="D148" s="500"/>
      <c r="E148" s="295">
        <f>SUM(E25:E31)</f>
        <v>2987.2446735788603</v>
      </c>
      <c r="F148" s="295">
        <f t="shared" ref="F148:P148" si="5">SUM(F25:F31)</f>
        <v>2512.5541682427838</v>
      </c>
      <c r="G148" s="295">
        <f t="shared" si="5"/>
        <v>2850.3891420350542</v>
      </c>
      <c r="H148" s="295">
        <f t="shared" si="5"/>
        <v>2654.913235770859</v>
      </c>
      <c r="I148" s="295">
        <f t="shared" si="5"/>
        <v>2165.4874940224081</v>
      </c>
      <c r="J148" s="295">
        <f t="shared" si="5"/>
        <v>2429.6574059588224</v>
      </c>
      <c r="K148" s="295">
        <f t="shared" si="5"/>
        <v>2434.4483082765614</v>
      </c>
      <c r="L148" s="295">
        <f t="shared" si="5"/>
        <v>2241.0819287109466</v>
      </c>
      <c r="M148" s="295">
        <f t="shared" si="5"/>
        <v>2152.6656043954308</v>
      </c>
      <c r="N148" s="295">
        <f t="shared" si="5"/>
        <v>2488.310155893143</v>
      </c>
      <c r="O148" s="295">
        <f t="shared" si="5"/>
        <v>2441.7726938344936</v>
      </c>
      <c r="P148" s="295">
        <f t="shared" si="5"/>
        <v>2530.6568607604922</v>
      </c>
    </row>
    <row r="149" spans="1:16">
      <c r="A149" s="496" t="s">
        <v>128</v>
      </c>
      <c r="B149" s="497"/>
      <c r="C149" s="497"/>
      <c r="D149" s="497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</row>
    <row r="150" spans="1:16">
      <c r="A150" s="498"/>
      <c r="B150" s="485"/>
      <c r="C150" s="485"/>
      <c r="D150" s="485"/>
      <c r="E150" s="302">
        <v>23377</v>
      </c>
      <c r="F150" s="302">
        <v>23408</v>
      </c>
      <c r="G150" s="302">
        <v>23437</v>
      </c>
      <c r="H150" s="302">
        <v>23468</v>
      </c>
      <c r="I150" s="302">
        <v>23498</v>
      </c>
      <c r="J150" s="302">
        <v>23529</v>
      </c>
      <c r="K150" s="302">
        <v>23559</v>
      </c>
      <c r="L150" s="302">
        <v>23590</v>
      </c>
      <c r="M150" s="302">
        <v>23621</v>
      </c>
      <c r="N150" s="302">
        <v>23651</v>
      </c>
      <c r="O150" s="302">
        <v>23682</v>
      </c>
      <c r="P150" s="302">
        <v>23712</v>
      </c>
    </row>
    <row r="151" spans="1:16" ht="15" thickBot="1">
      <c r="A151" s="499"/>
      <c r="B151" s="500"/>
      <c r="C151" s="500"/>
      <c r="D151" s="500"/>
      <c r="E151" s="295">
        <f t="shared" ref="E151:P151" si="6">SUM(E35:E54)</f>
        <v>2245.444474889412</v>
      </c>
      <c r="F151" s="295">
        <f t="shared" si="6"/>
        <v>1961.0304004092579</v>
      </c>
      <c r="G151" s="295">
        <f t="shared" si="6"/>
        <v>2868.5671176390251</v>
      </c>
      <c r="H151" s="295">
        <f t="shared" si="6"/>
        <v>3378.9348659149914</v>
      </c>
      <c r="I151" s="295">
        <f t="shared" si="6"/>
        <v>3444.8173821132391</v>
      </c>
      <c r="J151" s="295">
        <f t="shared" si="6"/>
        <v>2765.8187041284209</v>
      </c>
      <c r="K151" s="295">
        <f t="shared" si="6"/>
        <v>2776.3776475465311</v>
      </c>
      <c r="L151" s="295">
        <f t="shared" si="6"/>
        <v>2703.3216576599625</v>
      </c>
      <c r="M151" s="295">
        <f t="shared" si="6"/>
        <v>2170.9188403228231</v>
      </c>
      <c r="N151" s="295">
        <f t="shared" si="6"/>
        <v>2829.2886875107984</v>
      </c>
      <c r="O151" s="295">
        <f t="shared" si="6"/>
        <v>2911.9290792127717</v>
      </c>
      <c r="P151" s="295">
        <f t="shared" si="6"/>
        <v>2046.715752341958</v>
      </c>
    </row>
    <row r="152" spans="1:16">
      <c r="A152" s="496" t="s">
        <v>152</v>
      </c>
      <c r="B152" s="497"/>
      <c r="C152" s="497"/>
      <c r="D152" s="497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</row>
    <row r="153" spans="1:16">
      <c r="A153" s="498"/>
      <c r="B153" s="485"/>
      <c r="C153" s="485"/>
      <c r="D153" s="485"/>
      <c r="E153" s="302">
        <v>23377</v>
      </c>
      <c r="F153" s="302">
        <v>23408</v>
      </c>
      <c r="G153" s="302">
        <v>23437</v>
      </c>
      <c r="H153" s="302">
        <v>23468</v>
      </c>
      <c r="I153" s="302">
        <v>23498</v>
      </c>
      <c r="J153" s="302">
        <v>23529</v>
      </c>
      <c r="K153" s="302">
        <v>23559</v>
      </c>
      <c r="L153" s="302">
        <v>23590</v>
      </c>
      <c r="M153" s="302">
        <v>23621</v>
      </c>
      <c r="N153" s="302">
        <v>23651</v>
      </c>
      <c r="O153" s="302">
        <v>23682</v>
      </c>
      <c r="P153" s="302">
        <v>23712</v>
      </c>
    </row>
    <row r="154" spans="1:16" ht="15" thickBot="1">
      <c r="A154" s="499"/>
      <c r="B154" s="500"/>
      <c r="C154" s="500"/>
      <c r="D154" s="500"/>
      <c r="E154" s="295">
        <f t="shared" ref="E154:P154" si="7">SUM(E58:E126)</f>
        <v>5116.5831526175998</v>
      </c>
      <c r="F154" s="295">
        <f t="shared" si="7"/>
        <v>5199.614818778572</v>
      </c>
      <c r="G154" s="295">
        <f t="shared" si="7"/>
        <v>6284.9429530901562</v>
      </c>
      <c r="H154" s="295">
        <f t="shared" si="7"/>
        <v>5299.6671801101256</v>
      </c>
      <c r="I154" s="295">
        <f t="shared" si="7"/>
        <v>5673.3383400579132</v>
      </c>
      <c r="J154" s="295">
        <f t="shared" si="7"/>
        <v>6719.5190491740077</v>
      </c>
      <c r="K154" s="295">
        <f t="shared" si="7"/>
        <v>6661.3577013597214</v>
      </c>
      <c r="L154" s="295">
        <f t="shared" si="7"/>
        <v>6084.1923351597525</v>
      </c>
      <c r="M154" s="295">
        <f t="shared" si="7"/>
        <v>6418.003654076012</v>
      </c>
      <c r="N154" s="295">
        <f t="shared" si="7"/>
        <v>6459.5249260251348</v>
      </c>
      <c r="O154" s="295">
        <f t="shared" si="7"/>
        <v>6637.4650450598692</v>
      </c>
      <c r="P154" s="295">
        <f t="shared" si="7"/>
        <v>6720.2914838910901</v>
      </c>
    </row>
    <row r="155" spans="1:16">
      <c r="A155" s="496" t="s">
        <v>129</v>
      </c>
      <c r="B155" s="497"/>
      <c r="C155" s="497"/>
      <c r="D155" s="497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</row>
    <row r="156" spans="1:16">
      <c r="A156" s="498"/>
      <c r="B156" s="485"/>
      <c r="C156" s="485"/>
      <c r="D156" s="485"/>
      <c r="E156" s="302">
        <v>23377</v>
      </c>
      <c r="F156" s="302">
        <v>23408</v>
      </c>
      <c r="G156" s="302">
        <v>23437</v>
      </c>
      <c r="H156" s="302">
        <v>23468</v>
      </c>
      <c r="I156" s="302">
        <v>23498</v>
      </c>
      <c r="J156" s="302">
        <v>23529</v>
      </c>
      <c r="K156" s="302">
        <v>23559</v>
      </c>
      <c r="L156" s="302">
        <v>23590</v>
      </c>
      <c r="M156" s="302">
        <v>23621</v>
      </c>
      <c r="N156" s="302">
        <v>23651</v>
      </c>
      <c r="O156" s="302">
        <v>23682</v>
      </c>
      <c r="P156" s="302">
        <v>23712</v>
      </c>
    </row>
    <row r="157" spans="1:16" ht="15" thickBot="1">
      <c r="A157" s="499"/>
      <c r="B157" s="500"/>
      <c r="C157" s="500"/>
      <c r="D157" s="500"/>
      <c r="E157" s="295">
        <f>SUM(E130:E135)</f>
        <v>1072.7075844788499</v>
      </c>
      <c r="F157" s="295">
        <f t="shared" ref="F157:P157" si="8">SUM(F130:F135)</f>
        <v>1202.4626240939035</v>
      </c>
      <c r="G157" s="295">
        <f t="shared" si="8"/>
        <v>1853.1529181155202</v>
      </c>
      <c r="H157" s="295">
        <f t="shared" si="8"/>
        <v>1484.2873009954287</v>
      </c>
      <c r="I157" s="295">
        <f t="shared" si="8"/>
        <v>1415.6909847599995</v>
      </c>
      <c r="J157" s="295">
        <f t="shared" si="8"/>
        <v>1309.9866829920002</v>
      </c>
      <c r="K157" s="295">
        <f t="shared" si="8"/>
        <v>1242.6813162764001</v>
      </c>
      <c r="L157" s="295">
        <f t="shared" si="8"/>
        <v>1219.7870309116799</v>
      </c>
      <c r="M157" s="295">
        <f t="shared" si="8"/>
        <v>1091.1254484900001</v>
      </c>
      <c r="N157" s="295">
        <f t="shared" si="8"/>
        <v>1175.1626852167999</v>
      </c>
      <c r="O157" s="295">
        <f t="shared" si="8"/>
        <v>1162.5916721753599</v>
      </c>
      <c r="P157" s="295">
        <f t="shared" si="8"/>
        <v>1151.6582043008</v>
      </c>
    </row>
    <row r="158" spans="1:16">
      <c r="E158" s="214">
        <f>E154-E168</f>
        <v>4803.1629993463594</v>
      </c>
      <c r="F158" s="214">
        <f t="shared" ref="F158:O158" si="9">F154-F168</f>
        <v>4952.2322103075339</v>
      </c>
      <c r="G158" s="214">
        <f t="shared" si="9"/>
        <v>5900.8913648785783</v>
      </c>
      <c r="H158" s="214">
        <f t="shared" si="9"/>
        <v>4985.2332515502321</v>
      </c>
      <c r="I158" s="214">
        <f t="shared" si="9"/>
        <v>5360.9863209117939</v>
      </c>
      <c r="J158" s="214">
        <f t="shared" si="9"/>
        <v>6423.2577043914071</v>
      </c>
      <c r="K158" s="214">
        <f t="shared" si="9"/>
        <v>6373.8231473649103</v>
      </c>
      <c r="L158" s="214">
        <f t="shared" si="9"/>
        <v>5804.1773942245882</v>
      </c>
      <c r="M158" s="214">
        <f t="shared" si="9"/>
        <v>6138.9308064525703</v>
      </c>
      <c r="N158" s="214">
        <f t="shared" si="9"/>
        <v>6188.7504480799716</v>
      </c>
      <c r="O158" s="214">
        <f t="shared" si="9"/>
        <v>6363.1574128165439</v>
      </c>
      <c r="P158" s="214">
        <f t="shared" ref="P158" si="10">P154-P168</f>
        <v>6424.9866184707507</v>
      </c>
    </row>
    <row r="159" spans="1:16" ht="15" thickBot="1">
      <c r="E159" s="214">
        <f>E162+E165</f>
        <v>11208.988726869364</v>
      </c>
      <c r="F159" s="214">
        <f t="shared" ref="F159:O159" si="11">F162+F165</f>
        <v>10730.22732033691</v>
      </c>
      <c r="G159" s="214">
        <f t="shared" si="11"/>
        <v>13626.525241458574</v>
      </c>
      <c r="H159" s="214">
        <f t="shared" si="11"/>
        <v>12648.80353863151</v>
      </c>
      <c r="I159" s="214">
        <f t="shared" si="11"/>
        <v>12530.006398207441</v>
      </c>
      <c r="J159" s="214">
        <f t="shared" si="11"/>
        <v>13060.171120670653</v>
      </c>
      <c r="K159" s="214">
        <f t="shared" si="11"/>
        <v>12954.285840672404</v>
      </c>
      <c r="L159" s="214">
        <f t="shared" si="11"/>
        <v>12094.299157647978</v>
      </c>
      <c r="M159" s="214">
        <f t="shared" si="11"/>
        <v>11673.128014684824</v>
      </c>
      <c r="N159" s="214">
        <f t="shared" si="11"/>
        <v>12800.706560259112</v>
      </c>
      <c r="O159" s="214">
        <f t="shared" si="11"/>
        <v>12993.345324375168</v>
      </c>
      <c r="P159" s="214">
        <f t="shared" ref="P159" si="12">P162+P165</f>
        <v>12270.1783698484</v>
      </c>
    </row>
    <row r="160" spans="1:16">
      <c r="A160" s="496" t="s">
        <v>132</v>
      </c>
      <c r="B160" s="497"/>
      <c r="C160" s="497"/>
      <c r="D160" s="497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</row>
    <row r="161" spans="1:17">
      <c r="A161" s="498"/>
      <c r="B161" s="485"/>
      <c r="C161" s="485"/>
      <c r="D161" s="485"/>
      <c r="E161" s="302">
        <v>23377</v>
      </c>
      <c r="F161" s="302">
        <v>23408</v>
      </c>
      <c r="G161" s="302">
        <v>23437</v>
      </c>
      <c r="H161" s="302">
        <v>23468</v>
      </c>
      <c r="I161" s="302">
        <v>23498</v>
      </c>
      <c r="J161" s="302">
        <v>23529</v>
      </c>
      <c r="K161" s="302">
        <v>23559</v>
      </c>
      <c r="L161" s="302">
        <v>23590</v>
      </c>
      <c r="M161" s="302">
        <v>23621</v>
      </c>
      <c r="N161" s="302">
        <v>23651</v>
      </c>
      <c r="O161" s="302">
        <v>23682</v>
      </c>
      <c r="P161" s="302">
        <v>23712</v>
      </c>
    </row>
    <row r="162" spans="1:17" ht="15" thickBot="1">
      <c r="A162" s="499"/>
      <c r="B162" s="500"/>
      <c r="C162" s="500"/>
      <c r="D162" s="500"/>
      <c r="E162" s="295">
        <f>SUM(E139,E130:E132,E58:E99,E35:E54,E25:E31)</f>
        <v>10898.980296487473</v>
      </c>
      <c r="F162" s="295">
        <f>SUM(F139,F130:F132,F58:F99,F35:F54,F25:F31)</f>
        <v>10403.916169203636</v>
      </c>
      <c r="G162" s="295">
        <f t="shared" ref="G162:P162" si="13">SUM(G139,G130:G132,G58:G99,G35:G54,G25:G31)</f>
        <v>13301.713262993613</v>
      </c>
      <c r="H162" s="295">
        <f t="shared" si="13"/>
        <v>12363.864991039414</v>
      </c>
      <c r="I162" s="295">
        <f t="shared" si="13"/>
        <v>12239.212755178669</v>
      </c>
      <c r="J162" s="295">
        <f t="shared" si="13"/>
        <v>12918.670568758556</v>
      </c>
      <c r="K162" s="295">
        <f t="shared" si="13"/>
        <v>12848.996866040721</v>
      </c>
      <c r="L162" s="295">
        <f t="shared" si="13"/>
        <v>11931.903826235792</v>
      </c>
      <c r="M162" s="295">
        <f t="shared" si="13"/>
        <v>11654.867092907894</v>
      </c>
      <c r="N162" s="295">
        <f t="shared" si="13"/>
        <v>12796.053197953022</v>
      </c>
      <c r="O162" s="295">
        <f t="shared" si="13"/>
        <v>12909.655820118538</v>
      </c>
      <c r="P162" s="295">
        <f t="shared" si="13"/>
        <v>12251.276611478725</v>
      </c>
    </row>
    <row r="163" spans="1:17">
      <c r="A163" s="496" t="s">
        <v>131</v>
      </c>
      <c r="B163" s="497"/>
      <c r="C163" s="497"/>
      <c r="D163" s="497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</row>
    <row r="164" spans="1:17">
      <c r="A164" s="498"/>
      <c r="B164" s="485"/>
      <c r="C164" s="485"/>
      <c r="D164" s="485"/>
      <c r="E164" s="302">
        <v>23377</v>
      </c>
      <c r="F164" s="302">
        <v>23408</v>
      </c>
      <c r="G164" s="302">
        <v>23437</v>
      </c>
      <c r="H164" s="302">
        <v>23468</v>
      </c>
      <c r="I164" s="302">
        <v>23498</v>
      </c>
      <c r="J164" s="302">
        <v>23529</v>
      </c>
      <c r="K164" s="302">
        <v>23559</v>
      </c>
      <c r="L164" s="302">
        <v>23590</v>
      </c>
      <c r="M164" s="302">
        <v>23621</v>
      </c>
      <c r="N164" s="302">
        <v>23651</v>
      </c>
      <c r="O164" s="302">
        <v>23682</v>
      </c>
      <c r="P164" s="302">
        <v>23712</v>
      </c>
    </row>
    <row r="165" spans="1:17" ht="15" thickBot="1">
      <c r="A165" s="499"/>
      <c r="B165" s="500"/>
      <c r="C165" s="500"/>
      <c r="D165" s="500"/>
      <c r="E165" s="295">
        <f>SUM(E134,E133,E126,E135)</f>
        <v>310.00843038189163</v>
      </c>
      <c r="F165" s="295">
        <f t="shared" ref="F165:P165" si="14">SUM(F134,F133,F126,F135)</f>
        <v>326.31115113327394</v>
      </c>
      <c r="G165" s="295">
        <f t="shared" si="14"/>
        <v>324.81197846496002</v>
      </c>
      <c r="H165" s="295">
        <f t="shared" si="14"/>
        <v>284.93854759209569</v>
      </c>
      <c r="I165" s="295">
        <f t="shared" si="14"/>
        <v>290.79364302877178</v>
      </c>
      <c r="J165" s="295">
        <f t="shared" si="14"/>
        <v>141.50055191209671</v>
      </c>
      <c r="K165" s="295">
        <f t="shared" si="14"/>
        <v>105.28897463168244</v>
      </c>
      <c r="L165" s="295">
        <f t="shared" si="14"/>
        <v>162.39533141218556</v>
      </c>
      <c r="M165" s="295">
        <f t="shared" si="14"/>
        <v>18.260921776929468</v>
      </c>
      <c r="N165" s="295">
        <f t="shared" si="14"/>
        <v>4.6533623060901341</v>
      </c>
      <c r="O165" s="295">
        <f t="shared" si="14"/>
        <v>83.689504256629348</v>
      </c>
      <c r="P165" s="295">
        <f t="shared" si="14"/>
        <v>18.901758369674585</v>
      </c>
    </row>
    <row r="166" spans="1:17">
      <c r="A166" s="496" t="s">
        <v>130</v>
      </c>
      <c r="B166" s="497"/>
      <c r="C166" s="497"/>
      <c r="D166" s="497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</row>
    <row r="167" spans="1:17">
      <c r="A167" s="498"/>
      <c r="B167" s="485"/>
      <c r="C167" s="485"/>
      <c r="D167" s="485"/>
      <c r="E167" s="302">
        <v>23377</v>
      </c>
      <c r="F167" s="302">
        <v>23408</v>
      </c>
      <c r="G167" s="302">
        <v>23437</v>
      </c>
      <c r="H167" s="302">
        <v>23468</v>
      </c>
      <c r="I167" s="302">
        <v>23498</v>
      </c>
      <c r="J167" s="302">
        <v>23529</v>
      </c>
      <c r="K167" s="302">
        <v>23559</v>
      </c>
      <c r="L167" s="302">
        <v>23590</v>
      </c>
      <c r="M167" s="302">
        <v>23621</v>
      </c>
      <c r="N167" s="302">
        <v>23651</v>
      </c>
      <c r="O167" s="302">
        <v>23682</v>
      </c>
      <c r="P167" s="302">
        <v>23712</v>
      </c>
    </row>
    <row r="168" spans="1:17" ht="15" thickBot="1">
      <c r="A168" s="499"/>
      <c r="B168" s="500"/>
      <c r="C168" s="500"/>
      <c r="D168" s="500"/>
      <c r="E168" s="295">
        <f>SUM(E100:E125)</f>
        <v>313.42015327124051</v>
      </c>
      <c r="F168" s="295">
        <f t="shared" ref="F168:P168" si="15">SUM(F100:F125)</f>
        <v>247.38260847103828</v>
      </c>
      <c r="G168" s="295">
        <f t="shared" si="15"/>
        <v>384.05158821157806</v>
      </c>
      <c r="H168" s="295">
        <f t="shared" si="15"/>
        <v>314.43392855989373</v>
      </c>
      <c r="I168" s="295">
        <f t="shared" si="15"/>
        <v>312.35201914611901</v>
      </c>
      <c r="J168" s="295">
        <f t="shared" si="15"/>
        <v>296.26134478260042</v>
      </c>
      <c r="K168" s="295">
        <f t="shared" si="15"/>
        <v>287.53455399481146</v>
      </c>
      <c r="L168" s="295">
        <f t="shared" si="15"/>
        <v>280.01494093516408</v>
      </c>
      <c r="M168" s="295">
        <f t="shared" si="15"/>
        <v>279.07284762344204</v>
      </c>
      <c r="N168" s="295">
        <f t="shared" si="15"/>
        <v>270.7744779451636</v>
      </c>
      <c r="O168" s="295">
        <f t="shared" si="15"/>
        <v>274.30763224332532</v>
      </c>
      <c r="P168" s="295">
        <f t="shared" si="15"/>
        <v>295.3048654203393</v>
      </c>
    </row>
    <row r="170" spans="1:17" ht="15" thickBot="1"/>
    <row r="171" spans="1:17">
      <c r="A171" s="501" t="s">
        <v>203</v>
      </c>
      <c r="B171" s="502"/>
      <c r="C171" s="502"/>
      <c r="D171" s="503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</row>
    <row r="172" spans="1:17">
      <c r="A172" s="504"/>
      <c r="B172" s="505"/>
      <c r="C172" s="505"/>
      <c r="D172" s="506"/>
      <c r="E172" s="302">
        <v>23377</v>
      </c>
      <c r="F172" s="302">
        <v>23408</v>
      </c>
      <c r="G172" s="302">
        <v>23437</v>
      </c>
      <c r="H172" s="302">
        <v>23468</v>
      </c>
      <c r="I172" s="302">
        <v>23498</v>
      </c>
      <c r="J172" s="302">
        <v>23529</v>
      </c>
      <c r="K172" s="302">
        <v>23559</v>
      </c>
      <c r="L172" s="302">
        <v>23590</v>
      </c>
      <c r="M172" s="302">
        <v>23621</v>
      </c>
      <c r="N172" s="302">
        <v>23651</v>
      </c>
      <c r="O172" s="302">
        <v>23682</v>
      </c>
      <c r="P172" s="302">
        <v>23712</v>
      </c>
    </row>
    <row r="173" spans="1:17">
      <c r="A173" s="493" t="s">
        <v>183</v>
      </c>
      <c r="B173" s="494"/>
      <c r="C173" s="494"/>
      <c r="D173" s="495"/>
      <c r="E173" s="114">
        <f>SUM(E25:E31,E35:E54,E58:E126,E130:E135,E139)</f>
        <v>11522.408880140607</v>
      </c>
      <c r="F173" s="114">
        <f t="shared" ref="F173:P173" si="16">SUM(F25:F31,F35:F54,F58:F126,F130:F135,F139)</f>
        <v>10977.609928807951</v>
      </c>
      <c r="G173" s="114">
        <f t="shared" si="16"/>
        <v>14010.576829670154</v>
      </c>
      <c r="H173" s="114">
        <f t="shared" si="16"/>
        <v>12963.237467191404</v>
      </c>
      <c r="I173" s="114">
        <f t="shared" si="16"/>
        <v>12842.35841735356</v>
      </c>
      <c r="J173" s="114">
        <f t="shared" si="16"/>
        <v>13356.432465453254</v>
      </c>
      <c r="K173" s="114">
        <f t="shared" si="16"/>
        <v>13241.820394667213</v>
      </c>
      <c r="L173" s="114">
        <f t="shared" si="16"/>
        <v>12374.314098583141</v>
      </c>
      <c r="M173" s="114">
        <f t="shared" si="16"/>
        <v>11952.200862308264</v>
      </c>
      <c r="N173" s="114">
        <f t="shared" si="16"/>
        <v>13071.481038204278</v>
      </c>
      <c r="O173" s="114">
        <f t="shared" si="16"/>
        <v>13267.652956618496</v>
      </c>
      <c r="P173" s="114">
        <f t="shared" si="16"/>
        <v>12565.483235268739</v>
      </c>
    </row>
    <row r="174" spans="1:17">
      <c r="A174" s="493" t="s">
        <v>184</v>
      </c>
      <c r="B174" s="494"/>
      <c r="C174" s="494"/>
      <c r="D174" s="495"/>
      <c r="E174" s="114">
        <f>SUM(E25:E31,E35:E54,E58:E126,E130:E135,E139)+E143+E144</f>
        <v>11548.653330140607</v>
      </c>
      <c r="F174" s="114">
        <f t="shared" ref="F174:P174" si="17">SUM(F25:F31,F35:F54,F58:F126,F130:F135,F139)+F143+F144</f>
        <v>11003.854378807951</v>
      </c>
      <c r="G174" s="114">
        <f t="shared" si="17"/>
        <v>14036.821279670154</v>
      </c>
      <c r="H174" s="114">
        <f t="shared" si="17"/>
        <v>12989.481917191404</v>
      </c>
      <c r="I174" s="114">
        <f t="shared" si="17"/>
        <v>12868.60286735356</v>
      </c>
      <c r="J174" s="114">
        <f t="shared" si="17"/>
        <v>13382.676915453254</v>
      </c>
      <c r="K174" s="114">
        <f t="shared" si="17"/>
        <v>13268.064844667213</v>
      </c>
      <c r="L174" s="114">
        <f t="shared" si="17"/>
        <v>12400.558548583142</v>
      </c>
      <c r="M174" s="114">
        <f t="shared" si="17"/>
        <v>11978.445312308264</v>
      </c>
      <c r="N174" s="114">
        <f t="shared" si="17"/>
        <v>13097.725488204278</v>
      </c>
      <c r="O174" s="114">
        <f t="shared" si="17"/>
        <v>13293.897406618496</v>
      </c>
      <c r="P174" s="114">
        <f t="shared" si="17"/>
        <v>12591.727685268739</v>
      </c>
      <c r="Q174" s="214">
        <f>SUM(E174:P174)</f>
        <v>152460.50997426707</v>
      </c>
    </row>
    <row r="175" spans="1:17">
      <c r="A175" s="493" t="s">
        <v>185</v>
      </c>
      <c r="B175" s="494"/>
      <c r="C175" s="494"/>
      <c r="D175" s="495"/>
      <c r="E175" s="114">
        <f>E173-SUM(E100:E125)</f>
        <v>11208.988726869366</v>
      </c>
      <c r="F175" s="114">
        <f t="shared" ref="F175:P175" si="18">F173-SUM(F100:F125)</f>
        <v>10730.227320336913</v>
      </c>
      <c r="G175" s="114">
        <f t="shared" si="18"/>
        <v>13626.525241458576</v>
      </c>
      <c r="H175" s="114">
        <f t="shared" si="18"/>
        <v>12648.80353863151</v>
      </c>
      <c r="I175" s="114">
        <f t="shared" si="18"/>
        <v>12530.006398207441</v>
      </c>
      <c r="J175" s="114">
        <f t="shared" si="18"/>
        <v>13060.171120670653</v>
      </c>
      <c r="K175" s="114">
        <f t="shared" si="18"/>
        <v>12954.285840672401</v>
      </c>
      <c r="L175" s="114">
        <f t="shared" si="18"/>
        <v>12094.299157647978</v>
      </c>
      <c r="M175" s="114">
        <f t="shared" si="18"/>
        <v>11673.128014684822</v>
      </c>
      <c r="N175" s="114">
        <f t="shared" si="18"/>
        <v>12800.706560259114</v>
      </c>
      <c r="O175" s="114">
        <f t="shared" si="18"/>
        <v>12993.345324375172</v>
      </c>
      <c r="P175" s="114">
        <f t="shared" si="18"/>
        <v>12270.1783698484</v>
      </c>
    </row>
    <row r="176" spans="1:17" ht="15" thickBot="1">
      <c r="A176" s="507" t="s">
        <v>186</v>
      </c>
      <c r="B176" s="508"/>
      <c r="C176" s="508"/>
      <c r="D176" s="509"/>
      <c r="E176" s="295">
        <f t="shared" ref="E176:P176" si="19">E174-SUM(E100:E125)</f>
        <v>11235.233176869366</v>
      </c>
      <c r="F176" s="295">
        <f t="shared" si="19"/>
        <v>10756.471770336913</v>
      </c>
      <c r="G176" s="295">
        <f t="shared" si="19"/>
        <v>13652.769691458576</v>
      </c>
      <c r="H176" s="295">
        <f t="shared" si="19"/>
        <v>12675.04798863151</v>
      </c>
      <c r="I176" s="295">
        <f t="shared" si="19"/>
        <v>12556.250848207441</v>
      </c>
      <c r="J176" s="295">
        <f t="shared" si="19"/>
        <v>13086.415570670653</v>
      </c>
      <c r="K176" s="295">
        <f t="shared" si="19"/>
        <v>12980.530290672401</v>
      </c>
      <c r="L176" s="295">
        <f t="shared" si="19"/>
        <v>12120.543607647978</v>
      </c>
      <c r="M176" s="295">
        <f t="shared" si="19"/>
        <v>11699.372464684822</v>
      </c>
      <c r="N176" s="295">
        <f t="shared" si="19"/>
        <v>12826.951010259114</v>
      </c>
      <c r="O176" s="295">
        <f t="shared" si="19"/>
        <v>13019.58977437517</v>
      </c>
      <c r="P176" s="295">
        <f t="shared" si="19"/>
        <v>12296.4228198484</v>
      </c>
    </row>
    <row r="178" spans="5:9">
      <c r="E178" s="214"/>
    </row>
    <row r="179" spans="5:9">
      <c r="I179" s="249"/>
    </row>
    <row r="180" spans="5:9">
      <c r="E180" s="214"/>
      <c r="I180" s="249"/>
    </row>
    <row r="181" spans="5:9">
      <c r="E181" s="214"/>
    </row>
  </sheetData>
  <mergeCells count="36">
    <mergeCell ref="A176:D176"/>
    <mergeCell ref="A175:D175"/>
    <mergeCell ref="A23:A24"/>
    <mergeCell ref="B23:B24"/>
    <mergeCell ref="C23:C24"/>
    <mergeCell ref="D23:D24"/>
    <mergeCell ref="A33:A34"/>
    <mergeCell ref="B33:B34"/>
    <mergeCell ref="C33:C34"/>
    <mergeCell ref="D33:D34"/>
    <mergeCell ref="A56:A57"/>
    <mergeCell ref="B56:B57"/>
    <mergeCell ref="C56:C57"/>
    <mergeCell ref="D56:D57"/>
    <mergeCell ref="A137:A138"/>
    <mergeCell ref="B137:B138"/>
    <mergeCell ref="C137:C138"/>
    <mergeCell ref="D137:D138"/>
    <mergeCell ref="A128:A129"/>
    <mergeCell ref="B128:B129"/>
    <mergeCell ref="C128:C129"/>
    <mergeCell ref="D128:D129"/>
    <mergeCell ref="A173:D173"/>
    <mergeCell ref="A174:D174"/>
    <mergeCell ref="A141:A142"/>
    <mergeCell ref="B141:B142"/>
    <mergeCell ref="C141:C142"/>
    <mergeCell ref="D141:D142"/>
    <mergeCell ref="A166:D168"/>
    <mergeCell ref="A171:D172"/>
    <mergeCell ref="A160:D162"/>
    <mergeCell ref="A163:D165"/>
    <mergeCell ref="A152:D154"/>
    <mergeCell ref="A155:D157"/>
    <mergeCell ref="A146:D148"/>
    <mergeCell ref="A149:D151"/>
  </mergeCells>
  <conditionalFormatting sqref="E25:P31 E35:P55 E58:P126">
    <cfRule type="cellIs" dxfId="37" priority="7" operator="greaterThan">
      <formula>0</formula>
    </cfRule>
  </conditionalFormatting>
  <conditionalFormatting sqref="E130:P135">
    <cfRule type="cellIs" dxfId="36" priority="4" operator="greaterThan">
      <formula>0</formula>
    </cfRule>
  </conditionalFormatting>
  <conditionalFormatting sqref="E139:P139">
    <cfRule type="cellIs" dxfId="35" priority="3" operator="greaterThan">
      <formula>0</formula>
    </cfRule>
  </conditionalFormatting>
  <conditionalFormatting sqref="E143:P144">
    <cfRule type="cellIs" dxfId="34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Q180"/>
  <sheetViews>
    <sheetView topLeftCell="A147" zoomScale="85" zoomScaleNormal="85" workbookViewId="0">
      <selection activeCell="E162" sqref="E162:P162"/>
    </sheetView>
  </sheetViews>
  <sheetFormatPr defaultColWidth="8.6328125" defaultRowHeight="14.5"/>
  <cols>
    <col min="1" max="1" width="8.6328125" style="68"/>
    <col min="2" max="2" width="29" style="68" customWidth="1"/>
    <col min="3" max="3" width="41.6328125" style="69" bestFit="1" customWidth="1"/>
    <col min="4" max="4" width="16.81640625" style="68" bestFit="1" customWidth="1"/>
    <col min="5" max="16" width="8.6328125" style="69" customWidth="1"/>
    <col min="17" max="17" width="10.36328125" style="69" bestFit="1" customWidth="1"/>
    <col min="18" max="16384" width="8.6328125" style="69"/>
  </cols>
  <sheetData>
    <row r="1" spans="4:4" hidden="1"/>
    <row r="2" spans="4:4" hidden="1">
      <c r="D2" s="422">
        <v>44531</v>
      </c>
    </row>
    <row r="3" spans="4:4" hidden="1">
      <c r="D3" s="422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5">
      <c r="A21" s="70" t="s">
        <v>41</v>
      </c>
    </row>
    <row r="22" spans="1:16" s="73" customFormat="1" ht="23.5">
      <c r="A22" s="71" t="s">
        <v>0</v>
      </c>
      <c r="B22" s="72"/>
      <c r="D22" s="72"/>
    </row>
    <row r="23" spans="1:16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7"/>
      <c r="B24" s="492"/>
      <c r="C24" s="492"/>
      <c r="D24" s="492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6">
      <c r="A25" s="74" t="s">
        <v>91</v>
      </c>
      <c r="B25" s="314" t="s">
        <v>95</v>
      </c>
      <c r="C25" s="314" t="s">
        <v>241</v>
      </c>
      <c r="D25" s="314" t="s">
        <v>95</v>
      </c>
      <c r="E25" s="75">
        <f>'Margin per unit'!E25*'Volume (KT)'!E25*'Selling Price'!E$20/10^3</f>
        <v>75.997596979834952</v>
      </c>
      <c r="F25" s="75">
        <f>'Margin per unit'!F25*'Volume (KT)'!F25*'Selling Price'!F$20/10^3</f>
        <v>78.210335854329017</v>
      </c>
      <c r="G25" s="75">
        <f>'Margin per unit'!G25*'Volume (KT)'!G25*'Selling Price'!G$20/10^3</f>
        <v>96.951996827136895</v>
      </c>
      <c r="H25" s="75">
        <f>'Margin per unit'!H25*'Volume (KT)'!H25*'Selling Price'!H$20/10^3</f>
        <v>84.97925625272191</v>
      </c>
      <c r="I25" s="75">
        <f>'Margin per unit'!I25*'Volume (KT)'!I25*'Selling Price'!I$20/10^3</f>
        <v>75.722072580651059</v>
      </c>
      <c r="J25" s="75">
        <f>'Margin per unit'!J25*'Volume (KT)'!J25*'Selling Price'!J$20/10^3</f>
        <v>84.509380736409042</v>
      </c>
      <c r="K25" s="75">
        <f>'Margin per unit'!K25*'Volume (KT)'!K25*'Selling Price'!K$20/10^3</f>
        <v>84.319669786679711</v>
      </c>
      <c r="L25" s="75">
        <f>'Margin per unit'!L25*'Volume (KT)'!L25*'Selling Price'!L$20/10^3</f>
        <v>64.580512057502659</v>
      </c>
      <c r="M25" s="75">
        <f>'Margin per unit'!M25*'Volume (KT)'!M25*'Selling Price'!M$20/10^3</f>
        <v>75.080697921671586</v>
      </c>
      <c r="N25" s="75">
        <f>'Margin per unit'!N25*'Volume (KT)'!N25*'Selling Price'!N$20/10^3</f>
        <v>46.210212771119849</v>
      </c>
      <c r="O25" s="75">
        <f>'Margin per unit'!O25*'Volume (KT)'!O25*'Selling Price'!O$20/10^3</f>
        <v>49.127690552957752</v>
      </c>
      <c r="P25" s="75">
        <f>'Margin per unit'!P25*'Volume (KT)'!P25*'Selling Price'!P$20/10^3</f>
        <v>49.029626631439172</v>
      </c>
    </row>
    <row r="26" spans="1:16">
      <c r="A26" s="74" t="s">
        <v>91</v>
      </c>
      <c r="B26" s="314" t="s">
        <v>95</v>
      </c>
      <c r="C26" s="314" t="s">
        <v>242</v>
      </c>
      <c r="D26" s="314" t="s">
        <v>95</v>
      </c>
      <c r="E26" s="75">
        <f>'Margin per unit'!E26*'Volume (KT)'!E26*'Selling Price'!E$20/10^3</f>
        <v>91.784742180727861</v>
      </c>
      <c r="F26" s="75">
        <f>'Margin per unit'!F26*'Volume (KT)'!F26*'Selling Price'!F$20/10^3</f>
        <v>104.05780773650291</v>
      </c>
      <c r="G26" s="75">
        <f>'Margin per unit'!G26*'Volume (KT)'!G26*'Selling Price'!G$20/10^3</f>
        <v>113.65937844371209</v>
      </c>
      <c r="H26" s="75">
        <f>'Margin per unit'!H26*'Volume (KT)'!H26*'Selling Price'!H$20/10^3</f>
        <v>109.33031395982239</v>
      </c>
      <c r="I26" s="75">
        <f>'Margin per unit'!I26*'Volume (KT)'!I26*'Selling Price'!I$20/10^3</f>
        <v>178.23547907515635</v>
      </c>
      <c r="J26" s="75">
        <f>'Margin per unit'!J26*'Volume (KT)'!J26*'Selling Price'!J$20/10^3</f>
        <v>163.03613909746252</v>
      </c>
      <c r="K26" s="75">
        <f>'Margin per unit'!K26*'Volume (KT)'!K26*'Selling Price'!K$20/10^3</f>
        <v>107.86107384834524</v>
      </c>
      <c r="L26" s="75">
        <f>'Margin per unit'!L26*'Volume (KT)'!L26*'Selling Price'!L$20/10^3</f>
        <v>89.224700804705847</v>
      </c>
      <c r="M26" s="75">
        <f>'Margin per unit'!M26*'Volume (KT)'!M26*'Selling Price'!M$20/10^3</f>
        <v>99.293341495328335</v>
      </c>
      <c r="N26" s="75">
        <f>'Margin per unit'!N26*'Volume (KT)'!N26*'Selling Price'!N$20/10^3</f>
        <v>68.227177488075597</v>
      </c>
      <c r="O26" s="75">
        <f>'Margin per unit'!O26*'Volume (KT)'!O26*'Selling Price'!O$20/10^3</f>
        <v>70.981192663542316</v>
      </c>
      <c r="P26" s="75">
        <f>'Margin per unit'!P26*'Volume (KT)'!P26*'Selling Price'!P$20/10^3</f>
        <v>0</v>
      </c>
    </row>
    <row r="27" spans="1:16">
      <c r="A27" s="74" t="s">
        <v>91</v>
      </c>
      <c r="B27" s="314" t="s">
        <v>95</v>
      </c>
      <c r="C27" s="314" t="s">
        <v>243</v>
      </c>
      <c r="D27" s="314" t="s">
        <v>95</v>
      </c>
      <c r="E27" s="75">
        <f>'Margin per unit'!E27*'Volume (KT)'!E27*'Selling Price'!E$20/10^3</f>
        <v>335.46220048516943</v>
      </c>
      <c r="F27" s="75">
        <f>'Margin per unit'!F27*'Volume (KT)'!F27*'Selling Price'!F$20/10^3</f>
        <v>304.87906943982978</v>
      </c>
      <c r="G27" s="75">
        <f>'Margin per unit'!G27*'Volume (KT)'!G27*'Selling Price'!G$20/10^3</f>
        <v>319.38218176649627</v>
      </c>
      <c r="H27" s="75">
        <f>'Margin per unit'!H27*'Volume (KT)'!H27*'Selling Price'!H$20/10^3</f>
        <v>285.89911970251734</v>
      </c>
      <c r="I27" s="75">
        <f>'Margin per unit'!I27*'Volume (KT)'!I27*'Selling Price'!I$20/10^3</f>
        <v>152.9954288520745</v>
      </c>
      <c r="J27" s="75">
        <f>'Margin per unit'!J27*'Volume (KT)'!J27*'Selling Price'!J$20/10^3</f>
        <v>201.35731671641079</v>
      </c>
      <c r="K27" s="75">
        <f>'Margin per unit'!K27*'Volume (KT)'!K27*'Selling Price'!K$20/10^3</f>
        <v>240.64150084523271</v>
      </c>
      <c r="L27" s="75">
        <f>'Margin per unit'!L27*'Volume (KT)'!L27*'Selling Price'!L$20/10^3</f>
        <v>164.84307214476775</v>
      </c>
      <c r="M27" s="75">
        <f>'Margin per unit'!M27*'Volume (KT)'!M27*'Selling Price'!M$20/10^3</f>
        <v>188.09996802330707</v>
      </c>
      <c r="N27" s="75">
        <f>'Margin per unit'!N27*'Volume (KT)'!N27*'Selling Price'!N$20/10^3</f>
        <v>153.40133081760061</v>
      </c>
      <c r="O27" s="75">
        <f>'Margin per unit'!O27*'Volume (KT)'!O27*'Selling Price'!O$20/10^3</f>
        <v>160.81253982368474</v>
      </c>
      <c r="P27" s="75">
        <f>'Margin per unit'!P27*'Volume (KT)'!P27*'Selling Price'!P$20/10^3</f>
        <v>184.68617052957825</v>
      </c>
    </row>
    <row r="28" spans="1:16">
      <c r="A28" s="74" t="s">
        <v>91</v>
      </c>
      <c r="B28" s="314" t="s">
        <v>95</v>
      </c>
      <c r="C28" s="314" t="s">
        <v>244</v>
      </c>
      <c r="D28" s="314" t="s">
        <v>95</v>
      </c>
      <c r="E28" s="75">
        <f>'Margin per unit'!E28*'Volume (KT)'!E28*'Selling Price'!E$20/10^3</f>
        <v>0</v>
      </c>
      <c r="F28" s="75">
        <f>'Margin per unit'!F28*'Volume (KT)'!F28*'Selling Price'!F$20/10^3</f>
        <v>0</v>
      </c>
      <c r="G28" s="75">
        <f>'Margin per unit'!G28*'Volume (KT)'!G28*'Selling Price'!G$20/10^3</f>
        <v>0</v>
      </c>
      <c r="H28" s="75">
        <f>'Margin per unit'!H28*'Volume (KT)'!H28*'Selling Price'!H$20/10^3</f>
        <v>0</v>
      </c>
      <c r="I28" s="75">
        <f>'Margin per unit'!I28*'Volume (KT)'!I28*'Selling Price'!I$20/10^3</f>
        <v>0</v>
      </c>
      <c r="J28" s="75">
        <f>'Margin per unit'!J28*'Volume (KT)'!J28*'Selling Price'!J$20/10^3</f>
        <v>0</v>
      </c>
      <c r="K28" s="75">
        <f>'Margin per unit'!K28*'Volume (KT)'!K28*'Selling Price'!K$20/10^3</f>
        <v>0</v>
      </c>
      <c r="L28" s="75">
        <f>'Margin per unit'!L28*'Volume (KT)'!L28*'Selling Price'!L$20/10^3</f>
        <v>0</v>
      </c>
      <c r="M28" s="75">
        <f>'Margin per unit'!M28*'Volume (KT)'!M28*'Selling Price'!M$20/10^3</f>
        <v>0</v>
      </c>
      <c r="N28" s="75">
        <f>'Margin per unit'!N28*'Volume (KT)'!N28*'Selling Price'!N$20/10^3</f>
        <v>0</v>
      </c>
      <c r="O28" s="75">
        <f>'Margin per unit'!O28*'Volume (KT)'!O28*'Selling Price'!O$20/10^3</f>
        <v>0</v>
      </c>
      <c r="P28" s="75">
        <f>'Margin per unit'!P28*'Volume (KT)'!P28*'Selling Price'!P$20/10^3</f>
        <v>0</v>
      </c>
    </row>
    <row r="29" spans="1:16">
      <c r="A29" s="74" t="s">
        <v>91</v>
      </c>
      <c r="B29" s="314" t="s">
        <v>95</v>
      </c>
      <c r="C29" s="314" t="s">
        <v>245</v>
      </c>
      <c r="D29" s="314" t="s">
        <v>95</v>
      </c>
      <c r="E29" s="75">
        <f>'Margin per unit'!E29*'Volume (KT)'!E29*'Selling Price'!E$20/10^3</f>
        <v>0</v>
      </c>
      <c r="F29" s="75">
        <f>'Margin per unit'!F29*'Volume (KT)'!F29*'Selling Price'!F$20/10^3</f>
        <v>0</v>
      </c>
      <c r="G29" s="75">
        <f>'Margin per unit'!G29*'Volume (KT)'!G29*'Selling Price'!G$20/10^3</f>
        <v>0</v>
      </c>
      <c r="H29" s="75">
        <f>'Margin per unit'!H29*'Volume (KT)'!H29*'Selling Price'!H$20/10^3</f>
        <v>0</v>
      </c>
      <c r="I29" s="75">
        <f>'Margin per unit'!I29*'Volume (KT)'!I29*'Selling Price'!I$20/10^3</f>
        <v>0</v>
      </c>
      <c r="J29" s="75">
        <f>'Margin per unit'!J29*'Volume (KT)'!J29*'Selling Price'!J$20/10^3</f>
        <v>0</v>
      </c>
      <c r="K29" s="75">
        <f>'Margin per unit'!K29*'Volume (KT)'!K29*'Selling Price'!K$20/10^3</f>
        <v>0</v>
      </c>
      <c r="L29" s="75">
        <f>'Margin per unit'!L29*'Volume (KT)'!L29*'Selling Price'!L$20/10^3</f>
        <v>0</v>
      </c>
      <c r="M29" s="75">
        <f>'Margin per unit'!M29*'Volume (KT)'!M29*'Selling Price'!M$20/10^3</f>
        <v>0</v>
      </c>
      <c r="N29" s="75">
        <f>'Margin per unit'!N29*'Volume (KT)'!N29*'Selling Price'!N$20/10^3</f>
        <v>0</v>
      </c>
      <c r="O29" s="75">
        <f>'Margin per unit'!O29*'Volume (KT)'!O29*'Selling Price'!O$20/10^3</f>
        <v>0</v>
      </c>
      <c r="P29" s="75">
        <f>'Margin per unit'!P29*'Volume (KT)'!P29*'Selling Price'!P$20/10^3</f>
        <v>0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'Margin per unit'!E30*'Volume (KT)'!E30*'Selling Price'!E$20/10^3</f>
        <v>18.499546413349719</v>
      </c>
      <c r="F30" s="75">
        <f>'Margin per unit'!F30*'Volume (KT)'!F30*'Selling Price'!F$20/10^3</f>
        <v>18.360722938470904</v>
      </c>
      <c r="G30" s="75">
        <f>'Margin per unit'!G30*'Volume (KT)'!G30*'Selling Price'!G$20/10^3</f>
        <v>20.278743389149778</v>
      </c>
      <c r="H30" s="75">
        <f>'Margin per unit'!H30*'Volume (KT)'!H30*'Selling Price'!H$20/10^3</f>
        <v>19.176047411127762</v>
      </c>
      <c r="I30" s="75">
        <f>'Margin per unit'!I30*'Volume (KT)'!I30*'Selling Price'!I$20/10^3</f>
        <v>19.852583505962997</v>
      </c>
      <c r="J30" s="75">
        <f>'Margin per unit'!J30*'Volume (KT)'!J30*'Selling Price'!J$20/10^3</f>
        <v>18.914992163991027</v>
      </c>
      <c r="K30" s="75">
        <f>'Margin per unit'!K30*'Volume (KT)'!K30*'Selling Price'!K$20/10^3</f>
        <v>19.134785086693089</v>
      </c>
      <c r="L30" s="75">
        <f>'Margin per unit'!L30*'Volume (KT)'!L30*'Selling Price'!L$20/10^3</f>
        <v>17.106412586141335</v>
      </c>
      <c r="M30" s="75">
        <f>'Margin per unit'!M30*'Volume (KT)'!M30*'Selling Price'!M$20/10^3</f>
        <v>17.854841483419975</v>
      </c>
      <c r="N30" s="75">
        <f>'Margin per unit'!N30*'Volume (KT)'!N30*'Selling Price'!N$20/10^3</f>
        <v>15.142126336946045</v>
      </c>
      <c r="O30" s="75">
        <f>'Margin per unit'!O30*'Volume (KT)'!O30*'Selling Price'!O$20/10^3</f>
        <v>15.127693114363122</v>
      </c>
      <c r="P30" s="75">
        <f>'Margin per unit'!P30*'Volume (KT)'!P30*'Selling Price'!P$20/10^3</f>
        <v>15.006557016086605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'Margin per unit'!E31*'Volume (KT)'!E31*'Selling Price'!E$20/10^3</f>
        <v>80.62501806281864</v>
      </c>
      <c r="F31" s="75">
        <f>'Margin per unit'!F31*'Volume (KT)'!F31*'Selling Price'!F$20/10^3</f>
        <v>92.966659441819118</v>
      </c>
      <c r="G31" s="75">
        <f>'Margin per unit'!G31*'Volume (KT)'!G31*'Selling Price'!G$20/10^3</f>
        <v>179.5389417546113</v>
      </c>
      <c r="H31" s="75">
        <f>'Margin per unit'!H31*'Volume (KT)'!H31*'Selling Price'!H$20/10^3</f>
        <v>150.86344084117371</v>
      </c>
      <c r="I31" s="75">
        <f>'Margin per unit'!I31*'Volume (KT)'!I31*'Selling Price'!I$20/10^3</f>
        <v>117.13770378280837</v>
      </c>
      <c r="J31" s="75">
        <f>'Margin per unit'!J31*'Volume (KT)'!J31*'Selling Price'!J$20/10^3</f>
        <v>124.34192065496279</v>
      </c>
      <c r="K31" s="75">
        <f>'Margin per unit'!K31*'Volume (KT)'!K31*'Selling Price'!K$20/10^3</f>
        <v>113.79907323480043</v>
      </c>
      <c r="L31" s="75">
        <f>'Margin per unit'!L31*'Volume (KT)'!L31*'Selling Price'!L$20/10^3</f>
        <v>101.45731122960213</v>
      </c>
      <c r="M31" s="75">
        <f>'Margin per unit'!M31*'Volume (KT)'!M31*'Selling Price'!M$20/10^3</f>
        <v>98.629657289408954</v>
      </c>
      <c r="N31" s="75">
        <f>'Margin per unit'!N31*'Volume (KT)'!N31*'Selling Price'!N$20/10^3</f>
        <v>97.965147822249477</v>
      </c>
      <c r="O31" s="75">
        <f>'Margin per unit'!O31*'Volume (KT)'!O31*'Selling Price'!O$20/10^3</f>
        <v>91.156835575530053</v>
      </c>
      <c r="P31" s="75">
        <f>'Margin per unit'!P31*'Volume (KT)'!P31*'Selling Price'!P$20/10^3</f>
        <v>166.55015341481376</v>
      </c>
    </row>
    <row r="32" spans="1:16" s="73" customFormat="1" ht="23.5">
      <c r="A32" s="71" t="s">
        <v>4</v>
      </c>
      <c r="B32" s="72"/>
      <c r="D32" s="72"/>
    </row>
    <row r="33" spans="1:16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</row>
    <row r="34" spans="1:16">
      <c r="A34" s="490"/>
      <c r="B34" s="488"/>
      <c r="C34" s="488"/>
      <c r="D34" s="488"/>
      <c r="E34" s="309">
        <f>E24</f>
        <v>23743</v>
      </c>
      <c r="F34" s="309">
        <f t="shared" ref="F34:P34" si="0">F24</f>
        <v>23774</v>
      </c>
      <c r="G34" s="309">
        <f t="shared" si="0"/>
        <v>23802</v>
      </c>
      <c r="H34" s="309">
        <f t="shared" si="0"/>
        <v>23833</v>
      </c>
      <c r="I34" s="309">
        <f t="shared" si="0"/>
        <v>23863</v>
      </c>
      <c r="J34" s="309">
        <f t="shared" si="0"/>
        <v>23894</v>
      </c>
      <c r="K34" s="309">
        <f t="shared" si="0"/>
        <v>23924</v>
      </c>
      <c r="L34" s="309">
        <f t="shared" si="0"/>
        <v>23955</v>
      </c>
      <c r="M34" s="309">
        <f t="shared" si="0"/>
        <v>23986</v>
      </c>
      <c r="N34" s="309">
        <f t="shared" si="0"/>
        <v>24016</v>
      </c>
      <c r="O34" s="309">
        <f t="shared" si="0"/>
        <v>24047</v>
      </c>
      <c r="P34" s="309">
        <f t="shared" si="0"/>
        <v>24077</v>
      </c>
    </row>
    <row r="35" spans="1:16">
      <c r="A35" s="74"/>
      <c r="B35" s="76"/>
      <c r="C35" s="308" t="s">
        <v>62</v>
      </c>
      <c r="D35" s="76"/>
      <c r="E35" s="75">
        <f>'Margin per unit'!E35*'Volume (KT)'!E35*'Selling Price'!E$20/10^3</f>
        <v>0</v>
      </c>
      <c r="F35" s="75">
        <f>'Margin per unit'!F35*'Volume (KT)'!F35*'Selling Price'!F$20/10^3</f>
        <v>0</v>
      </c>
      <c r="G35" s="75">
        <f>'Margin per unit'!G35*'Volume (KT)'!G35*'Selling Price'!G$20/10^3</f>
        <v>0</v>
      </c>
      <c r="H35" s="75">
        <f>'Margin per unit'!H35*'Volume (KT)'!H35*'Selling Price'!H$20/10^3</f>
        <v>0</v>
      </c>
      <c r="I35" s="75">
        <f>'Margin per unit'!I35*'Volume (KT)'!I35*'Selling Price'!I$20/10^3</f>
        <v>0</v>
      </c>
      <c r="J35" s="75">
        <f>'Margin per unit'!J35*'Volume (KT)'!J35*'Selling Price'!J$20/10^3</f>
        <v>0</v>
      </c>
      <c r="K35" s="75">
        <f>'Margin per unit'!K35*'Volume (KT)'!K35*'Selling Price'!K$20/10^3</f>
        <v>0</v>
      </c>
      <c r="L35" s="75">
        <f>'Margin per unit'!L35*'Volume (KT)'!L35*'Selling Price'!L$20/10^3</f>
        <v>0</v>
      </c>
      <c r="M35" s="75">
        <f>'Margin per unit'!M35*'Volume (KT)'!M35*'Selling Price'!M$20/10^3</f>
        <v>0</v>
      </c>
      <c r="N35" s="75">
        <f>'Margin per unit'!N35*'Volume (KT)'!N35*'Selling Price'!N$20/10^3</f>
        <v>0</v>
      </c>
      <c r="O35" s="75">
        <f>'Margin per unit'!O35*'Volume (KT)'!O35*'Selling Price'!O$20/10^3</f>
        <v>0</v>
      </c>
      <c r="P35" s="75">
        <f>'Margin per unit'!P35*'Volume (KT)'!P35*'Selling Price'!P$20/10^3</f>
        <v>0</v>
      </c>
    </row>
    <row r="36" spans="1:16">
      <c r="A36" s="74" t="s">
        <v>91</v>
      </c>
      <c r="B36" s="76" t="s">
        <v>95</v>
      </c>
      <c r="C36" s="77" t="s">
        <v>2</v>
      </c>
      <c r="D36" s="76" t="s">
        <v>95</v>
      </c>
      <c r="E36" s="75">
        <f>'Margin per unit'!E36*'Volume (KT)'!E36*'Selling Price'!E$20/10^3</f>
        <v>301.40759602686342</v>
      </c>
      <c r="F36" s="75">
        <f>'Margin per unit'!F36*'Volume (KT)'!F36*'Selling Price'!F$20/10^3</f>
        <v>412.24990062925582</v>
      </c>
      <c r="G36" s="75">
        <f>'Margin per unit'!G36*'Volume (KT)'!G36*'Selling Price'!G$20/10^3</f>
        <v>564.48683289291944</v>
      </c>
      <c r="H36" s="75">
        <f>'Margin per unit'!H36*'Volume (KT)'!H36*'Selling Price'!H$20/10^3</f>
        <v>324.4215010662582</v>
      </c>
      <c r="I36" s="75">
        <f>'Margin per unit'!I36*'Volume (KT)'!I36*'Selling Price'!I$20/10^3</f>
        <v>223.84225859601435</v>
      </c>
      <c r="J36" s="75">
        <f>'Margin per unit'!J36*'Volume (KT)'!J36*'Selling Price'!J$20/10^3</f>
        <v>227.885836146705</v>
      </c>
      <c r="K36" s="75">
        <f>'Margin per unit'!K36*'Volume (KT)'!K36*'Selling Price'!K$20/10^3</f>
        <v>205.73112434703677</v>
      </c>
      <c r="L36" s="75">
        <f>'Margin per unit'!L36*'Volume (KT)'!L36*'Selling Price'!L$20/10^3</f>
        <v>174.76276023438163</v>
      </c>
      <c r="M36" s="75">
        <f>'Margin per unit'!M36*'Volume (KT)'!M36*'Selling Price'!M$20/10^3</f>
        <v>181.32199662209072</v>
      </c>
      <c r="N36" s="75">
        <f>'Margin per unit'!N36*'Volume (KT)'!N36*'Selling Price'!N$20/10^3</f>
        <v>169.94961801473318</v>
      </c>
      <c r="O36" s="75">
        <f>'Margin per unit'!O36*'Volume (KT)'!O36*'Selling Price'!O$20/10^3</f>
        <v>171.07952233162442</v>
      </c>
      <c r="P36" s="75">
        <f>'Margin per unit'!P36*'Volume (KT)'!P36*'Selling Price'!P$20/10^3</f>
        <v>182.1748313430468</v>
      </c>
    </row>
    <row r="37" spans="1:16">
      <c r="A37" s="74" t="s">
        <v>91</v>
      </c>
      <c r="B37" s="123" t="s">
        <v>281</v>
      </c>
      <c r="C37" s="77" t="s">
        <v>2</v>
      </c>
      <c r="D37" s="76" t="s">
        <v>95</v>
      </c>
      <c r="E37" s="75">
        <f>'Margin per unit'!E37*'Volume (KT)'!E37*'Selling Price'!E$20/10^3</f>
        <v>0</v>
      </c>
      <c r="F37" s="75">
        <f>'Margin per unit'!F37*'Volume (KT)'!F37*'Selling Price'!F$20/10^3</f>
        <v>0</v>
      </c>
      <c r="G37" s="75">
        <f>'Margin per unit'!G37*'Volume (KT)'!G37*'Selling Price'!G$20/10^3</f>
        <v>0</v>
      </c>
      <c r="H37" s="75">
        <f>'Margin per unit'!H37*'Volume (KT)'!H37*'Selling Price'!H$20/10^3</f>
        <v>11.7853216934326</v>
      </c>
      <c r="I37" s="75">
        <f>'Margin per unit'!I37*'Volume (KT)'!I37*'Selling Price'!I$20/10^3</f>
        <v>32.530059641229165</v>
      </c>
      <c r="J37" s="75">
        <f>'Margin per unit'!J37*'Volume (KT)'!J37*'Selling Price'!J$20/10^3</f>
        <v>21.38175120694104</v>
      </c>
      <c r="K37" s="75">
        <f>'Margin per unit'!K37*'Volume (KT)'!K37*'Selling Price'!K$20/10^3</f>
        <v>23.340798641123353</v>
      </c>
      <c r="L37" s="75">
        <f>'Margin per unit'!L37*'Volume (KT)'!L37*'Selling Price'!L$20/10^3</f>
        <v>25.654529938057504</v>
      </c>
      <c r="M37" s="75">
        <f>'Margin per unit'!M37*'Volume (KT)'!M37*'Selling Price'!M$20/10^3</f>
        <v>12.90535928228487</v>
      </c>
      <c r="N37" s="75">
        <f>'Margin per unit'!N37*'Volume (KT)'!N37*'Selling Price'!N$20/10^3</f>
        <v>28.51686871061862</v>
      </c>
      <c r="O37" s="75">
        <f>'Margin per unit'!O37*'Volume (KT)'!O37*'Selling Price'!O$20/10^3</f>
        <v>28.397404595803284</v>
      </c>
      <c r="P37" s="75">
        <f>'Margin per unit'!P37*'Volume (KT)'!P37*'Selling Price'!P$20/10^3</f>
        <v>11.73416503995465</v>
      </c>
    </row>
    <row r="38" spans="1:16">
      <c r="A38" s="74"/>
      <c r="B38" s="78"/>
      <c r="C38" s="79" t="s">
        <v>63</v>
      </c>
      <c r="D38" s="78"/>
      <c r="E38" s="75">
        <f>'Margin per unit'!E38*'Volume (KT)'!E38*'Selling Price'!E$20/10^3</f>
        <v>0</v>
      </c>
      <c r="F38" s="75">
        <f>'Margin per unit'!F38*'Volume (KT)'!F38*'Selling Price'!F$20/10^3</f>
        <v>0</v>
      </c>
      <c r="G38" s="75">
        <f>'Margin per unit'!G38*'Volume (KT)'!G38*'Selling Price'!G$20/10^3</f>
        <v>0</v>
      </c>
      <c r="H38" s="75">
        <f>'Margin per unit'!H38*'Volume (KT)'!H38*'Selling Price'!H$20/10^3</f>
        <v>0</v>
      </c>
      <c r="I38" s="75">
        <f>'Margin per unit'!I38*'Volume (KT)'!I38*'Selling Price'!I$20/10^3</f>
        <v>0</v>
      </c>
      <c r="J38" s="75">
        <f>'Margin per unit'!J38*'Volume (KT)'!J38*'Selling Price'!J$20/10^3</f>
        <v>0</v>
      </c>
      <c r="K38" s="75">
        <f>'Margin per unit'!K38*'Volume (KT)'!K38*'Selling Price'!K$20/10^3</f>
        <v>0</v>
      </c>
      <c r="L38" s="75">
        <f>'Margin per unit'!L38*'Volume (KT)'!L38*'Selling Price'!L$20/10^3</f>
        <v>0</v>
      </c>
      <c r="M38" s="75">
        <f>'Margin per unit'!M38*'Volume (KT)'!M38*'Selling Price'!M$20/10^3</f>
        <v>0</v>
      </c>
      <c r="N38" s="75">
        <f>'Margin per unit'!N38*'Volume (KT)'!N38*'Selling Price'!N$20/10^3</f>
        <v>0</v>
      </c>
      <c r="O38" s="75">
        <f>'Margin per unit'!O38*'Volume (KT)'!O38*'Selling Price'!O$20/10^3</f>
        <v>0</v>
      </c>
      <c r="P38" s="75">
        <f>'Margin per unit'!P38*'Volume (KT)'!P38*'Selling Price'!P$20/10^3</f>
        <v>0</v>
      </c>
    </row>
    <row r="39" spans="1:16">
      <c r="A39" s="74" t="s">
        <v>91</v>
      </c>
      <c r="B39" s="78" t="s">
        <v>95</v>
      </c>
      <c r="C39" s="80" t="s">
        <v>222</v>
      </c>
      <c r="D39" s="78" t="s">
        <v>95</v>
      </c>
      <c r="E39" s="75">
        <f>'Margin per unit'!E39*'Volume (KT)'!E39*'Selling Price'!E$20/10^3</f>
        <v>384.8993756516353</v>
      </c>
      <c r="F39" s="75">
        <f>'Margin per unit'!F39*'Volume (KT)'!F39*'Selling Price'!F$20/10^3</f>
        <v>372.67885347084177</v>
      </c>
      <c r="G39" s="75">
        <f>'Margin per unit'!G39*'Volume (KT)'!G39*'Selling Price'!G$20/10^3</f>
        <v>573.56859900965503</v>
      </c>
      <c r="H39" s="75">
        <f>'Margin per unit'!H39*'Volume (KT)'!H39*'Selling Price'!H$20/10^3</f>
        <v>365.57207453553917</v>
      </c>
      <c r="I39" s="75">
        <f>'Margin per unit'!I39*'Volume (KT)'!I39*'Selling Price'!I$20/10^3</f>
        <v>362.5911376869758</v>
      </c>
      <c r="J39" s="75">
        <f>'Margin per unit'!J39*'Volume (KT)'!J39*'Selling Price'!J$20/10^3</f>
        <v>333.61269633288373</v>
      </c>
      <c r="K39" s="75">
        <f>'Margin per unit'!K39*'Volume (KT)'!K39*'Selling Price'!K$20/10^3</f>
        <v>319.87668475991404</v>
      </c>
      <c r="L39" s="75">
        <f>'Margin per unit'!L39*'Volume (KT)'!L39*'Selling Price'!L$20/10^3</f>
        <v>288.86768882773748</v>
      </c>
      <c r="M39" s="75">
        <f>'Margin per unit'!M39*'Volume (KT)'!M39*'Selling Price'!M$20/10^3</f>
        <v>298.91474152064865</v>
      </c>
      <c r="N39" s="75">
        <f>'Margin per unit'!N39*'Volume (KT)'!N39*'Selling Price'!N$20/10^3</f>
        <v>281.12940807444556</v>
      </c>
      <c r="O39" s="75">
        <f>'Margin per unit'!O39*'Volume (KT)'!O39*'Selling Price'!O$20/10^3</f>
        <v>282.55907587995199</v>
      </c>
      <c r="P39" s="75">
        <f>'Margin per unit'!P39*'Volume (KT)'!P39*'Selling Price'!P$20/10^3</f>
        <v>300.53993936370762</v>
      </c>
    </row>
    <row r="40" spans="1:16">
      <c r="A40" s="74"/>
      <c r="B40" s="67"/>
      <c r="C40" s="81" t="s">
        <v>64</v>
      </c>
      <c r="D40" s="67"/>
      <c r="E40" s="75">
        <f>'Margin per unit'!E40*'Volume (KT)'!E40*'Selling Price'!E$20/10^3</f>
        <v>0</v>
      </c>
      <c r="F40" s="75">
        <f>'Margin per unit'!F40*'Volume (KT)'!F40*'Selling Price'!F$20/10^3</f>
        <v>0</v>
      </c>
      <c r="G40" s="75">
        <f>'Margin per unit'!G40*'Volume (KT)'!G40*'Selling Price'!G$20/10^3</f>
        <v>0</v>
      </c>
      <c r="H40" s="75">
        <f>'Margin per unit'!H40*'Volume (KT)'!H40*'Selling Price'!H$20/10^3</f>
        <v>0</v>
      </c>
      <c r="I40" s="75">
        <f>'Margin per unit'!I40*'Volume (KT)'!I40*'Selling Price'!I$20/10^3</f>
        <v>0</v>
      </c>
      <c r="J40" s="75">
        <f>'Margin per unit'!J40*'Volume (KT)'!J40*'Selling Price'!J$20/10^3</f>
        <v>0</v>
      </c>
      <c r="K40" s="75">
        <f>'Margin per unit'!K40*'Volume (KT)'!K40*'Selling Price'!K$20/10^3</f>
        <v>0</v>
      </c>
      <c r="L40" s="75">
        <f>'Margin per unit'!L40*'Volume (KT)'!L40*'Selling Price'!L$20/10^3</f>
        <v>0</v>
      </c>
      <c r="M40" s="75">
        <f>'Margin per unit'!M40*'Volume (KT)'!M40*'Selling Price'!M$20/10^3</f>
        <v>0</v>
      </c>
      <c r="N40" s="75">
        <f>'Margin per unit'!N40*'Volume (KT)'!N40*'Selling Price'!N$20/10^3</f>
        <v>0</v>
      </c>
      <c r="O40" s="75">
        <f>'Margin per unit'!O40*'Volume (KT)'!O40*'Selling Price'!O$20/10^3</f>
        <v>0</v>
      </c>
      <c r="P40" s="75">
        <f>'Margin per unit'!P40*'Volume (KT)'!P40*'Selling Price'!P$20/10^3</f>
        <v>0</v>
      </c>
    </row>
    <row r="41" spans="1:16">
      <c r="A41" s="74" t="s">
        <v>91</v>
      </c>
      <c r="B41" s="67" t="s">
        <v>95</v>
      </c>
      <c r="C41" s="82" t="s">
        <v>221</v>
      </c>
      <c r="D41" s="67" t="s">
        <v>95</v>
      </c>
      <c r="E41" s="75">
        <f>'Margin per unit'!E41*'Volume (KT)'!E41*'Selling Price'!E$20/10^3</f>
        <v>45.094082814378666</v>
      </c>
      <c r="F41" s="75">
        <f>'Margin per unit'!F41*'Volume (KT)'!F41*'Selling Price'!F$20/10^3</f>
        <v>7.4579901343448434</v>
      </c>
      <c r="G41" s="75">
        <f>'Margin per unit'!G41*'Volume (KT)'!G41*'Selling Price'!G$20/10^3</f>
        <v>47.566837072205132</v>
      </c>
      <c r="H41" s="75">
        <f>'Margin per unit'!H41*'Volume (KT)'!H41*'Selling Price'!H$20/10^3</f>
        <v>56.619792329711998</v>
      </c>
      <c r="I41" s="75">
        <f>'Margin per unit'!I41*'Volume (KT)'!I41*'Selling Price'!I$20/10^3</f>
        <v>51.651308815072902</v>
      </c>
      <c r="J41" s="75">
        <f>'Margin per unit'!J41*'Volume (KT)'!J41*'Selling Price'!J$20/10^3</f>
        <v>64.003550295977433</v>
      </c>
      <c r="K41" s="75">
        <f>'Margin per unit'!K41*'Volume (KT)'!K41*'Selling Price'!K$20/10^3</f>
        <v>60.604406828364979</v>
      </c>
      <c r="L41" s="75">
        <f>'Margin per unit'!L41*'Volume (KT)'!L41*'Selling Price'!L$20/10^3</f>
        <v>31.411992514389357</v>
      </c>
      <c r="M41" s="75">
        <f>'Margin per unit'!M41*'Volume (KT)'!M41*'Selling Price'!M$20/10^3</f>
        <v>32.212366077335496</v>
      </c>
      <c r="N41" s="75">
        <f>'Margin per unit'!N41*'Volume (KT)'!N41*'Selling Price'!N$20/10^3</f>
        <v>26.878034711623382</v>
      </c>
      <c r="O41" s="75">
        <f>'Margin per unit'!O41*'Volume (KT)'!O41*'Selling Price'!O$20/10^3</f>
        <v>33.431784826690709</v>
      </c>
      <c r="P41" s="75">
        <f>'Margin per unit'!P41*'Volume (KT)'!P41*'Selling Price'!P$20/10^3</f>
        <v>37.714641909294805</v>
      </c>
    </row>
    <row r="42" spans="1:16">
      <c r="A42" s="74" t="s">
        <v>91</v>
      </c>
      <c r="B42" s="67" t="s">
        <v>95</v>
      </c>
      <c r="C42" s="82" t="s">
        <v>265</v>
      </c>
      <c r="D42" s="67" t="s">
        <v>95</v>
      </c>
      <c r="E42" s="75">
        <f>'Margin per unit'!E42*'Volume (KT)'!E42*'Selling Price'!E$20/10^3</f>
        <v>90.59737510365882</v>
      </c>
      <c r="F42" s="75">
        <f>'Margin per unit'!F42*'Volume (KT)'!F42*'Selling Price'!F$20/10^3</f>
        <v>0</v>
      </c>
      <c r="G42" s="75">
        <f>'Margin per unit'!G42*'Volume (KT)'!G42*'Selling Price'!G$20/10^3</f>
        <v>0</v>
      </c>
      <c r="H42" s="75">
        <f>'Margin per unit'!H42*'Volume (KT)'!H42*'Selling Price'!H$20/10^3</f>
        <v>86.308215934648601</v>
      </c>
      <c r="I42" s="75">
        <f>'Margin per unit'!I42*'Volume (KT)'!I42*'Selling Price'!I$20/10^3</f>
        <v>71.294227668004382</v>
      </c>
      <c r="J42" s="75">
        <f>'Margin per unit'!J42*'Volume (KT)'!J42*'Selling Price'!J$20/10^3</f>
        <v>0</v>
      </c>
      <c r="K42" s="75">
        <f>'Margin per unit'!K42*'Volume (KT)'!K42*'Selling Price'!K$20/10^3</f>
        <v>0</v>
      </c>
      <c r="L42" s="75">
        <f>'Margin per unit'!L42*'Volume (KT)'!L42*'Selling Price'!L$20/10^3</f>
        <v>0</v>
      </c>
      <c r="M42" s="75">
        <f>'Margin per unit'!M42*'Volume (KT)'!M42*'Selling Price'!M$20/10^3</f>
        <v>0</v>
      </c>
      <c r="N42" s="75">
        <f>'Margin per unit'!N42*'Volume (KT)'!N42*'Selling Price'!N$20/10^3</f>
        <v>0</v>
      </c>
      <c r="O42" s="75">
        <f>'Margin per unit'!O42*'Volume (KT)'!O42*'Selling Price'!O$20/10^3</f>
        <v>0</v>
      </c>
      <c r="P42" s="75">
        <f>'Margin per unit'!P42*'Volume (KT)'!P42*'Selling Price'!P$20/10^3</f>
        <v>0</v>
      </c>
    </row>
    <row r="43" spans="1:16">
      <c r="A43" s="74" t="s">
        <v>91</v>
      </c>
      <c r="B43" s="67" t="s">
        <v>95</v>
      </c>
      <c r="C43" s="82" t="s">
        <v>285</v>
      </c>
      <c r="D43" s="67" t="s">
        <v>95</v>
      </c>
      <c r="E43" s="75">
        <f>'Margin per unit'!E43*'Volume (KT)'!E43*'Selling Price'!E$20/10^3</f>
        <v>0</v>
      </c>
      <c r="F43" s="75">
        <f>'Margin per unit'!F43*'Volume (KT)'!F43*'Selling Price'!F$20/10^3</f>
        <v>0</v>
      </c>
      <c r="G43" s="75">
        <f>'Margin per unit'!G43*'Volume (KT)'!G43*'Selling Price'!G$20/10^3</f>
        <v>0</v>
      </c>
      <c r="H43" s="75">
        <f>'Margin per unit'!H43*'Volume (KT)'!H43*'Selling Price'!H$20/10^3</f>
        <v>0</v>
      </c>
      <c r="I43" s="75">
        <f>'Margin per unit'!I43*'Volume (KT)'!I43*'Selling Price'!I$20/10^3</f>
        <v>0</v>
      </c>
      <c r="J43" s="75">
        <f>'Margin per unit'!J43*'Volume (KT)'!J43*'Selling Price'!J$20/10^3</f>
        <v>0</v>
      </c>
      <c r="K43" s="75">
        <f>'Margin per unit'!K43*'Volume (KT)'!K43*'Selling Price'!K$20/10^3</f>
        <v>0</v>
      </c>
      <c r="L43" s="75">
        <f>'Margin per unit'!L43*'Volume (KT)'!L43*'Selling Price'!L$20/10^3</f>
        <v>0</v>
      </c>
      <c r="M43" s="75">
        <f>'Margin per unit'!M43*'Volume (KT)'!M43*'Selling Price'!M$20/10^3</f>
        <v>0</v>
      </c>
      <c r="N43" s="75">
        <f>'Margin per unit'!N43*'Volume (KT)'!N43*'Selling Price'!N$20/10^3</f>
        <v>0</v>
      </c>
      <c r="O43" s="75">
        <f>'Margin per unit'!O43*'Volume (KT)'!O43*'Selling Price'!O$20/10^3</f>
        <v>0</v>
      </c>
      <c r="P43" s="75">
        <f>'Margin per unit'!P43*'Volume (KT)'!P43*'Selling Price'!P$20/10^3</f>
        <v>0</v>
      </c>
    </row>
    <row r="44" spans="1:16" ht="15" thickBot="1">
      <c r="A44" s="390"/>
      <c r="B44" s="393"/>
      <c r="C44" s="394" t="s">
        <v>178</v>
      </c>
      <c r="D44" s="393"/>
      <c r="E44" s="75">
        <f>'Margin per unit'!E44*'Volume (KT)'!E44*'Selling Price'!E$20/10^3</f>
        <v>0</v>
      </c>
      <c r="F44" s="75">
        <f>'Margin per unit'!F44*'Volume (KT)'!F44*'Selling Price'!F$20/10^3</f>
        <v>0</v>
      </c>
      <c r="G44" s="75">
        <f>'Margin per unit'!G44*'Volume (KT)'!G44*'Selling Price'!G$20/10^3</f>
        <v>0</v>
      </c>
      <c r="H44" s="75">
        <f>'Margin per unit'!H44*'Volume (KT)'!H44*'Selling Price'!H$20/10^3</f>
        <v>0</v>
      </c>
      <c r="I44" s="75">
        <f>'Margin per unit'!I44*'Volume (KT)'!I44*'Selling Price'!I$20/10^3</f>
        <v>0</v>
      </c>
      <c r="J44" s="75">
        <f>'Margin per unit'!J44*'Volume (KT)'!J44*'Selling Price'!J$20/10^3</f>
        <v>0</v>
      </c>
      <c r="K44" s="75">
        <f>'Margin per unit'!K44*'Volume (KT)'!K44*'Selling Price'!K$20/10^3</f>
        <v>0</v>
      </c>
      <c r="L44" s="75">
        <f>'Margin per unit'!L44*'Volume (KT)'!L44*'Selling Price'!L$20/10^3</f>
        <v>0</v>
      </c>
      <c r="M44" s="75">
        <f>'Margin per unit'!M44*'Volume (KT)'!M44*'Selling Price'!M$20/10^3</f>
        <v>0</v>
      </c>
      <c r="N44" s="75">
        <f>'Margin per unit'!N44*'Volume (KT)'!N44*'Selling Price'!N$20/10^3</f>
        <v>0</v>
      </c>
      <c r="O44" s="75">
        <f>'Margin per unit'!O44*'Volume (KT)'!O44*'Selling Price'!O$20/10^3</f>
        <v>0</v>
      </c>
      <c r="P44" s="75">
        <f>'Margin per unit'!P44*'Volume (KT)'!P44*'Selling Price'!P$20/10^3</f>
        <v>0</v>
      </c>
    </row>
    <row r="45" spans="1:16">
      <c r="A45" s="89" t="s">
        <v>91</v>
      </c>
      <c r="B45" s="407" t="s">
        <v>95</v>
      </c>
      <c r="C45" s="408" t="s">
        <v>283</v>
      </c>
      <c r="D45" s="409" t="s">
        <v>95</v>
      </c>
      <c r="E45" s="75">
        <f>'Margin per unit'!E45*'Volume (KT)'!E45*'Selling Price'!E$20/10^3</f>
        <v>94.742559012488627</v>
      </c>
      <c r="F45" s="75">
        <f>'Margin per unit'!F45*'Volume (KT)'!F45*'Selling Price'!F$20/10^3</f>
        <v>0</v>
      </c>
      <c r="G45" s="75">
        <f>'Margin per unit'!G45*'Volume (KT)'!G45*'Selling Price'!G$20/10^3</f>
        <v>25.909636275213639</v>
      </c>
      <c r="H45" s="75">
        <f>'Margin per unit'!H45*'Volume (KT)'!H45*'Selling Price'!H$20/10^3</f>
        <v>0</v>
      </c>
      <c r="I45" s="75">
        <f>'Margin per unit'!I45*'Volume (KT)'!I45*'Selling Price'!I$20/10^3</f>
        <v>0</v>
      </c>
      <c r="J45" s="75">
        <f>'Margin per unit'!J45*'Volume (KT)'!J45*'Selling Price'!J$20/10^3</f>
        <v>0</v>
      </c>
      <c r="K45" s="75">
        <f>'Margin per unit'!K45*'Volume (KT)'!K45*'Selling Price'!K$20/10^3</f>
        <v>0</v>
      </c>
      <c r="L45" s="75">
        <f>'Margin per unit'!L45*'Volume (KT)'!L45*'Selling Price'!L$20/10^3</f>
        <v>0</v>
      </c>
      <c r="M45" s="75">
        <f>'Margin per unit'!M45*'Volume (KT)'!M45*'Selling Price'!M$20/10^3</f>
        <v>0</v>
      </c>
      <c r="N45" s="75">
        <f>'Margin per unit'!N45*'Volume (KT)'!N45*'Selling Price'!N$20/10^3</f>
        <v>0</v>
      </c>
      <c r="O45" s="75">
        <f>'Margin per unit'!O45*'Volume (KT)'!O45*'Selling Price'!O$20/10^3</f>
        <v>0</v>
      </c>
      <c r="P45" s="75">
        <f>'Margin per unit'!P45*'Volume (KT)'!P45*'Selling Price'!P$20/10^3</f>
        <v>0</v>
      </c>
    </row>
    <row r="46" spans="1:16">
      <c r="A46" s="93" t="s">
        <v>91</v>
      </c>
      <c r="B46" s="310" t="s">
        <v>282</v>
      </c>
      <c r="C46" s="80" t="s">
        <v>283</v>
      </c>
      <c r="D46" s="410" t="s">
        <v>3</v>
      </c>
      <c r="E46" s="75">
        <f>'Margin per unit'!E46*'Volume (KT)'!E46*'Selling Price'!E$20/10^3</f>
        <v>0</v>
      </c>
      <c r="F46" s="75">
        <f>'Margin per unit'!F46*'Volume (KT)'!F46*'Selling Price'!F$20/10^3</f>
        <v>0</v>
      </c>
      <c r="G46" s="75">
        <f>'Margin per unit'!G46*'Volume (KT)'!G46*'Selling Price'!G$20/10^3</f>
        <v>0</v>
      </c>
      <c r="H46" s="75">
        <f>'Margin per unit'!H46*'Volume (KT)'!H46*'Selling Price'!H$20/10^3</f>
        <v>0</v>
      </c>
      <c r="I46" s="75">
        <f>'Margin per unit'!I46*'Volume (KT)'!I46*'Selling Price'!I$20/10^3</f>
        <v>0</v>
      </c>
      <c r="J46" s="75">
        <f>'Margin per unit'!J46*'Volume (KT)'!J46*'Selling Price'!J$20/10^3</f>
        <v>0</v>
      </c>
      <c r="K46" s="75">
        <f>'Margin per unit'!K46*'Volume (KT)'!K46*'Selling Price'!K$20/10^3</f>
        <v>0</v>
      </c>
      <c r="L46" s="75">
        <f>'Margin per unit'!L46*'Volume (KT)'!L46*'Selling Price'!L$20/10^3</f>
        <v>0</v>
      </c>
      <c r="M46" s="75">
        <f>'Margin per unit'!M46*'Volume (KT)'!M46*'Selling Price'!M$20/10^3</f>
        <v>0</v>
      </c>
      <c r="N46" s="75">
        <f>'Margin per unit'!N46*'Volume (KT)'!N46*'Selling Price'!N$20/10^3</f>
        <v>0</v>
      </c>
      <c r="O46" s="75">
        <f>'Margin per unit'!O46*'Volume (KT)'!O46*'Selling Price'!O$20/10^3</f>
        <v>0</v>
      </c>
      <c r="P46" s="75">
        <f>'Margin per unit'!P46*'Volume (KT)'!P46*'Selling Price'!P$20/10^3</f>
        <v>0</v>
      </c>
    </row>
    <row r="47" spans="1:16">
      <c r="A47" s="93" t="s">
        <v>91</v>
      </c>
      <c r="B47" s="310" t="s">
        <v>281</v>
      </c>
      <c r="C47" s="80" t="s">
        <v>283</v>
      </c>
      <c r="D47" s="102" t="s">
        <v>95</v>
      </c>
      <c r="E47" s="75">
        <f>'Margin per unit'!E47*'Volume (KT)'!E47*'Selling Price'!E$20/10^3</f>
        <v>0</v>
      </c>
      <c r="F47" s="75">
        <f>'Margin per unit'!F47*'Volume (KT)'!F47*'Selling Price'!F$20/10^3</f>
        <v>0</v>
      </c>
      <c r="G47" s="75">
        <f>'Margin per unit'!G47*'Volume (KT)'!G47*'Selling Price'!G$20/10^3</f>
        <v>0</v>
      </c>
      <c r="H47" s="75">
        <f>'Margin per unit'!H47*'Volume (KT)'!H47*'Selling Price'!H$20/10^3</f>
        <v>9.3570176852295752</v>
      </c>
      <c r="I47" s="75">
        <f>'Margin per unit'!I47*'Volume (KT)'!I47*'Selling Price'!I$20/10^3</f>
        <v>5.1724501279534678</v>
      </c>
      <c r="J47" s="75">
        <f>'Margin per unit'!J47*'Volume (KT)'!J47*'Selling Price'!J$20/10^3</f>
        <v>4.5342565603538452</v>
      </c>
      <c r="K47" s="75">
        <f>'Margin per unit'!K47*'Volume (KT)'!K47*'Selling Price'!K$20/10^3</f>
        <v>4.7684497216558563</v>
      </c>
      <c r="L47" s="75">
        <f>'Margin per unit'!L47*'Volume (KT)'!L47*'Selling Price'!L$20/10^3</f>
        <v>5.0267146414004165</v>
      </c>
      <c r="M47" s="75">
        <f>'Margin per unit'!M47*'Volume (KT)'!M47*'Selling Price'!M$20/10^3</f>
        <v>4.8633442434798528</v>
      </c>
      <c r="N47" s="75">
        <f>'Margin per unit'!N47*'Volume (KT)'!N47*'Selling Price'!N$20/10^3</f>
        <v>4.2622273589689401</v>
      </c>
      <c r="O47" s="75">
        <f>'Margin per unit'!O47*'Volume (KT)'!O47*'Selling Price'!O$20/10^3</f>
        <v>4.3351913004681464</v>
      </c>
      <c r="P47" s="75">
        <f>'Margin per unit'!P47*'Volume (KT)'!P47*'Selling Price'!P$20/10^3</f>
        <v>1.2264736613857079</v>
      </c>
    </row>
    <row r="48" spans="1:16">
      <c r="A48" s="93" t="s">
        <v>91</v>
      </c>
      <c r="B48" s="78" t="s">
        <v>95</v>
      </c>
      <c r="C48" s="80" t="s">
        <v>284</v>
      </c>
      <c r="D48" s="102" t="s">
        <v>95</v>
      </c>
      <c r="E48" s="75">
        <f>'Margin per unit'!E48*'Volume (KT)'!E48*'Selling Price'!E$20/10^3</f>
        <v>0</v>
      </c>
      <c r="F48" s="75">
        <f>'Margin per unit'!F48*'Volume (KT)'!F48*'Selling Price'!F$20/10^3</f>
        <v>0</v>
      </c>
      <c r="G48" s="75">
        <f>'Margin per unit'!G48*'Volume (KT)'!G48*'Selling Price'!G$20/10^3</f>
        <v>0</v>
      </c>
      <c r="H48" s="75">
        <f>'Margin per unit'!H48*'Volume (KT)'!H48*'Selling Price'!H$20/10^3</f>
        <v>0</v>
      </c>
      <c r="I48" s="75">
        <f>'Margin per unit'!I48*'Volume (KT)'!I48*'Selling Price'!I$20/10^3</f>
        <v>0</v>
      </c>
      <c r="J48" s="75">
        <f>'Margin per unit'!J48*'Volume (KT)'!J48*'Selling Price'!J$20/10^3</f>
        <v>0</v>
      </c>
      <c r="K48" s="75">
        <f>'Margin per unit'!K48*'Volume (KT)'!K48*'Selling Price'!K$20/10^3</f>
        <v>0</v>
      </c>
      <c r="L48" s="75">
        <f>'Margin per unit'!L48*'Volume (KT)'!L48*'Selling Price'!L$20/10^3</f>
        <v>0</v>
      </c>
      <c r="M48" s="75">
        <f>'Margin per unit'!M48*'Volume (KT)'!M48*'Selling Price'!M$20/10^3</f>
        <v>0</v>
      </c>
      <c r="N48" s="75">
        <f>'Margin per unit'!N48*'Volume (KT)'!N48*'Selling Price'!N$20/10^3</f>
        <v>0</v>
      </c>
      <c r="O48" s="75">
        <f>'Margin per unit'!O48*'Volume (KT)'!O48*'Selling Price'!O$20/10^3</f>
        <v>0</v>
      </c>
      <c r="P48" s="75">
        <f>'Margin per unit'!P48*'Volume (KT)'!P48*'Selling Price'!P$20/10^3</f>
        <v>0</v>
      </c>
    </row>
    <row r="49" spans="1:17">
      <c r="A49" s="93" t="s">
        <v>91</v>
      </c>
      <c r="B49" s="310" t="s">
        <v>282</v>
      </c>
      <c r="C49" s="80" t="s">
        <v>284</v>
      </c>
      <c r="D49" s="410" t="s">
        <v>3</v>
      </c>
      <c r="E49" s="75">
        <f>'Margin per unit'!E49*'Volume (KT)'!E49*'Selling Price'!E$20/10^3</f>
        <v>0</v>
      </c>
      <c r="F49" s="75">
        <f>'Margin per unit'!F49*'Volume (KT)'!F49*'Selling Price'!F$20/10^3</f>
        <v>0</v>
      </c>
      <c r="G49" s="75">
        <f>'Margin per unit'!G49*'Volume (KT)'!G49*'Selling Price'!G$20/10^3</f>
        <v>0</v>
      </c>
      <c r="H49" s="75">
        <f>'Margin per unit'!H49*'Volume (KT)'!H49*'Selling Price'!H$20/10^3</f>
        <v>0</v>
      </c>
      <c r="I49" s="75">
        <f>'Margin per unit'!I49*'Volume (KT)'!I49*'Selling Price'!I$20/10^3</f>
        <v>0</v>
      </c>
      <c r="J49" s="75">
        <f>'Margin per unit'!J49*'Volume (KT)'!J49*'Selling Price'!J$20/10^3</f>
        <v>0</v>
      </c>
      <c r="K49" s="75">
        <f>'Margin per unit'!K49*'Volume (KT)'!K49*'Selling Price'!K$20/10^3</f>
        <v>0</v>
      </c>
      <c r="L49" s="75">
        <f>'Margin per unit'!L49*'Volume (KT)'!L49*'Selling Price'!L$20/10^3</f>
        <v>0</v>
      </c>
      <c r="M49" s="75">
        <f>'Margin per unit'!M49*'Volume (KT)'!M49*'Selling Price'!M$20/10^3</f>
        <v>0</v>
      </c>
      <c r="N49" s="75">
        <f>'Margin per unit'!N49*'Volume (KT)'!N49*'Selling Price'!N$20/10^3</f>
        <v>0</v>
      </c>
      <c r="O49" s="75">
        <f>'Margin per unit'!O49*'Volume (KT)'!O49*'Selling Price'!O$20/10^3</f>
        <v>0</v>
      </c>
      <c r="P49" s="75">
        <f>'Margin per unit'!P49*'Volume (KT)'!P49*'Selling Price'!P$20/10^3</f>
        <v>0</v>
      </c>
    </row>
    <row r="50" spans="1:17" ht="15" thickBot="1">
      <c r="A50" s="96" t="s">
        <v>91</v>
      </c>
      <c r="B50" s="404" t="s">
        <v>281</v>
      </c>
      <c r="C50" s="411" t="s">
        <v>284</v>
      </c>
      <c r="D50" s="412" t="s">
        <v>95</v>
      </c>
      <c r="E50" s="75">
        <f>'Margin per unit'!E50*'Volume (KT)'!E50*'Selling Price'!E$20/10^3</f>
        <v>0</v>
      </c>
      <c r="F50" s="75">
        <f>'Margin per unit'!F50*'Volume (KT)'!F50*'Selling Price'!F$20/10^3</f>
        <v>0</v>
      </c>
      <c r="G50" s="75">
        <f>'Margin per unit'!G50*'Volume (KT)'!G50*'Selling Price'!G$20/10^3</f>
        <v>0</v>
      </c>
      <c r="H50" s="75">
        <f>'Margin per unit'!H50*'Volume (KT)'!H50*'Selling Price'!H$20/10^3</f>
        <v>0</v>
      </c>
      <c r="I50" s="75">
        <f>'Margin per unit'!I50*'Volume (KT)'!I50*'Selling Price'!I$20/10^3</f>
        <v>0</v>
      </c>
      <c r="J50" s="75">
        <f>'Margin per unit'!J50*'Volume (KT)'!J50*'Selling Price'!J$20/10^3</f>
        <v>0</v>
      </c>
      <c r="K50" s="75">
        <f>'Margin per unit'!K50*'Volume (KT)'!K50*'Selling Price'!K$20/10^3</f>
        <v>0</v>
      </c>
      <c r="L50" s="75">
        <f>'Margin per unit'!L50*'Volume (KT)'!L50*'Selling Price'!L$20/10^3</f>
        <v>0</v>
      </c>
      <c r="M50" s="75">
        <f>'Margin per unit'!M50*'Volume (KT)'!M50*'Selling Price'!M$20/10^3</f>
        <v>0</v>
      </c>
      <c r="N50" s="75">
        <f>'Margin per unit'!N50*'Volume (KT)'!N50*'Selling Price'!N$20/10^3</f>
        <v>0</v>
      </c>
      <c r="O50" s="75">
        <f>'Margin per unit'!O50*'Volume (KT)'!O50*'Selling Price'!O$20/10^3</f>
        <v>0</v>
      </c>
      <c r="P50" s="75">
        <f>'Margin per unit'!P50*'Volume (KT)'!P50*'Selling Price'!P$20/10^3</f>
        <v>0</v>
      </c>
    </row>
    <row r="51" spans="1:17">
      <c r="A51" s="418" t="s">
        <v>91</v>
      </c>
      <c r="B51" s="397" t="s">
        <v>95</v>
      </c>
      <c r="C51" s="398" t="s">
        <v>291</v>
      </c>
      <c r="D51" s="419" t="s">
        <v>95</v>
      </c>
      <c r="E51" s="75">
        <f>'Margin per unit'!E51*'Volume (KT)'!E51*'Selling Price'!E$20/10^3</f>
        <v>0</v>
      </c>
      <c r="F51" s="75">
        <f>'Margin per unit'!F51*'Volume (KT)'!F51*'Selling Price'!F$20/10^3</f>
        <v>0</v>
      </c>
      <c r="G51" s="75">
        <f>'Margin per unit'!G51*'Volume (KT)'!G51*'Selling Price'!G$20/10^3</f>
        <v>0</v>
      </c>
      <c r="H51" s="75">
        <f>'Margin per unit'!H51*'Volume (KT)'!H51*'Selling Price'!H$20/10^3</f>
        <v>0</v>
      </c>
      <c r="I51" s="75">
        <f>'Margin per unit'!I51*'Volume (KT)'!I51*'Selling Price'!I$20/10^3</f>
        <v>0</v>
      </c>
      <c r="J51" s="75">
        <f>'Margin per unit'!J51*'Volume (KT)'!J51*'Selling Price'!J$20/10^3</f>
        <v>0</v>
      </c>
      <c r="K51" s="75">
        <f>'Margin per unit'!K51*'Volume (KT)'!K51*'Selling Price'!K$20/10^3</f>
        <v>0</v>
      </c>
      <c r="L51" s="75">
        <f>'Margin per unit'!L51*'Volume (KT)'!L51*'Selling Price'!L$20/10^3</f>
        <v>0</v>
      </c>
      <c r="M51" s="75">
        <f>'Margin per unit'!M51*'Volume (KT)'!M51*'Selling Price'!M$20/10^3</f>
        <v>0</v>
      </c>
      <c r="N51" s="75">
        <f>'Margin per unit'!N51*'Volume (KT)'!N51*'Selling Price'!N$20/10^3</f>
        <v>0</v>
      </c>
      <c r="O51" s="75">
        <f>'Margin per unit'!O51*'Volume (KT)'!O51*'Selling Price'!O$20/10^3</f>
        <v>0</v>
      </c>
      <c r="P51" s="75">
        <f>'Margin per unit'!P51*'Volume (KT)'!P51*'Selling Price'!P$20/10^3</f>
        <v>0</v>
      </c>
    </row>
    <row r="52" spans="1:17">
      <c r="A52" s="93" t="s">
        <v>91</v>
      </c>
      <c r="B52" s="310" t="s">
        <v>282</v>
      </c>
      <c r="C52" s="80" t="s">
        <v>291</v>
      </c>
      <c r="D52" s="410" t="s">
        <v>3</v>
      </c>
      <c r="E52" s="75">
        <f>'Margin per unit'!E52*'Volume (KT)'!E52*'Selling Price'!E$20/10^3</f>
        <v>4.7055654173543619E-2</v>
      </c>
      <c r="F52" s="75">
        <f>'Margin per unit'!F52*'Volume (KT)'!F52*'Selling Price'!F$20/10^3</f>
        <v>9.1844321871202575E-2</v>
      </c>
      <c r="G52" s="75">
        <f>'Margin per unit'!G52*'Volume (KT)'!G52*'Selling Price'!G$20/10^3</f>
        <v>9.1951633378455036E-2</v>
      </c>
      <c r="H52" s="75">
        <f>'Margin per unit'!H52*'Volume (KT)'!H52*'Selling Price'!H$20/10^3</f>
        <v>0</v>
      </c>
      <c r="I52" s="75">
        <f>'Margin per unit'!I52*'Volume (KT)'!I52*'Selling Price'!I$20/10^3</f>
        <v>0</v>
      </c>
      <c r="J52" s="75">
        <f>'Margin per unit'!J52*'Volume (KT)'!J52*'Selling Price'!J$20/10^3</f>
        <v>0</v>
      </c>
      <c r="K52" s="75">
        <f>'Margin per unit'!K52*'Volume (KT)'!K52*'Selling Price'!K$20/10^3</f>
        <v>0</v>
      </c>
      <c r="L52" s="75">
        <f>'Margin per unit'!L52*'Volume (KT)'!L52*'Selling Price'!L$20/10^3</f>
        <v>0</v>
      </c>
      <c r="M52" s="75">
        <f>'Margin per unit'!M52*'Volume (KT)'!M52*'Selling Price'!M$20/10^3</f>
        <v>0</v>
      </c>
      <c r="N52" s="75">
        <f>'Margin per unit'!N52*'Volume (KT)'!N52*'Selling Price'!N$20/10^3</f>
        <v>0</v>
      </c>
      <c r="O52" s="75">
        <f>'Margin per unit'!O52*'Volume (KT)'!O52*'Selling Price'!O$20/10^3</f>
        <v>0</v>
      </c>
      <c r="P52" s="75">
        <f>'Margin per unit'!P52*'Volume (KT)'!P52*'Selling Price'!P$20/10^3</f>
        <v>0</v>
      </c>
    </row>
    <row r="53" spans="1:17" ht="15" thickBot="1">
      <c r="A53" s="96" t="s">
        <v>91</v>
      </c>
      <c r="B53" s="404" t="s">
        <v>281</v>
      </c>
      <c r="C53" s="411" t="s">
        <v>291</v>
      </c>
      <c r="D53" s="412" t="s">
        <v>95</v>
      </c>
      <c r="E53" s="75">
        <f>'Margin per unit'!E53*'Volume (KT)'!E53*'Selling Price'!E$20/10^3</f>
        <v>0</v>
      </c>
      <c r="F53" s="75">
        <f>'Margin per unit'!F53*'Volume (KT)'!F53*'Selling Price'!F$20/10^3</f>
        <v>0</v>
      </c>
      <c r="G53" s="75">
        <f>'Margin per unit'!G53*'Volume (KT)'!G53*'Selling Price'!G$20/10^3</f>
        <v>0</v>
      </c>
      <c r="H53" s="75">
        <f>'Margin per unit'!H53*'Volume (KT)'!H53*'Selling Price'!H$20/10^3</f>
        <v>0</v>
      </c>
      <c r="I53" s="75">
        <f>'Margin per unit'!I53*'Volume (KT)'!I53*'Selling Price'!I$20/10^3</f>
        <v>0</v>
      </c>
      <c r="J53" s="75">
        <f>'Margin per unit'!J53*'Volume (KT)'!J53*'Selling Price'!J$20/10^3</f>
        <v>0</v>
      </c>
      <c r="K53" s="75">
        <f>'Margin per unit'!K53*'Volume (KT)'!K53*'Selling Price'!K$20/10^3</f>
        <v>0</v>
      </c>
      <c r="L53" s="75">
        <f>'Margin per unit'!L53*'Volume (KT)'!L53*'Selling Price'!L$20/10^3</f>
        <v>0</v>
      </c>
      <c r="M53" s="75">
        <f>'Margin per unit'!M53*'Volume (KT)'!M53*'Selling Price'!M$20/10^3</f>
        <v>0</v>
      </c>
      <c r="N53" s="75">
        <f>'Margin per unit'!N53*'Volume (KT)'!N53*'Selling Price'!N$20/10^3</f>
        <v>0</v>
      </c>
      <c r="O53" s="75">
        <f>'Margin per unit'!O53*'Volume (KT)'!O53*'Selling Price'!O$20/10^3</f>
        <v>0</v>
      </c>
      <c r="P53" s="75">
        <f>'Margin per unit'!P53*'Volume (KT)'!P53*'Selling Price'!P$20/10^3</f>
        <v>0</v>
      </c>
    </row>
    <row r="54" spans="1:17">
      <c r="A54" s="87" t="s">
        <v>91</v>
      </c>
      <c r="B54" s="100" t="s">
        <v>95</v>
      </c>
      <c r="C54" s="100" t="s">
        <v>101</v>
      </c>
      <c r="D54" s="100" t="s">
        <v>95</v>
      </c>
      <c r="E54" s="75">
        <f>'Margin per unit'!E54*'Volume (KT)'!E54*'Selling Price'!E$20/10^3</f>
        <v>2.4392712414298661</v>
      </c>
      <c r="F54" s="75">
        <f>'Margin per unit'!F54*'Volume (KT)'!F54*'Selling Price'!F$20/10^3</f>
        <v>2.5487225774225664</v>
      </c>
      <c r="G54" s="75">
        <f>'Margin per unit'!G54*'Volume (KT)'!G54*'Selling Price'!G$20/10^3</f>
        <v>2.4428636307019622</v>
      </c>
      <c r="H54" s="75">
        <f>'Margin per unit'!H54*'Volume (KT)'!H54*'Selling Price'!H$20/10^3</f>
        <v>1.8455321516577368</v>
      </c>
      <c r="I54" s="75">
        <f>'Margin per unit'!I54*'Volume (KT)'!I54*'Selling Price'!I$20/10^3</f>
        <v>1.8042260329719446</v>
      </c>
      <c r="J54" s="75">
        <f>'Margin per unit'!J54*'Volume (KT)'!J54*'Selling Price'!J$20/10^3</f>
        <v>1.8667857253345324</v>
      </c>
      <c r="K54" s="75">
        <f>'Margin per unit'!K54*'Volume (KT)'!K54*'Selling Price'!K$20/10^3</f>
        <v>1.8925793102969746</v>
      </c>
      <c r="L54" s="75">
        <f>'Margin per unit'!L54*'Volume (KT)'!L54*'Selling Price'!L$20/10^3</f>
        <v>1.8836179047307513</v>
      </c>
      <c r="M54" s="75">
        <f>'Margin per unit'!M54*'Volume (KT)'!M54*'Selling Price'!M$20/10^3</f>
        <v>2.146401744078287</v>
      </c>
      <c r="N54" s="75">
        <f>'Margin per unit'!N54*'Volume (KT)'!N54*'Selling Price'!N$20/10^3</f>
        <v>1.6010723773033895</v>
      </c>
      <c r="O54" s="75">
        <f>'Margin per unit'!O54*'Volume (KT)'!O54*'Selling Price'!O$20/10^3</f>
        <v>1.7781840944817391</v>
      </c>
      <c r="P54" s="75">
        <f>'Margin per unit'!P54*'Volume (KT)'!P54*'Selling Price'!P$20/10^3</f>
        <v>1.8044249247362929</v>
      </c>
    </row>
    <row r="55" spans="1:17" s="73" customFormat="1" ht="23.5">
      <c r="A55" s="71" t="s">
        <v>5</v>
      </c>
      <c r="B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</row>
    <row r="56" spans="1:17">
      <c r="A56" s="485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</row>
    <row r="57" spans="1:17">
      <c r="A57" s="486"/>
      <c r="B57" s="488"/>
      <c r="C57" s="488"/>
      <c r="D57" s="488"/>
      <c r="E57" s="309">
        <f>E24</f>
        <v>23743</v>
      </c>
      <c r="F57" s="309">
        <f t="shared" ref="F57:P57" si="1">F24</f>
        <v>23774</v>
      </c>
      <c r="G57" s="309">
        <f t="shared" si="1"/>
        <v>23802</v>
      </c>
      <c r="H57" s="309">
        <f t="shared" si="1"/>
        <v>23833</v>
      </c>
      <c r="I57" s="309">
        <f t="shared" si="1"/>
        <v>23863</v>
      </c>
      <c r="J57" s="309">
        <f t="shared" si="1"/>
        <v>23894</v>
      </c>
      <c r="K57" s="309">
        <f t="shared" si="1"/>
        <v>23924</v>
      </c>
      <c r="L57" s="309">
        <f t="shared" si="1"/>
        <v>23955</v>
      </c>
      <c r="M57" s="309">
        <f t="shared" si="1"/>
        <v>23986</v>
      </c>
      <c r="N57" s="309">
        <f t="shared" si="1"/>
        <v>24016</v>
      </c>
      <c r="O57" s="309">
        <f t="shared" si="1"/>
        <v>24047</v>
      </c>
      <c r="P57" s="309">
        <f t="shared" si="1"/>
        <v>24077</v>
      </c>
    </row>
    <row r="58" spans="1:17">
      <c r="A58" s="74"/>
      <c r="B58" s="76"/>
      <c r="C58" s="308" t="s">
        <v>65</v>
      </c>
      <c r="D58" s="308"/>
      <c r="E58" s="75">
        <f>'Margin per unit'!E58*'Volume (KT)'!E58*'Selling Price'!E$20/10^3</f>
        <v>0</v>
      </c>
      <c r="F58" s="75">
        <f>'Margin per unit'!F58*'Volume (KT)'!F58*'Selling Price'!F$20/10^3</f>
        <v>0</v>
      </c>
      <c r="G58" s="75">
        <f>'Margin per unit'!G58*'Volume (KT)'!G58*'Selling Price'!G$20/10^3</f>
        <v>0</v>
      </c>
      <c r="H58" s="75">
        <f>'Margin per unit'!H58*'Volume (KT)'!H58*'Selling Price'!H$20/10^3</f>
        <v>0</v>
      </c>
      <c r="I58" s="75">
        <f>'Margin per unit'!I58*'Volume (KT)'!I58*'Selling Price'!I$20/10^3</f>
        <v>0</v>
      </c>
      <c r="J58" s="75">
        <f>'Margin per unit'!J58*'Volume (KT)'!J58*'Selling Price'!J$20/10^3</f>
        <v>0</v>
      </c>
      <c r="K58" s="75">
        <f>'Margin per unit'!K58*'Volume (KT)'!K58*'Selling Price'!K$20/10^3</f>
        <v>0</v>
      </c>
      <c r="L58" s="75">
        <f>'Margin per unit'!L58*'Volume (KT)'!L58*'Selling Price'!L$20/10^3</f>
        <v>0</v>
      </c>
      <c r="M58" s="75">
        <f>'Margin per unit'!M58*'Volume (KT)'!M58*'Selling Price'!M$20/10^3</f>
        <v>0</v>
      </c>
      <c r="N58" s="75">
        <f>'Margin per unit'!N58*'Volume (KT)'!N58*'Selling Price'!N$20/10^3</f>
        <v>0</v>
      </c>
      <c r="O58" s="75">
        <f>'Margin per unit'!O58*'Volume (KT)'!O58*'Selling Price'!O$20/10^3</f>
        <v>0</v>
      </c>
      <c r="P58" s="75">
        <f>'Margin per unit'!P58*'Volume (KT)'!P58*'Selling Price'!P$20/10^3</f>
        <v>0</v>
      </c>
    </row>
    <row r="59" spans="1:17">
      <c r="A59" s="74" t="s">
        <v>91</v>
      </c>
      <c r="B59" s="76" t="s">
        <v>95</v>
      </c>
      <c r="C59" s="76" t="s">
        <v>2</v>
      </c>
      <c r="D59" s="76" t="s">
        <v>95</v>
      </c>
      <c r="E59" s="75">
        <f>'Margin per unit'!E59*'Volume (KT)'!E59*'Selling Price'!E$20/10^3</f>
        <v>248.20361975350929</v>
      </c>
      <c r="F59" s="75">
        <f>'Margin per unit'!F59*'Volume (KT)'!F59*'Selling Price'!F$20/10^3</f>
        <v>374.1062329769361</v>
      </c>
      <c r="G59" s="75">
        <f>'Margin per unit'!G59*'Volume (KT)'!G59*'Selling Price'!G$20/10^3</f>
        <v>728.13486552496829</v>
      </c>
      <c r="H59" s="75">
        <f>'Margin per unit'!H59*'Volume (KT)'!H59*'Selling Price'!H$20/10^3</f>
        <v>564.02820239070741</v>
      </c>
      <c r="I59" s="75">
        <f>'Margin per unit'!I59*'Volume (KT)'!I59*'Selling Price'!I$20/10^3</f>
        <v>199.92024126110346</v>
      </c>
      <c r="J59" s="75">
        <f>'Margin per unit'!J59*'Volume (KT)'!J59*'Selling Price'!J$20/10^3</f>
        <v>637.27859989405522</v>
      </c>
      <c r="K59" s="75">
        <f>'Margin per unit'!K59*'Volume (KT)'!K59*'Selling Price'!K$20/10^3</f>
        <v>598.75450586151112</v>
      </c>
      <c r="L59" s="75">
        <f>'Margin per unit'!L59*'Volume (KT)'!L59*'Selling Price'!L$20/10^3</f>
        <v>378.44974204209103</v>
      </c>
      <c r="M59" s="75">
        <f>'Margin per unit'!M59*'Volume (KT)'!M59*'Selling Price'!M$20/10^3</f>
        <v>478.18286418960406</v>
      </c>
      <c r="N59" s="75">
        <f>'Margin per unit'!N59*'Volume (KT)'!N59*'Selling Price'!N$20/10^3</f>
        <v>449.26367579818373</v>
      </c>
      <c r="O59" s="75">
        <f>'Margin per unit'!O59*'Volume (KT)'!O59*'Selling Price'!O$20/10^3</f>
        <v>459.67627604249236</v>
      </c>
      <c r="P59" s="75">
        <f>'Margin per unit'!P59*'Volume (KT)'!P59*'Selling Price'!P$20/10^3</f>
        <v>468.83626677909194</v>
      </c>
    </row>
    <row r="60" spans="1:17">
      <c r="A60" s="74" t="s">
        <v>91</v>
      </c>
      <c r="B60" s="123" t="s">
        <v>286</v>
      </c>
      <c r="C60" s="417" t="s">
        <v>2</v>
      </c>
      <c r="D60" s="417" t="s">
        <v>95</v>
      </c>
      <c r="E60" s="75">
        <f>'Margin per unit'!E60*'Volume (KT)'!E60*'Selling Price'!E$20/10^3</f>
        <v>0</v>
      </c>
      <c r="F60" s="75">
        <f>'Margin per unit'!F60*'Volume (KT)'!F60*'Selling Price'!F$20/10^3</f>
        <v>0</v>
      </c>
      <c r="G60" s="75">
        <f>'Margin per unit'!G60*'Volume (KT)'!G60*'Selling Price'!G$20/10^3</f>
        <v>0</v>
      </c>
      <c r="H60" s="75">
        <f>'Margin per unit'!H60*'Volume (KT)'!H60*'Selling Price'!H$20/10^3</f>
        <v>0</v>
      </c>
      <c r="I60" s="75">
        <f>'Margin per unit'!I60*'Volume (KT)'!I60*'Selling Price'!I$20/10^3</f>
        <v>0</v>
      </c>
      <c r="J60" s="75">
        <f>'Margin per unit'!J60*'Volume (KT)'!J60*'Selling Price'!J$20/10^3</f>
        <v>0</v>
      </c>
      <c r="K60" s="75">
        <f>'Margin per unit'!K60*'Volume (KT)'!K60*'Selling Price'!K$20/10^3</f>
        <v>0</v>
      </c>
      <c r="L60" s="75">
        <f>'Margin per unit'!L60*'Volume (KT)'!L60*'Selling Price'!L$20/10^3</f>
        <v>0</v>
      </c>
      <c r="M60" s="75">
        <f>'Margin per unit'!M60*'Volume (KT)'!M60*'Selling Price'!M$20/10^3</f>
        <v>0</v>
      </c>
      <c r="N60" s="75">
        <f>'Margin per unit'!N60*'Volume (KT)'!N60*'Selling Price'!N$20/10^3</f>
        <v>0</v>
      </c>
      <c r="O60" s="75">
        <f>'Margin per unit'!O60*'Volume (KT)'!O60*'Selling Price'!O$20/10^3</f>
        <v>0</v>
      </c>
      <c r="P60" s="75">
        <f>'Margin per unit'!P60*'Volume (KT)'!P60*'Selling Price'!P$20/10^3</f>
        <v>0</v>
      </c>
    </row>
    <row r="61" spans="1:17">
      <c r="A61" s="74"/>
      <c r="B61" s="310"/>
      <c r="C61" s="311" t="s">
        <v>223</v>
      </c>
      <c r="D61" s="312"/>
      <c r="E61" s="75">
        <f>'Margin per unit'!E61*'Volume (KT)'!E61*'Selling Price'!E$20/10^3</f>
        <v>0</v>
      </c>
      <c r="F61" s="75">
        <f>'Margin per unit'!F61*'Volume (KT)'!F61*'Selling Price'!F$20/10^3</f>
        <v>0</v>
      </c>
      <c r="G61" s="75">
        <f>'Margin per unit'!G61*'Volume (KT)'!G61*'Selling Price'!G$20/10^3</f>
        <v>0</v>
      </c>
      <c r="H61" s="75">
        <f>'Margin per unit'!H61*'Volume (KT)'!H61*'Selling Price'!H$20/10^3</f>
        <v>0</v>
      </c>
      <c r="I61" s="75">
        <f>'Margin per unit'!I61*'Volume (KT)'!I61*'Selling Price'!I$20/10^3</f>
        <v>0</v>
      </c>
      <c r="J61" s="75">
        <f>'Margin per unit'!J61*'Volume (KT)'!J61*'Selling Price'!J$20/10^3</f>
        <v>0</v>
      </c>
      <c r="K61" s="75">
        <f>'Margin per unit'!K61*'Volume (KT)'!K61*'Selling Price'!K$20/10^3</f>
        <v>0</v>
      </c>
      <c r="L61" s="75">
        <f>'Margin per unit'!L61*'Volume (KT)'!L61*'Selling Price'!L$20/10^3</f>
        <v>0</v>
      </c>
      <c r="M61" s="75">
        <f>'Margin per unit'!M61*'Volume (KT)'!M61*'Selling Price'!M$20/10^3</f>
        <v>0</v>
      </c>
      <c r="N61" s="75">
        <f>'Margin per unit'!N61*'Volume (KT)'!N61*'Selling Price'!N$20/10^3</f>
        <v>0</v>
      </c>
      <c r="O61" s="75">
        <f>'Margin per unit'!O61*'Volume (KT)'!O61*'Selling Price'!O$20/10^3</f>
        <v>0</v>
      </c>
      <c r="P61" s="75">
        <f>'Margin per unit'!P61*'Volume (KT)'!P61*'Selling Price'!P$20/10^3</f>
        <v>0</v>
      </c>
    </row>
    <row r="62" spans="1:17">
      <c r="A62" s="74" t="s">
        <v>91</v>
      </c>
      <c r="B62" s="312" t="s">
        <v>95</v>
      </c>
      <c r="C62" s="313" t="s">
        <v>288</v>
      </c>
      <c r="D62" s="312" t="s">
        <v>95</v>
      </c>
      <c r="E62" s="75">
        <f>'Margin per unit'!E62*'Volume (KT)'!E62*'Selling Price'!E$20/10^3</f>
        <v>202.55379603181672</v>
      </c>
      <c r="F62" s="75">
        <f>'Margin per unit'!F62*'Volume (KT)'!F62*'Selling Price'!F$20/10^3</f>
        <v>363.05321344151912</v>
      </c>
      <c r="G62" s="75">
        <f>'Margin per unit'!G62*'Volume (KT)'!G62*'Selling Price'!G$20/10^3</f>
        <v>266.91679230643513</v>
      </c>
      <c r="H62" s="75">
        <f>'Margin per unit'!H62*'Volume (KT)'!H62*'Selling Price'!H$20/10^3</f>
        <v>0</v>
      </c>
      <c r="I62" s="75">
        <f>'Margin per unit'!I62*'Volume (KT)'!I62*'Selling Price'!I$20/10^3</f>
        <v>628.87097017566691</v>
      </c>
      <c r="J62" s="75">
        <f>'Margin per unit'!J62*'Volume (KT)'!J62*'Selling Price'!J$20/10^3</f>
        <v>563.67535463446984</v>
      </c>
      <c r="K62" s="75">
        <f>'Margin per unit'!K62*'Volume (KT)'!K62*'Selling Price'!K$20/10^3</f>
        <v>521.58801608544263</v>
      </c>
      <c r="L62" s="75">
        <f>'Margin per unit'!L62*'Volume (KT)'!L62*'Selling Price'!L$20/10^3</f>
        <v>485.01486213907015</v>
      </c>
      <c r="M62" s="75">
        <f>'Margin per unit'!M62*'Volume (KT)'!M62*'Selling Price'!M$20/10^3</f>
        <v>483.90396875635463</v>
      </c>
      <c r="N62" s="75">
        <f>'Margin per unit'!N62*'Volume (KT)'!N62*'Selling Price'!N$20/10^3</f>
        <v>436.29606336187391</v>
      </c>
      <c r="O62" s="75">
        <f>'Margin per unit'!O62*'Volume (KT)'!O62*'Selling Price'!O$20/10^3</f>
        <v>407.97841899038542</v>
      </c>
      <c r="P62" s="75">
        <f>'Margin per unit'!P62*'Volume (KT)'!P62*'Selling Price'!P$20/10^3</f>
        <v>412.3235820783085</v>
      </c>
    </row>
    <row r="63" spans="1:17">
      <c r="A63" s="74" t="s">
        <v>91</v>
      </c>
      <c r="B63" s="312" t="s">
        <v>95</v>
      </c>
      <c r="C63" s="313" t="s">
        <v>287</v>
      </c>
      <c r="D63" s="312" t="s">
        <v>95</v>
      </c>
      <c r="E63" s="75">
        <f>'Margin per unit'!E63*'Volume (KT)'!E63*'Selling Price'!E$20/10^3</f>
        <v>0</v>
      </c>
      <c r="F63" s="75">
        <f>'Margin per unit'!F63*'Volume (KT)'!F63*'Selling Price'!F$20/10^3</f>
        <v>0</v>
      </c>
      <c r="G63" s="75">
        <f>'Margin per unit'!G63*'Volume (KT)'!G63*'Selling Price'!G$20/10^3</f>
        <v>0</v>
      </c>
      <c r="H63" s="75">
        <f>'Margin per unit'!H63*'Volume (KT)'!H63*'Selling Price'!H$20/10^3</f>
        <v>0</v>
      </c>
      <c r="I63" s="75">
        <f>'Margin per unit'!I63*'Volume (KT)'!I63*'Selling Price'!I$20/10^3</f>
        <v>0</v>
      </c>
      <c r="J63" s="75">
        <f>'Margin per unit'!J63*'Volume (KT)'!J63*'Selling Price'!J$20/10^3</f>
        <v>0</v>
      </c>
      <c r="K63" s="75">
        <f>'Margin per unit'!K63*'Volume (KT)'!K63*'Selling Price'!K$20/10^3</f>
        <v>0</v>
      </c>
      <c r="L63" s="75">
        <f>'Margin per unit'!L63*'Volume (KT)'!L63*'Selling Price'!L$20/10^3</f>
        <v>0</v>
      </c>
      <c r="M63" s="75">
        <f>'Margin per unit'!M63*'Volume (KT)'!M63*'Selling Price'!M$20/10^3</f>
        <v>0</v>
      </c>
      <c r="N63" s="75">
        <f>'Margin per unit'!N63*'Volume (KT)'!N63*'Selling Price'!N$20/10^3</f>
        <v>0</v>
      </c>
      <c r="O63" s="75">
        <f>'Margin per unit'!O63*'Volume (KT)'!O63*'Selling Price'!O$20/10^3</f>
        <v>0</v>
      </c>
      <c r="P63" s="75">
        <f>'Margin per unit'!P63*'Volume (KT)'!P63*'Selling Price'!P$20/10^3</f>
        <v>0</v>
      </c>
    </row>
    <row r="64" spans="1:17">
      <c r="A64" s="74" t="s">
        <v>91</v>
      </c>
      <c r="B64" s="312" t="s">
        <v>95</v>
      </c>
      <c r="C64" s="313" t="s">
        <v>289</v>
      </c>
      <c r="D64" s="312" t="s">
        <v>95</v>
      </c>
      <c r="E64" s="75">
        <f>'Margin per unit'!E64*'Volume (KT)'!E64*'Selling Price'!E$20/10^3</f>
        <v>0</v>
      </c>
      <c r="F64" s="75">
        <f>'Margin per unit'!F64*'Volume (KT)'!F64*'Selling Price'!F$20/10^3</f>
        <v>0</v>
      </c>
      <c r="G64" s="75">
        <f>'Margin per unit'!G64*'Volume (KT)'!G64*'Selling Price'!G$20/10^3</f>
        <v>0</v>
      </c>
      <c r="H64" s="75">
        <f>'Margin per unit'!H64*'Volume (KT)'!H64*'Selling Price'!H$20/10^3</f>
        <v>0</v>
      </c>
      <c r="I64" s="75">
        <f>'Margin per unit'!I64*'Volume (KT)'!I64*'Selling Price'!I$20/10^3</f>
        <v>0</v>
      </c>
      <c r="J64" s="75">
        <f>'Margin per unit'!J64*'Volume (KT)'!J64*'Selling Price'!J$20/10^3</f>
        <v>0</v>
      </c>
      <c r="K64" s="75">
        <f>'Margin per unit'!K64*'Volume (KT)'!K64*'Selling Price'!K$20/10^3</f>
        <v>0</v>
      </c>
      <c r="L64" s="75">
        <f>'Margin per unit'!L64*'Volume (KT)'!L64*'Selling Price'!L$20/10^3</f>
        <v>0</v>
      </c>
      <c r="M64" s="75">
        <f>'Margin per unit'!M64*'Volume (KT)'!M64*'Selling Price'!M$20/10^3</f>
        <v>0</v>
      </c>
      <c r="N64" s="75">
        <f>'Margin per unit'!N64*'Volume (KT)'!N64*'Selling Price'!N$20/10^3</f>
        <v>0</v>
      </c>
      <c r="O64" s="75">
        <f>'Margin per unit'!O64*'Volume (KT)'!O64*'Selling Price'!O$20/10^3</f>
        <v>0</v>
      </c>
      <c r="P64" s="75">
        <f>'Margin per unit'!P64*'Volume (KT)'!P64*'Selling Price'!P$20/10^3</f>
        <v>0</v>
      </c>
    </row>
    <row r="65" spans="1:16">
      <c r="A65" s="74" t="s">
        <v>91</v>
      </c>
      <c r="B65" s="310" t="s">
        <v>286</v>
      </c>
      <c r="C65" s="415" t="s">
        <v>288</v>
      </c>
      <c r="D65" s="416" t="s">
        <v>95</v>
      </c>
      <c r="E65" s="75">
        <f>'Margin per unit'!E65*'Volume (KT)'!E65*'Selling Price'!E$20/10^3</f>
        <v>0</v>
      </c>
      <c r="F65" s="75">
        <f>'Margin per unit'!F65*'Volume (KT)'!F65*'Selling Price'!F$20/10^3</f>
        <v>0</v>
      </c>
      <c r="G65" s="75">
        <f>'Margin per unit'!G65*'Volume (KT)'!G65*'Selling Price'!G$20/10^3</f>
        <v>0</v>
      </c>
      <c r="H65" s="75">
        <f>'Margin per unit'!H65*'Volume (KT)'!H65*'Selling Price'!H$20/10^3</f>
        <v>0</v>
      </c>
      <c r="I65" s="75">
        <f>'Margin per unit'!I65*'Volume (KT)'!I65*'Selling Price'!I$20/10^3</f>
        <v>0</v>
      </c>
      <c r="J65" s="75">
        <f>'Margin per unit'!J65*'Volume (KT)'!J65*'Selling Price'!J$20/10^3</f>
        <v>0</v>
      </c>
      <c r="K65" s="75">
        <f>'Margin per unit'!K65*'Volume (KT)'!K65*'Selling Price'!K$20/10^3</f>
        <v>0</v>
      </c>
      <c r="L65" s="75">
        <f>'Margin per unit'!L65*'Volume (KT)'!L65*'Selling Price'!L$20/10^3</f>
        <v>0</v>
      </c>
      <c r="M65" s="75">
        <f>'Margin per unit'!M65*'Volume (KT)'!M65*'Selling Price'!M$20/10^3</f>
        <v>0</v>
      </c>
      <c r="N65" s="75">
        <f>'Margin per unit'!N65*'Volume (KT)'!N65*'Selling Price'!N$20/10^3</f>
        <v>0</v>
      </c>
      <c r="O65" s="75">
        <f>'Margin per unit'!O65*'Volume (KT)'!O65*'Selling Price'!O$20/10^3</f>
        <v>0</v>
      </c>
      <c r="P65" s="75">
        <f>'Margin per unit'!P65*'Volume (KT)'!P65*'Selling Price'!P$20/10^3</f>
        <v>0</v>
      </c>
    </row>
    <row r="66" spans="1:16">
      <c r="A66" s="74" t="s">
        <v>91</v>
      </c>
      <c r="B66" s="310" t="s">
        <v>286</v>
      </c>
      <c r="C66" s="415" t="s">
        <v>287</v>
      </c>
      <c r="D66" s="416" t="s">
        <v>95</v>
      </c>
      <c r="E66" s="75">
        <f>'Margin per unit'!E66*'Volume (KT)'!E66*'Selling Price'!E$20/10^3</f>
        <v>0</v>
      </c>
      <c r="F66" s="75">
        <f>'Margin per unit'!F66*'Volume (KT)'!F66*'Selling Price'!F$20/10^3</f>
        <v>0</v>
      </c>
      <c r="G66" s="75">
        <f>'Margin per unit'!G66*'Volume (KT)'!G66*'Selling Price'!G$20/10^3</f>
        <v>0</v>
      </c>
      <c r="H66" s="75">
        <f>'Margin per unit'!H66*'Volume (KT)'!H66*'Selling Price'!H$20/10^3</f>
        <v>0</v>
      </c>
      <c r="I66" s="75">
        <f>'Margin per unit'!I66*'Volume (KT)'!I66*'Selling Price'!I$20/10^3</f>
        <v>0</v>
      </c>
      <c r="J66" s="75">
        <f>'Margin per unit'!J66*'Volume (KT)'!J66*'Selling Price'!J$20/10^3</f>
        <v>0</v>
      </c>
      <c r="K66" s="75">
        <f>'Margin per unit'!K66*'Volume (KT)'!K66*'Selling Price'!K$20/10^3</f>
        <v>0</v>
      </c>
      <c r="L66" s="75">
        <f>'Margin per unit'!L66*'Volume (KT)'!L66*'Selling Price'!L$20/10^3</f>
        <v>0</v>
      </c>
      <c r="M66" s="75">
        <f>'Margin per unit'!M66*'Volume (KT)'!M66*'Selling Price'!M$20/10^3</f>
        <v>0</v>
      </c>
      <c r="N66" s="75">
        <f>'Margin per unit'!N66*'Volume (KT)'!N66*'Selling Price'!N$20/10^3</f>
        <v>0</v>
      </c>
      <c r="O66" s="75">
        <f>'Margin per unit'!O66*'Volume (KT)'!O66*'Selling Price'!O$20/10^3</f>
        <v>0</v>
      </c>
      <c r="P66" s="75">
        <f>'Margin per unit'!P66*'Volume (KT)'!P66*'Selling Price'!P$20/10^3</f>
        <v>0</v>
      </c>
    </row>
    <row r="67" spans="1:16">
      <c r="A67" s="74" t="s">
        <v>91</v>
      </c>
      <c r="B67" s="310" t="s">
        <v>286</v>
      </c>
      <c r="C67" s="415" t="s">
        <v>289</v>
      </c>
      <c r="D67" s="416" t="s">
        <v>95</v>
      </c>
      <c r="E67" s="75">
        <f>'Margin per unit'!E67*'Volume (KT)'!E67*'Selling Price'!E$20/10^3</f>
        <v>0</v>
      </c>
      <c r="F67" s="75">
        <f>'Margin per unit'!F67*'Volume (KT)'!F67*'Selling Price'!F$20/10^3</f>
        <v>0</v>
      </c>
      <c r="G67" s="75">
        <f>'Margin per unit'!G67*'Volume (KT)'!G67*'Selling Price'!G$20/10^3</f>
        <v>0</v>
      </c>
      <c r="H67" s="75">
        <f>'Margin per unit'!H67*'Volume (KT)'!H67*'Selling Price'!H$20/10^3</f>
        <v>0</v>
      </c>
      <c r="I67" s="75">
        <f>'Margin per unit'!I67*'Volume (KT)'!I67*'Selling Price'!I$20/10^3</f>
        <v>0</v>
      </c>
      <c r="J67" s="75">
        <f>'Margin per unit'!J67*'Volume (KT)'!J67*'Selling Price'!J$20/10^3</f>
        <v>0</v>
      </c>
      <c r="K67" s="75">
        <f>'Margin per unit'!K67*'Volume (KT)'!K67*'Selling Price'!K$20/10^3</f>
        <v>0</v>
      </c>
      <c r="L67" s="75">
        <f>'Margin per unit'!L67*'Volume (KT)'!L67*'Selling Price'!L$20/10^3</f>
        <v>0</v>
      </c>
      <c r="M67" s="75">
        <f>'Margin per unit'!M67*'Volume (KT)'!M67*'Selling Price'!M$20/10^3</f>
        <v>0</v>
      </c>
      <c r="N67" s="75">
        <f>'Margin per unit'!N67*'Volume (KT)'!N67*'Selling Price'!N$20/10^3</f>
        <v>0</v>
      </c>
      <c r="O67" s="75">
        <f>'Margin per unit'!O67*'Volume (KT)'!O67*'Selling Price'!O$20/10^3</f>
        <v>0</v>
      </c>
      <c r="P67" s="75">
        <f>'Margin per unit'!P67*'Volume (KT)'!P67*'Selling Price'!P$20/10^3</f>
        <v>0</v>
      </c>
    </row>
    <row r="68" spans="1:16">
      <c r="A68" s="74" t="s">
        <v>91</v>
      </c>
      <c r="B68" s="310" t="s">
        <v>286</v>
      </c>
      <c r="C68" s="313" t="s">
        <v>290</v>
      </c>
      <c r="D68" s="312" t="s">
        <v>95</v>
      </c>
      <c r="E68" s="75">
        <f>'Margin per unit'!E68*'Volume (KT)'!E68*'Selling Price'!E$20/10^3</f>
        <v>0</v>
      </c>
      <c r="F68" s="75">
        <f>'Margin per unit'!F68*'Volume (KT)'!F68*'Selling Price'!F$20/10^3</f>
        <v>0</v>
      </c>
      <c r="G68" s="75">
        <f>'Margin per unit'!G68*'Volume (KT)'!G68*'Selling Price'!G$20/10^3</f>
        <v>0</v>
      </c>
      <c r="H68" s="75">
        <f>'Margin per unit'!H68*'Volume (KT)'!H68*'Selling Price'!H$20/10^3</f>
        <v>0</v>
      </c>
      <c r="I68" s="75">
        <f>'Margin per unit'!I68*'Volume (KT)'!I68*'Selling Price'!I$20/10^3</f>
        <v>0</v>
      </c>
      <c r="J68" s="75">
        <f>'Margin per unit'!J68*'Volume (KT)'!J68*'Selling Price'!J$20/10^3</f>
        <v>0</v>
      </c>
      <c r="K68" s="75">
        <f>'Margin per unit'!K68*'Volume (KT)'!K68*'Selling Price'!K$20/10^3</f>
        <v>0</v>
      </c>
      <c r="L68" s="75">
        <f>'Margin per unit'!L68*'Volume (KT)'!L68*'Selling Price'!L$20/10^3</f>
        <v>0</v>
      </c>
      <c r="M68" s="75">
        <f>'Margin per unit'!M68*'Volume (KT)'!M68*'Selling Price'!M$20/10^3</f>
        <v>0</v>
      </c>
      <c r="N68" s="75">
        <f>'Margin per unit'!N68*'Volume (KT)'!N68*'Selling Price'!N$20/10^3</f>
        <v>0</v>
      </c>
      <c r="O68" s="75">
        <f>'Margin per unit'!O68*'Volume (KT)'!O68*'Selling Price'!O$20/10^3</f>
        <v>0</v>
      </c>
      <c r="P68" s="75">
        <f>'Margin per unit'!P68*'Volume (KT)'!P68*'Selling Price'!P$20/10^3</f>
        <v>0</v>
      </c>
    </row>
    <row r="69" spans="1:16">
      <c r="A69" s="74" t="s">
        <v>91</v>
      </c>
      <c r="B69" s="85" t="s">
        <v>95</v>
      </c>
      <c r="C69" s="85" t="s">
        <v>105</v>
      </c>
      <c r="D69" s="85" t="s">
        <v>95</v>
      </c>
      <c r="E69" s="75">
        <f>'Margin per unit'!E69*'Volume (KT)'!E69*'Selling Price'!E$20/10^3</f>
        <v>0.91819348868036366</v>
      </c>
      <c r="F69" s="75">
        <f>'Margin per unit'!F69*'Volume (KT)'!F69*'Selling Price'!F$20/10^3</f>
        <v>1.267611986565107</v>
      </c>
      <c r="G69" s="75">
        <f>'Margin per unit'!G69*'Volume (KT)'!G69*'Selling Price'!G$20/10^3</f>
        <v>1.2873194553217597</v>
      </c>
      <c r="H69" s="75">
        <f>'Margin per unit'!H69*'Volume (KT)'!H69*'Selling Price'!H$20/10^3</f>
        <v>0.93593638678521252</v>
      </c>
      <c r="I69" s="75">
        <f>'Margin per unit'!I69*'Volume (KT)'!I69*'Selling Price'!I$20/10^3</f>
        <v>1.0953588208714389</v>
      </c>
      <c r="J69" s="75">
        <f>'Margin per unit'!J69*'Volume (KT)'!J69*'Selling Price'!J$20/10^3</f>
        <v>0.95133340051661641</v>
      </c>
      <c r="K69" s="75">
        <f>'Margin per unit'!K69*'Volume (KT)'!K69*'Selling Price'!K$20/10^3</f>
        <v>0.973994208423966</v>
      </c>
      <c r="L69" s="75">
        <f>'Margin per unit'!L69*'Volume (KT)'!L69*'Selling Price'!L$20/10^3</f>
        <v>0.97002308562665329</v>
      </c>
      <c r="M69" s="75">
        <f>'Margin per unit'!M69*'Volume (KT)'!M69*'Selling Price'!M$20/10^3</f>
        <v>1.2016013440516702</v>
      </c>
      <c r="N69" s="75">
        <f>'Margin per unit'!N69*'Volume (KT)'!N69*'Selling Price'!N$20/10^3</f>
        <v>0.72106814279580034</v>
      </c>
      <c r="O69" s="75">
        <f>'Margin per unit'!O69*'Volume (KT)'!O69*'Selling Price'!O$20/10^3</f>
        <v>0.88178710460708554</v>
      </c>
      <c r="P69" s="75">
        <f>'Margin per unit'!P69*'Volume (KT)'!P69*'Selling Price'!P$20/10^3</f>
        <v>1.6087321533669527</v>
      </c>
    </row>
    <row r="70" spans="1:16">
      <c r="A70" s="74" t="s">
        <v>91</v>
      </c>
      <c r="B70" s="247" t="s">
        <v>42</v>
      </c>
      <c r="C70" s="247" t="s">
        <v>180</v>
      </c>
      <c r="D70" s="247" t="s">
        <v>107</v>
      </c>
      <c r="E70" s="75">
        <f>'Margin per unit'!E70*'Volume (KT)'!E70*'Selling Price'!E$20/10^3</f>
        <v>0</v>
      </c>
      <c r="F70" s="75">
        <f>'Margin per unit'!F70*'Volume (KT)'!F70*'Selling Price'!F$20/10^3</f>
        <v>0</v>
      </c>
      <c r="G70" s="75">
        <f>'Margin per unit'!G70*'Volume (KT)'!G70*'Selling Price'!G$20/10^3</f>
        <v>0</v>
      </c>
      <c r="H70" s="75">
        <f>'Margin per unit'!H70*'Volume (KT)'!H70*'Selling Price'!H$20/10^3</f>
        <v>0</v>
      </c>
      <c r="I70" s="75">
        <f>'Margin per unit'!I70*'Volume (KT)'!I70*'Selling Price'!I$20/10^3</f>
        <v>0</v>
      </c>
      <c r="J70" s="75">
        <f>'Margin per unit'!J70*'Volume (KT)'!J70*'Selling Price'!J$20/10^3</f>
        <v>0</v>
      </c>
      <c r="K70" s="75">
        <f>'Margin per unit'!K70*'Volume (KT)'!K70*'Selling Price'!K$20/10^3</f>
        <v>0</v>
      </c>
      <c r="L70" s="75">
        <f>'Margin per unit'!L70*'Volume (KT)'!L70*'Selling Price'!L$20/10^3</f>
        <v>0</v>
      </c>
      <c r="M70" s="75">
        <f>'Margin per unit'!M70*'Volume (KT)'!M70*'Selling Price'!M$20/10^3</f>
        <v>0</v>
      </c>
      <c r="N70" s="75">
        <f>'Margin per unit'!N70*'Volume (KT)'!N70*'Selling Price'!N$20/10^3</f>
        <v>0</v>
      </c>
      <c r="O70" s="75">
        <f>'Margin per unit'!O70*'Volume (KT)'!O70*'Selling Price'!O$20/10^3</f>
        <v>0</v>
      </c>
      <c r="P70" s="75">
        <f>'Margin per unit'!P70*'Volume (KT)'!P70*'Selling Price'!P$20/10^3</f>
        <v>0</v>
      </c>
    </row>
    <row r="71" spans="1:16">
      <c r="A71" s="74" t="s">
        <v>91</v>
      </c>
      <c r="B71" s="86" t="s">
        <v>286</v>
      </c>
      <c r="C71" s="86" t="s">
        <v>106</v>
      </c>
      <c r="D71" s="86" t="s">
        <v>107</v>
      </c>
      <c r="E71" s="75">
        <f>'Margin per unit'!E71*'Volume (KT)'!E71*'Selling Price'!E$20/10^3</f>
        <v>-17.256465412796498</v>
      </c>
      <c r="F71" s="75">
        <f>'Margin per unit'!F71*'Volume (KT)'!F71*'Selling Price'!F$20/10^3</f>
        <v>-45.21677299328335</v>
      </c>
      <c r="G71" s="75">
        <f>'Margin per unit'!G71*'Volume (KT)'!G71*'Selling Price'!G$20/10^3</f>
        <v>-24.261548146352698</v>
      </c>
      <c r="H71" s="75">
        <f>'Margin per unit'!H71*'Volume (KT)'!H71*'Selling Price'!H$20/10^3</f>
        <v>-20.21568019023282</v>
      </c>
      <c r="I71" s="75">
        <f>'Margin per unit'!I71*'Volume (KT)'!I71*'Selling Price'!I$20/10^3</f>
        <v>-27.717134162263505</v>
      </c>
      <c r="J71" s="75">
        <f>'Margin per unit'!J71*'Volume (KT)'!J71*'Selling Price'!J$20/10^3</f>
        <v>-27.666701938798621</v>
      </c>
      <c r="K71" s="75">
        <f>'Margin per unit'!K71*'Volume (KT)'!K71*'Selling Price'!K$20/10^3</f>
        <v>-33.763694004929611</v>
      </c>
      <c r="L71" s="75">
        <f>'Margin per unit'!L71*'Volume (KT)'!L71*'Selling Price'!L$20/10^3</f>
        <v>-27.501456746203193</v>
      </c>
      <c r="M71" s="75">
        <f>'Margin per unit'!M71*'Volume (KT)'!M71*'Selling Price'!M$20/10^3</f>
        <v>-24.60118040303675</v>
      </c>
      <c r="N71" s="75">
        <f>'Margin per unit'!N71*'Volume (KT)'!N71*'Selling Price'!N$20/10^3</f>
        <v>-29.204630906744882</v>
      </c>
      <c r="O71" s="75">
        <f>'Margin per unit'!O71*'Volume (KT)'!O71*'Selling Price'!O$20/10^3</f>
        <v>-26.327523872962605</v>
      </c>
      <c r="P71" s="75">
        <f>'Margin per unit'!P71*'Volume (KT)'!P71*'Selling Price'!P$20/10^3</f>
        <v>-20.054329055776062</v>
      </c>
    </row>
    <row r="72" spans="1:16">
      <c r="A72" s="74" t="s">
        <v>91</v>
      </c>
      <c r="B72" s="86" t="s">
        <v>286</v>
      </c>
      <c r="C72" s="86" t="s">
        <v>106</v>
      </c>
      <c r="D72" s="86" t="s">
        <v>108</v>
      </c>
      <c r="E72" s="75">
        <f>'Margin per unit'!E72*'Volume (KT)'!E72*'Selling Price'!E$20/10^3</f>
        <v>0</v>
      </c>
      <c r="F72" s="75">
        <f>'Margin per unit'!F72*'Volume (KT)'!F72*'Selling Price'!F$20/10^3</f>
        <v>0</v>
      </c>
      <c r="G72" s="75">
        <f>'Margin per unit'!G72*'Volume (KT)'!G72*'Selling Price'!G$20/10^3</f>
        <v>0</v>
      </c>
      <c r="H72" s="75">
        <f>'Margin per unit'!H72*'Volume (KT)'!H72*'Selling Price'!H$20/10^3</f>
        <v>0</v>
      </c>
      <c r="I72" s="75">
        <f>'Margin per unit'!I72*'Volume (KT)'!I72*'Selling Price'!I$20/10^3</f>
        <v>0</v>
      </c>
      <c r="J72" s="75">
        <f>'Margin per unit'!J72*'Volume (KT)'!J72*'Selling Price'!J$20/10^3</f>
        <v>-14.082239037770261</v>
      </c>
      <c r="K72" s="75">
        <f>'Margin per unit'!K72*'Volume (KT)'!K72*'Selling Price'!K$20/10^3</f>
        <v>-20.466993745761528</v>
      </c>
      <c r="L72" s="75">
        <f>'Margin per unit'!L72*'Volume (KT)'!L72*'Selling Price'!L$20/10^3</f>
        <v>-13.314650261058402</v>
      </c>
      <c r="M72" s="75">
        <f>'Margin per unit'!M72*'Volume (KT)'!M72*'Selling Price'!M$20/10^3</f>
        <v>-18.48385457967473</v>
      </c>
      <c r="N72" s="75">
        <f>'Margin per unit'!N72*'Volume (KT)'!N72*'Selling Price'!N$20/10^3</f>
        <v>-14.466371482886634</v>
      </c>
      <c r="O72" s="75">
        <f>'Margin per unit'!O72*'Volume (KT)'!O72*'Selling Price'!O$20/10^3</f>
        <v>-15.169448956575646</v>
      </c>
      <c r="P72" s="75">
        <f>'Margin per unit'!P72*'Volume (KT)'!P72*'Selling Price'!P$20/10^3</f>
        <v>-11.777939286725625</v>
      </c>
    </row>
    <row r="73" spans="1:16">
      <c r="A73" s="74" t="s">
        <v>91</v>
      </c>
      <c r="B73" s="86" t="s">
        <v>286</v>
      </c>
      <c r="C73" s="86" t="s">
        <v>110</v>
      </c>
      <c r="D73" s="86" t="s">
        <v>107</v>
      </c>
      <c r="E73" s="75">
        <f>'Margin per unit'!E73*'Volume (KT)'!E73*'Selling Price'!E$20/10^3</f>
        <v>-3.7857502743467855</v>
      </c>
      <c r="F73" s="75">
        <f>'Margin per unit'!F73*'Volume (KT)'!F73*'Selling Price'!F$20/10^3</f>
        <v>-7.9639541974245525</v>
      </c>
      <c r="G73" s="75">
        <f>'Margin per unit'!G73*'Volume (KT)'!G73*'Selling Price'!G$20/10^3</f>
        <v>-5.281865648880701</v>
      </c>
      <c r="H73" s="75">
        <f>'Margin per unit'!H73*'Volume (KT)'!H73*'Selling Price'!H$20/10^3</f>
        <v>-4.74538126382856</v>
      </c>
      <c r="I73" s="75">
        <f>'Margin per unit'!I73*'Volume (KT)'!I73*'Selling Price'!I$20/10^3</f>
        <v>-6.0072491423815721</v>
      </c>
      <c r="J73" s="75">
        <f>'Margin per unit'!J73*'Volume (KT)'!J73*'Selling Price'!J$20/10^3</f>
        <v>-6.0072491423815721</v>
      </c>
      <c r="K73" s="75">
        <f>'Margin per unit'!K73*'Volume (KT)'!K73*'Selling Price'!K$20/10^3</f>
        <v>-7.431890826417634</v>
      </c>
      <c r="L73" s="75">
        <f>'Margin per unit'!L73*'Volume (KT)'!L73*'Selling Price'!L$20/10^3</f>
        <v>-6.0081091735823184</v>
      </c>
      <c r="M73" s="75">
        <f>'Margin per unit'!M73*'Volume (KT)'!M73*'Selling Price'!M$20/10^3</f>
        <v>-5.2962183471646602</v>
      </c>
      <c r="N73" s="75">
        <f>'Margin per unit'!N73*'Volume (KT)'!N73*'Selling Price'!N$20/10^3</f>
        <v>-6.0141293919875611</v>
      </c>
      <c r="O73" s="75">
        <f>'Margin per unit'!O73*'Volume (KT)'!O73*'Selling Price'!O$20/10^3</f>
        <v>-5.3082587839751278</v>
      </c>
      <c r="P73" s="75">
        <f>'Margin per unit'!P73*'Volume (KT)'!P73*'Selling Price'!P$20/10^3</f>
        <v>-3.8965175679502582</v>
      </c>
    </row>
    <row r="74" spans="1:16">
      <c r="A74" s="74" t="s">
        <v>91</v>
      </c>
      <c r="B74" s="86" t="s">
        <v>286</v>
      </c>
      <c r="C74" s="86" t="s">
        <v>111</v>
      </c>
      <c r="D74" s="86" t="s">
        <v>107</v>
      </c>
      <c r="E74" s="75">
        <f>'Margin per unit'!E74*'Volume (KT)'!E74*'Selling Price'!E$20/10^3</f>
        <v>-1.7616357943293681</v>
      </c>
      <c r="F74" s="75">
        <f>'Margin per unit'!F74*'Volume (KT)'!F74*'Selling Price'!F$20/10^3</f>
        <v>0</v>
      </c>
      <c r="G74" s="75">
        <f>'Margin per unit'!G74*'Volume (KT)'!G74*'Selling Price'!G$20/10^3</f>
        <v>0</v>
      </c>
      <c r="H74" s="75">
        <f>'Margin per unit'!H74*'Volume (KT)'!H74*'Selling Price'!H$20/10^3</f>
        <v>-5.3856964963426917</v>
      </c>
      <c r="I74" s="75">
        <f>'Margin per unit'!I74*'Volume (KT)'!I74*'Selling Price'!I$20/10^3</f>
        <v>-10.689845736425918</v>
      </c>
      <c r="J74" s="75">
        <f>'Margin per unit'!J74*'Volume (KT)'!J74*'Selling Price'!J$20/10^3</f>
        <v>-12.872676733674796</v>
      </c>
      <c r="K74" s="75">
        <f>'Margin per unit'!K74*'Volume (KT)'!K74*'Selling Price'!K$20/10^3</f>
        <v>-15.925480342323501</v>
      </c>
      <c r="L74" s="75">
        <f>'Margin per unit'!L74*'Volume (KT)'!L74*'Selling Price'!L$20/10^3</f>
        <v>-12.874519657676398</v>
      </c>
      <c r="M74" s="75">
        <f>'Margin per unit'!M74*'Volume (KT)'!M74*'Selling Price'!M$20/10^3</f>
        <v>-11.349039315352844</v>
      </c>
      <c r="N74" s="75">
        <f>'Margin per unit'!N74*'Volume (KT)'!N74*'Selling Price'!N$20/10^3</f>
        <v>-12.887420125687633</v>
      </c>
      <c r="O74" s="75">
        <f>'Margin per unit'!O74*'Volume (KT)'!O74*'Selling Price'!O$20/10^3</f>
        <v>-11.374840251375273</v>
      </c>
      <c r="P74" s="75">
        <f>'Margin per unit'!P74*'Volume (KT)'!P74*'Selling Price'!P$20/10^3</f>
        <v>-8.3496805027505552</v>
      </c>
    </row>
    <row r="75" spans="1:16">
      <c r="A75" s="74" t="s">
        <v>91</v>
      </c>
      <c r="B75" s="85" t="s">
        <v>95</v>
      </c>
      <c r="C75" s="85" t="s">
        <v>106</v>
      </c>
      <c r="D75" s="85" t="s">
        <v>107</v>
      </c>
      <c r="E75" s="75">
        <f>'Margin per unit'!E75*'Volume (KT)'!E75*'Selling Price'!E$20/10^3</f>
        <v>0</v>
      </c>
      <c r="F75" s="75">
        <f>'Margin per unit'!F75*'Volume (KT)'!F75*'Selling Price'!F$20/10^3</f>
        <v>0</v>
      </c>
      <c r="G75" s="75">
        <f>'Margin per unit'!G75*'Volume (KT)'!G75*'Selling Price'!G$20/10^3</f>
        <v>0</v>
      </c>
      <c r="H75" s="75">
        <f>'Margin per unit'!H75*'Volume (KT)'!H75*'Selling Price'!H$20/10^3</f>
        <v>0</v>
      </c>
      <c r="I75" s="75">
        <f>'Margin per unit'!I75*'Volume (KT)'!I75*'Selling Price'!I$20/10^3</f>
        <v>0</v>
      </c>
      <c r="J75" s="75">
        <f>'Margin per unit'!J75*'Volume (KT)'!J75*'Selling Price'!J$20/10^3</f>
        <v>0</v>
      </c>
      <c r="K75" s="75">
        <f>'Margin per unit'!K75*'Volume (KT)'!K75*'Selling Price'!K$20/10^3</f>
        <v>0</v>
      </c>
      <c r="L75" s="75">
        <f>'Margin per unit'!L75*'Volume (KT)'!L75*'Selling Price'!L$20/10^3</f>
        <v>0</v>
      </c>
      <c r="M75" s="75">
        <f>'Margin per unit'!M75*'Volume (KT)'!M75*'Selling Price'!M$20/10^3</f>
        <v>0</v>
      </c>
      <c r="N75" s="75">
        <f>'Margin per unit'!N75*'Volume (KT)'!N75*'Selling Price'!N$20/10^3</f>
        <v>0</v>
      </c>
      <c r="O75" s="75">
        <f>'Margin per unit'!O75*'Volume (KT)'!O75*'Selling Price'!O$20/10^3</f>
        <v>0</v>
      </c>
      <c r="P75" s="75">
        <f>'Margin per unit'!P75*'Volume (KT)'!P75*'Selling Price'!P$20/10^3</f>
        <v>0</v>
      </c>
    </row>
    <row r="76" spans="1:16">
      <c r="A76" s="74" t="s">
        <v>91</v>
      </c>
      <c r="B76" s="85" t="s">
        <v>95</v>
      </c>
      <c r="C76" s="85" t="s">
        <v>106</v>
      </c>
      <c r="D76" s="85" t="s">
        <v>108</v>
      </c>
      <c r="E76" s="75">
        <f>'Margin per unit'!E76*'Volume (KT)'!E76*'Selling Price'!E$20/10^3</f>
        <v>40.569219398735243</v>
      </c>
      <c r="F76" s="75">
        <f>'Margin per unit'!F76*'Volume (KT)'!F76*'Selling Price'!F$20/10^3</f>
        <v>43.783542158737909</v>
      </c>
      <c r="G76" s="75">
        <f>'Margin per unit'!G76*'Volume (KT)'!G76*'Selling Price'!G$20/10^3</f>
        <v>43.04698685092886</v>
      </c>
      <c r="H76" s="75">
        <f>'Margin per unit'!H76*'Volume (KT)'!H76*'Selling Price'!H$20/10^3</f>
        <v>35.087283122118436</v>
      </c>
      <c r="I76" s="75">
        <f>'Margin per unit'!I76*'Volume (KT)'!I76*'Selling Price'!I$20/10^3</f>
        <v>30.55931897293129</v>
      </c>
      <c r="J76" s="75">
        <f>'Margin per unit'!J76*'Volume (KT)'!J76*'Selling Price'!J$20/10^3</f>
        <v>17.536116859353665</v>
      </c>
      <c r="K76" s="75">
        <f>'Margin per unit'!K76*'Volume (KT)'!K76*'Selling Price'!K$20/10^3</f>
        <v>14.502196400430693</v>
      </c>
      <c r="L76" s="75">
        <f>'Margin per unit'!L76*'Volume (KT)'!L76*'Selling Price'!L$20/10^3</f>
        <v>19.792624496631504</v>
      </c>
      <c r="M76" s="75">
        <f>'Margin per unit'!M76*'Volume (KT)'!M76*'Selling Price'!M$20/10^3</f>
        <v>14.748398832818912</v>
      </c>
      <c r="N76" s="75">
        <f>'Margin per unit'!N76*'Volume (KT)'!N76*'Selling Price'!N$20/10^3</f>
        <v>4.5116923322811724</v>
      </c>
      <c r="O76" s="75">
        <f>'Margin per unit'!O76*'Volume (KT)'!O76*'Selling Price'!O$20/10^3</f>
        <v>11.755366015295445</v>
      </c>
      <c r="P76" s="75">
        <f>'Margin per unit'!P76*'Volume (KT)'!P76*'Selling Price'!P$20/10^3</f>
        <v>13.384694346288208</v>
      </c>
    </row>
    <row r="77" spans="1:16">
      <c r="A77" s="74" t="s">
        <v>91</v>
      </c>
      <c r="B77" s="85" t="s">
        <v>95</v>
      </c>
      <c r="C77" s="85" t="s">
        <v>106</v>
      </c>
      <c r="D77" s="85" t="s">
        <v>109</v>
      </c>
      <c r="E77" s="75">
        <f>'Margin per unit'!E77*'Volume (KT)'!E77*'Selling Price'!E$20/10^3</f>
        <v>14.008749890085726</v>
      </c>
      <c r="F77" s="75">
        <f>'Margin per unit'!F77*'Volume (KT)'!F77*'Selling Price'!F$20/10^3</f>
        <v>18.361187895124989</v>
      </c>
      <c r="G77" s="75">
        <f>'Margin per unit'!G77*'Volume (KT)'!G77*'Selling Price'!G$20/10^3</f>
        <v>17.837365710735479</v>
      </c>
      <c r="H77" s="75">
        <f>'Margin per unit'!H77*'Volume (KT)'!H77*'Selling Price'!H$20/10^3</f>
        <v>10.986279559507059</v>
      </c>
      <c r="I77" s="75">
        <f>'Margin per unit'!I77*'Volume (KT)'!I77*'Selling Price'!I$20/10^3</f>
        <v>9.6618223874028448</v>
      </c>
      <c r="J77" s="75">
        <f>'Margin per unit'!J77*'Volume (KT)'!J77*'Selling Price'!J$20/10^3</f>
        <v>13.339435486642465</v>
      </c>
      <c r="K77" s="75">
        <f>'Margin per unit'!K77*'Volume (KT)'!K77*'Selling Price'!K$20/10^3</f>
        <v>20.473808851343534</v>
      </c>
      <c r="L77" s="75">
        <f>'Margin per unit'!L77*'Volume (KT)'!L77*'Selling Price'!L$20/10^3</f>
        <v>19.234371195365181</v>
      </c>
      <c r="M77" s="75">
        <f>'Margin per unit'!M77*'Volume (KT)'!M77*'Selling Price'!M$20/10^3</f>
        <v>37.963935498406528</v>
      </c>
      <c r="N77" s="75">
        <f>'Margin per unit'!N77*'Volume (KT)'!N77*'Selling Price'!N$20/10^3</f>
        <v>7.56388141500305</v>
      </c>
      <c r="O77" s="75">
        <f>'Margin per unit'!O77*'Volume (KT)'!O77*'Selling Price'!O$20/10^3</f>
        <v>16.330478468704491</v>
      </c>
      <c r="P77" s="75">
        <f>'Margin per unit'!P77*'Volume (KT)'!P77*'Selling Price'!P$20/10^3</f>
        <v>19.041738002039381</v>
      </c>
    </row>
    <row r="78" spans="1:16">
      <c r="A78" s="74" t="s">
        <v>91</v>
      </c>
      <c r="B78" s="85" t="s">
        <v>95</v>
      </c>
      <c r="C78" s="85" t="s">
        <v>106</v>
      </c>
      <c r="D78" s="85" t="s">
        <v>121</v>
      </c>
      <c r="E78" s="75">
        <f>'Margin per unit'!E78*'Volume (KT)'!E78*'Selling Price'!E$20/10^3</f>
        <v>0.85226695568439714</v>
      </c>
      <c r="F78" s="75">
        <f>'Margin per unit'!F78*'Volume (KT)'!F78*'Selling Price'!F$20/10^3</f>
        <v>0.86432434653740864</v>
      </c>
      <c r="G78" s="75">
        <f>'Margin per unit'!G78*'Volume (KT)'!G78*'Selling Price'!G$20/10^3</f>
        <v>0.53776621276813197</v>
      </c>
      <c r="H78" s="75">
        <f>'Margin per unit'!H78*'Volume (KT)'!H78*'Selling Price'!H$20/10^3</f>
        <v>0.75739397797535357</v>
      </c>
      <c r="I78" s="75">
        <f>'Margin per unit'!I78*'Volume (KT)'!I78*'Selling Price'!I$20/10^3</f>
        <v>0.69117111937014297</v>
      </c>
      <c r="J78" s="75">
        <f>'Margin per unit'!J78*'Volume (KT)'!J78*'Selling Price'!J$20/10^3</f>
        <v>0.78305566752769318</v>
      </c>
      <c r="K78" s="75">
        <f>'Margin per unit'!K78*'Volume (KT)'!K78*'Selling Price'!K$20/10^3</f>
        <v>0.82082368070661005</v>
      </c>
      <c r="L78" s="75">
        <f>'Margin per unit'!L78*'Volume (KT)'!L78*'Selling Price'!L$20/10^3</f>
        <v>0.81420514271108757</v>
      </c>
      <c r="M78" s="75">
        <f>'Margin per unit'!M78*'Volume (KT)'!M78*'Selling Price'!M$20/10^3</f>
        <v>1.2001689067527839</v>
      </c>
      <c r="N78" s="75">
        <f>'Margin per unit'!N78*'Volume (KT)'!N78*'Selling Price'!N$20/10^3</f>
        <v>0.39928023799299922</v>
      </c>
      <c r="O78" s="75">
        <f>'Margin per unit'!O78*'Volume (KT)'!O78*'Selling Price'!O$20/10^3</f>
        <v>0.6671451743451412</v>
      </c>
      <c r="P78" s="75">
        <f>'Margin per unit'!P78*'Volume (KT)'!P78*'Selling Price'!P$20/10^3</f>
        <v>0.70568639378151687</v>
      </c>
    </row>
    <row r="79" spans="1:16">
      <c r="A79" s="74" t="s">
        <v>91</v>
      </c>
      <c r="B79" s="85" t="s">
        <v>95</v>
      </c>
      <c r="C79" s="85" t="s">
        <v>110</v>
      </c>
      <c r="D79" s="85" t="s">
        <v>107</v>
      </c>
      <c r="E79" s="75">
        <f>'Margin per unit'!E79*'Volume (KT)'!E79*'Selling Price'!E$20/10^3</f>
        <v>0</v>
      </c>
      <c r="F79" s="75">
        <f>'Margin per unit'!F79*'Volume (KT)'!F79*'Selling Price'!F$20/10^3</f>
        <v>2.2731301466673033</v>
      </c>
      <c r="G79" s="75">
        <f>'Margin per unit'!G79*'Volume (KT)'!G79*'Selling Price'!G$20/10^3</f>
        <v>2.2504314829786012E-2</v>
      </c>
      <c r="H79" s="75">
        <f>'Margin per unit'!H79*'Volume (KT)'!H79*'Selling Price'!H$20/10^3</f>
        <v>0</v>
      </c>
      <c r="I79" s="75">
        <f>'Margin per unit'!I79*'Volume (KT)'!I79*'Selling Price'!I$20/10^3</f>
        <v>0</v>
      </c>
      <c r="J79" s="75">
        <f>'Margin per unit'!J79*'Volume (KT)'!J79*'Selling Price'!J$20/10^3</f>
        <v>0</v>
      </c>
      <c r="K79" s="75">
        <f>'Margin per unit'!K79*'Volume (KT)'!K79*'Selling Price'!K$20/10^3</f>
        <v>0</v>
      </c>
      <c r="L79" s="75">
        <f>'Margin per unit'!L79*'Volume (KT)'!L79*'Selling Price'!L$20/10^3</f>
        <v>0</v>
      </c>
      <c r="M79" s="75">
        <f>'Margin per unit'!M79*'Volume (KT)'!M79*'Selling Price'!M$20/10^3</f>
        <v>0</v>
      </c>
      <c r="N79" s="75">
        <f>'Margin per unit'!N79*'Volume (KT)'!N79*'Selling Price'!N$20/10^3</f>
        <v>0</v>
      </c>
      <c r="O79" s="75">
        <f>'Margin per unit'!O79*'Volume (KT)'!O79*'Selling Price'!O$20/10^3</f>
        <v>0</v>
      </c>
      <c r="P79" s="75">
        <f>'Margin per unit'!P79*'Volume (KT)'!P79*'Selling Price'!P$20/10^3</f>
        <v>0</v>
      </c>
    </row>
    <row r="80" spans="1:16">
      <c r="A80" s="74" t="s">
        <v>91</v>
      </c>
      <c r="B80" s="85" t="s">
        <v>95</v>
      </c>
      <c r="C80" s="85" t="s">
        <v>111</v>
      </c>
      <c r="D80" s="85" t="s">
        <v>107</v>
      </c>
      <c r="E80" s="75">
        <f>'Margin per unit'!E80*'Volume (KT)'!E80*'Selling Price'!E$20/10^3</f>
        <v>14.646619508398908</v>
      </c>
      <c r="F80" s="75">
        <f>'Margin per unit'!F80*'Volume (KT)'!F80*'Selling Price'!F$20/10^3</f>
        <v>23.546368053127466</v>
      </c>
      <c r="G80" s="75">
        <f>'Margin per unit'!G80*'Volume (KT)'!G80*'Selling Price'!G$20/10^3</f>
        <v>22.504314829785159</v>
      </c>
      <c r="H80" s="75">
        <f>'Margin per unit'!H80*'Volume (KT)'!H80*'Selling Price'!H$20/10^3</f>
        <v>8.9499926566956276</v>
      </c>
      <c r="I80" s="75">
        <f>'Margin per unit'!I80*'Volume (KT)'!I80*'Selling Price'!I$20/10^3</f>
        <v>3.0414420810867746</v>
      </c>
      <c r="J80" s="75">
        <f>'Margin per unit'!J80*'Volume (KT)'!J80*'Selling Price'!J$20/10^3</f>
        <v>0</v>
      </c>
      <c r="K80" s="75">
        <f>'Margin per unit'!K80*'Volume (KT)'!K80*'Selling Price'!K$20/10^3</f>
        <v>0</v>
      </c>
      <c r="L80" s="75">
        <f>'Margin per unit'!L80*'Volume (KT)'!L80*'Selling Price'!L$20/10^3</f>
        <v>0</v>
      </c>
      <c r="M80" s="75">
        <f>'Margin per unit'!M80*'Volume (KT)'!M80*'Selling Price'!M$20/10^3</f>
        <v>0</v>
      </c>
      <c r="N80" s="75">
        <f>'Margin per unit'!N80*'Volume (KT)'!N80*'Selling Price'!N$20/10^3</f>
        <v>0</v>
      </c>
      <c r="O80" s="75">
        <f>'Margin per unit'!O80*'Volume (KT)'!O80*'Selling Price'!O$20/10^3</f>
        <v>0</v>
      </c>
      <c r="P80" s="75">
        <f>'Margin per unit'!P80*'Volume (KT)'!P80*'Selling Price'!P$20/10^3</f>
        <v>0</v>
      </c>
    </row>
    <row r="81" spans="1:16">
      <c r="A81" s="74" t="s">
        <v>91</v>
      </c>
      <c r="B81" s="85" t="s">
        <v>95</v>
      </c>
      <c r="C81" s="85" t="s">
        <v>112</v>
      </c>
      <c r="D81" s="85" t="s">
        <v>107</v>
      </c>
      <c r="E81" s="75">
        <f>'Margin per unit'!E81*'Volume (KT)'!E81*'Selling Price'!E$20/10^3</f>
        <v>0</v>
      </c>
      <c r="F81" s="75">
        <f>'Margin per unit'!F81*'Volume (KT)'!F81*'Selling Price'!F$20/10^3</f>
        <v>0</v>
      </c>
      <c r="G81" s="75">
        <f>'Margin per unit'!G81*'Volume (KT)'!G81*'Selling Price'!G$20/10^3</f>
        <v>0</v>
      </c>
      <c r="H81" s="75">
        <f>'Margin per unit'!H81*'Volume (KT)'!H81*'Selling Price'!H$20/10^3</f>
        <v>0</v>
      </c>
      <c r="I81" s="75">
        <f>'Margin per unit'!I81*'Volume (KT)'!I81*'Selling Price'!I$20/10^3</f>
        <v>0</v>
      </c>
      <c r="J81" s="75">
        <f>'Margin per unit'!J81*'Volume (KT)'!J81*'Selling Price'!J$20/10^3</f>
        <v>0</v>
      </c>
      <c r="K81" s="75">
        <f>'Margin per unit'!K81*'Volume (KT)'!K81*'Selling Price'!K$20/10^3</f>
        <v>0</v>
      </c>
      <c r="L81" s="75">
        <f>'Margin per unit'!L81*'Volume (KT)'!L81*'Selling Price'!L$20/10^3</f>
        <v>0</v>
      </c>
      <c r="M81" s="75">
        <f>'Margin per unit'!M81*'Volume (KT)'!M81*'Selling Price'!M$20/10^3</f>
        <v>0</v>
      </c>
      <c r="N81" s="75">
        <f>'Margin per unit'!N81*'Volume (KT)'!N81*'Selling Price'!N$20/10^3</f>
        <v>0</v>
      </c>
      <c r="O81" s="75">
        <f>'Margin per unit'!O81*'Volume (KT)'!O81*'Selling Price'!O$20/10^3</f>
        <v>0</v>
      </c>
      <c r="P81" s="75">
        <f>'Margin per unit'!P81*'Volume (KT)'!P81*'Selling Price'!P$20/10^3</f>
        <v>0</v>
      </c>
    </row>
    <row r="82" spans="1:16">
      <c r="A82" s="74" t="s">
        <v>91</v>
      </c>
      <c r="B82" s="85" t="s">
        <v>95</v>
      </c>
      <c r="C82" s="85" t="s">
        <v>112</v>
      </c>
      <c r="D82" s="85" t="s">
        <v>109</v>
      </c>
      <c r="E82" s="75">
        <f>'Margin per unit'!E82*'Volume (KT)'!E82*'Selling Price'!E$20/10^3</f>
        <v>0</v>
      </c>
      <c r="F82" s="75">
        <f>'Margin per unit'!F82*'Volume (KT)'!F82*'Selling Price'!F$20/10^3</f>
        <v>0</v>
      </c>
      <c r="G82" s="75">
        <f>'Margin per unit'!G82*'Volume (KT)'!G82*'Selling Price'!G$20/10^3</f>
        <v>0</v>
      </c>
      <c r="H82" s="75">
        <f>'Margin per unit'!H82*'Volume (KT)'!H82*'Selling Price'!H$20/10^3</f>
        <v>0</v>
      </c>
      <c r="I82" s="75">
        <f>'Margin per unit'!I82*'Volume (KT)'!I82*'Selling Price'!I$20/10^3</f>
        <v>0</v>
      </c>
      <c r="J82" s="75">
        <f>'Margin per unit'!J82*'Volume (KT)'!J82*'Selling Price'!J$20/10^3</f>
        <v>0</v>
      </c>
      <c r="K82" s="75">
        <f>'Margin per unit'!K82*'Volume (KT)'!K82*'Selling Price'!K$20/10^3</f>
        <v>0</v>
      </c>
      <c r="L82" s="75">
        <f>'Margin per unit'!L82*'Volume (KT)'!L82*'Selling Price'!L$20/10^3</f>
        <v>0</v>
      </c>
      <c r="M82" s="75">
        <f>'Margin per unit'!M82*'Volume (KT)'!M82*'Selling Price'!M$20/10^3</f>
        <v>0</v>
      </c>
      <c r="N82" s="75">
        <f>'Margin per unit'!N82*'Volume (KT)'!N82*'Selling Price'!N$20/10^3</f>
        <v>0</v>
      </c>
      <c r="O82" s="75">
        <f>'Margin per unit'!O82*'Volume (KT)'!O82*'Selling Price'!O$20/10^3</f>
        <v>0</v>
      </c>
      <c r="P82" s="75">
        <f>'Margin per unit'!P82*'Volume (KT)'!P82*'Selling Price'!P$20/10^3</f>
        <v>0</v>
      </c>
    </row>
    <row r="83" spans="1:16">
      <c r="A83" s="74" t="s">
        <v>91</v>
      </c>
      <c r="B83" s="85" t="s">
        <v>95</v>
      </c>
      <c r="C83" s="85" t="s">
        <v>113</v>
      </c>
      <c r="D83" s="85" t="s">
        <v>107</v>
      </c>
      <c r="E83" s="75">
        <f>'Margin per unit'!E83*'Volume (KT)'!E83*'Selling Price'!E$20/10^3</f>
        <v>0</v>
      </c>
      <c r="F83" s="75">
        <f>'Margin per unit'!F83*'Volume (KT)'!F83*'Selling Price'!F$20/10^3</f>
        <v>0</v>
      </c>
      <c r="G83" s="75">
        <f>'Margin per unit'!G83*'Volume (KT)'!G83*'Selling Price'!G$20/10^3</f>
        <v>0</v>
      </c>
      <c r="H83" s="75">
        <f>'Margin per unit'!H83*'Volume (KT)'!H83*'Selling Price'!H$20/10^3</f>
        <v>0</v>
      </c>
      <c r="I83" s="75">
        <f>'Margin per unit'!I83*'Volume (KT)'!I83*'Selling Price'!I$20/10^3</f>
        <v>0</v>
      </c>
      <c r="J83" s="75">
        <f>'Margin per unit'!J83*'Volume (KT)'!J83*'Selling Price'!J$20/10^3</f>
        <v>0</v>
      </c>
      <c r="K83" s="75">
        <f>'Margin per unit'!K83*'Volume (KT)'!K83*'Selling Price'!K$20/10^3</f>
        <v>0</v>
      </c>
      <c r="L83" s="75">
        <f>'Margin per unit'!L83*'Volume (KT)'!L83*'Selling Price'!L$20/10^3</f>
        <v>0</v>
      </c>
      <c r="M83" s="75">
        <f>'Margin per unit'!M83*'Volume (KT)'!M83*'Selling Price'!M$20/10^3</f>
        <v>0</v>
      </c>
      <c r="N83" s="75">
        <f>'Margin per unit'!N83*'Volume (KT)'!N83*'Selling Price'!N$20/10^3</f>
        <v>0</v>
      </c>
      <c r="O83" s="75">
        <f>'Margin per unit'!O83*'Volume (KT)'!O83*'Selling Price'!O$20/10^3</f>
        <v>0</v>
      </c>
      <c r="P83" s="75">
        <f>'Margin per unit'!P83*'Volume (KT)'!P83*'Selling Price'!P$20/10^3</f>
        <v>0</v>
      </c>
    </row>
    <row r="84" spans="1:16">
      <c r="A84" s="74" t="s">
        <v>91</v>
      </c>
      <c r="B84" s="85" t="s">
        <v>95</v>
      </c>
      <c r="C84" s="85" t="s">
        <v>113</v>
      </c>
      <c r="D84" s="85" t="s">
        <v>109</v>
      </c>
      <c r="E84" s="75">
        <f>'Margin per unit'!E84*'Volume (KT)'!E84*'Selling Price'!E$20/10^3</f>
        <v>0</v>
      </c>
      <c r="F84" s="75">
        <f>'Margin per unit'!F84*'Volume (KT)'!F84*'Selling Price'!F$20/10^3</f>
        <v>0</v>
      </c>
      <c r="G84" s="75">
        <f>'Margin per unit'!G84*'Volume (KT)'!G84*'Selling Price'!G$20/10^3</f>
        <v>0</v>
      </c>
      <c r="H84" s="75">
        <f>'Margin per unit'!H84*'Volume (KT)'!H84*'Selling Price'!H$20/10^3</f>
        <v>0</v>
      </c>
      <c r="I84" s="75">
        <f>'Margin per unit'!I84*'Volume (KT)'!I84*'Selling Price'!I$20/10^3</f>
        <v>0</v>
      </c>
      <c r="J84" s="75">
        <f>'Margin per unit'!J84*'Volume (KT)'!J84*'Selling Price'!J$20/10^3</f>
        <v>0</v>
      </c>
      <c r="K84" s="75">
        <f>'Margin per unit'!K84*'Volume (KT)'!K84*'Selling Price'!K$20/10^3</f>
        <v>0</v>
      </c>
      <c r="L84" s="75">
        <f>'Margin per unit'!L84*'Volume (KT)'!L84*'Selling Price'!L$20/10^3</f>
        <v>0</v>
      </c>
      <c r="M84" s="75">
        <f>'Margin per unit'!M84*'Volume (KT)'!M84*'Selling Price'!M$20/10^3</f>
        <v>0</v>
      </c>
      <c r="N84" s="75">
        <f>'Margin per unit'!N84*'Volume (KT)'!N84*'Selling Price'!N$20/10^3</f>
        <v>0</v>
      </c>
      <c r="O84" s="75">
        <f>'Margin per unit'!O84*'Volume (KT)'!O84*'Selling Price'!O$20/10^3</f>
        <v>0</v>
      </c>
      <c r="P84" s="75">
        <f>'Margin per unit'!P84*'Volume (KT)'!P84*'Selling Price'!P$20/10^3</f>
        <v>0</v>
      </c>
    </row>
    <row r="85" spans="1:16">
      <c r="A85" s="74" t="s">
        <v>91</v>
      </c>
      <c r="B85" s="85" t="s">
        <v>95</v>
      </c>
      <c r="C85" s="85" t="s">
        <v>114</v>
      </c>
      <c r="D85" s="85" t="s">
        <v>107</v>
      </c>
      <c r="E85" s="75">
        <f>'Margin per unit'!E85*'Volume (KT)'!E85*'Selling Price'!E$20/10^3</f>
        <v>0</v>
      </c>
      <c r="F85" s="75">
        <f>'Margin per unit'!F85*'Volume (KT)'!F85*'Selling Price'!F$20/10^3</f>
        <v>0</v>
      </c>
      <c r="G85" s="75">
        <f>'Margin per unit'!G85*'Volume (KT)'!G85*'Selling Price'!G$20/10^3</f>
        <v>0</v>
      </c>
      <c r="H85" s="75">
        <f>'Margin per unit'!H85*'Volume (KT)'!H85*'Selling Price'!H$20/10^3</f>
        <v>0</v>
      </c>
      <c r="I85" s="75">
        <f>'Margin per unit'!I85*'Volume (KT)'!I85*'Selling Price'!I$20/10^3</f>
        <v>0</v>
      </c>
      <c r="J85" s="75">
        <f>'Margin per unit'!J85*'Volume (KT)'!J85*'Selling Price'!J$20/10^3</f>
        <v>0</v>
      </c>
      <c r="K85" s="75">
        <f>'Margin per unit'!K85*'Volume (KT)'!K85*'Selling Price'!K$20/10^3</f>
        <v>0</v>
      </c>
      <c r="L85" s="75">
        <f>'Margin per unit'!L85*'Volume (KT)'!L85*'Selling Price'!L$20/10^3</f>
        <v>0</v>
      </c>
      <c r="M85" s="75">
        <f>'Margin per unit'!M85*'Volume (KT)'!M85*'Selling Price'!M$20/10^3</f>
        <v>0</v>
      </c>
      <c r="N85" s="75">
        <f>'Margin per unit'!N85*'Volume (KT)'!N85*'Selling Price'!N$20/10^3</f>
        <v>0</v>
      </c>
      <c r="O85" s="75">
        <f>'Margin per unit'!O85*'Volume (KT)'!O85*'Selling Price'!O$20/10^3</f>
        <v>0</v>
      </c>
      <c r="P85" s="75">
        <f>'Margin per unit'!P85*'Volume (KT)'!P85*'Selling Price'!P$20/10^3</f>
        <v>0</v>
      </c>
    </row>
    <row r="86" spans="1:16">
      <c r="A86" s="74" t="s">
        <v>91</v>
      </c>
      <c r="B86" s="85" t="s">
        <v>95</v>
      </c>
      <c r="C86" s="85" t="s">
        <v>114</v>
      </c>
      <c r="D86" s="85" t="s">
        <v>109</v>
      </c>
      <c r="E86" s="75">
        <f>'Margin per unit'!E86*'Volume (KT)'!E86*'Selling Price'!E$20/10^3</f>
        <v>1.3054724335265953</v>
      </c>
      <c r="F86" s="75">
        <f>'Margin per unit'!F86*'Volume (KT)'!F86*'Selling Price'!F$20/10^3</f>
        <v>1.5087708797784161</v>
      </c>
      <c r="G86" s="75">
        <f>'Margin per unit'!G86*'Volume (KT)'!G86*'Selling Price'!G$20/10^3</f>
        <v>1.317710910643517</v>
      </c>
      <c r="H86" s="75">
        <f>'Margin per unit'!H86*'Volume (KT)'!H86*'Selling Price'!H$20/10^3</f>
        <v>1.8583535471408485</v>
      </c>
      <c r="I86" s="75">
        <f>'Margin per unit'!I86*'Volume (KT)'!I86*'Selling Price'!I$20/10^3</f>
        <v>1.6994186864883429</v>
      </c>
      <c r="J86" s="75">
        <f>'Margin per unit'!J86*'Volume (KT)'!J86*'Selling Price'!J$20/10^3</f>
        <v>1.9199416020664635</v>
      </c>
      <c r="K86" s="75">
        <f>'Margin per unit'!K86*'Volume (KT)'!K86*'Selling Price'!K$20/10^3</f>
        <v>2.6807797782611518</v>
      </c>
      <c r="L86" s="75">
        <f>'Margin per unit'!L86*'Volume (KT)'!L86*'Selling Price'!L$20/10^3</f>
        <v>1.9947003425066105</v>
      </c>
      <c r="M86" s="75">
        <f>'Margin per unit'!M86*'Volume (KT)'!M86*'Selling Price'!M$20/10^3</f>
        <v>3.894684501608908</v>
      </c>
      <c r="N86" s="75">
        <f>'Margin per unit'!N86*'Volume (KT)'!N86*'Selling Price'!N$20/10^3</f>
        <v>1.997761142366401</v>
      </c>
      <c r="O86" s="75">
        <f>'Margin per unit'!O86*'Volume (KT)'!O86*'Selling Price'!O$20/10^3</f>
        <v>3.2835128368566826</v>
      </c>
      <c r="P86" s="75">
        <f>'Margin per unit'!P86*'Volume (KT)'!P86*'Selling Price'!P$20/10^3</f>
        <v>1.7342553450756428</v>
      </c>
    </row>
    <row r="87" spans="1:16">
      <c r="A87" s="74" t="s">
        <v>91</v>
      </c>
      <c r="B87" s="85" t="s">
        <v>95</v>
      </c>
      <c r="C87" s="85" t="s">
        <v>114</v>
      </c>
      <c r="D87" s="85" t="s">
        <v>121</v>
      </c>
      <c r="E87" s="75">
        <f>'Margin per unit'!E87*'Volume (KT)'!E87*'Selling Price'!E$20/10^3</f>
        <v>2.4576006502898924</v>
      </c>
      <c r="F87" s="75">
        <f>'Margin per unit'!F87*'Volume (KT)'!F87*'Selling Price'!F$20/10^3</f>
        <v>2.7625483196676246</v>
      </c>
      <c r="G87" s="75">
        <f>'Margin per unit'!G87*'Volume (KT)'!G87*'Selling Price'!G$20/10^3</f>
        <v>2.4759583659652775</v>
      </c>
      <c r="H87" s="75">
        <f>'Margin per unit'!H87*'Volume (KT)'!H87*'Selling Price'!H$20/10^3</f>
        <v>2.3577455471408499</v>
      </c>
      <c r="I87" s="75">
        <f>'Margin per unit'!I87*'Volume (KT)'!I87*'Selling Price'!I$20/10^3</f>
        <v>2.1988106864883448</v>
      </c>
      <c r="J87" s="75">
        <f>'Margin per unit'!J87*'Volume (KT)'!J87*'Selling Price'!J$20/10^3</f>
        <v>2.4193336020664651</v>
      </c>
      <c r="K87" s="75">
        <f>'Margin per unit'!K87*'Volume (KT)'!K87*'Selling Price'!K$20/10^3</f>
        <v>2.5099768336958643</v>
      </c>
      <c r="L87" s="75">
        <f>'Margin per unit'!L87*'Volume (KT)'!L87*'Selling Price'!L$20/10^3</f>
        <v>2.4940923425066104</v>
      </c>
      <c r="M87" s="75">
        <f>'Margin per unit'!M87*'Volume (KT)'!M87*'Selling Price'!M$20/10^3</f>
        <v>3.4204053762066811</v>
      </c>
      <c r="N87" s="75">
        <f>'Margin per unit'!N87*'Volume (KT)'!N87*'Selling Price'!N$20/10^3</f>
        <v>1.4982725711832003</v>
      </c>
      <c r="O87" s="75">
        <f>'Margin per unit'!O87*'Volume (KT)'!O87*'Selling Price'!O$20/10^3</f>
        <v>2.1411484184283411</v>
      </c>
      <c r="P87" s="75">
        <f>'Margin per unit'!P87*'Volume (KT)'!P87*'Selling Price'!P$20/10^3</f>
        <v>2.2336473450756431</v>
      </c>
    </row>
    <row r="88" spans="1:16">
      <c r="A88" s="74" t="s">
        <v>91</v>
      </c>
      <c r="B88" s="85" t="s">
        <v>95</v>
      </c>
      <c r="C88" s="85" t="s">
        <v>115</v>
      </c>
      <c r="D88" s="85" t="s">
        <v>107</v>
      </c>
      <c r="E88" s="75">
        <f>'Margin per unit'!E88*'Volume (KT)'!E88*'Selling Price'!E$20/10^3</f>
        <v>0</v>
      </c>
      <c r="F88" s="75">
        <f>'Margin per unit'!F88*'Volume (KT)'!F88*'Selling Price'!F$20/10^3</f>
        <v>0</v>
      </c>
      <c r="G88" s="75">
        <f>'Margin per unit'!G88*'Volume (KT)'!G88*'Selling Price'!G$20/10^3</f>
        <v>0</v>
      </c>
      <c r="H88" s="75">
        <f>'Margin per unit'!H88*'Volume (KT)'!H88*'Selling Price'!H$20/10^3</f>
        <v>0</v>
      </c>
      <c r="I88" s="75">
        <f>'Margin per unit'!I88*'Volume (KT)'!I88*'Selling Price'!I$20/10^3</f>
        <v>0</v>
      </c>
      <c r="J88" s="75">
        <f>'Margin per unit'!J88*'Volume (KT)'!J88*'Selling Price'!J$20/10^3</f>
        <v>0</v>
      </c>
      <c r="K88" s="75">
        <f>'Margin per unit'!K88*'Volume (KT)'!K88*'Selling Price'!K$20/10^3</f>
        <v>0</v>
      </c>
      <c r="L88" s="75">
        <f>'Margin per unit'!L88*'Volume (KT)'!L88*'Selling Price'!L$20/10^3</f>
        <v>0</v>
      </c>
      <c r="M88" s="75">
        <f>'Margin per unit'!M88*'Volume (KT)'!M88*'Selling Price'!M$20/10^3</f>
        <v>0</v>
      </c>
      <c r="N88" s="75">
        <f>'Margin per unit'!N88*'Volume (KT)'!N88*'Selling Price'!N$20/10^3</f>
        <v>0</v>
      </c>
      <c r="O88" s="75">
        <f>'Margin per unit'!O88*'Volume (KT)'!O88*'Selling Price'!O$20/10^3</f>
        <v>0</v>
      </c>
      <c r="P88" s="75">
        <f>'Margin per unit'!P88*'Volume (KT)'!P88*'Selling Price'!P$20/10^3</f>
        <v>0</v>
      </c>
    </row>
    <row r="89" spans="1:16">
      <c r="A89" s="74" t="s">
        <v>91</v>
      </c>
      <c r="B89" s="85" t="s">
        <v>95</v>
      </c>
      <c r="C89" s="85" t="s">
        <v>115</v>
      </c>
      <c r="D89" s="85" t="s">
        <v>109</v>
      </c>
      <c r="E89" s="75">
        <f>'Margin per unit'!E89*'Volume (KT)'!E89*'Selling Price'!E$20/10^3</f>
        <v>8.5227160810259797</v>
      </c>
      <c r="F89" s="75">
        <f>'Margin per unit'!F89*'Volume (KT)'!F89*'Selling Price'!F$20/10^3</f>
        <v>12.032785171191344</v>
      </c>
      <c r="G89" s="75">
        <f>'Margin per unit'!G89*'Volume (KT)'!G89*'Selling Price'!G$20/10^3</f>
        <v>9.1848467711093171</v>
      </c>
      <c r="H89" s="75">
        <f>'Margin per unit'!H89*'Volume (KT)'!H89*'Selling Price'!H$20/10^3</f>
        <v>8.4978989461629215</v>
      </c>
      <c r="I89" s="75">
        <f>'Margin per unit'!I89*'Volume (KT)'!I89*'Selling Price'!I$20/10^3</f>
        <v>7.443968942833413</v>
      </c>
      <c r="J89" s="75">
        <f>'Margin per unit'!J89*'Volume (KT)'!J89*'Selling Price'!J$20/10^3</f>
        <v>8.703399816246236</v>
      </c>
      <c r="K89" s="75">
        <f>'Margin per unit'!K89*'Volume (KT)'!K89*'Selling Price'!K$20/10^3</f>
        <v>9.2210733835519481</v>
      </c>
      <c r="L89" s="75">
        <f>'Margin per unit'!L89*'Volume (KT)'!L89*'Selling Price'!L$20/10^3</f>
        <v>9.1303552894266495</v>
      </c>
      <c r="M89" s="75">
        <f>'Margin per unit'!M89*'Volume (KT)'!M89*'Selling Price'!M$20/10^3</f>
        <v>14.420631948558166</v>
      </c>
      <c r="N89" s="75">
        <f>'Margin per unit'!N89*'Volume (KT)'!N89*'Selling Price'!N$20/10^3</f>
        <v>3.6440781191517821</v>
      </c>
      <c r="O89" s="75">
        <f>'Margin per unit'!O89*'Volume (KT)'!O89*'Selling Price'!O$20/10^3</f>
        <v>7.5299054625001887</v>
      </c>
      <c r="P89" s="75">
        <f>'Margin per unit'!P89*'Volume (KT)'!P89*'Selling Price'!P$20/10^3</f>
        <v>7.6429249707653311</v>
      </c>
    </row>
    <row r="90" spans="1:16">
      <c r="A90" s="74" t="s">
        <v>91</v>
      </c>
      <c r="B90" s="85" t="s">
        <v>95</v>
      </c>
      <c r="C90" s="85" t="s">
        <v>234</v>
      </c>
      <c r="D90" s="85" t="s">
        <v>109</v>
      </c>
      <c r="E90" s="75">
        <f>'Margin per unit'!E90*'Volume (KT)'!E90*'Selling Price'!E$20/10^3</f>
        <v>0</v>
      </c>
      <c r="F90" s="75">
        <f>'Margin per unit'!F90*'Volume (KT)'!F90*'Selling Price'!F$20/10^3</f>
        <v>0</v>
      </c>
      <c r="G90" s="75">
        <f>'Margin per unit'!G90*'Volume (KT)'!G90*'Selling Price'!G$20/10^3</f>
        <v>0</v>
      </c>
      <c r="H90" s="75">
        <f>'Margin per unit'!H90*'Volume (KT)'!H90*'Selling Price'!H$20/10^3</f>
        <v>0</v>
      </c>
      <c r="I90" s="75">
        <f>'Margin per unit'!I90*'Volume (KT)'!I90*'Selling Price'!I$20/10^3</f>
        <v>0</v>
      </c>
      <c r="J90" s="75">
        <f>'Margin per unit'!J90*'Volume (KT)'!J90*'Selling Price'!J$20/10^3</f>
        <v>0</v>
      </c>
      <c r="K90" s="75">
        <f>'Margin per unit'!K90*'Volume (KT)'!K90*'Selling Price'!K$20/10^3</f>
        <v>0</v>
      </c>
      <c r="L90" s="75">
        <f>'Margin per unit'!L90*'Volume (KT)'!L90*'Selling Price'!L$20/10^3</f>
        <v>0</v>
      </c>
      <c r="M90" s="75">
        <f>'Margin per unit'!M90*'Volume (KT)'!M90*'Selling Price'!M$20/10^3</f>
        <v>0</v>
      </c>
      <c r="N90" s="75">
        <f>'Margin per unit'!N90*'Volume (KT)'!N90*'Selling Price'!N$20/10^3</f>
        <v>0</v>
      </c>
      <c r="O90" s="75">
        <f>'Margin per unit'!O90*'Volume (KT)'!O90*'Selling Price'!O$20/10^3</f>
        <v>0</v>
      </c>
      <c r="P90" s="75">
        <f>'Margin per unit'!P90*'Volume (KT)'!P90*'Selling Price'!P$20/10^3</f>
        <v>0</v>
      </c>
    </row>
    <row r="91" spans="1:16">
      <c r="A91" s="74" t="s">
        <v>91</v>
      </c>
      <c r="B91" s="85" t="s">
        <v>95</v>
      </c>
      <c r="C91" s="85" t="s">
        <v>116</v>
      </c>
      <c r="D91" s="85" t="s">
        <v>107</v>
      </c>
      <c r="E91" s="75">
        <f>'Margin per unit'!E91*'Volume (KT)'!E91*'Selling Price'!E$20/10^3</f>
        <v>0</v>
      </c>
      <c r="F91" s="75">
        <f>'Margin per unit'!F91*'Volume (KT)'!F91*'Selling Price'!F$20/10^3</f>
        <v>0</v>
      </c>
      <c r="G91" s="75">
        <f>'Margin per unit'!G91*'Volume (KT)'!G91*'Selling Price'!G$20/10^3</f>
        <v>0</v>
      </c>
      <c r="H91" s="75">
        <f>'Margin per unit'!H91*'Volume (KT)'!H91*'Selling Price'!H$20/10^3</f>
        <v>0</v>
      </c>
      <c r="I91" s="75">
        <f>'Margin per unit'!I91*'Volume (KT)'!I91*'Selling Price'!I$20/10^3</f>
        <v>0</v>
      </c>
      <c r="J91" s="75">
        <f>'Margin per unit'!J91*'Volume (KT)'!J91*'Selling Price'!J$20/10^3</f>
        <v>0</v>
      </c>
      <c r="K91" s="75">
        <f>'Margin per unit'!K91*'Volume (KT)'!K91*'Selling Price'!K$20/10^3</f>
        <v>0</v>
      </c>
      <c r="L91" s="75">
        <f>'Margin per unit'!L91*'Volume (KT)'!L91*'Selling Price'!L$20/10^3</f>
        <v>0</v>
      </c>
      <c r="M91" s="75">
        <f>'Margin per unit'!M91*'Volume (KT)'!M91*'Selling Price'!M$20/10^3</f>
        <v>0</v>
      </c>
      <c r="N91" s="75">
        <f>'Margin per unit'!N91*'Volume (KT)'!N91*'Selling Price'!N$20/10^3</f>
        <v>0</v>
      </c>
      <c r="O91" s="75">
        <f>'Margin per unit'!O91*'Volume (KT)'!O91*'Selling Price'!O$20/10^3</f>
        <v>0</v>
      </c>
      <c r="P91" s="75">
        <f>'Margin per unit'!P91*'Volume (KT)'!P91*'Selling Price'!P$20/10^3</f>
        <v>0</v>
      </c>
    </row>
    <row r="92" spans="1:16">
      <c r="A92" s="74" t="s">
        <v>91</v>
      </c>
      <c r="B92" s="85" t="s">
        <v>95</v>
      </c>
      <c r="C92" s="85" t="s">
        <v>116</v>
      </c>
      <c r="D92" s="85" t="s">
        <v>109</v>
      </c>
      <c r="E92" s="75">
        <f>'Margin per unit'!E92*'Volume (KT)'!E92*'Selling Price'!E$20/10^3</f>
        <v>0</v>
      </c>
      <c r="F92" s="75">
        <f>'Margin per unit'!F92*'Volume (KT)'!F92*'Selling Price'!F$20/10^3</f>
        <v>0</v>
      </c>
      <c r="G92" s="75">
        <f>'Margin per unit'!G92*'Volume (KT)'!G92*'Selling Price'!G$20/10^3</f>
        <v>0</v>
      </c>
      <c r="H92" s="75">
        <f>'Margin per unit'!H92*'Volume (KT)'!H92*'Selling Price'!H$20/10^3</f>
        <v>0</v>
      </c>
      <c r="I92" s="75">
        <f>'Margin per unit'!I92*'Volume (KT)'!I92*'Selling Price'!I$20/10^3</f>
        <v>0</v>
      </c>
      <c r="J92" s="75">
        <f>'Margin per unit'!J92*'Volume (KT)'!J92*'Selling Price'!J$20/10^3</f>
        <v>0</v>
      </c>
      <c r="K92" s="75">
        <f>'Margin per unit'!K92*'Volume (KT)'!K92*'Selling Price'!K$20/10^3</f>
        <v>0</v>
      </c>
      <c r="L92" s="75">
        <f>'Margin per unit'!L92*'Volume (KT)'!L92*'Selling Price'!L$20/10^3</f>
        <v>0</v>
      </c>
      <c r="M92" s="75">
        <f>'Margin per unit'!M92*'Volume (KT)'!M92*'Selling Price'!M$20/10^3</f>
        <v>0</v>
      </c>
      <c r="N92" s="75">
        <f>'Margin per unit'!N92*'Volume (KT)'!N92*'Selling Price'!N$20/10^3</f>
        <v>0</v>
      </c>
      <c r="O92" s="75">
        <f>'Margin per unit'!O92*'Volume (KT)'!O92*'Selling Price'!O$20/10^3</f>
        <v>0</v>
      </c>
      <c r="P92" s="75">
        <f>'Margin per unit'!P92*'Volume (KT)'!P92*'Selling Price'!P$20/10^3</f>
        <v>0</v>
      </c>
    </row>
    <row r="93" spans="1:16">
      <c r="A93" s="74" t="s">
        <v>91</v>
      </c>
      <c r="B93" s="85" t="s">
        <v>95</v>
      </c>
      <c r="C93" s="85" t="s">
        <v>233</v>
      </c>
      <c r="D93" s="85" t="s">
        <v>107</v>
      </c>
      <c r="E93" s="75">
        <f>'Margin per unit'!E93*'Volume (KT)'!E93*'Selling Price'!E$20/10^3</f>
        <v>0</v>
      </c>
      <c r="F93" s="75">
        <f>'Margin per unit'!F93*'Volume (KT)'!F93*'Selling Price'!F$20/10^3</f>
        <v>0</v>
      </c>
      <c r="G93" s="75">
        <f>'Margin per unit'!G93*'Volume (KT)'!G93*'Selling Price'!G$20/10^3</f>
        <v>0</v>
      </c>
      <c r="H93" s="75">
        <f>'Margin per unit'!H93*'Volume (KT)'!H93*'Selling Price'!H$20/10^3</f>
        <v>0</v>
      </c>
      <c r="I93" s="75">
        <f>'Margin per unit'!I93*'Volume (KT)'!I93*'Selling Price'!I$20/10^3</f>
        <v>0</v>
      </c>
      <c r="J93" s="75">
        <f>'Margin per unit'!J93*'Volume (KT)'!J93*'Selling Price'!J$20/10^3</f>
        <v>0</v>
      </c>
      <c r="K93" s="75">
        <f>'Margin per unit'!K93*'Volume (KT)'!K93*'Selling Price'!K$20/10^3</f>
        <v>0</v>
      </c>
      <c r="L93" s="75">
        <f>'Margin per unit'!L93*'Volume (KT)'!L93*'Selling Price'!L$20/10^3</f>
        <v>0</v>
      </c>
      <c r="M93" s="75">
        <f>'Margin per unit'!M93*'Volume (KT)'!M93*'Selling Price'!M$20/10^3</f>
        <v>0</v>
      </c>
      <c r="N93" s="75">
        <f>'Margin per unit'!N93*'Volume (KT)'!N93*'Selling Price'!N$20/10^3</f>
        <v>0</v>
      </c>
      <c r="O93" s="75">
        <f>'Margin per unit'!O93*'Volume (KT)'!O93*'Selling Price'!O$20/10^3</f>
        <v>0</v>
      </c>
      <c r="P93" s="75">
        <f>'Margin per unit'!P93*'Volume (KT)'!P93*'Selling Price'!P$20/10^3</f>
        <v>0</v>
      </c>
    </row>
    <row r="94" spans="1:16">
      <c r="A94" s="74" t="s">
        <v>91</v>
      </c>
      <c r="B94" s="85" t="s">
        <v>95</v>
      </c>
      <c r="C94" s="85" t="s">
        <v>233</v>
      </c>
      <c r="D94" s="85" t="s">
        <v>109</v>
      </c>
      <c r="E94" s="75">
        <f>'Margin per unit'!E94*'Volume (KT)'!E94*'Selling Price'!E$20/10^3</f>
        <v>0</v>
      </c>
      <c r="F94" s="75">
        <f>'Margin per unit'!F94*'Volume (KT)'!F94*'Selling Price'!F$20/10^3</f>
        <v>0</v>
      </c>
      <c r="G94" s="75">
        <f>'Margin per unit'!G94*'Volume (KT)'!G94*'Selling Price'!G$20/10^3</f>
        <v>1.4953293957507696</v>
      </c>
      <c r="H94" s="75">
        <f>'Margin per unit'!H94*'Volume (KT)'!H94*'Selling Price'!H$20/10^3</f>
        <v>5.6135443688826347</v>
      </c>
      <c r="I94" s="75">
        <f>'Margin per unit'!I94*'Volume (KT)'!I94*'Selling Price'!I$20/10^3</f>
        <v>5.1190803579637283</v>
      </c>
      <c r="J94" s="75">
        <f>'Margin per unit'!J94*'Volume (KT)'!J94*'Selling Price'!J$20/10^3</f>
        <v>5.8051516508734364</v>
      </c>
      <c r="K94" s="75">
        <f>'Margin per unit'!K94*'Volume (KT)'!K94*'Selling Price'!K$20/10^3</f>
        <v>7.6089410199283716</v>
      </c>
      <c r="L94" s="75">
        <f>'Margin per unit'!L94*'Volume (KT)'!L94*'Selling Price'!L$20/10^3</f>
        <v>7.5471679986368283</v>
      </c>
      <c r="M94" s="75">
        <f>'Margin per unit'!M94*'Volume (KT)'!M94*'Selling Price'!M$20/10^3</f>
        <v>11.149496463025994</v>
      </c>
      <c r="N94" s="75">
        <f>'Margin per unit'!N94*'Volume (KT)'!N94*'Selling Price'!N$20/10^3</f>
        <v>3.6745355546013365</v>
      </c>
      <c r="O94" s="75">
        <f>'Margin per unit'!O94*'Volume (KT)'!O94*'Selling Price'!O$20/10^3</f>
        <v>6.1746082938879958</v>
      </c>
      <c r="P94" s="75">
        <f>'Margin per unit'!P94*'Volume (KT)'!P94*'Selling Price'!P$20/10^3</f>
        <v>6.5343263419608348</v>
      </c>
    </row>
    <row r="95" spans="1:16">
      <c r="A95" s="74" t="s">
        <v>91</v>
      </c>
      <c r="B95" s="85" t="s">
        <v>95</v>
      </c>
      <c r="C95" s="85" t="s">
        <v>118</v>
      </c>
      <c r="D95" s="85" t="s">
        <v>107</v>
      </c>
      <c r="E95" s="75">
        <f>'Margin per unit'!E95*'Volume (KT)'!E95*'Selling Price'!E$20/10^3</f>
        <v>0</v>
      </c>
      <c r="F95" s="75">
        <f>'Margin per unit'!F95*'Volume (KT)'!F95*'Selling Price'!F$20/10^3</f>
        <v>0</v>
      </c>
      <c r="G95" s="75">
        <f>'Margin per unit'!G95*'Volume (KT)'!G95*'Selling Price'!G$20/10^3</f>
        <v>0</v>
      </c>
      <c r="H95" s="75">
        <f>'Margin per unit'!H95*'Volume (KT)'!H95*'Selling Price'!H$20/10^3</f>
        <v>0</v>
      </c>
      <c r="I95" s="75">
        <f>'Margin per unit'!I95*'Volume (KT)'!I95*'Selling Price'!I$20/10^3</f>
        <v>0</v>
      </c>
      <c r="J95" s="75">
        <f>'Margin per unit'!J95*'Volume (KT)'!J95*'Selling Price'!J$20/10^3</f>
        <v>0</v>
      </c>
      <c r="K95" s="75">
        <f>'Margin per unit'!K95*'Volume (KT)'!K95*'Selling Price'!K$20/10^3</f>
        <v>0</v>
      </c>
      <c r="L95" s="75">
        <f>'Margin per unit'!L95*'Volume (KT)'!L95*'Selling Price'!L$20/10^3</f>
        <v>0</v>
      </c>
      <c r="M95" s="75">
        <f>'Margin per unit'!M95*'Volume (KT)'!M95*'Selling Price'!M$20/10^3</f>
        <v>0</v>
      </c>
      <c r="N95" s="75">
        <f>'Margin per unit'!N95*'Volume (KT)'!N95*'Selling Price'!N$20/10^3</f>
        <v>0</v>
      </c>
      <c r="O95" s="75">
        <f>'Margin per unit'!O95*'Volume (KT)'!O95*'Selling Price'!O$20/10^3</f>
        <v>0</v>
      </c>
      <c r="P95" s="75">
        <f>'Margin per unit'!P95*'Volume (KT)'!P95*'Selling Price'!P$20/10^3</f>
        <v>0</v>
      </c>
    </row>
    <row r="96" spans="1:16">
      <c r="A96" s="74" t="s">
        <v>91</v>
      </c>
      <c r="B96" s="85" t="s">
        <v>95</v>
      </c>
      <c r="C96" s="85" t="s">
        <v>118</v>
      </c>
      <c r="D96" s="85" t="s">
        <v>108</v>
      </c>
      <c r="E96" s="75">
        <f>'Margin per unit'!E96*'Volume (KT)'!E96*'Selling Price'!E$20/10^3</f>
        <v>0</v>
      </c>
      <c r="F96" s="75">
        <f>'Margin per unit'!F96*'Volume (KT)'!F96*'Selling Price'!F$20/10^3</f>
        <v>0</v>
      </c>
      <c r="G96" s="75">
        <f>'Margin per unit'!G96*'Volume (KT)'!G96*'Selling Price'!G$20/10^3</f>
        <v>0</v>
      </c>
      <c r="H96" s="75">
        <f>'Margin per unit'!H96*'Volume (KT)'!H96*'Selling Price'!H$20/10^3</f>
        <v>0</v>
      </c>
      <c r="I96" s="75">
        <f>'Margin per unit'!I96*'Volume (KT)'!I96*'Selling Price'!I$20/10^3</f>
        <v>0</v>
      </c>
      <c r="J96" s="75">
        <f>'Margin per unit'!J96*'Volume (KT)'!J96*'Selling Price'!J$20/10^3</f>
        <v>0</v>
      </c>
      <c r="K96" s="75">
        <f>'Margin per unit'!K96*'Volume (KT)'!K96*'Selling Price'!K$20/10^3</f>
        <v>0</v>
      </c>
      <c r="L96" s="75">
        <f>'Margin per unit'!L96*'Volume (KT)'!L96*'Selling Price'!L$20/10^3</f>
        <v>0</v>
      </c>
      <c r="M96" s="75">
        <f>'Margin per unit'!M96*'Volume (KT)'!M96*'Selling Price'!M$20/10^3</f>
        <v>0</v>
      </c>
      <c r="N96" s="75">
        <f>'Margin per unit'!N96*'Volume (KT)'!N96*'Selling Price'!N$20/10^3</f>
        <v>0</v>
      </c>
      <c r="O96" s="75">
        <f>'Margin per unit'!O96*'Volume (KT)'!O96*'Selling Price'!O$20/10^3</f>
        <v>0</v>
      </c>
      <c r="P96" s="75">
        <f>'Margin per unit'!P96*'Volume (KT)'!P96*'Selling Price'!P$20/10^3</f>
        <v>0</v>
      </c>
    </row>
    <row r="97" spans="1:16">
      <c r="A97" s="74" t="s">
        <v>91</v>
      </c>
      <c r="B97" s="85" t="s">
        <v>95</v>
      </c>
      <c r="C97" s="85" t="s">
        <v>118</v>
      </c>
      <c r="D97" s="85" t="s">
        <v>109</v>
      </c>
      <c r="E97" s="75">
        <f>'Margin per unit'!E97*'Volume (KT)'!E97*'Selling Price'!E$20/10^3</f>
        <v>0</v>
      </c>
      <c r="F97" s="75">
        <f>'Margin per unit'!F97*'Volume (KT)'!F97*'Selling Price'!F$20/10^3</f>
        <v>0</v>
      </c>
      <c r="G97" s="75">
        <f>'Margin per unit'!G97*'Volume (KT)'!G97*'Selling Price'!G$20/10^3</f>
        <v>0</v>
      </c>
      <c r="H97" s="75">
        <f>'Margin per unit'!H97*'Volume (KT)'!H97*'Selling Price'!H$20/10^3</f>
        <v>0</v>
      </c>
      <c r="I97" s="75">
        <f>'Margin per unit'!I97*'Volume (KT)'!I97*'Selling Price'!I$20/10^3</f>
        <v>0</v>
      </c>
      <c r="J97" s="75">
        <f>'Margin per unit'!J97*'Volume (KT)'!J97*'Selling Price'!J$20/10^3</f>
        <v>0</v>
      </c>
      <c r="K97" s="75">
        <f>'Margin per unit'!K97*'Volume (KT)'!K97*'Selling Price'!K$20/10^3</f>
        <v>0</v>
      </c>
      <c r="L97" s="75">
        <f>'Margin per unit'!L97*'Volume (KT)'!L97*'Selling Price'!L$20/10^3</f>
        <v>0</v>
      </c>
      <c r="M97" s="75">
        <f>'Margin per unit'!M97*'Volume (KT)'!M97*'Selling Price'!M$20/10^3</f>
        <v>0</v>
      </c>
      <c r="N97" s="75">
        <f>'Margin per unit'!N97*'Volume (KT)'!N97*'Selling Price'!N$20/10^3</f>
        <v>0</v>
      </c>
      <c r="O97" s="75">
        <f>'Margin per unit'!O97*'Volume (KT)'!O97*'Selling Price'!O$20/10^3</f>
        <v>0</v>
      </c>
      <c r="P97" s="75">
        <f>'Margin per unit'!P97*'Volume (KT)'!P97*'Selling Price'!P$20/10^3</f>
        <v>0</v>
      </c>
    </row>
    <row r="98" spans="1:16">
      <c r="A98" s="74" t="s">
        <v>91</v>
      </c>
      <c r="B98" s="85" t="s">
        <v>95</v>
      </c>
      <c r="C98" s="85" t="s">
        <v>119</v>
      </c>
      <c r="D98" s="85" t="s">
        <v>109</v>
      </c>
      <c r="E98" s="75">
        <f>'Margin per unit'!E98*'Volume (KT)'!E98*'Selling Price'!E$20/10^3</f>
        <v>0</v>
      </c>
      <c r="F98" s="75">
        <f>'Margin per unit'!F98*'Volume (KT)'!F98*'Selling Price'!F$20/10^3</f>
        <v>0</v>
      </c>
      <c r="G98" s="75">
        <f>'Margin per unit'!G98*'Volume (KT)'!G98*'Selling Price'!G$20/10^3</f>
        <v>0</v>
      </c>
      <c r="H98" s="75">
        <f>'Margin per unit'!H98*'Volume (KT)'!H98*'Selling Price'!H$20/10^3</f>
        <v>0</v>
      </c>
      <c r="I98" s="75">
        <f>'Margin per unit'!I98*'Volume (KT)'!I98*'Selling Price'!I$20/10^3</f>
        <v>0</v>
      </c>
      <c r="J98" s="75">
        <f>'Margin per unit'!J98*'Volume (KT)'!J98*'Selling Price'!J$20/10^3</f>
        <v>0</v>
      </c>
      <c r="K98" s="75">
        <f>'Margin per unit'!K98*'Volume (KT)'!K98*'Selling Price'!K$20/10^3</f>
        <v>0</v>
      </c>
      <c r="L98" s="75">
        <f>'Margin per unit'!L98*'Volume (KT)'!L98*'Selling Price'!L$20/10^3</f>
        <v>0</v>
      </c>
      <c r="M98" s="75">
        <f>'Margin per unit'!M98*'Volume (KT)'!M98*'Selling Price'!M$20/10^3</f>
        <v>0</v>
      </c>
      <c r="N98" s="75">
        <f>'Margin per unit'!N98*'Volume (KT)'!N98*'Selling Price'!N$20/10^3</f>
        <v>0</v>
      </c>
      <c r="O98" s="75">
        <f>'Margin per unit'!O98*'Volume (KT)'!O98*'Selling Price'!O$20/10^3</f>
        <v>0</v>
      </c>
      <c r="P98" s="75">
        <f>'Margin per unit'!P98*'Volume (KT)'!P98*'Selling Price'!P$20/10^3</f>
        <v>0</v>
      </c>
    </row>
    <row r="99" spans="1:16">
      <c r="A99" s="74" t="s">
        <v>91</v>
      </c>
      <c r="B99" s="85" t="s">
        <v>95</v>
      </c>
      <c r="C99" s="85" t="s">
        <v>120</v>
      </c>
      <c r="D99" s="85" t="s">
        <v>109</v>
      </c>
      <c r="E99" s="75">
        <f>'Margin per unit'!E99*'Volume (KT)'!E99*'Selling Price'!E$20/10^3</f>
        <v>0</v>
      </c>
      <c r="F99" s="75">
        <f>'Margin per unit'!F99*'Volume (KT)'!F99*'Selling Price'!F$20/10^3</f>
        <v>0</v>
      </c>
      <c r="G99" s="75">
        <f>'Margin per unit'!G99*'Volume (KT)'!G99*'Selling Price'!G$20/10^3</f>
        <v>0</v>
      </c>
      <c r="H99" s="75">
        <f>'Margin per unit'!H99*'Volume (KT)'!H99*'Selling Price'!H$20/10^3</f>
        <v>0</v>
      </c>
      <c r="I99" s="75">
        <f>'Margin per unit'!I99*'Volume (KT)'!I99*'Selling Price'!I$20/10^3</f>
        <v>0</v>
      </c>
      <c r="J99" s="75">
        <f>'Margin per unit'!J99*'Volume (KT)'!J99*'Selling Price'!J$20/10^3</f>
        <v>0</v>
      </c>
      <c r="K99" s="75">
        <f>'Margin per unit'!K99*'Volume (KT)'!K99*'Selling Price'!K$20/10^3</f>
        <v>0</v>
      </c>
      <c r="L99" s="75">
        <f>'Margin per unit'!L99*'Volume (KT)'!L99*'Selling Price'!L$20/10^3</f>
        <v>0</v>
      </c>
      <c r="M99" s="75">
        <f>'Margin per unit'!M99*'Volume (KT)'!M99*'Selling Price'!M$20/10^3</f>
        <v>0</v>
      </c>
      <c r="N99" s="75">
        <f>'Margin per unit'!N99*'Volume (KT)'!N99*'Selling Price'!N$20/10^3</f>
        <v>0</v>
      </c>
      <c r="O99" s="75">
        <f>'Margin per unit'!O99*'Volume (KT)'!O99*'Selling Price'!O$20/10^3</f>
        <v>0</v>
      </c>
      <c r="P99" s="75">
        <f>'Margin per unit'!P99*'Volume (KT)'!P99*'Selling Price'!P$20/10^3</f>
        <v>0</v>
      </c>
    </row>
    <row r="100" spans="1:16">
      <c r="A100" s="74" t="s">
        <v>91</v>
      </c>
      <c r="B100" s="85" t="s">
        <v>116</v>
      </c>
      <c r="C100" s="85" t="s">
        <v>106</v>
      </c>
      <c r="D100" s="85" t="s">
        <v>116</v>
      </c>
      <c r="E100" s="75">
        <f>'Margin per unit'!E100*'Volume (KT)'!E100*'Selling Price'!E$20/10^3</f>
        <v>0</v>
      </c>
      <c r="F100" s="75">
        <f>'Margin per unit'!F100*'Volume (KT)'!F100*'Selling Price'!F$20/10^3</f>
        <v>0</v>
      </c>
      <c r="G100" s="75">
        <f>'Margin per unit'!G100*'Volume (KT)'!G100*'Selling Price'!G$20/10^3</f>
        <v>0</v>
      </c>
      <c r="H100" s="75">
        <f>'Margin per unit'!H100*'Volume (KT)'!H100*'Selling Price'!H$20/10^3</f>
        <v>0</v>
      </c>
      <c r="I100" s="75">
        <f>'Margin per unit'!I100*'Volume (KT)'!I100*'Selling Price'!I$20/10^3</f>
        <v>0</v>
      </c>
      <c r="J100" s="75">
        <f>'Margin per unit'!J100*'Volume (KT)'!J100*'Selling Price'!J$20/10^3</f>
        <v>0</v>
      </c>
      <c r="K100" s="75">
        <f>'Margin per unit'!K100*'Volume (KT)'!K100*'Selling Price'!K$20/10^3</f>
        <v>0</v>
      </c>
      <c r="L100" s="75">
        <f>'Margin per unit'!L100*'Volume (KT)'!L100*'Selling Price'!L$20/10^3</f>
        <v>0</v>
      </c>
      <c r="M100" s="75">
        <f>'Margin per unit'!M100*'Volume (KT)'!M100*'Selling Price'!M$20/10^3</f>
        <v>0</v>
      </c>
      <c r="N100" s="75">
        <f>'Margin per unit'!N100*'Volume (KT)'!N100*'Selling Price'!N$20/10^3</f>
        <v>0</v>
      </c>
      <c r="O100" s="75">
        <f>'Margin per unit'!O100*'Volume (KT)'!O100*'Selling Price'!O$20/10^3</f>
        <v>0</v>
      </c>
      <c r="P100" s="75">
        <f>'Margin per unit'!P100*'Volume (KT)'!P100*'Selling Price'!P$20/10^3</f>
        <v>0</v>
      </c>
    </row>
    <row r="101" spans="1:16">
      <c r="A101" s="74" t="s">
        <v>91</v>
      </c>
      <c r="B101" s="85" t="s">
        <v>116</v>
      </c>
      <c r="C101" s="85" t="s">
        <v>115</v>
      </c>
      <c r="D101" s="85" t="s">
        <v>116</v>
      </c>
      <c r="E101" s="75">
        <f>'Margin per unit'!E101*'Volume (KT)'!E101*'Selling Price'!E$20/10^3</f>
        <v>0.16800000000000312</v>
      </c>
      <c r="F101" s="75">
        <f>'Margin per unit'!F101*'Volume (KT)'!F101*'Selling Price'!F$20/10^3</f>
        <v>0</v>
      </c>
      <c r="G101" s="75">
        <f>'Margin per unit'!G101*'Volume (KT)'!G101*'Selling Price'!G$20/10^3</f>
        <v>8.4000000000000338E-2</v>
      </c>
      <c r="H101" s="75">
        <f>'Margin per unit'!H101*'Volume (KT)'!H101*'Selling Price'!H$20/10^3</f>
        <v>8.4000000000000838E-2</v>
      </c>
      <c r="I101" s="75">
        <f>'Margin per unit'!I101*'Volume (KT)'!I101*'Selling Price'!I$20/10^3</f>
        <v>8.4000000000000838E-2</v>
      </c>
      <c r="J101" s="75">
        <f>'Margin per unit'!J101*'Volume (KT)'!J101*'Selling Price'!J$20/10^3</f>
        <v>8.4000000000000838E-2</v>
      </c>
      <c r="K101" s="75">
        <f>'Margin per unit'!K101*'Volume (KT)'!K101*'Selling Price'!K$20/10^3</f>
        <v>8.4000000000001018E-2</v>
      </c>
      <c r="L101" s="75">
        <f>'Margin per unit'!L101*'Volume (KT)'!L101*'Selling Price'!L$20/10^3</f>
        <v>8.4000000000001018E-2</v>
      </c>
      <c r="M101" s="75">
        <f>'Margin per unit'!M101*'Volume (KT)'!M101*'Selling Price'!M$20/10^3</f>
        <v>8.4000000000001018E-2</v>
      </c>
      <c r="N101" s="75">
        <f>'Margin per unit'!N101*'Volume (KT)'!N101*'Selling Price'!N$20/10^3</f>
        <v>0</v>
      </c>
      <c r="O101" s="75">
        <f>'Margin per unit'!O101*'Volume (KT)'!O101*'Selling Price'!O$20/10^3</f>
        <v>0</v>
      </c>
      <c r="P101" s="75">
        <f>'Margin per unit'!P101*'Volume (KT)'!P101*'Selling Price'!P$20/10^3</f>
        <v>8.4000000000000047E-2</v>
      </c>
    </row>
    <row r="102" spans="1:16">
      <c r="A102" s="74" t="s">
        <v>91</v>
      </c>
      <c r="B102" s="85" t="s">
        <v>116</v>
      </c>
      <c r="C102" s="85" t="s">
        <v>233</v>
      </c>
      <c r="D102" s="85" t="s">
        <v>116</v>
      </c>
      <c r="E102" s="75">
        <f>'Margin per unit'!E102*'Volume (KT)'!E102*'Selling Price'!E$20/10^3</f>
        <v>0</v>
      </c>
      <c r="F102" s="75">
        <f>'Margin per unit'!F102*'Volume (KT)'!F102*'Selling Price'!F$20/10^3</f>
        <v>0</v>
      </c>
      <c r="G102" s="75">
        <f>'Margin per unit'!G102*'Volume (KT)'!G102*'Selling Price'!G$20/10^3</f>
        <v>0</v>
      </c>
      <c r="H102" s="75">
        <f>'Margin per unit'!H102*'Volume (KT)'!H102*'Selling Price'!H$20/10^3</f>
        <v>0</v>
      </c>
      <c r="I102" s="75">
        <f>'Margin per unit'!I102*'Volume (KT)'!I102*'Selling Price'!I$20/10^3</f>
        <v>0</v>
      </c>
      <c r="J102" s="75">
        <f>'Margin per unit'!J102*'Volume (KT)'!J102*'Selling Price'!J$20/10^3</f>
        <v>0</v>
      </c>
      <c r="K102" s="75">
        <f>'Margin per unit'!K102*'Volume (KT)'!K102*'Selling Price'!K$20/10^3</f>
        <v>0</v>
      </c>
      <c r="L102" s="75">
        <f>'Margin per unit'!L102*'Volume (KT)'!L102*'Selling Price'!L$20/10^3</f>
        <v>0</v>
      </c>
      <c r="M102" s="75">
        <f>'Margin per unit'!M102*'Volume (KT)'!M102*'Selling Price'!M$20/10^3</f>
        <v>0</v>
      </c>
      <c r="N102" s="75">
        <f>'Margin per unit'!N102*'Volume (KT)'!N102*'Selling Price'!N$20/10^3</f>
        <v>0</v>
      </c>
      <c r="O102" s="75">
        <f>'Margin per unit'!O102*'Volume (KT)'!O102*'Selling Price'!O$20/10^3</f>
        <v>0</v>
      </c>
      <c r="P102" s="75">
        <f>'Margin per unit'!P102*'Volume (KT)'!P102*'Selling Price'!P$20/10^3</f>
        <v>0</v>
      </c>
    </row>
    <row r="103" spans="1:16">
      <c r="A103" s="74" t="s">
        <v>91</v>
      </c>
      <c r="B103" s="85" t="s">
        <v>2</v>
      </c>
      <c r="C103" s="85" t="s">
        <v>106</v>
      </c>
      <c r="D103" s="85" t="s">
        <v>107</v>
      </c>
      <c r="E103" s="75">
        <f>'Margin per unit'!E103*'Volume (KT)'!E103*'Selling Price'!E$20/10^3</f>
        <v>0</v>
      </c>
      <c r="F103" s="75">
        <f>'Margin per unit'!F103*'Volume (KT)'!F103*'Selling Price'!F$20/10^3</f>
        <v>0</v>
      </c>
      <c r="G103" s="75">
        <f>'Margin per unit'!G103*'Volume (KT)'!G103*'Selling Price'!G$20/10^3</f>
        <v>0</v>
      </c>
      <c r="H103" s="75">
        <f>'Margin per unit'!H103*'Volume (KT)'!H103*'Selling Price'!H$20/10^3</f>
        <v>0</v>
      </c>
      <c r="I103" s="75">
        <f>'Margin per unit'!I103*'Volume (KT)'!I103*'Selling Price'!I$20/10^3</f>
        <v>0</v>
      </c>
      <c r="J103" s="75">
        <f>'Margin per unit'!J103*'Volume (KT)'!J103*'Selling Price'!J$20/10^3</f>
        <v>0</v>
      </c>
      <c r="K103" s="75">
        <f>'Margin per unit'!K103*'Volume (KT)'!K103*'Selling Price'!K$20/10^3</f>
        <v>0</v>
      </c>
      <c r="L103" s="75">
        <f>'Margin per unit'!L103*'Volume (KT)'!L103*'Selling Price'!L$20/10^3</f>
        <v>0</v>
      </c>
      <c r="M103" s="75">
        <f>'Margin per unit'!M103*'Volume (KT)'!M103*'Selling Price'!M$20/10^3</f>
        <v>0</v>
      </c>
      <c r="N103" s="75">
        <f>'Margin per unit'!N103*'Volume (KT)'!N103*'Selling Price'!N$20/10^3</f>
        <v>0</v>
      </c>
      <c r="O103" s="75">
        <f>'Margin per unit'!O103*'Volume (KT)'!O103*'Selling Price'!O$20/10^3</f>
        <v>0</v>
      </c>
      <c r="P103" s="75">
        <f>'Margin per unit'!P103*'Volume (KT)'!P103*'Selling Price'!P$20/10^3</f>
        <v>0</v>
      </c>
    </row>
    <row r="104" spans="1:16">
      <c r="A104" s="74" t="s">
        <v>91</v>
      </c>
      <c r="B104" s="85" t="s">
        <v>2</v>
      </c>
      <c r="C104" s="85" t="s">
        <v>106</v>
      </c>
      <c r="D104" s="85" t="s">
        <v>109</v>
      </c>
      <c r="E104" s="75">
        <f>'Margin per unit'!E104*'Volume (KT)'!E104*'Selling Price'!E$20/10^3</f>
        <v>0</v>
      </c>
      <c r="F104" s="75">
        <f>'Margin per unit'!F104*'Volume (KT)'!F104*'Selling Price'!F$20/10^3</f>
        <v>0</v>
      </c>
      <c r="G104" s="75">
        <f>'Margin per unit'!G104*'Volume (KT)'!G104*'Selling Price'!G$20/10^3</f>
        <v>0</v>
      </c>
      <c r="H104" s="75">
        <f>'Margin per unit'!H104*'Volume (KT)'!H104*'Selling Price'!H$20/10^3</f>
        <v>0</v>
      </c>
      <c r="I104" s="75">
        <f>'Margin per unit'!I104*'Volume (KT)'!I104*'Selling Price'!I$20/10^3</f>
        <v>0</v>
      </c>
      <c r="J104" s="75">
        <f>'Margin per unit'!J104*'Volume (KT)'!J104*'Selling Price'!J$20/10^3</f>
        <v>0</v>
      </c>
      <c r="K104" s="75">
        <f>'Margin per unit'!K104*'Volume (KT)'!K104*'Selling Price'!K$20/10^3</f>
        <v>0</v>
      </c>
      <c r="L104" s="75">
        <f>'Margin per unit'!L104*'Volume (KT)'!L104*'Selling Price'!L$20/10^3</f>
        <v>0</v>
      </c>
      <c r="M104" s="75">
        <f>'Margin per unit'!M104*'Volume (KT)'!M104*'Selling Price'!M$20/10^3</f>
        <v>0</v>
      </c>
      <c r="N104" s="75">
        <f>'Margin per unit'!N104*'Volume (KT)'!N104*'Selling Price'!N$20/10^3</f>
        <v>0</v>
      </c>
      <c r="O104" s="75">
        <f>'Margin per unit'!O104*'Volume (KT)'!O104*'Selling Price'!O$20/10^3</f>
        <v>0</v>
      </c>
      <c r="P104" s="75">
        <f>'Margin per unit'!P104*'Volume (KT)'!P104*'Selling Price'!P$20/10^3</f>
        <v>0</v>
      </c>
    </row>
    <row r="105" spans="1:16">
      <c r="A105" s="74" t="s">
        <v>91</v>
      </c>
      <c r="B105" s="85" t="s">
        <v>2</v>
      </c>
      <c r="C105" s="85" t="s">
        <v>106</v>
      </c>
      <c r="D105" s="85" t="s">
        <v>121</v>
      </c>
      <c r="E105" s="75">
        <f>'Margin per unit'!E105*'Volume (KT)'!E105*'Selling Price'!E$20/10^3</f>
        <v>0</v>
      </c>
      <c r="F105" s="75">
        <f>'Margin per unit'!F105*'Volume (KT)'!F105*'Selling Price'!F$20/10^3</f>
        <v>0</v>
      </c>
      <c r="G105" s="75">
        <f>'Margin per unit'!G105*'Volume (KT)'!G105*'Selling Price'!G$20/10^3</f>
        <v>0</v>
      </c>
      <c r="H105" s="75">
        <f>'Margin per unit'!H105*'Volume (KT)'!H105*'Selling Price'!H$20/10^3</f>
        <v>0</v>
      </c>
      <c r="I105" s="75">
        <f>'Margin per unit'!I105*'Volume (KT)'!I105*'Selling Price'!I$20/10^3</f>
        <v>0</v>
      </c>
      <c r="J105" s="75">
        <f>'Margin per unit'!J105*'Volume (KT)'!J105*'Selling Price'!J$20/10^3</f>
        <v>0</v>
      </c>
      <c r="K105" s="75">
        <f>'Margin per unit'!K105*'Volume (KT)'!K105*'Selling Price'!K$20/10^3</f>
        <v>0</v>
      </c>
      <c r="L105" s="75">
        <f>'Margin per unit'!L105*'Volume (KT)'!L105*'Selling Price'!L$20/10^3</f>
        <v>0</v>
      </c>
      <c r="M105" s="75">
        <f>'Margin per unit'!M105*'Volume (KT)'!M105*'Selling Price'!M$20/10^3</f>
        <v>0</v>
      </c>
      <c r="N105" s="75">
        <f>'Margin per unit'!N105*'Volume (KT)'!N105*'Selling Price'!N$20/10^3</f>
        <v>0</v>
      </c>
      <c r="O105" s="75">
        <f>'Margin per unit'!O105*'Volume (KT)'!O105*'Selling Price'!O$20/10^3</f>
        <v>0</v>
      </c>
      <c r="P105" s="75">
        <f>'Margin per unit'!P105*'Volume (KT)'!P105*'Selling Price'!P$20/10^3</f>
        <v>0</v>
      </c>
    </row>
    <row r="106" spans="1:16">
      <c r="A106" s="74" t="s">
        <v>91</v>
      </c>
      <c r="B106" s="85" t="s">
        <v>2</v>
      </c>
      <c r="C106" s="85" t="s">
        <v>112</v>
      </c>
      <c r="D106" s="294" t="s">
        <v>107</v>
      </c>
      <c r="E106" s="75">
        <f>'Margin per unit'!E106*'Volume (KT)'!E106*'Selling Price'!E$20/10^3</f>
        <v>0</v>
      </c>
      <c r="F106" s="75">
        <f>'Margin per unit'!F106*'Volume (KT)'!F106*'Selling Price'!F$20/10^3</f>
        <v>0</v>
      </c>
      <c r="G106" s="75">
        <f>'Margin per unit'!G106*'Volume (KT)'!G106*'Selling Price'!G$20/10^3</f>
        <v>0</v>
      </c>
      <c r="H106" s="75">
        <f>'Margin per unit'!H106*'Volume (KT)'!H106*'Selling Price'!H$20/10^3</f>
        <v>0</v>
      </c>
      <c r="I106" s="75">
        <f>'Margin per unit'!I106*'Volume (KT)'!I106*'Selling Price'!I$20/10^3</f>
        <v>0</v>
      </c>
      <c r="J106" s="75">
        <f>'Margin per unit'!J106*'Volume (KT)'!J106*'Selling Price'!J$20/10^3</f>
        <v>0</v>
      </c>
      <c r="K106" s="75">
        <f>'Margin per unit'!K106*'Volume (KT)'!K106*'Selling Price'!K$20/10^3</f>
        <v>0</v>
      </c>
      <c r="L106" s="75">
        <f>'Margin per unit'!L106*'Volume (KT)'!L106*'Selling Price'!L$20/10^3</f>
        <v>0</v>
      </c>
      <c r="M106" s="75">
        <f>'Margin per unit'!M106*'Volume (KT)'!M106*'Selling Price'!M$20/10^3</f>
        <v>0</v>
      </c>
      <c r="N106" s="75">
        <f>'Margin per unit'!N106*'Volume (KT)'!N106*'Selling Price'!N$20/10^3</f>
        <v>0</v>
      </c>
      <c r="O106" s="75">
        <f>'Margin per unit'!O106*'Volume (KT)'!O106*'Selling Price'!O$20/10^3</f>
        <v>0</v>
      </c>
      <c r="P106" s="75">
        <f>'Margin per unit'!P106*'Volume (KT)'!P106*'Selling Price'!P$20/10^3</f>
        <v>0</v>
      </c>
    </row>
    <row r="107" spans="1:16">
      <c r="A107" s="74" t="s">
        <v>91</v>
      </c>
      <c r="B107" s="85" t="s">
        <v>2</v>
      </c>
      <c r="C107" s="85" t="s">
        <v>112</v>
      </c>
      <c r="D107" s="294" t="s">
        <v>109</v>
      </c>
      <c r="E107" s="75">
        <f>'Margin per unit'!E107*'Volume (KT)'!E107*'Selling Price'!E$20/10^3</f>
        <v>0</v>
      </c>
      <c r="F107" s="75">
        <f>'Margin per unit'!F107*'Volume (KT)'!F107*'Selling Price'!F$20/10^3</f>
        <v>0</v>
      </c>
      <c r="G107" s="75">
        <f>'Margin per unit'!G107*'Volume (KT)'!G107*'Selling Price'!G$20/10^3</f>
        <v>0</v>
      </c>
      <c r="H107" s="75">
        <f>'Margin per unit'!H107*'Volume (KT)'!H107*'Selling Price'!H$20/10^3</f>
        <v>0</v>
      </c>
      <c r="I107" s="75">
        <f>'Margin per unit'!I107*'Volume (KT)'!I107*'Selling Price'!I$20/10^3</f>
        <v>0</v>
      </c>
      <c r="J107" s="75">
        <f>'Margin per unit'!J107*'Volume (KT)'!J107*'Selling Price'!J$20/10^3</f>
        <v>0</v>
      </c>
      <c r="K107" s="75">
        <f>'Margin per unit'!K107*'Volume (KT)'!K107*'Selling Price'!K$20/10^3</f>
        <v>0</v>
      </c>
      <c r="L107" s="75">
        <f>'Margin per unit'!L107*'Volume (KT)'!L107*'Selling Price'!L$20/10^3</f>
        <v>0</v>
      </c>
      <c r="M107" s="75">
        <f>'Margin per unit'!M107*'Volume (KT)'!M107*'Selling Price'!M$20/10^3</f>
        <v>0</v>
      </c>
      <c r="N107" s="75">
        <f>'Margin per unit'!N107*'Volume (KT)'!N107*'Selling Price'!N$20/10^3</f>
        <v>0</v>
      </c>
      <c r="O107" s="75">
        <f>'Margin per unit'!O107*'Volume (KT)'!O107*'Selling Price'!O$20/10^3</f>
        <v>0</v>
      </c>
      <c r="P107" s="75">
        <f>'Margin per unit'!P107*'Volume (KT)'!P107*'Selling Price'!P$20/10^3</f>
        <v>0</v>
      </c>
    </row>
    <row r="108" spans="1:16">
      <c r="A108" s="74" t="s">
        <v>91</v>
      </c>
      <c r="B108" s="85" t="s">
        <v>2</v>
      </c>
      <c r="C108" s="85" t="s">
        <v>114</v>
      </c>
      <c r="D108" s="294" t="s">
        <v>107</v>
      </c>
      <c r="E108" s="75">
        <f>'Margin per unit'!E108*'Volume (KT)'!E108*'Selling Price'!E$20/10^3</f>
        <v>0</v>
      </c>
      <c r="F108" s="75">
        <f>'Margin per unit'!F108*'Volume (KT)'!F108*'Selling Price'!F$20/10^3</f>
        <v>0</v>
      </c>
      <c r="G108" s="75">
        <f>'Margin per unit'!G108*'Volume (KT)'!G108*'Selling Price'!G$20/10^3</f>
        <v>0</v>
      </c>
      <c r="H108" s="75">
        <f>'Margin per unit'!H108*'Volume (KT)'!H108*'Selling Price'!H$20/10^3</f>
        <v>0</v>
      </c>
      <c r="I108" s="75">
        <f>'Margin per unit'!I108*'Volume (KT)'!I108*'Selling Price'!I$20/10^3</f>
        <v>0</v>
      </c>
      <c r="J108" s="75">
        <f>'Margin per unit'!J108*'Volume (KT)'!J108*'Selling Price'!J$20/10^3</f>
        <v>0</v>
      </c>
      <c r="K108" s="75">
        <f>'Margin per unit'!K108*'Volume (KT)'!K108*'Selling Price'!K$20/10^3</f>
        <v>0</v>
      </c>
      <c r="L108" s="75">
        <f>'Margin per unit'!L108*'Volume (KT)'!L108*'Selling Price'!L$20/10^3</f>
        <v>0</v>
      </c>
      <c r="M108" s="75">
        <f>'Margin per unit'!M108*'Volume (KT)'!M108*'Selling Price'!M$20/10^3</f>
        <v>0</v>
      </c>
      <c r="N108" s="75">
        <f>'Margin per unit'!N108*'Volume (KT)'!N108*'Selling Price'!N$20/10^3</f>
        <v>0</v>
      </c>
      <c r="O108" s="75">
        <f>'Margin per unit'!O108*'Volume (KT)'!O108*'Selling Price'!O$20/10^3</f>
        <v>0</v>
      </c>
      <c r="P108" s="75">
        <f>'Margin per unit'!P108*'Volume (KT)'!P108*'Selling Price'!P$20/10^3</f>
        <v>0</v>
      </c>
    </row>
    <row r="109" spans="1:16">
      <c r="A109" s="74" t="s">
        <v>91</v>
      </c>
      <c r="B109" s="85" t="s">
        <v>2</v>
      </c>
      <c r="C109" s="85" t="s">
        <v>114</v>
      </c>
      <c r="D109" s="294" t="s">
        <v>109</v>
      </c>
      <c r="E109" s="75">
        <f>'Margin per unit'!E109*'Volume (KT)'!E109*'Selling Price'!E$20/10^3</f>
        <v>0</v>
      </c>
      <c r="F109" s="75">
        <f>'Margin per unit'!F109*'Volume (KT)'!F109*'Selling Price'!F$20/10^3</f>
        <v>0</v>
      </c>
      <c r="G109" s="75">
        <f>'Margin per unit'!G109*'Volume (KT)'!G109*'Selling Price'!G$20/10^3</f>
        <v>0</v>
      </c>
      <c r="H109" s="75">
        <f>'Margin per unit'!H109*'Volume (KT)'!H109*'Selling Price'!H$20/10^3</f>
        <v>0</v>
      </c>
      <c r="I109" s="75">
        <f>'Margin per unit'!I109*'Volume (KT)'!I109*'Selling Price'!I$20/10^3</f>
        <v>0</v>
      </c>
      <c r="J109" s="75">
        <f>'Margin per unit'!J109*'Volume (KT)'!J109*'Selling Price'!J$20/10^3</f>
        <v>0</v>
      </c>
      <c r="K109" s="75">
        <f>'Margin per unit'!K109*'Volume (KT)'!K109*'Selling Price'!K$20/10^3</f>
        <v>0</v>
      </c>
      <c r="L109" s="75">
        <f>'Margin per unit'!L109*'Volume (KT)'!L109*'Selling Price'!L$20/10^3</f>
        <v>0</v>
      </c>
      <c r="M109" s="75">
        <f>'Margin per unit'!M109*'Volume (KT)'!M109*'Selling Price'!M$20/10^3</f>
        <v>0</v>
      </c>
      <c r="N109" s="75">
        <f>'Margin per unit'!N109*'Volume (KT)'!N109*'Selling Price'!N$20/10^3</f>
        <v>0</v>
      </c>
      <c r="O109" s="75">
        <f>'Margin per unit'!O109*'Volume (KT)'!O109*'Selling Price'!O$20/10^3</f>
        <v>0</v>
      </c>
      <c r="P109" s="75">
        <f>'Margin per unit'!P109*'Volume (KT)'!P109*'Selling Price'!P$20/10^3</f>
        <v>0</v>
      </c>
    </row>
    <row r="110" spans="1:16">
      <c r="A110" s="74" t="s">
        <v>91</v>
      </c>
      <c r="B110" s="85" t="s">
        <v>2</v>
      </c>
      <c r="C110" s="85" t="s">
        <v>114</v>
      </c>
      <c r="D110" s="85" t="s">
        <v>121</v>
      </c>
      <c r="E110" s="75">
        <f>'Margin per unit'!E110*'Volume (KT)'!E110*'Selling Price'!E$20/10^3</f>
        <v>0</v>
      </c>
      <c r="F110" s="75">
        <f>'Margin per unit'!F110*'Volume (KT)'!F110*'Selling Price'!F$20/10^3</f>
        <v>0</v>
      </c>
      <c r="G110" s="75">
        <f>'Margin per unit'!G110*'Volume (KT)'!G110*'Selling Price'!G$20/10^3</f>
        <v>0</v>
      </c>
      <c r="H110" s="75">
        <f>'Margin per unit'!H110*'Volume (KT)'!H110*'Selling Price'!H$20/10^3</f>
        <v>0</v>
      </c>
      <c r="I110" s="75">
        <f>'Margin per unit'!I110*'Volume (KT)'!I110*'Selling Price'!I$20/10^3</f>
        <v>0</v>
      </c>
      <c r="J110" s="75">
        <f>'Margin per unit'!J110*'Volume (KT)'!J110*'Selling Price'!J$20/10^3</f>
        <v>0</v>
      </c>
      <c r="K110" s="75">
        <f>'Margin per unit'!K110*'Volume (KT)'!K110*'Selling Price'!K$20/10^3</f>
        <v>0</v>
      </c>
      <c r="L110" s="75">
        <f>'Margin per unit'!L110*'Volume (KT)'!L110*'Selling Price'!L$20/10^3</f>
        <v>0</v>
      </c>
      <c r="M110" s="75">
        <f>'Margin per unit'!M110*'Volume (KT)'!M110*'Selling Price'!M$20/10^3</f>
        <v>0</v>
      </c>
      <c r="N110" s="75">
        <f>'Margin per unit'!N110*'Volume (KT)'!N110*'Selling Price'!N$20/10^3</f>
        <v>0</v>
      </c>
      <c r="O110" s="75">
        <f>'Margin per unit'!O110*'Volume (KT)'!O110*'Selling Price'!O$20/10^3</f>
        <v>0</v>
      </c>
      <c r="P110" s="75">
        <f>'Margin per unit'!P110*'Volume (KT)'!P110*'Selling Price'!P$20/10^3</f>
        <v>0</v>
      </c>
    </row>
    <row r="111" spans="1:16">
      <c r="A111" s="74" t="s">
        <v>91</v>
      </c>
      <c r="B111" s="85" t="s">
        <v>2</v>
      </c>
      <c r="C111" s="85" t="s">
        <v>115</v>
      </c>
      <c r="D111" s="294" t="s">
        <v>107</v>
      </c>
      <c r="E111" s="75">
        <f>'Margin per unit'!E111*'Volume (KT)'!E111*'Selling Price'!E$20/10^3</f>
        <v>0</v>
      </c>
      <c r="F111" s="75">
        <f>'Margin per unit'!F111*'Volume (KT)'!F111*'Selling Price'!F$20/10^3</f>
        <v>0</v>
      </c>
      <c r="G111" s="75">
        <f>'Margin per unit'!G111*'Volume (KT)'!G111*'Selling Price'!G$20/10^3</f>
        <v>0</v>
      </c>
      <c r="H111" s="75">
        <f>'Margin per unit'!H111*'Volume (KT)'!H111*'Selling Price'!H$20/10^3</f>
        <v>0</v>
      </c>
      <c r="I111" s="75">
        <f>'Margin per unit'!I111*'Volume (KT)'!I111*'Selling Price'!I$20/10^3</f>
        <v>0</v>
      </c>
      <c r="J111" s="75">
        <f>'Margin per unit'!J111*'Volume (KT)'!J111*'Selling Price'!J$20/10^3</f>
        <v>0</v>
      </c>
      <c r="K111" s="75">
        <f>'Margin per unit'!K111*'Volume (KT)'!K111*'Selling Price'!K$20/10^3</f>
        <v>0</v>
      </c>
      <c r="L111" s="75">
        <f>'Margin per unit'!L111*'Volume (KT)'!L111*'Selling Price'!L$20/10^3</f>
        <v>0</v>
      </c>
      <c r="M111" s="75">
        <f>'Margin per unit'!M111*'Volume (KT)'!M111*'Selling Price'!M$20/10^3</f>
        <v>0</v>
      </c>
      <c r="N111" s="75">
        <f>'Margin per unit'!N111*'Volume (KT)'!N111*'Selling Price'!N$20/10^3</f>
        <v>0</v>
      </c>
      <c r="O111" s="75">
        <f>'Margin per unit'!O111*'Volume (KT)'!O111*'Selling Price'!O$20/10^3</f>
        <v>0</v>
      </c>
      <c r="P111" s="75">
        <f>'Margin per unit'!P111*'Volume (KT)'!P111*'Selling Price'!P$20/10^3</f>
        <v>0</v>
      </c>
    </row>
    <row r="112" spans="1:16">
      <c r="A112" s="74" t="s">
        <v>91</v>
      </c>
      <c r="B112" s="85" t="s">
        <v>2</v>
      </c>
      <c r="C112" s="85" t="s">
        <v>115</v>
      </c>
      <c r="D112" s="294" t="s">
        <v>109</v>
      </c>
      <c r="E112" s="75">
        <f>'Margin per unit'!E112*'Volume (KT)'!E112*'Selling Price'!E$20/10^3</f>
        <v>0</v>
      </c>
      <c r="F112" s="75">
        <f>'Margin per unit'!F112*'Volume (KT)'!F112*'Selling Price'!F$20/10^3</f>
        <v>0</v>
      </c>
      <c r="G112" s="75">
        <f>'Margin per unit'!G112*'Volume (KT)'!G112*'Selling Price'!G$20/10^3</f>
        <v>0</v>
      </c>
      <c r="H112" s="75">
        <f>'Margin per unit'!H112*'Volume (KT)'!H112*'Selling Price'!H$20/10^3</f>
        <v>0</v>
      </c>
      <c r="I112" s="75">
        <f>'Margin per unit'!I112*'Volume (KT)'!I112*'Selling Price'!I$20/10^3</f>
        <v>0</v>
      </c>
      <c r="J112" s="75">
        <f>'Margin per unit'!J112*'Volume (KT)'!J112*'Selling Price'!J$20/10^3</f>
        <v>0</v>
      </c>
      <c r="K112" s="75">
        <f>'Margin per unit'!K112*'Volume (KT)'!K112*'Selling Price'!K$20/10^3</f>
        <v>0</v>
      </c>
      <c r="L112" s="75">
        <f>'Margin per unit'!L112*'Volume (KT)'!L112*'Selling Price'!L$20/10^3</f>
        <v>0</v>
      </c>
      <c r="M112" s="75">
        <f>'Margin per unit'!M112*'Volume (KT)'!M112*'Selling Price'!M$20/10^3</f>
        <v>0</v>
      </c>
      <c r="N112" s="75">
        <f>'Margin per unit'!N112*'Volume (KT)'!N112*'Selling Price'!N$20/10^3</f>
        <v>0</v>
      </c>
      <c r="O112" s="75">
        <f>'Margin per unit'!O112*'Volume (KT)'!O112*'Selling Price'!O$20/10^3</f>
        <v>0</v>
      </c>
      <c r="P112" s="75">
        <f>'Margin per unit'!P112*'Volume (KT)'!P112*'Selling Price'!P$20/10^3</f>
        <v>0</v>
      </c>
    </row>
    <row r="113" spans="1:16">
      <c r="A113" s="74" t="s">
        <v>91</v>
      </c>
      <c r="B113" s="85" t="s">
        <v>2</v>
      </c>
      <c r="C113" s="85" t="s">
        <v>116</v>
      </c>
      <c r="D113" s="294" t="s">
        <v>107</v>
      </c>
      <c r="E113" s="75">
        <f>'Margin per unit'!E113*'Volume (KT)'!E113*'Selling Price'!E$20/10^3</f>
        <v>0</v>
      </c>
      <c r="F113" s="75">
        <f>'Margin per unit'!F113*'Volume (KT)'!F113*'Selling Price'!F$20/10^3</f>
        <v>0</v>
      </c>
      <c r="G113" s="75">
        <f>'Margin per unit'!G113*'Volume (KT)'!G113*'Selling Price'!G$20/10^3</f>
        <v>0</v>
      </c>
      <c r="H113" s="75">
        <f>'Margin per unit'!H113*'Volume (KT)'!H113*'Selling Price'!H$20/10^3</f>
        <v>0</v>
      </c>
      <c r="I113" s="75">
        <f>'Margin per unit'!I113*'Volume (KT)'!I113*'Selling Price'!I$20/10^3</f>
        <v>0</v>
      </c>
      <c r="J113" s="75">
        <f>'Margin per unit'!J113*'Volume (KT)'!J113*'Selling Price'!J$20/10^3</f>
        <v>0</v>
      </c>
      <c r="K113" s="75">
        <f>'Margin per unit'!K113*'Volume (KT)'!K113*'Selling Price'!K$20/10^3</f>
        <v>0</v>
      </c>
      <c r="L113" s="75">
        <f>'Margin per unit'!L113*'Volume (KT)'!L113*'Selling Price'!L$20/10^3</f>
        <v>0</v>
      </c>
      <c r="M113" s="75">
        <f>'Margin per unit'!M113*'Volume (KT)'!M113*'Selling Price'!M$20/10^3</f>
        <v>0</v>
      </c>
      <c r="N113" s="75">
        <f>'Margin per unit'!N113*'Volume (KT)'!N113*'Selling Price'!N$20/10^3</f>
        <v>0</v>
      </c>
      <c r="O113" s="75">
        <f>'Margin per unit'!O113*'Volume (KT)'!O113*'Selling Price'!O$20/10^3</f>
        <v>0</v>
      </c>
      <c r="P113" s="75">
        <f>'Margin per unit'!P113*'Volume (KT)'!P113*'Selling Price'!P$20/10^3</f>
        <v>0</v>
      </c>
    </row>
    <row r="114" spans="1:16">
      <c r="A114" s="74" t="s">
        <v>91</v>
      </c>
      <c r="B114" s="85" t="s">
        <v>2</v>
      </c>
      <c r="C114" s="85" t="s">
        <v>116</v>
      </c>
      <c r="D114" s="294" t="s">
        <v>109</v>
      </c>
      <c r="E114" s="75">
        <f>'Margin per unit'!E114*'Volume (KT)'!E114*'Selling Price'!E$20/10^3</f>
        <v>0</v>
      </c>
      <c r="F114" s="75">
        <f>'Margin per unit'!F114*'Volume (KT)'!F114*'Selling Price'!F$20/10^3</f>
        <v>0</v>
      </c>
      <c r="G114" s="75">
        <f>'Margin per unit'!G114*'Volume (KT)'!G114*'Selling Price'!G$20/10^3</f>
        <v>0</v>
      </c>
      <c r="H114" s="75">
        <f>'Margin per unit'!H114*'Volume (KT)'!H114*'Selling Price'!H$20/10^3</f>
        <v>0</v>
      </c>
      <c r="I114" s="75">
        <f>'Margin per unit'!I114*'Volume (KT)'!I114*'Selling Price'!I$20/10^3</f>
        <v>0</v>
      </c>
      <c r="J114" s="75">
        <f>'Margin per unit'!J114*'Volume (KT)'!J114*'Selling Price'!J$20/10^3</f>
        <v>0</v>
      </c>
      <c r="K114" s="75">
        <f>'Margin per unit'!K114*'Volume (KT)'!K114*'Selling Price'!K$20/10^3</f>
        <v>0</v>
      </c>
      <c r="L114" s="75">
        <f>'Margin per unit'!L114*'Volume (KT)'!L114*'Selling Price'!L$20/10^3</f>
        <v>0</v>
      </c>
      <c r="M114" s="75">
        <f>'Margin per unit'!M114*'Volume (KT)'!M114*'Selling Price'!M$20/10^3</f>
        <v>0</v>
      </c>
      <c r="N114" s="75">
        <f>'Margin per unit'!N114*'Volume (KT)'!N114*'Selling Price'!N$20/10^3</f>
        <v>0</v>
      </c>
      <c r="O114" s="75">
        <f>'Margin per unit'!O114*'Volume (KT)'!O114*'Selling Price'!O$20/10^3</f>
        <v>0</v>
      </c>
      <c r="P114" s="75">
        <f>'Margin per unit'!P114*'Volume (KT)'!P114*'Selling Price'!P$20/10^3</f>
        <v>0</v>
      </c>
    </row>
    <row r="115" spans="1:16">
      <c r="A115" s="74" t="s">
        <v>91</v>
      </c>
      <c r="B115" s="85" t="s">
        <v>2</v>
      </c>
      <c r="C115" s="85" t="s">
        <v>233</v>
      </c>
      <c r="D115" s="294" t="s">
        <v>107</v>
      </c>
      <c r="E115" s="75">
        <f>'Margin per unit'!E115*'Volume (KT)'!E115*'Selling Price'!E$20/10^3</f>
        <v>0</v>
      </c>
      <c r="F115" s="75">
        <f>'Margin per unit'!F115*'Volume (KT)'!F115*'Selling Price'!F$20/10^3</f>
        <v>0</v>
      </c>
      <c r="G115" s="75">
        <f>'Margin per unit'!G115*'Volume (KT)'!G115*'Selling Price'!G$20/10^3</f>
        <v>0</v>
      </c>
      <c r="H115" s="75">
        <f>'Margin per unit'!H115*'Volume (KT)'!H115*'Selling Price'!H$20/10^3</f>
        <v>0</v>
      </c>
      <c r="I115" s="75">
        <f>'Margin per unit'!I115*'Volume (KT)'!I115*'Selling Price'!I$20/10^3</f>
        <v>0</v>
      </c>
      <c r="J115" s="75">
        <f>'Margin per unit'!J115*'Volume (KT)'!J115*'Selling Price'!J$20/10^3</f>
        <v>0</v>
      </c>
      <c r="K115" s="75">
        <f>'Margin per unit'!K115*'Volume (KT)'!K115*'Selling Price'!K$20/10^3</f>
        <v>0</v>
      </c>
      <c r="L115" s="75">
        <f>'Margin per unit'!L115*'Volume (KT)'!L115*'Selling Price'!L$20/10^3</f>
        <v>0</v>
      </c>
      <c r="M115" s="75">
        <f>'Margin per unit'!M115*'Volume (KT)'!M115*'Selling Price'!M$20/10^3</f>
        <v>0</v>
      </c>
      <c r="N115" s="75">
        <f>'Margin per unit'!N115*'Volume (KT)'!N115*'Selling Price'!N$20/10^3</f>
        <v>0</v>
      </c>
      <c r="O115" s="75">
        <f>'Margin per unit'!O115*'Volume (KT)'!O115*'Selling Price'!O$20/10^3</f>
        <v>0</v>
      </c>
      <c r="P115" s="75">
        <f>'Margin per unit'!P115*'Volume (KT)'!P115*'Selling Price'!P$20/10^3</f>
        <v>0</v>
      </c>
    </row>
    <row r="116" spans="1:16">
      <c r="A116" s="74" t="s">
        <v>91</v>
      </c>
      <c r="B116" s="85" t="s">
        <v>2</v>
      </c>
      <c r="C116" s="85" t="s">
        <v>233</v>
      </c>
      <c r="D116" s="294" t="s">
        <v>109</v>
      </c>
      <c r="E116" s="75">
        <f>'Margin per unit'!E116*'Volume (KT)'!E116*'Selling Price'!E$20/10^3</f>
        <v>0</v>
      </c>
      <c r="F116" s="75">
        <f>'Margin per unit'!F116*'Volume (KT)'!F116*'Selling Price'!F$20/10^3</f>
        <v>0</v>
      </c>
      <c r="G116" s="75">
        <f>'Margin per unit'!G116*'Volume (KT)'!G116*'Selling Price'!G$20/10^3</f>
        <v>0</v>
      </c>
      <c r="H116" s="75">
        <f>'Margin per unit'!H116*'Volume (KT)'!H116*'Selling Price'!H$20/10^3</f>
        <v>0</v>
      </c>
      <c r="I116" s="75">
        <f>'Margin per unit'!I116*'Volume (KT)'!I116*'Selling Price'!I$20/10^3</f>
        <v>0</v>
      </c>
      <c r="J116" s="75">
        <f>'Margin per unit'!J116*'Volume (KT)'!J116*'Selling Price'!J$20/10^3</f>
        <v>0</v>
      </c>
      <c r="K116" s="75">
        <f>'Margin per unit'!K116*'Volume (KT)'!K116*'Selling Price'!K$20/10^3</f>
        <v>0</v>
      </c>
      <c r="L116" s="75">
        <f>'Margin per unit'!L116*'Volume (KT)'!L116*'Selling Price'!L$20/10^3</f>
        <v>0</v>
      </c>
      <c r="M116" s="75">
        <f>'Margin per unit'!M116*'Volume (KT)'!M116*'Selling Price'!M$20/10^3</f>
        <v>0</v>
      </c>
      <c r="N116" s="75">
        <f>'Margin per unit'!N116*'Volume (KT)'!N116*'Selling Price'!N$20/10^3</f>
        <v>0</v>
      </c>
      <c r="O116" s="75">
        <f>'Margin per unit'!O116*'Volume (KT)'!O116*'Selling Price'!O$20/10^3</f>
        <v>0</v>
      </c>
      <c r="P116" s="75">
        <f>'Margin per unit'!P116*'Volume (KT)'!P116*'Selling Price'!P$20/10^3</f>
        <v>0</v>
      </c>
    </row>
    <row r="117" spans="1:16">
      <c r="A117" s="74" t="s">
        <v>91</v>
      </c>
      <c r="B117" s="85" t="s">
        <v>2</v>
      </c>
      <c r="C117" s="85" t="s">
        <v>118</v>
      </c>
      <c r="D117" s="294" t="s">
        <v>107</v>
      </c>
      <c r="E117" s="75">
        <f>'Margin per unit'!E117*'Volume (KT)'!E117*'Selling Price'!E$20/10^3</f>
        <v>0</v>
      </c>
      <c r="F117" s="75">
        <f>'Margin per unit'!F117*'Volume (KT)'!F117*'Selling Price'!F$20/10^3</f>
        <v>0</v>
      </c>
      <c r="G117" s="75">
        <f>'Margin per unit'!G117*'Volume (KT)'!G117*'Selling Price'!G$20/10^3</f>
        <v>0</v>
      </c>
      <c r="H117" s="75">
        <f>'Margin per unit'!H117*'Volume (KT)'!H117*'Selling Price'!H$20/10^3</f>
        <v>0</v>
      </c>
      <c r="I117" s="75">
        <f>'Margin per unit'!I117*'Volume (KT)'!I117*'Selling Price'!I$20/10^3</f>
        <v>0</v>
      </c>
      <c r="J117" s="75">
        <f>'Margin per unit'!J117*'Volume (KT)'!J117*'Selling Price'!J$20/10^3</f>
        <v>0</v>
      </c>
      <c r="K117" s="75">
        <f>'Margin per unit'!K117*'Volume (KT)'!K117*'Selling Price'!K$20/10^3</f>
        <v>0</v>
      </c>
      <c r="L117" s="75">
        <f>'Margin per unit'!L117*'Volume (KT)'!L117*'Selling Price'!L$20/10^3</f>
        <v>0</v>
      </c>
      <c r="M117" s="75">
        <f>'Margin per unit'!M117*'Volume (KT)'!M117*'Selling Price'!M$20/10^3</f>
        <v>0</v>
      </c>
      <c r="N117" s="75">
        <f>'Margin per unit'!N117*'Volume (KT)'!N117*'Selling Price'!N$20/10^3</f>
        <v>0</v>
      </c>
      <c r="O117" s="75">
        <f>'Margin per unit'!O117*'Volume (KT)'!O117*'Selling Price'!O$20/10^3</f>
        <v>0</v>
      </c>
      <c r="P117" s="75">
        <f>'Margin per unit'!P117*'Volume (KT)'!P117*'Selling Price'!P$20/10^3</f>
        <v>0</v>
      </c>
    </row>
    <row r="118" spans="1:16">
      <c r="A118" s="74" t="s">
        <v>91</v>
      </c>
      <c r="B118" s="85" t="s">
        <v>2</v>
      </c>
      <c r="C118" s="85" t="s">
        <v>118</v>
      </c>
      <c r="D118" s="294" t="s">
        <v>109</v>
      </c>
      <c r="E118" s="75">
        <f>'Margin per unit'!E118*'Volume (KT)'!E118*'Selling Price'!E$20/10^3</f>
        <v>0</v>
      </c>
      <c r="F118" s="75">
        <f>'Margin per unit'!F118*'Volume (KT)'!F118*'Selling Price'!F$20/10^3</f>
        <v>0</v>
      </c>
      <c r="G118" s="75">
        <f>'Margin per unit'!G118*'Volume (KT)'!G118*'Selling Price'!G$20/10^3</f>
        <v>0</v>
      </c>
      <c r="H118" s="75">
        <f>'Margin per unit'!H118*'Volume (KT)'!H118*'Selling Price'!H$20/10^3</f>
        <v>0</v>
      </c>
      <c r="I118" s="75">
        <f>'Margin per unit'!I118*'Volume (KT)'!I118*'Selling Price'!I$20/10^3</f>
        <v>0</v>
      </c>
      <c r="J118" s="75">
        <f>'Margin per unit'!J118*'Volume (KT)'!J118*'Selling Price'!J$20/10^3</f>
        <v>0</v>
      </c>
      <c r="K118" s="75">
        <f>'Margin per unit'!K118*'Volume (KT)'!K118*'Selling Price'!K$20/10^3</f>
        <v>0</v>
      </c>
      <c r="L118" s="75">
        <f>'Margin per unit'!L118*'Volume (KT)'!L118*'Selling Price'!L$20/10^3</f>
        <v>0</v>
      </c>
      <c r="M118" s="75">
        <f>'Margin per unit'!M118*'Volume (KT)'!M118*'Selling Price'!M$20/10^3</f>
        <v>0</v>
      </c>
      <c r="N118" s="75">
        <f>'Margin per unit'!N118*'Volume (KT)'!N118*'Selling Price'!N$20/10^3</f>
        <v>0</v>
      </c>
      <c r="O118" s="75">
        <f>'Margin per unit'!O118*'Volume (KT)'!O118*'Selling Price'!O$20/10^3</f>
        <v>0</v>
      </c>
      <c r="P118" s="75">
        <f>'Margin per unit'!P118*'Volume (KT)'!P118*'Selling Price'!P$20/10^3</f>
        <v>0</v>
      </c>
    </row>
    <row r="119" spans="1:16">
      <c r="A119" s="74" t="s">
        <v>91</v>
      </c>
      <c r="B119" s="85" t="s">
        <v>2</v>
      </c>
      <c r="C119" s="85" t="s">
        <v>120</v>
      </c>
      <c r="D119" s="294" t="s">
        <v>109</v>
      </c>
      <c r="E119" s="75">
        <f>'Margin per unit'!E119*'Volume (KT)'!E119*'Selling Price'!E$20/10^3</f>
        <v>0</v>
      </c>
      <c r="F119" s="75">
        <f>'Margin per unit'!F119*'Volume (KT)'!F119*'Selling Price'!F$20/10^3</f>
        <v>0</v>
      </c>
      <c r="G119" s="75">
        <f>'Margin per unit'!G119*'Volume (KT)'!G119*'Selling Price'!G$20/10^3</f>
        <v>0</v>
      </c>
      <c r="H119" s="75">
        <f>'Margin per unit'!H119*'Volume (KT)'!H119*'Selling Price'!H$20/10^3</f>
        <v>0</v>
      </c>
      <c r="I119" s="75">
        <f>'Margin per unit'!I119*'Volume (KT)'!I119*'Selling Price'!I$20/10^3</f>
        <v>0</v>
      </c>
      <c r="J119" s="75">
        <f>'Margin per unit'!J119*'Volume (KT)'!J119*'Selling Price'!J$20/10^3</f>
        <v>0</v>
      </c>
      <c r="K119" s="75">
        <f>'Margin per unit'!K119*'Volume (KT)'!K119*'Selling Price'!K$20/10^3</f>
        <v>0</v>
      </c>
      <c r="L119" s="75">
        <f>'Margin per unit'!L119*'Volume (KT)'!L119*'Selling Price'!L$20/10^3</f>
        <v>0</v>
      </c>
      <c r="M119" s="75">
        <f>'Margin per unit'!M119*'Volume (KT)'!M119*'Selling Price'!M$20/10^3</f>
        <v>0</v>
      </c>
      <c r="N119" s="75">
        <f>'Margin per unit'!N119*'Volume (KT)'!N119*'Selling Price'!N$20/10^3</f>
        <v>0</v>
      </c>
      <c r="O119" s="75">
        <f>'Margin per unit'!O119*'Volume (KT)'!O119*'Selling Price'!O$20/10^3</f>
        <v>0</v>
      </c>
      <c r="P119" s="75">
        <f>'Margin per unit'!P119*'Volume (KT)'!P119*'Selling Price'!P$20/10^3</f>
        <v>0</v>
      </c>
    </row>
    <row r="120" spans="1:16">
      <c r="A120" s="74" t="s">
        <v>91</v>
      </c>
      <c r="B120" s="85" t="s">
        <v>87</v>
      </c>
      <c r="C120" s="85" t="s">
        <v>110</v>
      </c>
      <c r="D120" s="294" t="s">
        <v>107</v>
      </c>
      <c r="E120" s="75">
        <f>'Margin per unit'!E120*'Volume (KT)'!E120*'Selling Price'!E$20/10^3</f>
        <v>0</v>
      </c>
      <c r="F120" s="75">
        <f>'Margin per unit'!F120*'Volume (KT)'!F120*'Selling Price'!F$20/10^3</f>
        <v>0</v>
      </c>
      <c r="G120" s="75">
        <f>'Margin per unit'!G120*'Volume (KT)'!G120*'Selling Price'!G$20/10^3</f>
        <v>0</v>
      </c>
      <c r="H120" s="75">
        <f>'Margin per unit'!H120*'Volume (KT)'!H120*'Selling Price'!H$20/10^3</f>
        <v>0</v>
      </c>
      <c r="I120" s="75">
        <f>'Margin per unit'!I120*'Volume (KT)'!I120*'Selling Price'!I$20/10^3</f>
        <v>0</v>
      </c>
      <c r="J120" s="75">
        <f>'Margin per unit'!J120*'Volume (KT)'!J120*'Selling Price'!J$20/10^3</f>
        <v>0</v>
      </c>
      <c r="K120" s="75">
        <f>'Margin per unit'!K120*'Volume (KT)'!K120*'Selling Price'!K$20/10^3</f>
        <v>0</v>
      </c>
      <c r="L120" s="75">
        <f>'Margin per unit'!L120*'Volume (KT)'!L120*'Selling Price'!L$20/10^3</f>
        <v>0</v>
      </c>
      <c r="M120" s="75">
        <f>'Margin per unit'!M120*'Volume (KT)'!M120*'Selling Price'!M$20/10^3</f>
        <v>0</v>
      </c>
      <c r="N120" s="75">
        <f>'Margin per unit'!N120*'Volume (KT)'!N120*'Selling Price'!N$20/10^3</f>
        <v>0</v>
      </c>
      <c r="O120" s="75">
        <f>'Margin per unit'!O120*'Volume (KT)'!O120*'Selling Price'!O$20/10^3</f>
        <v>0</v>
      </c>
      <c r="P120" s="75">
        <f>'Margin per unit'!P120*'Volume (KT)'!P120*'Selling Price'!P$20/10^3</f>
        <v>0</v>
      </c>
    </row>
    <row r="121" spans="1:16">
      <c r="A121" s="74" t="s">
        <v>91</v>
      </c>
      <c r="B121" s="85" t="s">
        <v>87</v>
      </c>
      <c r="C121" s="85" t="s">
        <v>106</v>
      </c>
      <c r="D121" s="294" t="s">
        <v>89</v>
      </c>
      <c r="E121" s="75">
        <f>'Margin per unit'!E121*'Volume (KT)'!E121*'Selling Price'!E$20/10^3</f>
        <v>4.1614902024446305</v>
      </c>
      <c r="F121" s="75">
        <f>'Margin per unit'!F121*'Volume (KT)'!F121*'Selling Price'!F$20/10^3</f>
        <v>0.8461951786415185</v>
      </c>
      <c r="G121" s="75">
        <f>'Margin per unit'!G121*'Volume (KT)'!G121*'Selling Price'!G$20/10^3</f>
        <v>2.6027204969600706</v>
      </c>
      <c r="H121" s="75">
        <f>'Margin per unit'!H121*'Volume (KT)'!H121*'Selling Price'!H$20/10^3</f>
        <v>2.9046835946220551</v>
      </c>
      <c r="I121" s="75">
        <f>'Margin per unit'!I121*'Volume (KT)'!I121*'Selling Price'!I$20/10^3</f>
        <v>3.0065051457104048</v>
      </c>
      <c r="J121" s="75">
        <f>'Margin per unit'!J121*'Volume (KT)'!J121*'Selling Price'!J$20/10^3</f>
        <v>3.1083266967987409</v>
      </c>
      <c r="K121" s="75">
        <f>'Margin per unit'!K121*'Volume (KT)'!K121*'Selling Price'!K$20/10^3</f>
        <v>3.001344958505928</v>
      </c>
      <c r="L121" s="75">
        <f>'Margin per unit'!L121*'Volume (KT)'!L121*'Selling Price'!L$20/10^3</f>
        <v>3.103043647994165</v>
      </c>
      <c r="M121" s="75">
        <f>'Margin per unit'!M121*'Volume (KT)'!M121*'Selling Price'!M$20/10^3</f>
        <v>3.3064410269706386</v>
      </c>
      <c r="N121" s="75">
        <f>'Margin per unit'!N121*'Volume (KT)'!N121*'Selling Price'!N$20/10^3</f>
        <v>3.3685782812245479</v>
      </c>
      <c r="O121" s="75">
        <f>'Margin per unit'!O121*'Volume (KT)'!O121*'Selling Price'!O$20/10^3</f>
        <v>3.5702555977995294</v>
      </c>
      <c r="P121" s="75">
        <f>'Margin per unit'!P121*'Volume (KT)'!P121*'Selling Price'!P$20/10^3</f>
        <v>3.9736102309494918</v>
      </c>
    </row>
    <row r="122" spans="1:16">
      <c r="A122" s="74" t="s">
        <v>91</v>
      </c>
      <c r="B122" s="85" t="s">
        <v>87</v>
      </c>
      <c r="C122" s="85" t="s">
        <v>114</v>
      </c>
      <c r="D122" s="294" t="s">
        <v>89</v>
      </c>
      <c r="E122" s="75">
        <f>'Margin per unit'!E122*'Volume (KT)'!E122*'Selling Price'!E$20/10^3</f>
        <v>0</v>
      </c>
      <c r="F122" s="75">
        <f>'Margin per unit'!F122*'Volume (KT)'!F122*'Selling Price'!F$20/10^3</f>
        <v>0</v>
      </c>
      <c r="G122" s="75">
        <f>'Margin per unit'!G122*'Volume (KT)'!G122*'Selling Price'!G$20/10^3</f>
        <v>0</v>
      </c>
      <c r="H122" s="75">
        <f>'Margin per unit'!H122*'Volume (KT)'!H122*'Selling Price'!H$20/10^3</f>
        <v>0</v>
      </c>
      <c r="I122" s="75">
        <f>'Margin per unit'!I122*'Volume (KT)'!I122*'Selling Price'!I$20/10^3</f>
        <v>0</v>
      </c>
      <c r="J122" s="75">
        <f>'Margin per unit'!J122*'Volume (KT)'!J122*'Selling Price'!J$20/10^3</f>
        <v>0</v>
      </c>
      <c r="K122" s="75">
        <f>'Margin per unit'!K122*'Volume (KT)'!K122*'Selling Price'!K$20/10^3</f>
        <v>0</v>
      </c>
      <c r="L122" s="75">
        <f>'Margin per unit'!L122*'Volume (KT)'!L122*'Selling Price'!L$20/10^3</f>
        <v>0</v>
      </c>
      <c r="M122" s="75">
        <f>'Margin per unit'!M122*'Volume (KT)'!M122*'Selling Price'!M$20/10^3</f>
        <v>0</v>
      </c>
      <c r="N122" s="75">
        <f>'Margin per unit'!N122*'Volume (KT)'!N122*'Selling Price'!N$20/10^3</f>
        <v>0</v>
      </c>
      <c r="O122" s="75">
        <f>'Margin per unit'!O122*'Volume (KT)'!O122*'Selling Price'!O$20/10^3</f>
        <v>0</v>
      </c>
      <c r="P122" s="75">
        <f>'Margin per unit'!P122*'Volume (KT)'!P122*'Selling Price'!P$20/10^3</f>
        <v>0</v>
      </c>
    </row>
    <row r="123" spans="1:16">
      <c r="A123" s="74" t="s">
        <v>91</v>
      </c>
      <c r="B123" s="85" t="s">
        <v>87</v>
      </c>
      <c r="C123" s="85" t="s">
        <v>115</v>
      </c>
      <c r="D123" s="294" t="s">
        <v>89</v>
      </c>
      <c r="E123" s="75">
        <f>'Margin per unit'!E123*'Volume (KT)'!E123*'Selling Price'!E$20/10^3</f>
        <v>5.3439350823359799</v>
      </c>
      <c r="F123" s="75">
        <f>'Margin per unit'!F123*'Volume (KT)'!F123*'Selling Price'!F$20/10^3</f>
        <v>5.4252127962307783</v>
      </c>
      <c r="G123" s="75">
        <f>'Margin per unit'!G123*'Volume (KT)'!G123*'Selling Price'!G$20/10^3</f>
        <v>7.2155593790113386</v>
      </c>
      <c r="H123" s="75">
        <f>'Margin per unit'!H123*'Volume (KT)'!H123*'Selling Price'!H$20/10^3</f>
        <v>7.810426681405465</v>
      </c>
      <c r="I123" s="75">
        <f>'Margin per unit'!I123*'Volume (KT)'!I123*'Selling Price'!I$20/10^3</f>
        <v>8.3770006001634396</v>
      </c>
      <c r="J123" s="75">
        <f>'Margin per unit'!J123*'Volume (KT)'!J123*'Selling Price'!J$20/10^3</f>
        <v>8.5867529954054262</v>
      </c>
      <c r="K123" s="75">
        <f>'Margin per unit'!K123*'Volume (KT)'!K123*'Selling Price'!K$20/10^3</f>
        <v>8.3663706145222072</v>
      </c>
      <c r="L123" s="75">
        <f>'Margin per unit'!L123*'Volume (KT)'!L123*'Selling Price'!L$20/10^3</f>
        <v>8.575869914867976</v>
      </c>
      <c r="M123" s="75">
        <f>'Margin per unit'!M123*'Volume (KT)'!M123*'Selling Price'!M$20/10^3</f>
        <v>8.9948685155595118</v>
      </c>
      <c r="N123" s="75">
        <f>'Margin per unit'!N123*'Volume (KT)'!N123*'Selling Price'!N$20/10^3</f>
        <v>9.1228712593225723</v>
      </c>
      <c r="O123" s="75">
        <f>'Margin per unit'!O123*'Volume (KT)'!O123*'Selling Price'!O$20/10^3</f>
        <v>9.5383265314670318</v>
      </c>
      <c r="P123" s="75">
        <f>'Margin per unit'!P123*'Volume (KT)'!P123*'Selling Price'!P$20/10^3</f>
        <v>10.369237075755956</v>
      </c>
    </row>
    <row r="124" spans="1:16">
      <c r="A124" s="74" t="s">
        <v>91</v>
      </c>
      <c r="B124" s="85" t="s">
        <v>87</v>
      </c>
      <c r="C124" s="85" t="s">
        <v>233</v>
      </c>
      <c r="D124" s="294" t="s">
        <v>89</v>
      </c>
      <c r="E124" s="75">
        <f>'Margin per unit'!E124*'Volume (KT)'!E124*'Selling Price'!E$20/10^3</f>
        <v>0</v>
      </c>
      <c r="F124" s="75">
        <f>'Margin per unit'!F124*'Volume (KT)'!F124*'Selling Price'!F$20/10^3</f>
        <v>0</v>
      </c>
      <c r="G124" s="75">
        <f>'Margin per unit'!G124*'Volume (KT)'!G124*'Selling Price'!G$20/10^3</f>
        <v>0</v>
      </c>
      <c r="H124" s="75">
        <f>'Margin per unit'!H124*'Volume (KT)'!H124*'Selling Price'!H$20/10^3</f>
        <v>0</v>
      </c>
      <c r="I124" s="75">
        <f>'Margin per unit'!I124*'Volume (KT)'!I124*'Selling Price'!I$20/10^3</f>
        <v>0</v>
      </c>
      <c r="J124" s="75">
        <f>'Margin per unit'!J124*'Volume (KT)'!J124*'Selling Price'!J$20/10^3</f>
        <v>0</v>
      </c>
      <c r="K124" s="75">
        <f>'Margin per unit'!K124*'Volume (KT)'!K124*'Selling Price'!K$20/10^3</f>
        <v>0</v>
      </c>
      <c r="L124" s="75">
        <f>'Margin per unit'!L124*'Volume (KT)'!L124*'Selling Price'!L$20/10^3</f>
        <v>0</v>
      </c>
      <c r="M124" s="75">
        <f>'Margin per unit'!M124*'Volume (KT)'!M124*'Selling Price'!M$20/10^3</f>
        <v>0</v>
      </c>
      <c r="N124" s="75">
        <f>'Margin per unit'!N124*'Volume (KT)'!N124*'Selling Price'!N$20/10^3</f>
        <v>0</v>
      </c>
      <c r="O124" s="75">
        <f>'Margin per unit'!O124*'Volume (KT)'!O124*'Selling Price'!O$20/10^3</f>
        <v>0</v>
      </c>
      <c r="P124" s="75">
        <f>'Margin per unit'!P124*'Volume (KT)'!P124*'Selling Price'!P$20/10^3</f>
        <v>0</v>
      </c>
    </row>
    <row r="125" spans="1:16">
      <c r="A125" s="74" t="s">
        <v>91</v>
      </c>
      <c r="B125" s="85" t="s">
        <v>122</v>
      </c>
      <c r="C125" s="85" t="s">
        <v>106</v>
      </c>
      <c r="D125" s="294" t="s">
        <v>123</v>
      </c>
      <c r="E125" s="75">
        <f>'Margin per unit'!E125*'Volume (KT)'!E125*'Selling Price'!E$20/10^3</f>
        <v>0.55129999999999224</v>
      </c>
      <c r="F125" s="75">
        <f>'Margin per unit'!F125*'Volume (KT)'!F125*'Selling Price'!F$20/10^3</f>
        <v>0.51899999999999591</v>
      </c>
      <c r="G125" s="75">
        <f>'Margin per unit'!G125*'Volume (KT)'!G125*'Selling Price'!G$20/10^3</f>
        <v>0.55800000000000227</v>
      </c>
      <c r="H125" s="75">
        <f>'Margin per unit'!H125*'Volume (KT)'!H125*'Selling Price'!H$20/10^3</f>
        <v>0.54000000000000825</v>
      </c>
      <c r="I125" s="75">
        <f>'Margin per unit'!I125*'Volume (KT)'!I125*'Selling Price'!I$20/10^3</f>
        <v>0.55800000000000849</v>
      </c>
      <c r="J125" s="75">
        <f>'Margin per unit'!J125*'Volume (KT)'!J125*'Selling Price'!J$20/10^3</f>
        <v>0.54000000000000825</v>
      </c>
      <c r="K125" s="75">
        <f>'Margin per unit'!K125*'Volume (KT)'!K125*'Selling Price'!K$20/10^3</f>
        <v>0.55800000000000671</v>
      </c>
      <c r="L125" s="75">
        <f>'Margin per unit'!L125*'Volume (KT)'!L125*'Selling Price'!L$20/10^3</f>
        <v>0.55800000000000671</v>
      </c>
      <c r="M125" s="75">
        <f>'Margin per unit'!M125*'Volume (KT)'!M125*'Selling Price'!M$20/10^3</f>
        <v>0.54000000000000659</v>
      </c>
      <c r="N125" s="75">
        <f>'Margin per unit'!N125*'Volume (KT)'!N125*'Selling Price'!N$20/10^3</f>
        <v>0.55800000000000916</v>
      </c>
      <c r="O125" s="75">
        <f>'Margin per unit'!O125*'Volume (KT)'!O125*'Selling Price'!O$20/10^3</f>
        <v>0.54000000000000914</v>
      </c>
      <c r="P125" s="75">
        <f>'Margin per unit'!P125*'Volume (KT)'!P125*'Selling Price'!P$20/10^3</f>
        <v>0.55800000000000916</v>
      </c>
    </row>
    <row r="126" spans="1:16">
      <c r="A126" s="74" t="s">
        <v>91</v>
      </c>
      <c r="B126" s="85" t="s">
        <v>96</v>
      </c>
      <c r="C126" s="85" t="s">
        <v>106</v>
      </c>
      <c r="D126" s="294" t="s">
        <v>96</v>
      </c>
      <c r="E126" s="75">
        <f>'Margin per unit'!E126*'Volume (KT)'!E126*'Selling Price'!E$20/10^3</f>
        <v>12.448788768790219</v>
      </c>
      <c r="F126" s="75">
        <f>'Margin per unit'!F126*'Volume (KT)'!F126*'Selling Price'!F$20/10^3</f>
        <v>13.850072648078422</v>
      </c>
      <c r="G126" s="75">
        <f>'Margin per unit'!G126*'Volume (KT)'!G126*'Selling Price'!G$20/10^3</f>
        <v>9.5869416734033202</v>
      </c>
      <c r="H126" s="75">
        <f>'Margin per unit'!H126*'Volume (KT)'!H126*'Selling Price'!H$20/10^3</f>
        <v>9.046416202423007</v>
      </c>
      <c r="I126" s="75">
        <f>'Margin per unit'!I126*'Volume (KT)'!I126*'Selling Price'!I$20/10^3</f>
        <v>6.6944447029329517</v>
      </c>
      <c r="J126" s="75">
        <f>'Margin per unit'!J126*'Volume (KT)'!J126*'Selling Price'!J$20/10^3</f>
        <v>5.0364785965671768</v>
      </c>
      <c r="K126" s="75">
        <f>'Margin per unit'!K126*'Volume (KT)'!K126*'Selling Price'!K$20/10^3</f>
        <v>3.5947988808979936</v>
      </c>
      <c r="L126" s="75">
        <f>'Margin per unit'!L126*'Volume (KT)'!L126*'Selling Price'!L$20/10^3</f>
        <v>4.4615487711250719</v>
      </c>
      <c r="M126" s="75">
        <f>'Margin per unit'!M126*'Volume (KT)'!M126*'Selling Price'!M$20/10^3</f>
        <v>1.5983187753647319</v>
      </c>
      <c r="N126" s="75">
        <f>'Margin per unit'!N126*'Volume (KT)'!N126*'Selling Price'!N$20/10^3</f>
        <v>5.5321159480392207E-2</v>
      </c>
      <c r="O126" s="75">
        <f>'Margin per unit'!O126*'Volume (KT)'!O126*'Selling Price'!O$20/10^3</f>
        <v>1.7438466227802483</v>
      </c>
      <c r="P126" s="75">
        <f>'Margin per unit'!P126*'Volume (KT)'!P126*'Selling Price'!P$20/10^3</f>
        <v>0.74615493665274324</v>
      </c>
    </row>
    <row r="127" spans="1:16" s="73" customFormat="1" ht="23.5">
      <c r="A127" s="71" t="s">
        <v>6</v>
      </c>
      <c r="B127" s="72"/>
      <c r="D127" s="72"/>
    </row>
    <row r="128" spans="1:16">
      <c r="A128" s="485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</row>
    <row r="129" spans="1:16" ht="15" thickBot="1">
      <c r="A129" s="486"/>
      <c r="B129" s="488"/>
      <c r="C129" s="488"/>
      <c r="D129" s="488"/>
      <c r="E129" s="302">
        <f>E24</f>
        <v>23743</v>
      </c>
      <c r="F129" s="302">
        <f t="shared" ref="F129:P129" si="2">F24</f>
        <v>23774</v>
      </c>
      <c r="G129" s="302">
        <f t="shared" si="2"/>
        <v>23802</v>
      </c>
      <c r="H129" s="302">
        <f t="shared" si="2"/>
        <v>23833</v>
      </c>
      <c r="I129" s="302">
        <f t="shared" si="2"/>
        <v>23863</v>
      </c>
      <c r="J129" s="302">
        <f t="shared" si="2"/>
        <v>23894</v>
      </c>
      <c r="K129" s="302">
        <f t="shared" si="2"/>
        <v>23924</v>
      </c>
      <c r="L129" s="302">
        <f t="shared" si="2"/>
        <v>23955</v>
      </c>
      <c r="M129" s="302">
        <f t="shared" si="2"/>
        <v>23986</v>
      </c>
      <c r="N129" s="302">
        <f t="shared" si="2"/>
        <v>24016</v>
      </c>
      <c r="O129" s="302">
        <f t="shared" si="2"/>
        <v>24047</v>
      </c>
      <c r="P129" s="302">
        <f t="shared" si="2"/>
        <v>24077</v>
      </c>
    </row>
    <row r="130" spans="1:16">
      <c r="A130" s="74" t="s">
        <v>91</v>
      </c>
      <c r="B130" s="107" t="s">
        <v>95</v>
      </c>
      <c r="C130" s="107" t="s">
        <v>2</v>
      </c>
      <c r="D130" s="108" t="s">
        <v>95</v>
      </c>
      <c r="E130" s="75">
        <f>'Margin per unit'!E130*'Volume (KT)'!E130*'Selling Price'!E$20/10^3</f>
        <v>185.94674930745754</v>
      </c>
      <c r="F130" s="75">
        <f>'Margin per unit'!F130*'Volume (KT)'!F130*'Selling Price'!F$20/10^3</f>
        <v>280.29851805957787</v>
      </c>
      <c r="G130" s="75">
        <f>'Margin per unit'!G130*'Volume (KT)'!G130*'Selling Price'!G$20/10^3</f>
        <v>499.14554795051652</v>
      </c>
      <c r="H130" s="75">
        <f>'Margin per unit'!H130*'Volume (KT)'!H130*'Selling Price'!H$20/10^3</f>
        <v>398.73495428696259</v>
      </c>
      <c r="I130" s="75">
        <f>'Margin per unit'!I130*'Volume (KT)'!I130*'Selling Price'!I$20/10^3</f>
        <v>353.33130616785786</v>
      </c>
      <c r="J130" s="75">
        <f>'Margin per unit'!J130*'Volume (KT)'!J130*'Selling Price'!J$20/10^3</f>
        <v>383.4319961347498</v>
      </c>
      <c r="K130" s="75">
        <f>'Margin per unit'!K130*'Volume (KT)'!K130*'Selling Price'!K$20/10^3</f>
        <v>367.79487074224357</v>
      </c>
      <c r="L130" s="75">
        <f>'Margin per unit'!L130*'Volume (KT)'!L130*'Selling Price'!L$20/10^3</f>
        <v>336.93764858421338</v>
      </c>
      <c r="M130" s="75">
        <f>'Margin per unit'!M130*'Volume (KT)'!M130*'Selling Price'!M$20/10^3</f>
        <v>363.87383084237558</v>
      </c>
      <c r="N130" s="75">
        <f>'Margin per unit'!N130*'Volume (KT)'!N130*'Selling Price'!N$20/10^3</f>
        <v>408.06352656513224</v>
      </c>
      <c r="O130" s="75">
        <f>'Margin per unit'!O130*'Volume (KT)'!O130*'Selling Price'!O$20/10^3</f>
        <v>372.30046434008517</v>
      </c>
      <c r="P130" s="75">
        <f>'Margin per unit'!P130*'Volume (KT)'!P130*'Selling Price'!P$20/10^3</f>
        <v>365.54896054481276</v>
      </c>
    </row>
    <row r="131" spans="1:16" ht="15" thickBot="1">
      <c r="A131" s="74" t="s">
        <v>91</v>
      </c>
      <c r="B131" s="109" t="s">
        <v>95</v>
      </c>
      <c r="C131" s="109" t="s">
        <v>3</v>
      </c>
      <c r="D131" s="110" t="s">
        <v>95</v>
      </c>
      <c r="E131" s="75">
        <f>'Margin per unit'!E131*'Volume (KT)'!E131*'Selling Price'!E$20/10^3</f>
        <v>342.54800162828064</v>
      </c>
      <c r="F131" s="75">
        <f>'Margin per unit'!F131*'Volume (KT)'!F131*'Selling Price'!F$20/10^3</f>
        <v>327.28056244921157</v>
      </c>
      <c r="G131" s="75">
        <f>'Margin per unit'!G131*'Volume (KT)'!G131*'Selling Price'!G$20/10^3</f>
        <v>650.55925615858894</v>
      </c>
      <c r="H131" s="75">
        <f>'Margin per unit'!H131*'Volume (KT)'!H131*'Selling Price'!H$20/10^3</f>
        <v>485.77464112827295</v>
      </c>
      <c r="I131" s="75">
        <f>'Margin per unit'!I131*'Volume (KT)'!I131*'Selling Price'!I$20/10^3</f>
        <v>487.81486890280462</v>
      </c>
      <c r="J131" s="75">
        <f>'Margin per unit'!J131*'Volume (KT)'!J131*'Selling Price'!J$20/10^3</f>
        <v>428.24306628638084</v>
      </c>
      <c r="K131" s="75">
        <f>'Margin per unit'!K131*'Volume (KT)'!K131*'Selling Price'!K$20/10^3</f>
        <v>376.6340548436429</v>
      </c>
      <c r="L131" s="75">
        <f>'Margin per unit'!L131*'Volume (KT)'!L131*'Selling Price'!L$20/10^3</f>
        <v>352.07400668191889</v>
      </c>
      <c r="M131" s="75">
        <f>'Margin per unit'!M131*'Volume (KT)'!M131*'Selling Price'!M$20/10^3</f>
        <v>302.56337354597349</v>
      </c>
      <c r="N131" s="75">
        <f>'Margin per unit'!N131*'Volume (KT)'!N131*'Selling Price'!N$20/10^3</f>
        <v>253.8822689479116</v>
      </c>
      <c r="O131" s="75">
        <f>'Margin per unit'!O131*'Volume (KT)'!O131*'Selling Price'!O$20/10^3</f>
        <v>251.99514788073924</v>
      </c>
      <c r="P131" s="75">
        <f>'Margin per unit'!P131*'Volume (KT)'!P131*'Selling Price'!P$20/10^3</f>
        <v>268.04912023560888</v>
      </c>
    </row>
    <row r="132" spans="1:16">
      <c r="A132" s="74" t="s">
        <v>91</v>
      </c>
      <c r="B132" s="106" t="s">
        <v>95</v>
      </c>
      <c r="C132" s="106" t="s">
        <v>42</v>
      </c>
      <c r="D132" s="106" t="s">
        <v>107</v>
      </c>
      <c r="E132" s="75">
        <f>'Margin per unit'!E132*'Volume (KT)'!E132*'Selling Price'!E$20/10^3</f>
        <v>0</v>
      </c>
      <c r="F132" s="75">
        <f>'Margin per unit'!F132*'Volume (KT)'!F132*'Selling Price'!F$20/10^3</f>
        <v>16.567117014569181</v>
      </c>
      <c r="G132" s="75">
        <f>'Margin per unit'!G132*'Volume (KT)'!G132*'Selling Price'!G$20/10^3</f>
        <v>0</v>
      </c>
      <c r="H132" s="75">
        <f>'Margin per unit'!H132*'Volume (KT)'!H132*'Selling Price'!H$20/10^3</f>
        <v>36.585189696388539</v>
      </c>
      <c r="I132" s="75">
        <f>'Margin per unit'!I132*'Volume (KT)'!I132*'Selling Price'!I$20/10^3</f>
        <v>0</v>
      </c>
      <c r="J132" s="75">
        <f>'Margin per unit'!J132*'Volume (KT)'!J132*'Selling Price'!J$20/10^3</f>
        <v>0</v>
      </c>
      <c r="K132" s="75">
        <f>'Margin per unit'!K132*'Volume (KT)'!K132*'Selling Price'!K$20/10^3</f>
        <v>0</v>
      </c>
      <c r="L132" s="75">
        <f>'Margin per unit'!L132*'Volume (KT)'!L132*'Selling Price'!L$20/10^3</f>
        <v>0</v>
      </c>
      <c r="M132" s="75">
        <f>'Margin per unit'!M132*'Volume (KT)'!M132*'Selling Price'!M$20/10^3</f>
        <v>0</v>
      </c>
      <c r="N132" s="75">
        <f>'Margin per unit'!N132*'Volume (KT)'!N132*'Selling Price'!N$20/10^3</f>
        <v>0</v>
      </c>
      <c r="O132" s="75">
        <f>'Margin per unit'!O132*'Volume (KT)'!O132*'Selling Price'!O$20/10^3</f>
        <v>0</v>
      </c>
      <c r="P132" s="75">
        <f>'Margin per unit'!P132*'Volume (KT)'!P132*'Selling Price'!P$20/10^3</f>
        <v>0</v>
      </c>
    </row>
    <row r="133" spans="1:16">
      <c r="A133" s="74" t="s">
        <v>91</v>
      </c>
      <c r="B133" s="83" t="s">
        <v>96</v>
      </c>
      <c r="C133" s="83" t="s">
        <v>42</v>
      </c>
      <c r="D133" s="83" t="s">
        <v>96</v>
      </c>
      <c r="E133" s="75">
        <f>'Margin per unit'!E133*'Volume (KT)'!E133*'Selling Price'!E$20/10^3</f>
        <v>0</v>
      </c>
      <c r="F133" s="75">
        <f>'Margin per unit'!F133*'Volume (KT)'!F133*'Selling Price'!F$20/10^3</f>
        <v>0</v>
      </c>
      <c r="G133" s="75">
        <f>'Margin per unit'!G133*'Volume (KT)'!G133*'Selling Price'!G$20/10^3</f>
        <v>0</v>
      </c>
      <c r="H133" s="75">
        <f>'Margin per unit'!H133*'Volume (KT)'!H133*'Selling Price'!H$20/10^3</f>
        <v>0</v>
      </c>
      <c r="I133" s="75">
        <f>'Margin per unit'!I133*'Volume (KT)'!I133*'Selling Price'!I$20/10^3</f>
        <v>0</v>
      </c>
      <c r="J133" s="75">
        <f>'Margin per unit'!J133*'Volume (KT)'!J133*'Selling Price'!J$20/10^3</f>
        <v>0</v>
      </c>
      <c r="K133" s="75">
        <f>'Margin per unit'!K133*'Volume (KT)'!K133*'Selling Price'!K$20/10^3</f>
        <v>0</v>
      </c>
      <c r="L133" s="75">
        <f>'Margin per unit'!L133*'Volume (KT)'!L133*'Selling Price'!L$20/10^3</f>
        <v>0</v>
      </c>
      <c r="M133" s="75">
        <f>'Margin per unit'!M133*'Volume (KT)'!M133*'Selling Price'!M$20/10^3</f>
        <v>0</v>
      </c>
      <c r="N133" s="75">
        <f>'Margin per unit'!N133*'Volume (KT)'!N133*'Selling Price'!N$20/10^3</f>
        <v>0</v>
      </c>
      <c r="O133" s="75">
        <f>'Margin per unit'!O133*'Volume (KT)'!O133*'Selling Price'!O$20/10^3</f>
        <v>0</v>
      </c>
      <c r="P133" s="75">
        <f>'Margin per unit'!P133*'Volume (KT)'!P133*'Selling Price'!P$20/10^3</f>
        <v>0</v>
      </c>
    </row>
    <row r="134" spans="1:16">
      <c r="A134" s="74" t="s">
        <v>91</v>
      </c>
      <c r="B134" s="83" t="s">
        <v>96</v>
      </c>
      <c r="C134" s="83" t="s">
        <v>116</v>
      </c>
      <c r="D134" s="83" t="s">
        <v>96</v>
      </c>
      <c r="E134" s="75">
        <f>'Margin per unit'!E134*'Volume (KT)'!E134*'Selling Price'!E$20/10^3</f>
        <v>31.051361675613979</v>
      </c>
      <c r="F134" s="75">
        <f>'Margin per unit'!F134*'Volume (KT)'!F134*'Selling Price'!F$20/10^3</f>
        <v>56.696968472323228</v>
      </c>
      <c r="G134" s="75">
        <f>'Margin per unit'!G134*'Volume (KT)'!G134*'Selling Price'!G$20/10^3</f>
        <v>89.731126835501371</v>
      </c>
      <c r="H134" s="75">
        <f>'Margin per unit'!H134*'Volume (KT)'!H134*'Selling Price'!H$20/10^3</f>
        <v>57.873183432497981</v>
      </c>
      <c r="I134" s="75">
        <f>'Margin per unit'!I134*'Volume (KT)'!I134*'Selling Price'!I$20/10^3</f>
        <v>81.748853681393527</v>
      </c>
      <c r="J134" s="75">
        <f>'Margin per unit'!J134*'Volume (KT)'!J134*'Selling Price'!J$20/10^3</f>
        <v>25.410462935616888</v>
      </c>
      <c r="K134" s="75">
        <f>'Margin per unit'!K134*'Volume (KT)'!K134*'Selling Price'!K$20/10^3</f>
        <v>23.017806984097383</v>
      </c>
      <c r="L134" s="75">
        <f>'Margin per unit'!L134*'Volume (KT)'!L134*'Selling Price'!L$20/10^3</f>
        <v>44.4624690463204</v>
      </c>
      <c r="M134" s="75">
        <f>'Margin per unit'!M134*'Volume (KT)'!M134*'Selling Price'!M$20/10^3</f>
        <v>0</v>
      </c>
      <c r="N134" s="75">
        <f>'Margin per unit'!N134*'Volume (KT)'!N134*'Selling Price'!N$20/10^3</f>
        <v>0</v>
      </c>
      <c r="O134" s="75">
        <f>'Margin per unit'!O134*'Volume (KT)'!O134*'Selling Price'!O$20/10^3</f>
        <v>19.120999805891859</v>
      </c>
      <c r="P134" s="75">
        <f>'Margin per unit'!P134*'Volume (KT)'!P134*'Selling Price'!P$20/10^3</f>
        <v>0</v>
      </c>
    </row>
    <row r="135" spans="1:16">
      <c r="A135" s="74" t="s">
        <v>91</v>
      </c>
      <c r="B135" s="83" t="s">
        <v>96</v>
      </c>
      <c r="C135" s="83" t="s">
        <v>3</v>
      </c>
      <c r="D135" s="83" t="s">
        <v>96</v>
      </c>
      <c r="E135" s="75">
        <f>'Margin per unit'!E135*'Volume (KT)'!E135*'Selling Price'!E$20/10^3</f>
        <v>0</v>
      </c>
      <c r="F135" s="75">
        <f>'Margin per unit'!F135*'Volume (KT)'!F135*'Selling Price'!F$20/10^3</f>
        <v>0</v>
      </c>
      <c r="G135" s="75">
        <f>'Margin per unit'!G135*'Volume (KT)'!G135*'Selling Price'!G$20/10^3</f>
        <v>0</v>
      </c>
      <c r="H135" s="75">
        <f>'Margin per unit'!H135*'Volume (KT)'!H135*'Selling Price'!H$20/10^3</f>
        <v>0</v>
      </c>
      <c r="I135" s="75">
        <f>'Margin per unit'!I135*'Volume (KT)'!I135*'Selling Price'!I$20/10^3</f>
        <v>0</v>
      </c>
      <c r="J135" s="75">
        <f>'Margin per unit'!J135*'Volume (KT)'!J135*'Selling Price'!J$20/10^3</f>
        <v>0</v>
      </c>
      <c r="K135" s="75">
        <f>'Margin per unit'!K135*'Volume (KT)'!K135*'Selling Price'!K$20/10^3</f>
        <v>0</v>
      </c>
      <c r="L135" s="75">
        <f>'Margin per unit'!L135*'Volume (KT)'!L135*'Selling Price'!L$20/10^3</f>
        <v>0</v>
      </c>
      <c r="M135" s="75">
        <f>'Margin per unit'!M135*'Volume (KT)'!M135*'Selling Price'!M$20/10^3</f>
        <v>0</v>
      </c>
      <c r="N135" s="75">
        <f>'Margin per unit'!N135*'Volume (KT)'!N135*'Selling Price'!N$20/10^3</f>
        <v>0</v>
      </c>
      <c r="O135" s="75">
        <f>'Margin per unit'!O135*'Volume (KT)'!O135*'Selling Price'!O$20/10^3</f>
        <v>0</v>
      </c>
      <c r="P135" s="75">
        <f>'Margin per unit'!P135*'Volume (KT)'!P135*'Selling Price'!P$20/10^3</f>
        <v>0</v>
      </c>
    </row>
    <row r="136" spans="1:16" s="73" customFormat="1" ht="23.5">
      <c r="A136" s="71" t="s">
        <v>94</v>
      </c>
      <c r="B136" s="72"/>
      <c r="D136" s="72"/>
    </row>
    <row r="137" spans="1:16">
      <c r="A137" s="485" t="s">
        <v>1</v>
      </c>
      <c r="B137" s="487" t="s">
        <v>94</v>
      </c>
      <c r="C137" s="487" t="s">
        <v>99</v>
      </c>
      <c r="D137" s="487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</row>
    <row r="138" spans="1:16" ht="15" thickBot="1">
      <c r="A138" s="486"/>
      <c r="B138" s="488"/>
      <c r="C138" s="488"/>
      <c r="D138" s="488"/>
      <c r="E138" s="302">
        <f>E24</f>
        <v>23743</v>
      </c>
      <c r="F138" s="302">
        <f t="shared" ref="F138:P138" si="3">F24</f>
        <v>23774</v>
      </c>
      <c r="G138" s="302">
        <f t="shared" si="3"/>
        <v>23802</v>
      </c>
      <c r="H138" s="302">
        <f t="shared" si="3"/>
        <v>23833</v>
      </c>
      <c r="I138" s="302">
        <f t="shared" si="3"/>
        <v>23863</v>
      </c>
      <c r="J138" s="302">
        <f t="shared" si="3"/>
        <v>23894</v>
      </c>
      <c r="K138" s="302">
        <f t="shared" si="3"/>
        <v>23924</v>
      </c>
      <c r="L138" s="302">
        <f t="shared" si="3"/>
        <v>23955</v>
      </c>
      <c r="M138" s="302">
        <f t="shared" si="3"/>
        <v>23986</v>
      </c>
      <c r="N138" s="302">
        <f t="shared" si="3"/>
        <v>24016</v>
      </c>
      <c r="O138" s="302">
        <f t="shared" si="3"/>
        <v>24047</v>
      </c>
      <c r="P138" s="302">
        <f t="shared" si="3"/>
        <v>24077</v>
      </c>
    </row>
    <row r="139" spans="1:16" ht="15" thickBot="1">
      <c r="A139" s="74" t="s">
        <v>91</v>
      </c>
      <c r="B139" s="112" t="s">
        <v>95</v>
      </c>
      <c r="C139" s="112" t="s">
        <v>3</v>
      </c>
      <c r="D139" s="113" t="s">
        <v>95</v>
      </c>
      <c r="E139" s="75">
        <f>'Margin per unit'!E139*'Volume (KT)'!E139*'Selling Price'!E$20/10^3</f>
        <v>46.171981131749313</v>
      </c>
      <c r="F139" s="75">
        <f>'Margin per unit'!F139*'Volume (KT)'!F139*'Selling Price'!F$20/10^3</f>
        <v>52.814867984926728</v>
      </c>
      <c r="G139" s="75">
        <f>'Margin per unit'!G139*'Volume (KT)'!G139*'Selling Price'!G$20/10^3</f>
        <v>98.449178302555296</v>
      </c>
      <c r="H139" s="75">
        <f>'Margin per unit'!H139*'Volume (KT)'!H139*'Selling Price'!H$20/10^3</f>
        <v>91.865360758768375</v>
      </c>
      <c r="I139" s="75">
        <f>'Margin per unit'!I139*'Volume (KT)'!I139*'Selling Price'!I$20/10^3</f>
        <v>88.811026176343063</v>
      </c>
      <c r="J139" s="75">
        <f>'Margin per unit'!J139*'Volume (KT)'!J139*'Selling Price'!J$20/10^3</f>
        <v>79.492979072339963</v>
      </c>
      <c r="K139" s="75">
        <f>'Margin per unit'!K139*'Volume (KT)'!K139*'Selling Price'!K$20/10^3</f>
        <v>73.479670999651333</v>
      </c>
      <c r="L139" s="75">
        <f>'Margin per unit'!L139*'Volume (KT)'!L139*'Selling Price'!L$20/10^3</f>
        <v>70.627770848884936</v>
      </c>
      <c r="M139" s="75">
        <f>'Margin per unit'!M139*'Volume (KT)'!M139*'Selling Price'!M$20/10^3</f>
        <v>68.096468678926271</v>
      </c>
      <c r="N139" s="75">
        <f>'Margin per unit'!N139*'Volume (KT)'!N139*'Selling Price'!N$20/10^3</f>
        <v>61.527442105581663</v>
      </c>
      <c r="O139" s="75">
        <f>'Margin per unit'!O139*'Volume (KT)'!O139*'Selling Price'!O$20/10^3</f>
        <v>57.517999389094243</v>
      </c>
      <c r="P139" s="75">
        <f>'Margin per unit'!P139*'Volume (KT)'!P139*'Selling Price'!P$20/10^3</f>
        <v>58.124887211828003</v>
      </c>
    </row>
    <row r="140" spans="1:16" s="73" customFormat="1" ht="23.5">
      <c r="A140" s="71" t="s">
        <v>155</v>
      </c>
      <c r="B140" s="72"/>
      <c r="D140" s="72"/>
    </row>
    <row r="141" spans="1:16">
      <c r="A141" s="485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</row>
    <row r="142" spans="1:16" ht="15" thickBot="1">
      <c r="A142" s="486"/>
      <c r="B142" s="488"/>
      <c r="C142" s="488"/>
      <c r="D142" s="488"/>
      <c r="E142" s="302">
        <f>E24</f>
        <v>23743</v>
      </c>
      <c r="F142" s="302">
        <f t="shared" ref="F142:P142" si="4">F24</f>
        <v>23774</v>
      </c>
      <c r="G142" s="302">
        <f t="shared" si="4"/>
        <v>23802</v>
      </c>
      <c r="H142" s="302">
        <f t="shared" si="4"/>
        <v>23833</v>
      </c>
      <c r="I142" s="302">
        <f t="shared" si="4"/>
        <v>23863</v>
      </c>
      <c r="J142" s="302">
        <f t="shared" si="4"/>
        <v>23894</v>
      </c>
      <c r="K142" s="302">
        <f t="shared" si="4"/>
        <v>23924</v>
      </c>
      <c r="L142" s="302">
        <f t="shared" si="4"/>
        <v>23955</v>
      </c>
      <c r="M142" s="302">
        <f t="shared" si="4"/>
        <v>23986</v>
      </c>
      <c r="N142" s="302">
        <f t="shared" si="4"/>
        <v>24016</v>
      </c>
      <c r="O142" s="302">
        <f t="shared" si="4"/>
        <v>24047</v>
      </c>
      <c r="P142" s="302">
        <f t="shared" si="4"/>
        <v>24077</v>
      </c>
    </row>
    <row r="143" spans="1:16" ht="15" thickBot="1">
      <c r="A143" s="74" t="s">
        <v>91</v>
      </c>
      <c r="B143" s="112" t="s">
        <v>95</v>
      </c>
      <c r="C143" s="112" t="s">
        <v>156</v>
      </c>
      <c r="D143" s="113" t="s">
        <v>95</v>
      </c>
      <c r="E143" s="75">
        <f>'Margin per unit'!E143*'Volume (KT)'!E143/10^3</f>
        <v>17.496300000000002</v>
      </c>
      <c r="F143" s="75">
        <f>'Margin per unit'!F143*'Volume (KT)'!F143/10^3</f>
        <v>17.496300000000002</v>
      </c>
      <c r="G143" s="75">
        <f>'Margin per unit'!G143*'Volume (KT)'!G143/10^3</f>
        <v>17.496300000000002</v>
      </c>
      <c r="H143" s="75">
        <f>'Margin per unit'!H143*'Volume (KT)'!H143/10^3</f>
        <v>17.496300000000002</v>
      </c>
      <c r="I143" s="75">
        <f>'Margin per unit'!I143*'Volume (KT)'!I143/10^3</f>
        <v>17.496300000000002</v>
      </c>
      <c r="J143" s="75">
        <f>'Margin per unit'!J143*'Volume (KT)'!J143/10^3</f>
        <v>17.496300000000002</v>
      </c>
      <c r="K143" s="75">
        <f>'Margin per unit'!K143*'Volume (KT)'!K143/10^3</f>
        <v>17.496300000000002</v>
      </c>
      <c r="L143" s="75">
        <f>'Margin per unit'!L143*'Volume (KT)'!L143/10^3</f>
        <v>17.496300000000002</v>
      </c>
      <c r="M143" s="75">
        <f>'Margin per unit'!M143*'Volume (KT)'!M143/10^3</f>
        <v>17.496300000000002</v>
      </c>
      <c r="N143" s="75">
        <f>'Margin per unit'!N143*'Volume (KT)'!N143/10^3</f>
        <v>17.496300000000002</v>
      </c>
      <c r="O143" s="75">
        <f>'Margin per unit'!O143*'Volume (KT)'!O143/10^3</f>
        <v>17.496300000000002</v>
      </c>
      <c r="P143" s="75">
        <f>'Margin per unit'!P143*'Volume (KT)'!P143/10^3</f>
        <v>17.496300000000002</v>
      </c>
    </row>
    <row r="144" spans="1:16" ht="15" thickBot="1">
      <c r="A144" s="74" t="s">
        <v>91</v>
      </c>
      <c r="B144" s="112" t="s">
        <v>95</v>
      </c>
      <c r="C144" s="112" t="s">
        <v>157</v>
      </c>
      <c r="D144" s="113" t="s">
        <v>95</v>
      </c>
      <c r="E144" s="75">
        <f>'Margin per unit'!E144*'Volume (KT)'!E144/10^3</f>
        <v>8.7481500000000008</v>
      </c>
      <c r="F144" s="75">
        <f>'Margin per unit'!F144*'Volume (KT)'!F144/10^3</f>
        <v>8.7481500000000008</v>
      </c>
      <c r="G144" s="75">
        <f>'Margin per unit'!G144*'Volume (KT)'!G144/10^3</f>
        <v>8.7481500000000008</v>
      </c>
      <c r="H144" s="75">
        <f>'Margin per unit'!H144*'Volume (KT)'!H144/10^3</f>
        <v>8.7481500000000008</v>
      </c>
      <c r="I144" s="75">
        <f>'Margin per unit'!I144*'Volume (KT)'!I144/10^3</f>
        <v>8.7481500000000008</v>
      </c>
      <c r="J144" s="75">
        <f>'Margin per unit'!J144*'Volume (KT)'!J144/10^3</f>
        <v>8.7481500000000008</v>
      </c>
      <c r="K144" s="75">
        <f>'Margin per unit'!K144*'Volume (KT)'!K144/10^3</f>
        <v>8.7481500000000008</v>
      </c>
      <c r="L144" s="75">
        <f>'Margin per unit'!L144*'Volume (KT)'!L144/10^3</f>
        <v>8.7481500000000008</v>
      </c>
      <c r="M144" s="75">
        <f>'Margin per unit'!M144*'Volume (KT)'!M144/10^3</f>
        <v>8.7481500000000008</v>
      </c>
      <c r="N144" s="75">
        <f>'Margin per unit'!N144*'Volume (KT)'!N144/10^3</f>
        <v>8.7481500000000008</v>
      </c>
      <c r="O144" s="75">
        <f>'Margin per unit'!O144*'Volume (KT)'!O144/10^3</f>
        <v>8.7481500000000008</v>
      </c>
      <c r="P144" s="75">
        <f>'Margin per unit'!P144*'Volume (KT)'!P144/10^3</f>
        <v>8.7481500000000008</v>
      </c>
    </row>
    <row r="145" spans="1:16" ht="15" thickBot="1"/>
    <row r="146" spans="1:16">
      <c r="A146" s="496" t="s">
        <v>127</v>
      </c>
      <c r="B146" s="497"/>
      <c r="C146" s="497"/>
      <c r="D146" s="497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</row>
    <row r="147" spans="1:16">
      <c r="A147" s="498"/>
      <c r="B147" s="485"/>
      <c r="C147" s="485"/>
      <c r="D147" s="485"/>
      <c r="E147" s="302">
        <f>E24</f>
        <v>23743</v>
      </c>
      <c r="F147" s="302">
        <f t="shared" ref="F147:P147" si="5">F24</f>
        <v>23774</v>
      </c>
      <c r="G147" s="302">
        <f t="shared" si="5"/>
        <v>23802</v>
      </c>
      <c r="H147" s="302">
        <f t="shared" si="5"/>
        <v>23833</v>
      </c>
      <c r="I147" s="302">
        <f t="shared" si="5"/>
        <v>23863</v>
      </c>
      <c r="J147" s="302">
        <f t="shared" si="5"/>
        <v>23894</v>
      </c>
      <c r="K147" s="302">
        <f t="shared" si="5"/>
        <v>23924</v>
      </c>
      <c r="L147" s="302">
        <f t="shared" si="5"/>
        <v>23955</v>
      </c>
      <c r="M147" s="302">
        <f t="shared" si="5"/>
        <v>23986</v>
      </c>
      <c r="N147" s="302">
        <f t="shared" si="5"/>
        <v>24016</v>
      </c>
      <c r="O147" s="302">
        <f t="shared" si="5"/>
        <v>24047</v>
      </c>
      <c r="P147" s="302">
        <f t="shared" si="5"/>
        <v>24077</v>
      </c>
    </row>
    <row r="148" spans="1:16" ht="15" thickBot="1">
      <c r="A148" s="499"/>
      <c r="B148" s="500"/>
      <c r="C148" s="500"/>
      <c r="D148" s="500"/>
      <c r="E148" s="295">
        <f>SUM(E25:E31)</f>
        <v>602.36910412190059</v>
      </c>
      <c r="F148" s="295">
        <f t="shared" ref="F148:P148" si="6">SUM(F25:F31)</f>
        <v>598.47459541095179</v>
      </c>
      <c r="G148" s="295">
        <f t="shared" si="6"/>
        <v>729.81124218110631</v>
      </c>
      <c r="H148" s="295">
        <f t="shared" si="6"/>
        <v>650.24817816736311</v>
      </c>
      <c r="I148" s="295">
        <f t="shared" si="6"/>
        <v>543.94326779665323</v>
      </c>
      <c r="J148" s="295">
        <f t="shared" si="6"/>
        <v>592.15974936923612</v>
      </c>
      <c r="K148" s="295">
        <f t="shared" si="6"/>
        <v>565.75610280175124</v>
      </c>
      <c r="L148" s="295">
        <f t="shared" si="6"/>
        <v>437.21200882271972</v>
      </c>
      <c r="M148" s="295">
        <f t="shared" si="6"/>
        <v>478.95850621313593</v>
      </c>
      <c r="N148" s="295">
        <f t="shared" si="6"/>
        <v>380.94599523599157</v>
      </c>
      <c r="O148" s="295">
        <f t="shared" si="6"/>
        <v>387.20595173007797</v>
      </c>
      <c r="P148" s="295">
        <f t="shared" si="6"/>
        <v>415.27250759191782</v>
      </c>
    </row>
    <row r="149" spans="1:16">
      <c r="A149" s="496" t="s">
        <v>128</v>
      </c>
      <c r="B149" s="497"/>
      <c r="C149" s="497"/>
      <c r="D149" s="497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</row>
    <row r="150" spans="1:16">
      <c r="A150" s="498"/>
      <c r="B150" s="485"/>
      <c r="C150" s="485"/>
      <c r="D150" s="485"/>
      <c r="E150" s="302">
        <f>E24</f>
        <v>23743</v>
      </c>
      <c r="F150" s="302">
        <f t="shared" ref="F150:P150" si="7">F24</f>
        <v>23774</v>
      </c>
      <c r="G150" s="302">
        <f t="shared" si="7"/>
        <v>23802</v>
      </c>
      <c r="H150" s="302">
        <f t="shared" si="7"/>
        <v>23833</v>
      </c>
      <c r="I150" s="302">
        <f t="shared" si="7"/>
        <v>23863</v>
      </c>
      <c r="J150" s="302">
        <f t="shared" si="7"/>
        <v>23894</v>
      </c>
      <c r="K150" s="302">
        <f t="shared" si="7"/>
        <v>23924</v>
      </c>
      <c r="L150" s="302">
        <f t="shared" si="7"/>
        <v>23955</v>
      </c>
      <c r="M150" s="302">
        <f t="shared" si="7"/>
        <v>23986</v>
      </c>
      <c r="N150" s="302">
        <f t="shared" si="7"/>
        <v>24016</v>
      </c>
      <c r="O150" s="302">
        <f t="shared" si="7"/>
        <v>24047</v>
      </c>
      <c r="P150" s="302">
        <f t="shared" si="7"/>
        <v>24077</v>
      </c>
    </row>
    <row r="151" spans="1:16" ht="15" thickBot="1">
      <c r="A151" s="499"/>
      <c r="B151" s="500"/>
      <c r="C151" s="500"/>
      <c r="D151" s="500"/>
      <c r="E151" s="295">
        <f t="shared" ref="E151:P151" si="8">SUM(E35:E54)</f>
        <v>919.22731550462822</v>
      </c>
      <c r="F151" s="295">
        <f t="shared" si="8"/>
        <v>795.02731113373636</v>
      </c>
      <c r="G151" s="295">
        <f t="shared" si="8"/>
        <v>1214.0667205140737</v>
      </c>
      <c r="H151" s="295">
        <f t="shared" si="8"/>
        <v>855.90945539647794</v>
      </c>
      <c r="I151" s="295">
        <f t="shared" si="8"/>
        <v>748.88566856822194</v>
      </c>
      <c r="J151" s="295">
        <f t="shared" si="8"/>
        <v>653.2848762681956</v>
      </c>
      <c r="K151" s="295">
        <f t="shared" si="8"/>
        <v>616.21404360839199</v>
      </c>
      <c r="L151" s="295">
        <f t="shared" si="8"/>
        <v>527.60730406069706</v>
      </c>
      <c r="M151" s="295">
        <f t="shared" si="8"/>
        <v>532.36420948991793</v>
      </c>
      <c r="N151" s="295">
        <f t="shared" si="8"/>
        <v>512.33722924769302</v>
      </c>
      <c r="O151" s="295">
        <f t="shared" si="8"/>
        <v>521.58116302902033</v>
      </c>
      <c r="P151" s="295">
        <f t="shared" si="8"/>
        <v>535.19447624212592</v>
      </c>
    </row>
    <row r="152" spans="1:16">
      <c r="A152" s="496" t="s">
        <v>152</v>
      </c>
      <c r="B152" s="497"/>
      <c r="C152" s="497"/>
      <c r="D152" s="497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</row>
    <row r="153" spans="1:16">
      <c r="A153" s="498"/>
      <c r="B153" s="485"/>
      <c r="C153" s="485"/>
      <c r="D153" s="485"/>
      <c r="E153" s="302">
        <f>E24</f>
        <v>23743</v>
      </c>
      <c r="F153" s="302">
        <f t="shared" ref="F153:P153" si="9">F24</f>
        <v>23774</v>
      </c>
      <c r="G153" s="302">
        <f t="shared" si="9"/>
        <v>23802</v>
      </c>
      <c r="H153" s="302">
        <f t="shared" si="9"/>
        <v>23833</v>
      </c>
      <c r="I153" s="302">
        <f t="shared" si="9"/>
        <v>23863</v>
      </c>
      <c r="J153" s="302">
        <f t="shared" si="9"/>
        <v>23894</v>
      </c>
      <c r="K153" s="302">
        <f t="shared" si="9"/>
        <v>23924</v>
      </c>
      <c r="L153" s="302">
        <f t="shared" si="9"/>
        <v>23955</v>
      </c>
      <c r="M153" s="302">
        <f t="shared" si="9"/>
        <v>23986</v>
      </c>
      <c r="N153" s="302">
        <f t="shared" si="9"/>
        <v>24016</v>
      </c>
      <c r="O153" s="302">
        <f t="shared" si="9"/>
        <v>24047</v>
      </c>
      <c r="P153" s="302">
        <f t="shared" si="9"/>
        <v>24077</v>
      </c>
    </row>
    <row r="154" spans="1:16" ht="15" thickBot="1">
      <c r="A154" s="499"/>
      <c r="B154" s="500"/>
      <c r="C154" s="500"/>
      <c r="D154" s="500"/>
      <c r="E154" s="295">
        <f t="shared" ref="E154:P154" si="10">SUM(E58:E126)</f>
        <v>533.90791676385118</v>
      </c>
      <c r="F154" s="295">
        <f t="shared" si="10"/>
        <v>811.01946880809567</v>
      </c>
      <c r="G154" s="295">
        <f t="shared" si="10"/>
        <v>1085.2655684033828</v>
      </c>
      <c r="H154" s="295">
        <f t="shared" si="10"/>
        <v>629.1113990311627</v>
      </c>
      <c r="I154" s="295">
        <f t="shared" si="10"/>
        <v>864.60732489994234</v>
      </c>
      <c r="J154" s="295">
        <f t="shared" si="10"/>
        <v>1209.1384140499642</v>
      </c>
      <c r="K154" s="295">
        <f t="shared" si="10"/>
        <v>1117.1505716377899</v>
      </c>
      <c r="L154" s="295">
        <f t="shared" si="10"/>
        <v>882.52587057003916</v>
      </c>
      <c r="M154" s="295">
        <f t="shared" si="10"/>
        <v>1004.8794914900542</v>
      </c>
      <c r="N154" s="295">
        <f t="shared" si="10"/>
        <v>860.10252746815422</v>
      </c>
      <c r="O154" s="295">
        <f t="shared" si="10"/>
        <v>873.6310036946611</v>
      </c>
      <c r="P154" s="295">
        <f t="shared" si="10"/>
        <v>905.69838958590969</v>
      </c>
    </row>
    <row r="155" spans="1:16">
      <c r="A155" s="496" t="s">
        <v>129</v>
      </c>
      <c r="B155" s="497"/>
      <c r="C155" s="497"/>
      <c r="D155" s="497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</row>
    <row r="156" spans="1:16">
      <c r="A156" s="498"/>
      <c r="B156" s="485"/>
      <c r="C156" s="485"/>
      <c r="D156" s="485"/>
      <c r="E156" s="302">
        <f>E24</f>
        <v>23743</v>
      </c>
      <c r="F156" s="302">
        <f t="shared" ref="F156:P156" si="11">F24</f>
        <v>23774</v>
      </c>
      <c r="G156" s="302">
        <f t="shared" si="11"/>
        <v>23802</v>
      </c>
      <c r="H156" s="302">
        <f t="shared" si="11"/>
        <v>23833</v>
      </c>
      <c r="I156" s="302">
        <f t="shared" si="11"/>
        <v>23863</v>
      </c>
      <c r="J156" s="302">
        <f t="shared" si="11"/>
        <v>23894</v>
      </c>
      <c r="K156" s="302">
        <f t="shared" si="11"/>
        <v>23924</v>
      </c>
      <c r="L156" s="302">
        <f t="shared" si="11"/>
        <v>23955</v>
      </c>
      <c r="M156" s="302">
        <f t="shared" si="11"/>
        <v>23986</v>
      </c>
      <c r="N156" s="302">
        <f t="shared" si="11"/>
        <v>24016</v>
      </c>
      <c r="O156" s="302">
        <f t="shared" si="11"/>
        <v>24047</v>
      </c>
      <c r="P156" s="302">
        <f t="shared" si="11"/>
        <v>24077</v>
      </c>
    </row>
    <row r="157" spans="1:16" ht="15" thickBot="1">
      <c r="A157" s="499"/>
      <c r="B157" s="500"/>
      <c r="C157" s="500"/>
      <c r="D157" s="500"/>
      <c r="E157" s="295">
        <f>SUM(E130:E135)</f>
        <v>559.54611261135221</v>
      </c>
      <c r="F157" s="295">
        <f t="shared" ref="F157:P157" si="12">SUM(F130:F135)</f>
        <v>680.84316599568183</v>
      </c>
      <c r="G157" s="295">
        <f t="shared" si="12"/>
        <v>1239.4359309446068</v>
      </c>
      <c r="H157" s="295">
        <f t="shared" si="12"/>
        <v>978.96796854412196</v>
      </c>
      <c r="I157" s="295">
        <f t="shared" si="12"/>
        <v>922.89502875205596</v>
      </c>
      <c r="J157" s="295">
        <f t="shared" si="12"/>
        <v>837.08552535674755</v>
      </c>
      <c r="K157" s="295">
        <f t="shared" si="12"/>
        <v>767.44673256998385</v>
      </c>
      <c r="L157" s="295">
        <f t="shared" si="12"/>
        <v>733.47412431245266</v>
      </c>
      <c r="M157" s="295">
        <f t="shared" si="12"/>
        <v>666.43720438834907</v>
      </c>
      <c r="N157" s="295">
        <f t="shared" si="12"/>
        <v>661.94579551304378</v>
      </c>
      <c r="O157" s="295">
        <f t="shared" si="12"/>
        <v>643.41661202671628</v>
      </c>
      <c r="P157" s="295">
        <f t="shared" si="12"/>
        <v>633.5980807804217</v>
      </c>
    </row>
    <row r="158" spans="1:16">
      <c r="E158" s="214">
        <f>E154-E168</f>
        <v>523.68319147907062</v>
      </c>
      <c r="F158" s="214">
        <f t="shared" ref="F158:G158" si="13">F154-F168</f>
        <v>804.22906083322334</v>
      </c>
      <c r="G158" s="214">
        <f t="shared" si="13"/>
        <v>1074.8052885274114</v>
      </c>
      <c r="H158" s="214">
        <f t="shared" ref="H158:P158" si="14">H154-H168</f>
        <v>617.77228875513515</v>
      </c>
      <c r="I158" s="214">
        <f t="shared" si="14"/>
        <v>852.58181915406851</v>
      </c>
      <c r="J158" s="214">
        <f t="shared" si="14"/>
        <v>1196.81933435776</v>
      </c>
      <c r="K158" s="214">
        <f t="shared" si="14"/>
        <v>1105.1408560647617</v>
      </c>
      <c r="L158" s="214">
        <f t="shared" si="14"/>
        <v>870.20495700717697</v>
      </c>
      <c r="M158" s="214">
        <f t="shared" si="14"/>
        <v>991.95418194752403</v>
      </c>
      <c r="N158" s="214">
        <f t="shared" si="14"/>
        <v>847.05307792760709</v>
      </c>
      <c r="O158" s="214">
        <f t="shared" si="14"/>
        <v>859.98242156539459</v>
      </c>
      <c r="P158" s="214">
        <f t="shared" si="14"/>
        <v>890.71354227920426</v>
      </c>
    </row>
    <row r="159" spans="1:16" ht="15" thickBot="1">
      <c r="E159" s="214">
        <f>E162+E165</f>
        <v>2650.9977048487008</v>
      </c>
      <c r="F159" s="214">
        <f t="shared" ref="F159:G159" si="15">F162+F165</f>
        <v>2931.3890013585196</v>
      </c>
      <c r="G159" s="214">
        <f t="shared" si="15"/>
        <v>4356.5683604697533</v>
      </c>
      <c r="H159" s="214">
        <f t="shared" ref="H159:P159" si="16">H162+H165</f>
        <v>3194.7632516218669</v>
      </c>
      <c r="I159" s="214">
        <f t="shared" si="16"/>
        <v>3157.1168104473431</v>
      </c>
      <c r="J159" s="214">
        <f t="shared" si="16"/>
        <v>3358.8424644242787</v>
      </c>
      <c r="K159" s="214">
        <f t="shared" si="16"/>
        <v>3128.0374060445406</v>
      </c>
      <c r="L159" s="214">
        <f t="shared" si="16"/>
        <v>2639.1261650519305</v>
      </c>
      <c r="M159" s="214">
        <f t="shared" si="16"/>
        <v>2737.8105707178529</v>
      </c>
      <c r="N159" s="214">
        <f t="shared" si="16"/>
        <v>2463.8095400299176</v>
      </c>
      <c r="O159" s="214">
        <f t="shared" si="16"/>
        <v>2469.7041477403036</v>
      </c>
      <c r="P159" s="214">
        <f t="shared" si="16"/>
        <v>2532.903494105497</v>
      </c>
    </row>
    <row r="160" spans="1:16">
      <c r="A160" s="496" t="s">
        <v>132</v>
      </c>
      <c r="B160" s="497"/>
      <c r="C160" s="497"/>
      <c r="D160" s="497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</row>
    <row r="161" spans="1:17">
      <c r="A161" s="498"/>
      <c r="B161" s="485"/>
      <c r="C161" s="485"/>
      <c r="D161" s="485"/>
      <c r="E161" s="302">
        <f>E24</f>
        <v>23743</v>
      </c>
      <c r="F161" s="302">
        <f t="shared" ref="F161:P161" si="17">F24</f>
        <v>23774</v>
      </c>
      <c r="G161" s="302">
        <f t="shared" si="17"/>
        <v>23802</v>
      </c>
      <c r="H161" s="302">
        <f t="shared" si="17"/>
        <v>23833</v>
      </c>
      <c r="I161" s="302">
        <f t="shared" si="17"/>
        <v>23863</v>
      </c>
      <c r="J161" s="302">
        <f t="shared" si="17"/>
        <v>23894</v>
      </c>
      <c r="K161" s="302">
        <f t="shared" si="17"/>
        <v>23924</v>
      </c>
      <c r="L161" s="302">
        <f t="shared" si="17"/>
        <v>23955</v>
      </c>
      <c r="M161" s="302">
        <f t="shared" si="17"/>
        <v>23986</v>
      </c>
      <c r="N161" s="302">
        <f t="shared" si="17"/>
        <v>24016</v>
      </c>
      <c r="O161" s="302">
        <f t="shared" si="17"/>
        <v>24047</v>
      </c>
      <c r="P161" s="302">
        <f t="shared" si="17"/>
        <v>24077</v>
      </c>
    </row>
    <row r="162" spans="1:17" ht="15" thickBot="1">
      <c r="A162" s="499"/>
      <c r="B162" s="500"/>
      <c r="C162" s="500"/>
      <c r="D162" s="500"/>
      <c r="E162" s="295">
        <f>SUM(E139,E130:E132,E58:E99,E35:E54,E25:E31)</f>
        <v>2607.4975544042968</v>
      </c>
      <c r="F162" s="295">
        <f>SUM(F139,F130:F132,F58:F99,F35:F54,F25:F31)</f>
        <v>2860.8419602381182</v>
      </c>
      <c r="G162" s="295">
        <f t="shared" ref="G162:P162" si="18">SUM(G139,G130:G132,G58:G99,G35:G54,G25:G31)</f>
        <v>4257.2502919608487</v>
      </c>
      <c r="H162" s="295">
        <f t="shared" si="18"/>
        <v>3127.843651986946</v>
      </c>
      <c r="I162" s="295">
        <f t="shared" si="18"/>
        <v>3068.6735120630165</v>
      </c>
      <c r="J162" s="295">
        <f t="shared" si="18"/>
        <v>3328.3955228920945</v>
      </c>
      <c r="K162" s="295">
        <f t="shared" si="18"/>
        <v>3101.4248001795454</v>
      </c>
      <c r="L162" s="295">
        <f t="shared" si="18"/>
        <v>2590.202147234485</v>
      </c>
      <c r="M162" s="295">
        <f t="shared" si="18"/>
        <v>2736.2122519424884</v>
      </c>
      <c r="N162" s="295">
        <f t="shared" si="18"/>
        <v>2463.7542188704374</v>
      </c>
      <c r="O162" s="295">
        <f t="shared" si="18"/>
        <v>2448.8393013116315</v>
      </c>
      <c r="P162" s="295">
        <f t="shared" si="18"/>
        <v>2532.1573391688444</v>
      </c>
    </row>
    <row r="163" spans="1:17">
      <c r="A163" s="496" t="s">
        <v>131</v>
      </c>
      <c r="B163" s="497"/>
      <c r="C163" s="497"/>
      <c r="D163" s="497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</row>
    <row r="164" spans="1:17">
      <c r="A164" s="498"/>
      <c r="B164" s="485"/>
      <c r="C164" s="485"/>
      <c r="D164" s="485"/>
      <c r="E164" s="302">
        <f>E24</f>
        <v>23743</v>
      </c>
      <c r="F164" s="302">
        <f t="shared" ref="F164:P164" si="19">F24</f>
        <v>23774</v>
      </c>
      <c r="G164" s="302">
        <f t="shared" si="19"/>
        <v>23802</v>
      </c>
      <c r="H164" s="302">
        <f t="shared" si="19"/>
        <v>23833</v>
      </c>
      <c r="I164" s="302">
        <f t="shared" si="19"/>
        <v>23863</v>
      </c>
      <c r="J164" s="302">
        <f t="shared" si="19"/>
        <v>23894</v>
      </c>
      <c r="K164" s="302">
        <f t="shared" si="19"/>
        <v>23924</v>
      </c>
      <c r="L164" s="302">
        <f t="shared" si="19"/>
        <v>23955</v>
      </c>
      <c r="M164" s="302">
        <f t="shared" si="19"/>
        <v>23986</v>
      </c>
      <c r="N164" s="302">
        <f t="shared" si="19"/>
        <v>24016</v>
      </c>
      <c r="O164" s="302">
        <f t="shared" si="19"/>
        <v>24047</v>
      </c>
      <c r="P164" s="302">
        <f t="shared" si="19"/>
        <v>24077</v>
      </c>
    </row>
    <row r="165" spans="1:17" ht="15" thickBot="1">
      <c r="A165" s="499"/>
      <c r="B165" s="500"/>
      <c r="C165" s="500"/>
      <c r="D165" s="500"/>
      <c r="E165" s="295">
        <f>SUM(E134,E133,E126,E135)</f>
        <v>43.500150444404198</v>
      </c>
      <c r="F165" s="295">
        <f t="shared" ref="F165:P165" si="20">SUM(F134,F133,F126,F135)</f>
        <v>70.547041120401644</v>
      </c>
      <c r="G165" s="295">
        <f t="shared" si="20"/>
        <v>99.318068508904688</v>
      </c>
      <c r="H165" s="295">
        <f t="shared" si="20"/>
        <v>66.919599634920985</v>
      </c>
      <c r="I165" s="295">
        <f t="shared" si="20"/>
        <v>88.443298384326482</v>
      </c>
      <c r="J165" s="295">
        <f t="shared" si="20"/>
        <v>30.446941532184063</v>
      </c>
      <c r="K165" s="295">
        <f t="shared" si="20"/>
        <v>26.612605864995377</v>
      </c>
      <c r="L165" s="295">
        <f t="shared" si="20"/>
        <v>48.924017817445474</v>
      </c>
      <c r="M165" s="295">
        <f t="shared" si="20"/>
        <v>1.5983187753647319</v>
      </c>
      <c r="N165" s="295">
        <f t="shared" si="20"/>
        <v>5.5321159480392207E-2</v>
      </c>
      <c r="O165" s="295">
        <f t="shared" si="20"/>
        <v>20.864846428672109</v>
      </c>
      <c r="P165" s="295">
        <f t="shared" si="20"/>
        <v>0.74615493665274324</v>
      </c>
    </row>
    <row r="166" spans="1:17">
      <c r="A166" s="496" t="s">
        <v>130</v>
      </c>
      <c r="B166" s="497"/>
      <c r="C166" s="497"/>
      <c r="D166" s="497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</row>
    <row r="167" spans="1:17">
      <c r="A167" s="498"/>
      <c r="B167" s="485"/>
      <c r="C167" s="485"/>
      <c r="D167" s="485"/>
      <c r="E167" s="302">
        <f>E24</f>
        <v>23743</v>
      </c>
      <c r="F167" s="302">
        <f t="shared" ref="F167:P167" si="21">F24</f>
        <v>23774</v>
      </c>
      <c r="G167" s="302">
        <f t="shared" si="21"/>
        <v>23802</v>
      </c>
      <c r="H167" s="302">
        <f t="shared" si="21"/>
        <v>23833</v>
      </c>
      <c r="I167" s="302">
        <f t="shared" si="21"/>
        <v>23863</v>
      </c>
      <c r="J167" s="302">
        <f t="shared" si="21"/>
        <v>23894</v>
      </c>
      <c r="K167" s="302">
        <f t="shared" si="21"/>
        <v>23924</v>
      </c>
      <c r="L167" s="302">
        <f t="shared" si="21"/>
        <v>23955</v>
      </c>
      <c r="M167" s="302">
        <f t="shared" si="21"/>
        <v>23986</v>
      </c>
      <c r="N167" s="302">
        <f t="shared" si="21"/>
        <v>24016</v>
      </c>
      <c r="O167" s="302">
        <f t="shared" si="21"/>
        <v>24047</v>
      </c>
      <c r="P167" s="302">
        <f t="shared" si="21"/>
        <v>24077</v>
      </c>
    </row>
    <row r="168" spans="1:17" ht="15" thickBot="1">
      <c r="A168" s="499"/>
      <c r="B168" s="500"/>
      <c r="C168" s="500"/>
      <c r="D168" s="500"/>
      <c r="E168" s="295">
        <f>SUM(E100:E125)</f>
        <v>10.224725284780606</v>
      </c>
      <c r="F168" s="295">
        <f t="shared" ref="F168:P168" si="22">SUM(F100:F125)</f>
        <v>6.7904079748722923</v>
      </c>
      <c r="G168" s="295">
        <f t="shared" si="22"/>
        <v>10.460279875971411</v>
      </c>
      <c r="H168" s="295">
        <f t="shared" si="22"/>
        <v>11.33911027602753</v>
      </c>
      <c r="I168" s="295">
        <f t="shared" si="22"/>
        <v>12.025505745873854</v>
      </c>
      <c r="J168" s="295">
        <f t="shared" si="22"/>
        <v>12.319079692204175</v>
      </c>
      <c r="K168" s="295">
        <f t="shared" si="22"/>
        <v>12.009715573028142</v>
      </c>
      <c r="L168" s="295">
        <f t="shared" si="22"/>
        <v>12.320913562862149</v>
      </c>
      <c r="M168" s="295">
        <f t="shared" si="22"/>
        <v>12.925309542530158</v>
      </c>
      <c r="N168" s="295">
        <f t="shared" si="22"/>
        <v>13.049449540547128</v>
      </c>
      <c r="O168" s="295">
        <f t="shared" si="22"/>
        <v>13.648582129266572</v>
      </c>
      <c r="P168" s="295">
        <f t="shared" si="22"/>
        <v>14.984847306705456</v>
      </c>
    </row>
    <row r="170" spans="1:17" ht="15" thickBot="1"/>
    <row r="171" spans="1:17">
      <c r="A171" s="501" t="s">
        <v>204</v>
      </c>
      <c r="B171" s="502"/>
      <c r="C171" s="502"/>
      <c r="D171" s="503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</row>
    <row r="172" spans="1:17">
      <c r="A172" s="504"/>
      <c r="B172" s="505"/>
      <c r="C172" s="505"/>
      <c r="D172" s="506"/>
      <c r="E172" s="302">
        <f>E24</f>
        <v>23743</v>
      </c>
      <c r="F172" s="302">
        <f t="shared" ref="F172:P172" si="23">F24</f>
        <v>23774</v>
      </c>
      <c r="G172" s="302">
        <f t="shared" si="23"/>
        <v>23802</v>
      </c>
      <c r="H172" s="302">
        <f t="shared" si="23"/>
        <v>23833</v>
      </c>
      <c r="I172" s="302">
        <f t="shared" si="23"/>
        <v>23863</v>
      </c>
      <c r="J172" s="302">
        <f t="shared" si="23"/>
        <v>23894</v>
      </c>
      <c r="K172" s="302">
        <f t="shared" si="23"/>
        <v>23924</v>
      </c>
      <c r="L172" s="302">
        <f t="shared" si="23"/>
        <v>23955</v>
      </c>
      <c r="M172" s="302">
        <f t="shared" si="23"/>
        <v>23986</v>
      </c>
      <c r="N172" s="302">
        <f t="shared" si="23"/>
        <v>24016</v>
      </c>
      <c r="O172" s="302">
        <f t="shared" si="23"/>
        <v>24047</v>
      </c>
      <c r="P172" s="302">
        <f t="shared" si="23"/>
        <v>24077</v>
      </c>
    </row>
    <row r="173" spans="1:17">
      <c r="A173" s="493" t="s">
        <v>187</v>
      </c>
      <c r="B173" s="494"/>
      <c r="C173" s="494"/>
      <c r="D173" s="495"/>
      <c r="E173" s="114">
        <f>SUM(E25:E31,E35:E54,E58:E126,E130:E135,E139)</f>
        <v>2661.2224301334818</v>
      </c>
      <c r="F173" s="114">
        <f t="shared" ref="F173:P173" si="24">SUM(F25:F31,F35:F54,F58:F126,F130:F135,F139)</f>
        <v>2938.179409333392</v>
      </c>
      <c r="G173" s="114">
        <f t="shared" si="24"/>
        <v>4367.0286403457239</v>
      </c>
      <c r="H173" s="114">
        <f t="shared" si="24"/>
        <v>3206.1023618978943</v>
      </c>
      <c r="I173" s="114">
        <f t="shared" si="24"/>
        <v>3169.1423161932162</v>
      </c>
      <c r="J173" s="114">
        <f t="shared" si="24"/>
        <v>3371.1615441164827</v>
      </c>
      <c r="K173" s="114">
        <f t="shared" si="24"/>
        <v>3140.0471216175674</v>
      </c>
      <c r="L173" s="114">
        <f t="shared" si="24"/>
        <v>2651.447078614794</v>
      </c>
      <c r="M173" s="114">
        <f t="shared" si="24"/>
        <v>2750.7358802603826</v>
      </c>
      <c r="N173" s="114">
        <f t="shared" si="24"/>
        <v>2476.8589895704645</v>
      </c>
      <c r="O173" s="114">
        <f t="shared" si="24"/>
        <v>2483.3527298695703</v>
      </c>
      <c r="P173" s="114">
        <f t="shared" si="24"/>
        <v>2547.8883414122033</v>
      </c>
    </row>
    <row r="174" spans="1:17">
      <c r="A174" s="493" t="s">
        <v>153</v>
      </c>
      <c r="B174" s="494"/>
      <c r="C174" s="494"/>
      <c r="D174" s="495"/>
      <c r="E174" s="114">
        <f>SUM(E25:E31,E35:E54,E58:E126,E130:E135,E139)+E143+E144</f>
        <v>2687.4668801334815</v>
      </c>
      <c r="F174" s="114">
        <f t="shared" ref="F174:P174" si="25">SUM(F25:F31,F35:F54,F58:F126,F130:F135,F139)+F143+F144</f>
        <v>2964.4238593333916</v>
      </c>
      <c r="G174" s="114">
        <f t="shared" si="25"/>
        <v>4393.2730903457241</v>
      </c>
      <c r="H174" s="114">
        <f t="shared" si="25"/>
        <v>3232.346811897894</v>
      </c>
      <c r="I174" s="114">
        <f t="shared" si="25"/>
        <v>3195.3867661932159</v>
      </c>
      <c r="J174" s="114">
        <f t="shared" si="25"/>
        <v>3397.4059941164824</v>
      </c>
      <c r="K174" s="114">
        <f t="shared" si="25"/>
        <v>3166.2915716175671</v>
      </c>
      <c r="L174" s="114">
        <f t="shared" si="25"/>
        <v>2677.6915286147937</v>
      </c>
      <c r="M174" s="114">
        <f t="shared" si="25"/>
        <v>2776.9803302603823</v>
      </c>
      <c r="N174" s="114">
        <f t="shared" si="25"/>
        <v>2503.1034395704642</v>
      </c>
      <c r="O174" s="114">
        <f t="shared" si="25"/>
        <v>2509.59717986957</v>
      </c>
      <c r="P174" s="114">
        <f t="shared" si="25"/>
        <v>2574.132791412203</v>
      </c>
      <c r="Q174" s="214">
        <f>SUM(E174:P174)</f>
        <v>36078.100243365167</v>
      </c>
    </row>
    <row r="175" spans="1:17">
      <c r="A175" s="493" t="s">
        <v>182</v>
      </c>
      <c r="B175" s="494"/>
      <c r="C175" s="494"/>
      <c r="D175" s="495"/>
      <c r="E175" s="114">
        <f>E173-SUM(E100:E125)</f>
        <v>2650.9977048487012</v>
      </c>
      <c r="F175" s="114">
        <f t="shared" ref="F175:P175" si="26">F173-SUM(F100:F125)</f>
        <v>2931.3890013585196</v>
      </c>
      <c r="G175" s="114">
        <f t="shared" si="26"/>
        <v>4356.5683604697524</v>
      </c>
      <c r="H175" s="114">
        <f t="shared" si="26"/>
        <v>3194.7632516218669</v>
      </c>
      <c r="I175" s="114">
        <f t="shared" si="26"/>
        <v>3157.1168104473422</v>
      </c>
      <c r="J175" s="114">
        <f t="shared" si="26"/>
        <v>3358.8424644242787</v>
      </c>
      <c r="K175" s="114">
        <f t="shared" si="26"/>
        <v>3128.0374060445392</v>
      </c>
      <c r="L175" s="114">
        <f t="shared" si="26"/>
        <v>2639.1261650519318</v>
      </c>
      <c r="M175" s="114">
        <f t="shared" si="26"/>
        <v>2737.8105707178524</v>
      </c>
      <c r="N175" s="114">
        <f t="shared" si="26"/>
        <v>2463.8095400299176</v>
      </c>
      <c r="O175" s="114">
        <f t="shared" si="26"/>
        <v>2469.7041477403036</v>
      </c>
      <c r="P175" s="114">
        <f t="shared" si="26"/>
        <v>2532.9034941054979</v>
      </c>
    </row>
    <row r="176" spans="1:17" ht="15" thickBot="1">
      <c r="A176" s="507" t="s">
        <v>181</v>
      </c>
      <c r="B176" s="508"/>
      <c r="C176" s="508"/>
      <c r="D176" s="509"/>
      <c r="E176" s="295">
        <f t="shared" ref="E176:P176" si="27">E174-SUM(E100:E125)</f>
        <v>2677.2421548487009</v>
      </c>
      <c r="F176" s="295">
        <f t="shared" si="27"/>
        <v>2957.6334513585193</v>
      </c>
      <c r="G176" s="295">
        <f t="shared" si="27"/>
        <v>4382.8128104697525</v>
      </c>
      <c r="H176" s="295">
        <f t="shared" si="27"/>
        <v>3221.0077016218665</v>
      </c>
      <c r="I176" s="295">
        <f t="shared" si="27"/>
        <v>3183.3612604473419</v>
      </c>
      <c r="J176" s="295">
        <f t="shared" si="27"/>
        <v>3385.0869144242783</v>
      </c>
      <c r="K176" s="295">
        <f t="shared" si="27"/>
        <v>3154.2818560445389</v>
      </c>
      <c r="L176" s="295">
        <f t="shared" si="27"/>
        <v>2665.3706150519315</v>
      </c>
      <c r="M176" s="295">
        <f t="shared" si="27"/>
        <v>2764.0550207178521</v>
      </c>
      <c r="N176" s="295">
        <f t="shared" si="27"/>
        <v>2490.0539900299173</v>
      </c>
      <c r="O176" s="295">
        <f t="shared" si="27"/>
        <v>2495.9485977403033</v>
      </c>
      <c r="P176" s="295">
        <f t="shared" si="27"/>
        <v>2559.1479441054976</v>
      </c>
    </row>
    <row r="177" spans="5:14">
      <c r="E177" s="474"/>
      <c r="N177" s="214"/>
    </row>
    <row r="178" spans="5:14">
      <c r="E178" s="475"/>
      <c r="F178" s="222"/>
      <c r="G178" s="222"/>
    </row>
    <row r="179" spans="5:14">
      <c r="E179" s="476"/>
      <c r="F179" s="221"/>
      <c r="G179" s="221"/>
    </row>
    <row r="180" spans="5:14">
      <c r="E180" s="476"/>
    </row>
  </sheetData>
  <mergeCells count="36">
    <mergeCell ref="A166:D168"/>
    <mergeCell ref="A175:D175"/>
    <mergeCell ref="A176:D176"/>
    <mergeCell ref="A174:D174"/>
    <mergeCell ref="A171:D172"/>
    <mergeCell ref="A173:D173"/>
    <mergeCell ref="A149:D151"/>
    <mergeCell ref="A152:D154"/>
    <mergeCell ref="A155:D157"/>
    <mergeCell ref="A160:D162"/>
    <mergeCell ref="A163:D165"/>
    <mergeCell ref="A146:D148"/>
    <mergeCell ref="A137:A138"/>
    <mergeCell ref="B137:B138"/>
    <mergeCell ref="C137:C138"/>
    <mergeCell ref="D137:D138"/>
    <mergeCell ref="A141:A142"/>
    <mergeCell ref="B141:B142"/>
    <mergeCell ref="C141:C142"/>
    <mergeCell ref="D141:D142"/>
    <mergeCell ref="A56:A57"/>
    <mergeCell ref="B56:B57"/>
    <mergeCell ref="C56:C57"/>
    <mergeCell ref="D56:D57"/>
    <mergeCell ref="A128:A129"/>
    <mergeCell ref="B128:B129"/>
    <mergeCell ref="C128:C129"/>
    <mergeCell ref="D128:D129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35:P54 E25:P31 E58:P126">
    <cfRule type="cellIs" dxfId="33" priority="8" operator="greaterThan">
      <formula>0</formula>
    </cfRule>
  </conditionalFormatting>
  <conditionalFormatting sqref="E130:P135">
    <cfRule type="cellIs" dxfId="32" priority="4" operator="greaterThan">
      <formula>0</formula>
    </cfRule>
  </conditionalFormatting>
  <conditionalFormatting sqref="E139:P139">
    <cfRule type="cellIs" dxfId="31" priority="3" operator="greaterThan">
      <formula>0</formula>
    </cfRule>
  </conditionalFormatting>
  <conditionalFormatting sqref="E143:P144"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AG164"/>
  <sheetViews>
    <sheetView topLeftCell="A123" zoomScale="85" zoomScaleNormal="85" workbookViewId="0">
      <selection activeCell="I50" sqref="I50"/>
    </sheetView>
  </sheetViews>
  <sheetFormatPr defaultColWidth="8.6328125" defaultRowHeight="14.5"/>
  <cols>
    <col min="1" max="1" width="8.6328125" style="68"/>
    <col min="2" max="2" width="29" style="68" customWidth="1"/>
    <col min="3" max="3" width="63.54296875" style="69" bestFit="1" customWidth="1"/>
    <col min="4" max="4" width="16.81640625" style="68" bestFit="1" customWidth="1"/>
    <col min="5" max="6" width="10.1796875" style="69" bestFit="1" customWidth="1"/>
    <col min="7" max="16" width="8.453125" style="69" bestFit="1" customWidth="1"/>
    <col min="17" max="17" width="8.6328125" style="69"/>
    <col min="18" max="18" width="32.1796875" style="69" bestFit="1" customWidth="1"/>
    <col min="19" max="19" width="14.453125" style="69" customWidth="1"/>
    <col min="20" max="20" width="10.08984375" style="69" bestFit="1" customWidth="1"/>
    <col min="21" max="21" width="8.90625" style="69" bestFit="1" customWidth="1"/>
    <col min="22" max="22" width="10.36328125" style="69" bestFit="1" customWidth="1"/>
    <col min="23" max="25" width="8.6328125" style="69"/>
    <col min="26" max="26" width="9.1796875" style="69" bestFit="1" customWidth="1"/>
    <col min="27" max="16384" width="8.6328125" style="69"/>
  </cols>
  <sheetData>
    <row r="1" spans="4:4" hidden="1"/>
    <row r="2" spans="4:4" hidden="1">
      <c r="D2" s="422">
        <v>44531</v>
      </c>
    </row>
    <row r="3" spans="4:4" hidden="1">
      <c r="D3" s="422">
        <v>242858</v>
      </c>
    </row>
    <row r="4" spans="4:4" hidden="1"/>
    <row r="5" spans="4:4" hidden="1"/>
    <row r="6" spans="4:4" hidden="1"/>
    <row r="7" spans="4:4" hidden="1"/>
    <row r="8" spans="4:4" hidden="1"/>
    <row r="9" spans="4:4" hidden="1"/>
    <row r="10" spans="4:4" hidden="1"/>
    <row r="11" spans="4:4" hidden="1"/>
    <row r="12" spans="4:4" hidden="1"/>
    <row r="13" spans="4:4" hidden="1"/>
    <row r="14" spans="4:4" hidden="1"/>
    <row r="15" spans="4:4" hidden="1"/>
    <row r="16" spans="4:4" hidden="1"/>
    <row r="17" spans="1:16" hidden="1"/>
    <row r="18" spans="1:16" hidden="1"/>
    <row r="19" spans="1:16" hidden="1"/>
    <row r="20" spans="1:16" hidden="1"/>
    <row r="21" spans="1:16" ht="23.5">
      <c r="A21" s="70" t="s">
        <v>97</v>
      </c>
    </row>
    <row r="22" spans="1:16" s="73" customFormat="1" ht="23.5">
      <c r="A22" s="71" t="s">
        <v>0</v>
      </c>
      <c r="B22" s="72"/>
      <c r="D22" s="72"/>
    </row>
    <row r="23" spans="1:16" ht="14" customHeight="1">
      <c r="A23" s="487" t="s">
        <v>1</v>
      </c>
      <c r="B23" s="487" t="s">
        <v>98</v>
      </c>
      <c r="C23" s="487" t="s">
        <v>99</v>
      </c>
      <c r="D23" s="487" t="s">
        <v>100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</row>
    <row r="24" spans="1:16">
      <c r="A24" s="487"/>
      <c r="B24" s="492"/>
      <c r="C24" s="492"/>
      <c r="D24" s="492"/>
      <c r="E24" s="302">
        <v>23743</v>
      </c>
      <c r="F24" s="302">
        <v>23774</v>
      </c>
      <c r="G24" s="302">
        <v>23802</v>
      </c>
      <c r="H24" s="302">
        <v>23833</v>
      </c>
      <c r="I24" s="302">
        <v>23863</v>
      </c>
      <c r="J24" s="302">
        <v>23894</v>
      </c>
      <c r="K24" s="302">
        <v>23924</v>
      </c>
      <c r="L24" s="302">
        <v>23955</v>
      </c>
      <c r="M24" s="302">
        <v>23986</v>
      </c>
      <c r="N24" s="302">
        <v>24016</v>
      </c>
      <c r="O24" s="302">
        <v>24047</v>
      </c>
      <c r="P24" s="302">
        <v>24077</v>
      </c>
    </row>
    <row r="25" spans="1:16">
      <c r="A25" s="74" t="s">
        <v>7</v>
      </c>
      <c r="B25" s="314" t="s">
        <v>95</v>
      </c>
      <c r="C25" s="314" t="s">
        <v>241</v>
      </c>
      <c r="D25" s="314" t="s">
        <v>95</v>
      </c>
      <c r="E25" s="75">
        <f>'Selling Price'!E25-'Full Cost'!E25</f>
        <v>78.533745541849271</v>
      </c>
      <c r="F25" s="75">
        <f>'Selling Price'!F25-'Full Cost'!F25</f>
        <v>97.936956353067444</v>
      </c>
      <c r="G25" s="75">
        <f>'Selling Price'!G25-'Full Cost'!G25</f>
        <v>98.383875754873316</v>
      </c>
      <c r="H25" s="75">
        <f>'Selling Price'!H25-'Full Cost'!H25</f>
        <v>93.90024945189964</v>
      </c>
      <c r="I25" s="75">
        <f>'Selling Price'!I25-'Full Cost'!I25</f>
        <v>94.389480050173972</v>
      </c>
      <c r="J25" s="75">
        <f>'Selling Price'!J25-'Full Cost'!J25</f>
        <v>91.372852556165412</v>
      </c>
      <c r="K25" s="75">
        <f>'Selling Price'!K25-'Full Cost'!K25</f>
        <v>87.513837335591461</v>
      </c>
      <c r="L25" s="75">
        <f>'Selling Price'!L25-'Full Cost'!L25</f>
        <v>67.026927898884026</v>
      </c>
      <c r="M25" s="75">
        <f>'Selling Price'!M25-'Full Cost'!M25</f>
        <v>80.698005378030928</v>
      </c>
      <c r="N25" s="75">
        <f>'Selling Price'!N25-'Full Cost'!N25</f>
        <v>48.3697782611452</v>
      </c>
      <c r="O25" s="75">
        <f>'Selling Price'!O25-'Full Cost'!O25</f>
        <v>53.253621376331807</v>
      </c>
      <c r="P25" s="75">
        <f>'Selling Price'!P25-'Full Cost'!P25</f>
        <v>46.963513805097705</v>
      </c>
    </row>
    <row r="26" spans="1:16">
      <c r="A26" s="74" t="s">
        <v>7</v>
      </c>
      <c r="B26" s="314" t="s">
        <v>95</v>
      </c>
      <c r="C26" s="314" t="s">
        <v>242</v>
      </c>
      <c r="D26" s="314" t="s">
        <v>95</v>
      </c>
      <c r="E26" s="75">
        <f>'Selling Price'!E26-'Full Cost'!E26</f>
        <v>101.75303322184931</v>
      </c>
      <c r="F26" s="75">
        <f>'Selling Price'!F26-'Full Cost'!F26</f>
        <v>122.30786675306746</v>
      </c>
      <c r="G26" s="75">
        <f>'Selling Price'!G26-'Full Cost'!G26</f>
        <v>123.1258834348734</v>
      </c>
      <c r="H26" s="75">
        <f>'Selling Price'!H26-'Full Cost'!H26</f>
        <v>118.54063665189966</v>
      </c>
      <c r="I26" s="75">
        <f>'Selling Price'!I26-'Full Cost'!I26</f>
        <v>118.63734277017403</v>
      </c>
      <c r="J26" s="75">
        <f>'Selling Price'!J26-'Full Cost'!J26</f>
        <v>115.27998311616545</v>
      </c>
      <c r="K26" s="75">
        <f>'Selling Price'!K26-'Full Cost'!K26</f>
        <v>111.17384581559151</v>
      </c>
      <c r="L26" s="75">
        <f>'Selling Price'!L26-'Full Cost'!L26</f>
        <v>90.338620378884059</v>
      </c>
      <c r="M26" s="75">
        <f>'Selling Price'!M26-'Full Cost'!M26</f>
        <v>103.88406105803097</v>
      </c>
      <c r="N26" s="75">
        <f>'Selling Price'!N26-'Full Cost'!N26</f>
        <v>71.798204341145265</v>
      </c>
      <c r="O26" s="75">
        <f>'Selling Price'!O26-'Full Cost'!O26</f>
        <v>77.141179776331853</v>
      </c>
      <c r="P26" s="75">
        <f>'Selling Price'!P26-'Full Cost'!P26</f>
        <v>70.45814100509773</v>
      </c>
    </row>
    <row r="27" spans="1:16">
      <c r="A27" s="74" t="s">
        <v>7</v>
      </c>
      <c r="B27" s="314" t="s">
        <v>95</v>
      </c>
      <c r="C27" s="314" t="s">
        <v>243</v>
      </c>
      <c r="D27" s="314" t="s">
        <v>95</v>
      </c>
      <c r="E27" s="75">
        <f>'Selling Price'!E27-'Full Cost'!E27</f>
        <v>87.001776741849255</v>
      </c>
      <c r="F27" s="75">
        <f>'Selling Price'!F27-'Full Cost'!F27</f>
        <v>106.73004235306746</v>
      </c>
      <c r="G27" s="75">
        <f>'Selling Price'!G27-'Full Cost'!G27</f>
        <v>107.2817069548733</v>
      </c>
      <c r="H27" s="75">
        <f>'Selling Price'!H27-'Full Cost'!H27</f>
        <v>102.76939745189964</v>
      </c>
      <c r="I27" s="75">
        <f>'Selling Price'!I27-'Full Cost'!I27</f>
        <v>103.14783485017398</v>
      </c>
      <c r="J27" s="75">
        <f>'Selling Price'!J27-'Full Cost'!J27</f>
        <v>100.03503295616542</v>
      </c>
      <c r="K27" s="75">
        <f>'Selling Price'!K27-'Full Cost'!K27</f>
        <v>96.106265535591433</v>
      </c>
      <c r="L27" s="75">
        <f>'Selling Price'!L27-'Full Cost'!L27</f>
        <v>75.521041098884041</v>
      </c>
      <c r="M27" s="75">
        <f>'Selling Price'!M27-'Full Cost'!M27</f>
        <v>89.156656578030947</v>
      </c>
      <c r="N27" s="75">
        <f>'Selling Price'!N27-'Full Cost'!N27</f>
        <v>56.896840461145189</v>
      </c>
      <c r="O27" s="75">
        <f>'Selling Price'!O27-'Full Cost'!O27</f>
        <v>61.910277376331805</v>
      </c>
      <c r="P27" s="75">
        <f>'Selling Price'!P27-'Full Cost'!P27</f>
        <v>55.509261805097708</v>
      </c>
    </row>
    <row r="28" spans="1:16">
      <c r="A28" s="74" t="s">
        <v>7</v>
      </c>
      <c r="B28" s="314" t="s">
        <v>95</v>
      </c>
      <c r="C28" s="314" t="s">
        <v>244</v>
      </c>
      <c r="D28" s="314" t="s">
        <v>95</v>
      </c>
      <c r="E28" s="75">
        <f>'Selling Price'!E28-'Full Cost'!E28</f>
        <v>113.08757674184926</v>
      </c>
      <c r="F28" s="75">
        <f>'Selling Price'!F28-'Full Cost'!F28</f>
        <v>132.81584235306747</v>
      </c>
      <c r="G28" s="75">
        <f>'Selling Price'!G28-'Full Cost'!G28</f>
        <v>133.36750695487325</v>
      </c>
      <c r="H28" s="75">
        <f>'Selling Price'!H28-'Full Cost'!H28</f>
        <v>128.85519745189964</v>
      </c>
      <c r="I28" s="75">
        <f>'Selling Price'!I28-'Full Cost'!I28</f>
        <v>129.23363485017393</v>
      </c>
      <c r="J28" s="75">
        <f>'Selling Price'!J28-'Full Cost'!J28</f>
        <v>126.12083295616549</v>
      </c>
      <c r="K28" s="75">
        <f>'Selling Price'!K28-'Full Cost'!K28</f>
        <v>122.19206553559144</v>
      </c>
      <c r="L28" s="75">
        <f>'Selling Price'!L28-'Full Cost'!L28</f>
        <v>101.60684109888405</v>
      </c>
      <c r="M28" s="75">
        <f>'Selling Price'!M28-'Full Cost'!M28</f>
        <v>115.24245657803095</v>
      </c>
      <c r="N28" s="75">
        <f>'Selling Price'!N28-'Full Cost'!N28</f>
        <v>82.982640461145195</v>
      </c>
      <c r="O28" s="75">
        <f>'Selling Price'!O28-'Full Cost'!O28</f>
        <v>87.996077376331812</v>
      </c>
      <c r="P28" s="75">
        <f>'Selling Price'!P28-'Full Cost'!P28</f>
        <v>81.595061805097714</v>
      </c>
    </row>
    <row r="29" spans="1:16">
      <c r="A29" s="74" t="s">
        <v>7</v>
      </c>
      <c r="B29" s="314" t="s">
        <v>95</v>
      </c>
      <c r="C29" s="314" t="s">
        <v>245</v>
      </c>
      <c r="D29" s="314" t="s">
        <v>95</v>
      </c>
      <c r="E29" s="75">
        <f>'Selling Price'!E29-'Full Cost'!E29</f>
        <v>101.75303322184931</v>
      </c>
      <c r="F29" s="75">
        <f>'Selling Price'!F29-'Full Cost'!F29</f>
        <v>122.30786675306746</v>
      </c>
      <c r="G29" s="75">
        <f>'Selling Price'!G29-'Full Cost'!G29</f>
        <v>123.1258834348734</v>
      </c>
      <c r="H29" s="75">
        <f>'Selling Price'!H29-'Full Cost'!H29</f>
        <v>118.54063665189966</v>
      </c>
      <c r="I29" s="75">
        <f>'Selling Price'!I29-'Full Cost'!I29</f>
        <v>118.63734277017403</v>
      </c>
      <c r="J29" s="75">
        <f>'Selling Price'!J29-'Full Cost'!J29</f>
        <v>115.27998311616545</v>
      </c>
      <c r="K29" s="75">
        <f>'Selling Price'!K29-'Full Cost'!K29</f>
        <v>111.17384581559151</v>
      </c>
      <c r="L29" s="75">
        <f>'Selling Price'!L29-'Full Cost'!L29</f>
        <v>90.338620378884059</v>
      </c>
      <c r="M29" s="75">
        <f>'Selling Price'!M29-'Full Cost'!M29</f>
        <v>103.88406105803097</v>
      </c>
      <c r="N29" s="75">
        <f>'Selling Price'!N29-'Full Cost'!N29</f>
        <v>71.798204341145265</v>
      </c>
      <c r="O29" s="75">
        <f>'Selling Price'!O29-'Full Cost'!O29</f>
        <v>77.141179776331853</v>
      </c>
      <c r="P29" s="75">
        <f>'Selling Price'!P29-'Full Cost'!P29</f>
        <v>70.45814100509773</v>
      </c>
    </row>
    <row r="30" spans="1:16">
      <c r="A30" s="74" t="s">
        <v>91</v>
      </c>
      <c r="B30" s="314" t="s">
        <v>95</v>
      </c>
      <c r="C30" s="314" t="s">
        <v>246</v>
      </c>
      <c r="D30" s="314" t="s">
        <v>95</v>
      </c>
      <c r="E30" s="75">
        <f>'Selling Price'!E30-'Full Cost'!E30</f>
        <v>185.08757674184926</v>
      </c>
      <c r="F30" s="75">
        <f>'Selling Price'!F30-'Full Cost'!F30</f>
        <v>204.81584235306747</v>
      </c>
      <c r="G30" s="75">
        <f>'Selling Price'!G30-'Full Cost'!G30</f>
        <v>205.36750695487325</v>
      </c>
      <c r="H30" s="75">
        <f>'Selling Price'!H30-'Full Cost'!H30</f>
        <v>200.85519745189964</v>
      </c>
      <c r="I30" s="75">
        <f>'Selling Price'!I30-'Full Cost'!I30</f>
        <v>201.23363485017393</v>
      </c>
      <c r="J30" s="75">
        <f>'Selling Price'!J30-'Full Cost'!J30</f>
        <v>198.12083295616549</v>
      </c>
      <c r="K30" s="75">
        <f>'Selling Price'!K30-'Full Cost'!K30</f>
        <v>194.19206553559138</v>
      </c>
      <c r="L30" s="75">
        <f>'Selling Price'!L30-'Full Cost'!L30</f>
        <v>173.60684109888405</v>
      </c>
      <c r="M30" s="75">
        <f>'Selling Price'!M30-'Full Cost'!M30</f>
        <v>187.2424565780309</v>
      </c>
      <c r="N30" s="75">
        <f>'Selling Price'!N30-'Full Cost'!N30</f>
        <v>154.98264046114519</v>
      </c>
      <c r="O30" s="75">
        <f>'Selling Price'!O30-'Full Cost'!O30</f>
        <v>159.99607737633181</v>
      </c>
      <c r="P30" s="75">
        <f>'Selling Price'!P30-'Full Cost'!P30</f>
        <v>153.59506180509777</v>
      </c>
    </row>
    <row r="31" spans="1:16">
      <c r="A31" s="74" t="s">
        <v>91</v>
      </c>
      <c r="B31" s="314" t="s">
        <v>95</v>
      </c>
      <c r="C31" s="314" t="s">
        <v>196</v>
      </c>
      <c r="D31" s="314" t="s">
        <v>95</v>
      </c>
      <c r="E31" s="75">
        <f>'Selling Price'!E31-'Full Cost'!E31</f>
        <v>272.48254554184928</v>
      </c>
      <c r="F31" s="75">
        <f>'Selling Price'!F31-'Full Cost'!F31</f>
        <v>344.60555635306747</v>
      </c>
      <c r="G31" s="75">
        <f>'Selling Price'!G31-'Full Cost'!G31</f>
        <v>576.96027575487324</v>
      </c>
      <c r="H31" s="75">
        <f>'Selling Price'!H31-'Full Cost'!H31</f>
        <v>556.49124945189965</v>
      </c>
      <c r="I31" s="75">
        <f>'Selling Price'!I31-'Full Cost'!I31</f>
        <v>522.71128005017408</v>
      </c>
      <c r="J31" s="75">
        <f>'Selling Price'!J31-'Full Cost'!J31</f>
        <v>484.76825255616541</v>
      </c>
      <c r="K31" s="75">
        <f>'Selling Price'!K31-'Full Cost'!K31</f>
        <v>435.19453733559146</v>
      </c>
      <c r="L31" s="75">
        <f>'Selling Price'!L31-'Full Cost'!L31</f>
        <v>415.77032789888403</v>
      </c>
      <c r="M31" s="75">
        <f>'Selling Price'!M31-'Full Cost'!M31</f>
        <v>417.65540537803088</v>
      </c>
      <c r="N31" s="75">
        <f>'Selling Price'!N31-'Full Cost'!N31</f>
        <v>361.47767826114517</v>
      </c>
      <c r="O31" s="75">
        <f>'Selling Price'!O31-'Full Cost'!O31</f>
        <v>348.28122137633187</v>
      </c>
      <c r="P31" s="75">
        <f>'Selling Price'!P31-'Full Cost'!P31</f>
        <v>340.93471380509766</v>
      </c>
    </row>
    <row r="32" spans="1:16" s="73" customFormat="1" ht="23.5">
      <c r="A32" s="71" t="s">
        <v>4</v>
      </c>
      <c r="B32" s="72"/>
      <c r="D32" s="72"/>
      <c r="E32" s="384">
        <f>'Selling Price'!E32-'Full Cost'!E32</f>
        <v>0</v>
      </c>
      <c r="F32" s="384">
        <f>'Selling Price'!F32-'Full Cost'!F32</f>
        <v>0</v>
      </c>
      <c r="G32" s="384">
        <f>'Selling Price'!G32-'Full Cost'!G32</f>
        <v>0</v>
      </c>
      <c r="H32" s="384">
        <f>'Selling Price'!H32-'Full Cost'!H32</f>
        <v>0</v>
      </c>
      <c r="I32" s="384">
        <f>'Selling Price'!I32-'Full Cost'!I32</f>
        <v>0</v>
      </c>
      <c r="J32" s="384">
        <f>'Selling Price'!J32-'Full Cost'!J32</f>
        <v>0</v>
      </c>
      <c r="K32" s="384">
        <f>'Selling Price'!K32-'Full Cost'!K32</f>
        <v>0</v>
      </c>
      <c r="L32" s="384">
        <f>'Selling Price'!L32-'Full Cost'!L32</f>
        <v>0</v>
      </c>
      <c r="M32" s="384">
        <f>'Selling Price'!M32-'Full Cost'!M32</f>
        <v>0</v>
      </c>
      <c r="N32" s="384">
        <f>'Selling Price'!N32-'Full Cost'!N32</f>
        <v>0</v>
      </c>
      <c r="O32" s="384">
        <f>'Selling Price'!O32-'Full Cost'!O32</f>
        <v>0</v>
      </c>
      <c r="P32" s="384">
        <f>'Selling Price'!P32-'Full Cost'!P32</f>
        <v>0</v>
      </c>
    </row>
    <row r="33" spans="1:33" ht="14" customHeight="1">
      <c r="A33" s="487" t="s">
        <v>1</v>
      </c>
      <c r="B33" s="487" t="s">
        <v>98</v>
      </c>
      <c r="C33" s="487" t="s">
        <v>99</v>
      </c>
      <c r="D33" s="487" t="s">
        <v>100</v>
      </c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U33" s="309">
        <f>G34</f>
        <v>23802</v>
      </c>
      <c r="V33" s="309">
        <f t="shared" ref="V33:X33" si="0">H34</f>
        <v>23833</v>
      </c>
      <c r="W33" s="309">
        <f t="shared" si="0"/>
        <v>23863</v>
      </c>
      <c r="X33" s="309">
        <f t="shared" si="0"/>
        <v>23894</v>
      </c>
      <c r="Z33" s="59" t="s">
        <v>202</v>
      </c>
    </row>
    <row r="34" spans="1:33">
      <c r="A34" s="490"/>
      <c r="B34" s="488"/>
      <c r="C34" s="488"/>
      <c r="D34" s="488"/>
      <c r="E34" s="309">
        <f>E24</f>
        <v>23743</v>
      </c>
      <c r="F34" s="309">
        <f t="shared" ref="F34:P34" si="1">F24</f>
        <v>23774</v>
      </c>
      <c r="G34" s="309">
        <f t="shared" si="1"/>
        <v>23802</v>
      </c>
      <c r="H34" s="309">
        <f t="shared" si="1"/>
        <v>23833</v>
      </c>
      <c r="I34" s="309">
        <f t="shared" si="1"/>
        <v>23863</v>
      </c>
      <c r="J34" s="309">
        <f t="shared" si="1"/>
        <v>23894</v>
      </c>
      <c r="K34" s="309">
        <f t="shared" si="1"/>
        <v>23924</v>
      </c>
      <c r="L34" s="309">
        <f t="shared" si="1"/>
        <v>23955</v>
      </c>
      <c r="M34" s="309">
        <f t="shared" si="1"/>
        <v>23986</v>
      </c>
      <c r="N34" s="309">
        <f t="shared" si="1"/>
        <v>24016</v>
      </c>
      <c r="O34" s="309">
        <f t="shared" si="1"/>
        <v>24047</v>
      </c>
      <c r="P34" s="309">
        <f t="shared" si="1"/>
        <v>24077</v>
      </c>
      <c r="S34" s="377" t="s">
        <v>275</v>
      </c>
      <c r="T34" s="325">
        <f>'Reference Price จจ'!K8</f>
        <v>632.5</v>
      </c>
      <c r="U34" s="325">
        <f>'Reference Price จจ'!L8</f>
        <v>637.5</v>
      </c>
      <c r="V34" s="325">
        <f>'Reference Price จจ'!M8</f>
        <v>645</v>
      </c>
      <c r="W34" s="325">
        <f>'Reference Price จจ'!N8</f>
        <v>662.5</v>
      </c>
      <c r="X34" s="325">
        <f>'Reference Price จจ'!O8</f>
        <v>662.5</v>
      </c>
      <c r="Z34" s="278" t="s">
        <v>200</v>
      </c>
    </row>
    <row r="35" spans="1:33">
      <c r="A35" s="74"/>
      <c r="B35" s="76"/>
      <c r="C35" s="308" t="s">
        <v>62</v>
      </c>
      <c r="D35" s="76"/>
      <c r="E35" s="75">
        <f>'Selling Price'!E35-'Full Cost'!E35</f>
        <v>0</v>
      </c>
      <c r="F35" s="75">
        <f>'Selling Price'!F35-'Full Cost'!F35</f>
        <v>0</v>
      </c>
      <c r="G35" s="75">
        <f>'Selling Price'!G35-'Full Cost'!G35</f>
        <v>0</v>
      </c>
      <c r="H35" s="75">
        <f>'Selling Price'!H35-'Full Cost'!H35</f>
        <v>0</v>
      </c>
      <c r="I35" s="75">
        <f>'Selling Price'!I35-'Full Cost'!I35</f>
        <v>0</v>
      </c>
      <c r="J35" s="75">
        <f>'Selling Price'!J35-'Full Cost'!J35</f>
        <v>0</v>
      </c>
      <c r="K35" s="75">
        <f>'Selling Price'!K35-'Full Cost'!K35</f>
        <v>0</v>
      </c>
      <c r="L35" s="75">
        <f>'Selling Price'!L35-'Full Cost'!L35</f>
        <v>0</v>
      </c>
      <c r="M35" s="75">
        <f>'Selling Price'!M35-'Full Cost'!M35</f>
        <v>0</v>
      </c>
      <c r="N35" s="75">
        <f>'Selling Price'!N35-'Full Cost'!N35</f>
        <v>0</v>
      </c>
      <c r="O35" s="75">
        <f>'Selling Price'!O35-'Full Cost'!O35</f>
        <v>0</v>
      </c>
      <c r="P35" s="75">
        <f>'Selling Price'!P35-'Full Cost'!P35</f>
        <v>0</v>
      </c>
      <c r="U35" s="222">
        <f>U34-T34</f>
        <v>5</v>
      </c>
      <c r="V35" s="222">
        <f t="shared" ref="V35:W35" si="2">V34-U34</f>
        <v>7.5</v>
      </c>
      <c r="W35" s="222">
        <f t="shared" si="2"/>
        <v>17.5</v>
      </c>
      <c r="X35" s="222">
        <f>X34-W34</f>
        <v>0</v>
      </c>
    </row>
    <row r="36" spans="1:33">
      <c r="A36" s="74" t="s">
        <v>7</v>
      </c>
      <c r="B36" s="76" t="s">
        <v>95</v>
      </c>
      <c r="C36" s="77" t="s">
        <v>2</v>
      </c>
      <c r="D36" s="76" t="s">
        <v>95</v>
      </c>
      <c r="E36" s="75">
        <f>'Selling Price'!E36-'Full Cost'!E36</f>
        <v>427.3503013935038</v>
      </c>
      <c r="F36" s="75">
        <f>'Selling Price'!F36-'Full Cost'!F36</f>
        <v>465.39227579608985</v>
      </c>
      <c r="G36" s="75">
        <f>'Selling Price'!G36-'Full Cost'!G36</f>
        <v>568.99211243921309</v>
      </c>
      <c r="H36" s="75">
        <f>'Selling Price'!H36-'Full Cost'!H36</f>
        <v>414.68095849152303</v>
      </c>
      <c r="I36" s="75">
        <f>'Selling Price'!I36-'Full Cost'!I36</f>
        <v>397.51980867342166</v>
      </c>
      <c r="J36" s="75">
        <f>'Selling Price'!J36-'Full Cost'!J36</f>
        <v>372.8299190887866</v>
      </c>
      <c r="K36" s="75">
        <f>'Selling Price'!K36-'Full Cost'!K36</f>
        <v>345.46023071156878</v>
      </c>
      <c r="L36" s="75">
        <f>'Selling Price'!L36-'Full Cost'!L36</f>
        <v>310.73483513958416</v>
      </c>
      <c r="M36" s="75">
        <f>'Selling Price'!M36-'Full Cost'!M36</f>
        <v>333.1439871613054</v>
      </c>
      <c r="N36" s="75">
        <f>'Selling Price'!N36-'Full Cost'!N36</f>
        <v>304.754086775281</v>
      </c>
      <c r="O36" s="75">
        <f>'Selling Price'!O36-'Full Cost'!O36</f>
        <v>317.00624186904128</v>
      </c>
      <c r="P36" s="75">
        <f>'Selling Price'!P36-'Full Cost'!P36</f>
        <v>326.67637037335436</v>
      </c>
      <c r="R36" s="69" t="s">
        <v>270</v>
      </c>
      <c r="T36" s="68" t="s">
        <v>61</v>
      </c>
      <c r="U36" s="325">
        <v>5</v>
      </c>
      <c r="V36" s="325">
        <v>10</v>
      </c>
      <c r="W36" s="325">
        <v>21</v>
      </c>
      <c r="X36" s="325">
        <v>5</v>
      </c>
    </row>
    <row r="37" spans="1:33">
      <c r="A37" s="74" t="s">
        <v>7</v>
      </c>
      <c r="B37" s="123" t="s">
        <v>281</v>
      </c>
      <c r="C37" s="77" t="s">
        <v>2</v>
      </c>
      <c r="D37" s="76" t="s">
        <v>95</v>
      </c>
      <c r="E37" s="75">
        <f>'Selling Price'!E37-'Full Cost'!E37</f>
        <v>18.672469498658074</v>
      </c>
      <c r="F37" s="75">
        <f>'Selling Price'!F37-'Full Cost'!F37</f>
        <v>19.451852591958868</v>
      </c>
      <c r="G37" s="75">
        <f>'Selling Price'!G37-'Full Cost'!G37</f>
        <v>18.358087805516448</v>
      </c>
      <c r="H37" s="75">
        <f>'Selling Price'!H37-'Full Cost'!H37</f>
        <v>18.711314905822974</v>
      </c>
      <c r="I37" s="75">
        <f>'Selling Price'!I37-'Full Cost'!I37</f>
        <v>19.241155556282592</v>
      </c>
      <c r="J37" s="75">
        <f>'Selling Price'!J37-'Full Cost'!J37</f>
        <v>19.417769106435799</v>
      </c>
      <c r="K37" s="75">
        <f>'Selling Price'!K37-'Full Cost'!K37</f>
        <v>19.594382656589005</v>
      </c>
      <c r="L37" s="75">
        <f>'Selling Price'!L37-'Full Cost'!L37</f>
        <v>19.417769106435799</v>
      </c>
      <c r="M37" s="75">
        <f>'Selling Price'!M37-'Full Cost'!M37</f>
        <v>19.594382656589005</v>
      </c>
      <c r="N37" s="75">
        <f>'Selling Price'!N37-'Full Cost'!N37</f>
        <v>19.947609756895531</v>
      </c>
      <c r="O37" s="75">
        <f>'Selling Price'!O37-'Full Cost'!O37</f>
        <v>20.124223307048737</v>
      </c>
      <c r="P37" s="75">
        <f>'Selling Price'!P37-'Full Cost'!P37</f>
        <v>20.477450407355263</v>
      </c>
      <c r="R37" s="260" t="s">
        <v>271</v>
      </c>
      <c r="T37" s="68"/>
      <c r="U37" s="309">
        <f>G34</f>
        <v>23802</v>
      </c>
      <c r="V37" s="309">
        <f t="shared" ref="V37:X37" si="3">H34</f>
        <v>23833</v>
      </c>
      <c r="W37" s="309">
        <f t="shared" si="3"/>
        <v>23863</v>
      </c>
      <c r="X37" s="309">
        <f t="shared" si="3"/>
        <v>23894</v>
      </c>
    </row>
    <row r="38" spans="1:33">
      <c r="A38" s="74"/>
      <c r="B38" s="78"/>
      <c r="C38" s="79" t="s">
        <v>63</v>
      </c>
      <c r="D38" s="78"/>
      <c r="E38" s="75">
        <f>'Selling Price'!E38-'Full Cost'!E38</f>
        <v>0</v>
      </c>
      <c r="F38" s="75">
        <f>'Selling Price'!F38-'Full Cost'!F38</f>
        <v>0</v>
      </c>
      <c r="G38" s="75">
        <f>'Selling Price'!G38-'Full Cost'!G38</f>
        <v>0</v>
      </c>
      <c r="H38" s="75">
        <f>'Selling Price'!H38-'Full Cost'!H38</f>
        <v>0</v>
      </c>
      <c r="I38" s="75">
        <f>'Selling Price'!I38-'Full Cost'!I38</f>
        <v>0</v>
      </c>
      <c r="J38" s="75">
        <f>'Selling Price'!J38-'Full Cost'!J38</f>
        <v>0</v>
      </c>
      <c r="K38" s="75">
        <f>'Selling Price'!K38-'Full Cost'!K38</f>
        <v>0</v>
      </c>
      <c r="L38" s="75">
        <f>'Selling Price'!L38-'Full Cost'!L38</f>
        <v>0</v>
      </c>
      <c r="M38" s="75">
        <f>'Selling Price'!M38-'Full Cost'!M38</f>
        <v>0</v>
      </c>
      <c r="N38" s="75">
        <f>'Selling Price'!N38-'Full Cost'!N38</f>
        <v>0</v>
      </c>
      <c r="O38" s="75">
        <f>'Selling Price'!O38-'Full Cost'!O38</f>
        <v>0</v>
      </c>
      <c r="P38" s="75">
        <f>'Selling Price'!P38-'Full Cost'!P38</f>
        <v>0</v>
      </c>
      <c r="R38" s="69" t="s">
        <v>267</v>
      </c>
      <c r="S38" s="69" t="s">
        <v>3</v>
      </c>
      <c r="T38" s="68" t="s">
        <v>27</v>
      </c>
      <c r="U38" s="376">
        <f>G46</f>
        <v>0.1382193001198857</v>
      </c>
      <c r="V38" s="376">
        <f t="shared" ref="V38:X38" si="4">H46</f>
        <v>0.14589815012664076</v>
      </c>
      <c r="W38" s="376">
        <f t="shared" si="4"/>
        <v>0.15741642513660281</v>
      </c>
      <c r="X38" s="376">
        <f t="shared" si="4"/>
        <v>0.1612558501399235</v>
      </c>
    </row>
    <row r="39" spans="1:33">
      <c r="A39" s="74" t="s">
        <v>7</v>
      </c>
      <c r="B39" s="78" t="s">
        <v>95</v>
      </c>
      <c r="C39" s="80" t="s">
        <v>222</v>
      </c>
      <c r="D39" s="78" t="s">
        <v>95</v>
      </c>
      <c r="E39" s="75">
        <f>'Selling Price'!E39-'Full Cost'!E39</f>
        <v>440.10402749212955</v>
      </c>
      <c r="F39" s="75">
        <f>'Selling Price'!F39-'Full Cost'!F39</f>
        <v>478.14595760514317</v>
      </c>
      <c r="G39" s="75">
        <f>'Selling Price'!G39-'Full Cost'!G39</f>
        <v>581.74579239124409</v>
      </c>
      <c r="H39" s="75">
        <f>'Selling Price'!H39-'Full Cost'!H39</f>
        <v>427.43469844088906</v>
      </c>
      <c r="I39" s="75">
        <f>'Selling Price'!I39-'Full Cost'!I39</f>
        <v>410.27353861879027</v>
      </c>
      <c r="J39" s="75">
        <f>'Selling Price'!J39-'Full Cost'!J39</f>
        <v>385.58357903282274</v>
      </c>
      <c r="K39" s="75">
        <f>'Selling Price'!K39-'Full Cost'!K39</f>
        <v>358.21392065427244</v>
      </c>
      <c r="L39" s="75">
        <f>'Selling Price'!L39-'Full Cost'!L39</f>
        <v>323.48849508362031</v>
      </c>
      <c r="M39" s="75">
        <f>'Selling Price'!M39-'Full Cost'!M39</f>
        <v>345.89767710400906</v>
      </c>
      <c r="N39" s="75">
        <f>'Selling Price'!N39-'Full Cost'!N39</f>
        <v>317.50783671531968</v>
      </c>
      <c r="O39" s="75">
        <f>'Selling Price'!O39-'Full Cost'!O39</f>
        <v>329.7599218077475</v>
      </c>
      <c r="P39" s="75">
        <f>'Selling Price'!P39-'Full Cost'!P39</f>
        <v>339.43011030939562</v>
      </c>
      <c r="R39" s="69" t="s">
        <v>269</v>
      </c>
      <c r="S39" s="69" t="s">
        <v>3</v>
      </c>
      <c r="T39" s="68" t="s">
        <v>27</v>
      </c>
      <c r="U39" s="222">
        <f>-83000/(U$36*1000)</f>
        <v>-16.600000000000001</v>
      </c>
      <c r="V39" s="222">
        <f t="shared" ref="V39:X39" si="5">-83000/(V$36*1000)</f>
        <v>-8.3000000000000007</v>
      </c>
      <c r="W39" s="222">
        <f t="shared" si="5"/>
        <v>-3.9523809523809526</v>
      </c>
      <c r="X39" s="222">
        <f t="shared" si="5"/>
        <v>-16.600000000000001</v>
      </c>
      <c r="Z39" s="69" t="s">
        <v>278</v>
      </c>
    </row>
    <row r="40" spans="1:33">
      <c r="A40" s="74"/>
      <c r="B40" s="67"/>
      <c r="C40" s="81" t="s">
        <v>64</v>
      </c>
      <c r="D40" s="67"/>
      <c r="E40" s="75">
        <f>'Selling Price'!E40-'Full Cost'!E40</f>
        <v>0</v>
      </c>
      <c r="F40" s="75">
        <f>'Selling Price'!F40-'Full Cost'!F40</f>
        <v>0</v>
      </c>
      <c r="G40" s="75">
        <f>'Selling Price'!G40-'Full Cost'!G40</f>
        <v>0</v>
      </c>
      <c r="H40" s="75">
        <f>'Selling Price'!H40-'Full Cost'!H40</f>
        <v>0</v>
      </c>
      <c r="I40" s="75">
        <f>'Selling Price'!I40-'Full Cost'!I40</f>
        <v>0</v>
      </c>
      <c r="J40" s="75">
        <f>'Selling Price'!J40-'Full Cost'!J40</f>
        <v>0</v>
      </c>
      <c r="K40" s="75">
        <f>'Selling Price'!K40-'Full Cost'!K40</f>
        <v>0</v>
      </c>
      <c r="L40" s="75">
        <f>'Selling Price'!L40-'Full Cost'!L40</f>
        <v>0</v>
      </c>
      <c r="M40" s="75">
        <f>'Selling Price'!M40-'Full Cost'!M40</f>
        <v>0</v>
      </c>
      <c r="N40" s="75">
        <f>'Selling Price'!N40-'Full Cost'!N40</f>
        <v>0</v>
      </c>
      <c r="O40" s="75">
        <f>'Selling Price'!O40-'Full Cost'!O40</f>
        <v>0</v>
      </c>
      <c r="P40" s="75">
        <f>'Selling Price'!P40-'Full Cost'!P40</f>
        <v>0</v>
      </c>
      <c r="R40" s="69" t="s">
        <v>323</v>
      </c>
      <c r="S40" s="69" t="s">
        <v>3</v>
      </c>
      <c r="T40" s="68" t="s">
        <v>27</v>
      </c>
      <c r="U40" s="222">
        <f>-4230/(U$36*1000)</f>
        <v>-0.84599999999999997</v>
      </c>
      <c r="V40" s="222">
        <f t="shared" ref="V40:X40" si="6">-4230/(V$36*1000)</f>
        <v>-0.42299999999999999</v>
      </c>
      <c r="W40" s="222">
        <f t="shared" si="6"/>
        <v>-0.20142857142857143</v>
      </c>
      <c r="X40" s="222">
        <f t="shared" si="6"/>
        <v>-0.84599999999999997</v>
      </c>
    </row>
    <row r="41" spans="1:33">
      <c r="A41" s="74" t="s">
        <v>7</v>
      </c>
      <c r="B41" s="67" t="s">
        <v>95</v>
      </c>
      <c r="C41" s="82" t="s">
        <v>221</v>
      </c>
      <c r="D41" s="67" t="s">
        <v>95</v>
      </c>
      <c r="E41" s="75">
        <f>'Selling Price'!E41-'Full Cost'!E41</f>
        <v>59.553827492129471</v>
      </c>
      <c r="F41" s="75">
        <f>'Selling Price'!F41-'Full Cost'!F41</f>
        <v>68.179057605143157</v>
      </c>
      <c r="G41" s="75">
        <f>'Selling Price'!G41-'Full Cost'!G41</f>
        <v>84.329392391244085</v>
      </c>
      <c r="H41" s="75">
        <f>'Selling Price'!H41-'Full Cost'!H41</f>
        <v>88.731698440888977</v>
      </c>
      <c r="I41" s="75">
        <f>'Selling Price'!I41-'Full Cost'!I41</f>
        <v>94.013238618790297</v>
      </c>
      <c r="J41" s="75">
        <f>'Selling Price'!J41-'Full Cost'!J41</f>
        <v>93.952579032822769</v>
      </c>
      <c r="K41" s="75">
        <f>'Selling Price'!K41-'Full Cost'!K41</f>
        <v>86.197120654272453</v>
      </c>
      <c r="L41" s="75">
        <f>'Selling Price'!L41-'Full Cost'!L41</f>
        <v>61.207495083620302</v>
      </c>
      <c r="M41" s="75">
        <f>'Selling Price'!M41-'Full Cost'!M41</f>
        <v>72.065877104009076</v>
      </c>
      <c r="N41" s="75">
        <f>'Selling Price'!N41-'Full Cost'!N41</f>
        <v>38.554436715319696</v>
      </c>
      <c r="O41" s="75">
        <f>'Selling Price'!O41-'Full Cost'!O41</f>
        <v>40.170821807747529</v>
      </c>
      <c r="P41" s="75">
        <f>'Selling Price'!P41-'Full Cost'!P41</f>
        <v>43.834410309395651</v>
      </c>
      <c r="R41" s="69" t="s">
        <v>268</v>
      </c>
      <c r="S41" s="69" t="s">
        <v>3</v>
      </c>
      <c r="T41" s="68" t="s">
        <v>27</v>
      </c>
      <c r="U41" s="222">
        <f>-6000/(U$36*1000)</f>
        <v>-1.2</v>
      </c>
      <c r="V41" s="222">
        <f t="shared" ref="V41:X41" si="7">-6000/(V$36*1000)</f>
        <v>-0.6</v>
      </c>
      <c r="W41" s="222">
        <f t="shared" si="7"/>
        <v>-0.2857142857142857</v>
      </c>
      <c r="X41" s="222">
        <f t="shared" si="7"/>
        <v>-1.2</v>
      </c>
    </row>
    <row r="42" spans="1:33">
      <c r="A42" s="74" t="s">
        <v>7</v>
      </c>
      <c r="B42" s="67" t="s">
        <v>95</v>
      </c>
      <c r="C42" s="82" t="s">
        <v>265</v>
      </c>
      <c r="D42" s="67" t="s">
        <v>95</v>
      </c>
      <c r="E42" s="75">
        <f>'Selling Price'!E42-'Full Cost'!E42</f>
        <v>435.3503013935038</v>
      </c>
      <c r="F42" s="75">
        <f>'Selling Price'!F42-'Full Cost'!F42</f>
        <v>473.39227579608985</v>
      </c>
      <c r="G42" s="75">
        <f>'Selling Price'!G42-'Full Cost'!G42</f>
        <v>576.99211243921309</v>
      </c>
      <c r="H42" s="75">
        <f>'Selling Price'!H42-'Full Cost'!H42</f>
        <v>422.68095849152303</v>
      </c>
      <c r="I42" s="75">
        <f>'Selling Price'!I42-'Full Cost'!I42</f>
        <v>405.51980867342166</v>
      </c>
      <c r="J42" s="75">
        <f>'Selling Price'!J42-'Full Cost'!J42</f>
        <v>380.8299190887866</v>
      </c>
      <c r="K42" s="75">
        <f>'Selling Price'!K42-'Full Cost'!K42</f>
        <v>353.46023071156878</v>
      </c>
      <c r="L42" s="75">
        <f>'Selling Price'!L42-'Full Cost'!L42</f>
        <v>318.73483513958416</v>
      </c>
      <c r="M42" s="75">
        <f>'Selling Price'!M42-'Full Cost'!M42</f>
        <v>341.1439871613054</v>
      </c>
      <c r="N42" s="75">
        <f>'Selling Price'!N42-'Full Cost'!N42</f>
        <v>312.754086775281</v>
      </c>
      <c r="O42" s="75">
        <f>'Selling Price'!O42-'Full Cost'!O42</f>
        <v>325.00624186904128</v>
      </c>
      <c r="P42" s="75">
        <f>'Selling Price'!P42-'Full Cost'!P42</f>
        <v>334.67637037335436</v>
      </c>
      <c r="R42" s="69" t="s">
        <v>274</v>
      </c>
      <c r="S42" s="69" t="s">
        <v>3</v>
      </c>
      <c r="T42" s="68" t="s">
        <v>27</v>
      </c>
      <c r="U42" s="378">
        <f>U35</f>
        <v>5</v>
      </c>
      <c r="V42" s="378">
        <f>V35</f>
        <v>7.5</v>
      </c>
      <c r="W42" s="378">
        <f>W35</f>
        <v>17.5</v>
      </c>
      <c r="X42" s="378">
        <f>X35</f>
        <v>0</v>
      </c>
      <c r="Y42" s="454"/>
      <c r="Z42" s="454"/>
    </row>
    <row r="43" spans="1:33">
      <c r="A43" s="74" t="s">
        <v>7</v>
      </c>
      <c r="B43" s="67" t="s">
        <v>95</v>
      </c>
      <c r="C43" s="82" t="s">
        <v>285</v>
      </c>
      <c r="D43" s="67" t="s">
        <v>95</v>
      </c>
      <c r="E43" s="75">
        <f>'Selling Price'!E43-'Full Cost'!E43</f>
        <v>150.65600298337171</v>
      </c>
      <c r="F43" s="75">
        <f>'Selling Price'!F43-'Full Cost'!F43</f>
        <v>166.41256504537262</v>
      </c>
      <c r="G43" s="75">
        <f>'Selling Price'!G43-'Full Cost'!G43</f>
        <v>203.76277906953959</v>
      </c>
      <c r="H43" s="75">
        <f>'Selling Price'!H43-'Full Cost'!H43</f>
        <v>169.68909481680032</v>
      </c>
      <c r="I43" s="75">
        <f>'Selling Price'!I43-'Full Cost'!I43</f>
        <v>169.52998287445854</v>
      </c>
      <c r="J43" s="75">
        <f>'Selling Price'!J43-'Full Cost'!J43</f>
        <v>163.49860086457159</v>
      </c>
      <c r="K43" s="75">
        <f>'Selling Price'!K43-'Full Cost'!K43</f>
        <v>150.98817763785951</v>
      </c>
      <c r="L43" s="75">
        <f>'Selling Price'!L43-'Full Cost'!L43</f>
        <v>123.63836540021765</v>
      </c>
      <c r="M43" s="75">
        <f>'Selling Price'!M43-'Full Cost'!M43</f>
        <v>137.29693408759613</v>
      </c>
      <c r="N43" s="75">
        <f>'Selling Price'!N43-'Full Cost'!N43</f>
        <v>105.0270791540982</v>
      </c>
      <c r="O43" s="75">
        <f>'Selling Price'!O43-'Full Cost'!O43</f>
        <v>109.22183273169759</v>
      </c>
      <c r="P43" s="75">
        <f>'Selling Price'!P43-'Full Cost'!P43</f>
        <v>114.34155214308265</v>
      </c>
      <c r="Z43" s="68"/>
    </row>
    <row r="44" spans="1:33" ht="15" thickBot="1">
      <c r="A44" s="390"/>
      <c r="B44" s="393"/>
      <c r="C44" s="394" t="s">
        <v>178</v>
      </c>
      <c r="D44" s="393"/>
      <c r="E44" s="75">
        <f>'Selling Price'!E44-'Full Cost'!E44</f>
        <v>0</v>
      </c>
      <c r="F44" s="75">
        <f>'Selling Price'!F44-'Full Cost'!F44</f>
        <v>0</v>
      </c>
      <c r="G44" s="75">
        <f>'Selling Price'!G44-'Full Cost'!G44</f>
        <v>0</v>
      </c>
      <c r="H44" s="75">
        <f>'Selling Price'!H44-'Full Cost'!H44</f>
        <v>0</v>
      </c>
      <c r="I44" s="75">
        <f>'Selling Price'!I44-'Full Cost'!I44</f>
        <v>0</v>
      </c>
      <c r="J44" s="75">
        <f>'Selling Price'!J44-'Full Cost'!J44</f>
        <v>0</v>
      </c>
      <c r="K44" s="75">
        <f>'Selling Price'!K44-'Full Cost'!K44</f>
        <v>0</v>
      </c>
      <c r="L44" s="75">
        <f>'Selling Price'!L44-'Full Cost'!L44</f>
        <v>0</v>
      </c>
      <c r="M44" s="75">
        <f>'Selling Price'!M44-'Full Cost'!M44</f>
        <v>0</v>
      </c>
      <c r="N44" s="75">
        <f>'Selling Price'!N44-'Full Cost'!N44</f>
        <v>0</v>
      </c>
      <c r="O44" s="75">
        <f>'Selling Price'!O44-'Full Cost'!O44</f>
        <v>0</v>
      </c>
      <c r="P44" s="75">
        <f>'Selling Price'!P44-'Full Cost'!P44</f>
        <v>0</v>
      </c>
      <c r="Z44" s="68">
        <v>1.2</v>
      </c>
    </row>
    <row r="45" spans="1:33">
      <c r="A45" s="89" t="s">
        <v>7</v>
      </c>
      <c r="B45" s="407" t="s">
        <v>95</v>
      </c>
      <c r="C45" s="408" t="s">
        <v>283</v>
      </c>
      <c r="D45" s="409" t="s">
        <v>95</v>
      </c>
      <c r="E45" s="75">
        <f>'Selling Price'!E45-'Full Cost'!E45</f>
        <v>415.82288557959924</v>
      </c>
      <c r="F45" s="75">
        <f>'Selling Price'!F45-'Full Cost'!F45</f>
        <v>453.1024199996084</v>
      </c>
      <c r="G45" s="75">
        <f>'Selling Price'!G45-'Full Cost'!G45</f>
        <v>557.77224393381653</v>
      </c>
      <c r="H45" s="75">
        <f>'Selling Price'!H45-'Full Cost'!H45</f>
        <v>403.1155417358267</v>
      </c>
      <c r="I45" s="75">
        <f>'Selling Price'!I45-'Full Cost'!I45</f>
        <v>385.43606954227567</v>
      </c>
      <c r="J45" s="75">
        <f>'Selling Price'!J45-'Full Cost'!J45</f>
        <v>360.57340583249072</v>
      </c>
      <c r="K45" s="75">
        <f>'Selling Price'!K45-'Full Cost'!K45</f>
        <v>333.03094333012302</v>
      </c>
      <c r="L45" s="75">
        <f>'Selling Price'!L45-'Full Cost'!L45</f>
        <v>298.47832188328829</v>
      </c>
      <c r="M45" s="75">
        <f>'Selling Price'!M45-'Full Cost'!M45</f>
        <v>320.71469977985964</v>
      </c>
      <c r="N45" s="75">
        <f>'Selling Price'!N45-'Full Cost'!N45</f>
        <v>291.97925114353535</v>
      </c>
      <c r="O45" s="75">
        <f>'Selling Price'!O45-'Full Cost'!O45</f>
        <v>304.05863211214574</v>
      </c>
      <c r="P45" s="75">
        <f>'Selling Price'!P45-'Full Cost'!P45</f>
        <v>313.38321236615906</v>
      </c>
      <c r="R45" s="367" t="s">
        <v>263</v>
      </c>
      <c r="S45" s="367" t="s">
        <v>264</v>
      </c>
      <c r="T45" s="368" t="s">
        <v>27</v>
      </c>
      <c r="U45" s="369">
        <f>M42</f>
        <v>341.1439871613054</v>
      </c>
      <c r="V45" s="369">
        <f>N42</f>
        <v>312.754086775281</v>
      </c>
      <c r="W45" s="369">
        <f>O42</f>
        <v>325.00624186904128</v>
      </c>
      <c r="X45" s="369">
        <f>P42</f>
        <v>334.67637037335436</v>
      </c>
      <c r="Z45" s="264"/>
      <c r="AD45" s="69">
        <v>21.884</v>
      </c>
      <c r="AE45" s="69">
        <v>20.257999999999999</v>
      </c>
      <c r="AF45" s="69">
        <v>22.658999999999999</v>
      </c>
      <c r="AG45" s="69">
        <v>23.556000000000001</v>
      </c>
    </row>
    <row r="46" spans="1:33">
      <c r="A46" s="93" t="s">
        <v>7</v>
      </c>
      <c r="B46" s="310" t="s">
        <v>282</v>
      </c>
      <c r="C46" s="80" t="s">
        <v>283</v>
      </c>
      <c r="D46" s="410" t="s">
        <v>3</v>
      </c>
      <c r="E46" s="75">
        <f>'Selling Price'!E46-'Full Cost'!E46</f>
        <v>0.14505368475352043</v>
      </c>
      <c r="F46" s="75">
        <f>'Selling Price'!F46-'Full Cost'!F46</f>
        <v>0.16199679547742107</v>
      </c>
      <c r="G46" s="75">
        <f>'Selling Price'!G46-'Full Cost'!G46</f>
        <v>0.1382193001198857</v>
      </c>
      <c r="H46" s="75">
        <f>'Selling Price'!H46-'Full Cost'!H46</f>
        <v>0.14589815012664076</v>
      </c>
      <c r="I46" s="75">
        <f>'Selling Price'!I46-'Full Cost'!I46</f>
        <v>0.15741642513660281</v>
      </c>
      <c r="J46" s="75">
        <f>'Selling Price'!J46-'Full Cost'!J46</f>
        <v>0.1612558501399235</v>
      </c>
      <c r="K46" s="75">
        <f>'Selling Price'!K46-'Full Cost'!K46</f>
        <v>0.16509527514324418</v>
      </c>
      <c r="L46" s="75">
        <f>'Selling Price'!L46-'Full Cost'!L46</f>
        <v>0.1612558501399235</v>
      </c>
      <c r="M46" s="75">
        <f>'Selling Price'!M46-'Full Cost'!M46</f>
        <v>0.16509527514324418</v>
      </c>
      <c r="N46" s="75">
        <f>'Selling Price'!N46-'Full Cost'!N46</f>
        <v>0.17277412514988555</v>
      </c>
      <c r="O46" s="75">
        <f>'Selling Price'!O46-'Full Cost'!O46</f>
        <v>0.17661355015320623</v>
      </c>
      <c r="P46" s="75">
        <f>'Selling Price'!P46-'Full Cost'!P46</f>
        <v>0.18429240015996129</v>
      </c>
      <c r="Z46" s="264"/>
    </row>
    <row r="47" spans="1:33">
      <c r="A47" s="93" t="s">
        <v>7</v>
      </c>
      <c r="B47" s="310" t="s">
        <v>281</v>
      </c>
      <c r="C47" s="80" t="s">
        <v>283</v>
      </c>
      <c r="D47" s="102" t="s">
        <v>95</v>
      </c>
      <c r="E47" s="75">
        <f>'Selling Price'!E47-'Full Cost'!E47</f>
        <v>7.1450536847535204</v>
      </c>
      <c r="F47" s="75">
        <f>'Selling Price'!F47-'Full Cost'!F47</f>
        <v>7.1619967954774211</v>
      </c>
      <c r="G47" s="75">
        <f>'Selling Price'!G47-'Full Cost'!G47</f>
        <v>7.1382193001198857</v>
      </c>
      <c r="H47" s="75">
        <f>'Selling Price'!H47-'Full Cost'!H47</f>
        <v>7.1458981501266408</v>
      </c>
      <c r="I47" s="75">
        <f>'Selling Price'!I47-'Full Cost'!I47</f>
        <v>7.1574164251366028</v>
      </c>
      <c r="J47" s="75">
        <f>'Selling Price'!J47-'Full Cost'!J47</f>
        <v>7.1612558501399235</v>
      </c>
      <c r="K47" s="75">
        <f>'Selling Price'!K47-'Full Cost'!K47</f>
        <v>7.1650952751432442</v>
      </c>
      <c r="L47" s="75">
        <f>'Selling Price'!L47-'Full Cost'!L47</f>
        <v>7.1612558501399235</v>
      </c>
      <c r="M47" s="75">
        <f>'Selling Price'!M47-'Full Cost'!M47</f>
        <v>7.1650952751432442</v>
      </c>
      <c r="N47" s="75">
        <f>'Selling Price'!N47-'Full Cost'!N47</f>
        <v>7.1727741251498855</v>
      </c>
      <c r="O47" s="75">
        <f>'Selling Price'!O47-'Full Cost'!O47</f>
        <v>7.1766135501532062</v>
      </c>
      <c r="P47" s="75">
        <f>'Selling Price'!P47-'Full Cost'!P47</f>
        <v>7.1842924001599613</v>
      </c>
      <c r="Z47" s="264" t="s">
        <v>276</v>
      </c>
      <c r="AD47" s="69">
        <v>4</v>
      </c>
      <c r="AE47" s="69">
        <v>4</v>
      </c>
      <c r="AF47" s="69">
        <v>4</v>
      </c>
      <c r="AG47" s="69">
        <v>4</v>
      </c>
    </row>
    <row r="48" spans="1:33" ht="16">
      <c r="A48" s="93" t="s">
        <v>7</v>
      </c>
      <c r="B48" s="78" t="s">
        <v>95</v>
      </c>
      <c r="C48" s="80" t="s">
        <v>284</v>
      </c>
      <c r="D48" s="102" t="s">
        <v>95</v>
      </c>
      <c r="E48" s="75">
        <f>'Selling Price'!E48-'Full Cost'!E48</f>
        <v>417.27342242713354</v>
      </c>
      <c r="F48" s="75">
        <f>'Selling Price'!F48-'Full Cost'!F48</f>
        <v>454.72238795438204</v>
      </c>
      <c r="G48" s="75">
        <f>'Selling Price'!G48-'Full Cost'!G48</f>
        <v>559.15443693501584</v>
      </c>
      <c r="H48" s="75">
        <f>'Selling Price'!H48-'Full Cost'!H48</f>
        <v>404.57452323709254</v>
      </c>
      <c r="I48" s="75">
        <f>'Selling Price'!I48-'Full Cost'!I48</f>
        <v>387.01023379364148</v>
      </c>
      <c r="J48" s="75">
        <f>'Selling Price'!J48-'Full Cost'!J48</f>
        <v>362.18596433388984</v>
      </c>
      <c r="K48" s="75">
        <f>'Selling Price'!K48-'Full Cost'!K48</f>
        <v>334.68189608155535</v>
      </c>
      <c r="L48" s="75">
        <f>'Selling Price'!L48-'Full Cost'!L48</f>
        <v>300.09088038468741</v>
      </c>
      <c r="M48" s="75">
        <f>'Selling Price'!M48-'Full Cost'!M48</f>
        <v>322.36565253129197</v>
      </c>
      <c r="N48" s="75">
        <f>'Selling Price'!N48-'Full Cost'!N48</f>
        <v>293.70699239503443</v>
      </c>
      <c r="O48" s="75">
        <f>'Selling Price'!O48-'Full Cost'!O48</f>
        <v>305.82476761367803</v>
      </c>
      <c r="P48" s="75">
        <f>'Selling Price'!P48-'Full Cost'!P48</f>
        <v>315.22613636775799</v>
      </c>
      <c r="R48" s="371" t="s">
        <v>272</v>
      </c>
      <c r="S48" s="371"/>
      <c r="T48" s="373" t="s">
        <v>27</v>
      </c>
      <c r="U48" s="374" t="e">
        <f>U45+#REF!</f>
        <v>#REF!</v>
      </c>
      <c r="V48" s="374" t="e">
        <f>V45+#REF!</f>
        <v>#REF!</v>
      </c>
      <c r="W48" s="374" t="e">
        <f>W45+#REF!</f>
        <v>#REF!</v>
      </c>
      <c r="X48" s="374" t="e">
        <f>X45+#REF!</f>
        <v>#REF!</v>
      </c>
      <c r="Z48" s="264"/>
      <c r="AD48" s="69">
        <v>31</v>
      </c>
      <c r="AE48" s="69">
        <v>31</v>
      </c>
      <c r="AF48" s="69">
        <v>31</v>
      </c>
      <c r="AG48" s="69">
        <v>31</v>
      </c>
    </row>
    <row r="49" spans="1:33">
      <c r="A49" s="93" t="s">
        <v>7</v>
      </c>
      <c r="B49" s="310" t="s">
        <v>282</v>
      </c>
      <c r="C49" s="80" t="s">
        <v>284</v>
      </c>
      <c r="D49" s="410" t="s">
        <v>3</v>
      </c>
      <c r="E49" s="75">
        <f>'Selling Price'!E49-'Full Cost'!E49</f>
        <v>1.5955905322878152</v>
      </c>
      <c r="F49" s="75">
        <f>'Selling Price'!F49-'Full Cost'!F49</f>
        <v>1.7819647502510634</v>
      </c>
      <c r="G49" s="75">
        <f>'Selling Price'!G49-'Full Cost'!G49</f>
        <v>1.5204123013190838</v>
      </c>
      <c r="H49" s="75">
        <f>'Selling Price'!H49-'Full Cost'!H49</f>
        <v>1.6048796513924799</v>
      </c>
      <c r="I49" s="75">
        <f>'Selling Price'!I49-'Full Cost'!I49</f>
        <v>1.7315806765024035</v>
      </c>
      <c r="J49" s="75">
        <f>'Selling Price'!J49-'Full Cost'!J49</f>
        <v>1.7738143515390448</v>
      </c>
      <c r="K49" s="75">
        <f>'Selling Price'!K49-'Full Cost'!K49</f>
        <v>1.8160480265755723</v>
      </c>
      <c r="L49" s="75">
        <f>'Selling Price'!L49-'Full Cost'!L49</f>
        <v>1.7738143515390448</v>
      </c>
      <c r="M49" s="75">
        <f>'Selling Price'!M49-'Full Cost'!M49</f>
        <v>1.8160480265755723</v>
      </c>
      <c r="N49" s="75">
        <f>'Selling Price'!N49-'Full Cost'!N49</f>
        <v>1.9005153766489684</v>
      </c>
      <c r="O49" s="75">
        <f>'Selling Price'!O49-'Full Cost'!O49</f>
        <v>1.9427490516854959</v>
      </c>
      <c r="P49" s="75">
        <f>'Selling Price'!P49-'Full Cost'!P49</f>
        <v>2.0272164017588921</v>
      </c>
      <c r="Z49" s="264"/>
    </row>
    <row r="50" spans="1:33" ht="15" thickBot="1">
      <c r="A50" s="96" t="s">
        <v>7</v>
      </c>
      <c r="B50" s="404" t="s">
        <v>281</v>
      </c>
      <c r="C50" s="411" t="s">
        <v>284</v>
      </c>
      <c r="D50" s="412" t="s">
        <v>95</v>
      </c>
      <c r="E50" s="75">
        <f>'Selling Price'!E50-'Full Cost'!E50</f>
        <v>8.5955905322878152</v>
      </c>
      <c r="F50" s="75">
        <f>'Selling Price'!F50-'Full Cost'!F50</f>
        <v>8.7819647502510634</v>
      </c>
      <c r="G50" s="75">
        <f>'Selling Price'!G50-'Full Cost'!G50</f>
        <v>8.5204123013190838</v>
      </c>
      <c r="H50" s="75">
        <f>'Selling Price'!H50-'Full Cost'!H50</f>
        <v>8.6048796513924799</v>
      </c>
      <c r="I50" s="75">
        <f>'Selling Price'!I50-'Full Cost'!I50</f>
        <v>8.7315806765024035</v>
      </c>
      <c r="J50" s="75">
        <f>'Selling Price'!J50-'Full Cost'!J50</f>
        <v>8.7738143515390448</v>
      </c>
      <c r="K50" s="75">
        <f>'Selling Price'!K50-'Full Cost'!K50</f>
        <v>8.8160480265755723</v>
      </c>
      <c r="L50" s="75">
        <f>'Selling Price'!L50-'Full Cost'!L50</f>
        <v>8.7738143515390448</v>
      </c>
      <c r="M50" s="75">
        <f>'Selling Price'!M50-'Full Cost'!M50</f>
        <v>8.8160480265755723</v>
      </c>
      <c r="N50" s="75">
        <f>'Selling Price'!N50-'Full Cost'!N50</f>
        <v>8.9005153766489684</v>
      </c>
      <c r="O50" s="75">
        <f>'Selling Price'!O50-'Full Cost'!O50</f>
        <v>8.9427490516854959</v>
      </c>
      <c r="P50" s="75">
        <f>'Selling Price'!P50-'Full Cost'!P50</f>
        <v>9.0272164017588921</v>
      </c>
      <c r="Z50" s="264">
        <v>2</v>
      </c>
      <c r="AD50" s="69">
        <f>AD48-AD45-AD47</f>
        <v>5.1159999999999997</v>
      </c>
      <c r="AE50" s="69">
        <f>AE48-AE45-AE47</f>
        <v>6.7420000000000009</v>
      </c>
      <c r="AF50" s="69">
        <f>AF48-AF45-AF47</f>
        <v>4.3410000000000011</v>
      </c>
      <c r="AG50" s="69">
        <f>AG48-AG45-AG47</f>
        <v>3.4439999999999991</v>
      </c>
    </row>
    <row r="51" spans="1:33">
      <c r="A51" s="418" t="s">
        <v>7</v>
      </c>
      <c r="B51" s="397" t="s">
        <v>95</v>
      </c>
      <c r="C51" s="398" t="s">
        <v>291</v>
      </c>
      <c r="D51" s="419" t="s">
        <v>95</v>
      </c>
      <c r="E51" s="75">
        <f>'Selling Price'!E51-'Full Cost'!E51</f>
        <v>415.82288557959924</v>
      </c>
      <c r="F51" s="75">
        <f>'Selling Price'!F51-'Full Cost'!F51</f>
        <v>453.1024199996084</v>
      </c>
      <c r="G51" s="75">
        <f>'Selling Price'!G51-'Full Cost'!G51</f>
        <v>557.77224393381653</v>
      </c>
      <c r="H51" s="75">
        <f>'Selling Price'!H51-'Full Cost'!H51</f>
        <v>403.1155417358267</v>
      </c>
      <c r="I51" s="75">
        <f>'Selling Price'!I51-'Full Cost'!I51</f>
        <v>385.43606954227567</v>
      </c>
      <c r="J51" s="75">
        <f>'Selling Price'!J51-'Full Cost'!J51</f>
        <v>360.57340583249072</v>
      </c>
      <c r="K51" s="75">
        <f>'Selling Price'!K51-'Full Cost'!K51</f>
        <v>333.03094333012302</v>
      </c>
      <c r="L51" s="75">
        <f>'Selling Price'!L51-'Full Cost'!L51</f>
        <v>298.47832188328829</v>
      </c>
      <c r="M51" s="75">
        <f>'Selling Price'!M51-'Full Cost'!M51</f>
        <v>320.71469977985964</v>
      </c>
      <c r="N51" s="75">
        <f>'Selling Price'!N51-'Full Cost'!N51</f>
        <v>291.97925114353535</v>
      </c>
      <c r="O51" s="75">
        <f>'Selling Price'!O51-'Full Cost'!O51</f>
        <v>304.05863211214574</v>
      </c>
      <c r="P51" s="75">
        <f>'Selling Price'!P51-'Full Cost'!P51</f>
        <v>313.38321236615906</v>
      </c>
      <c r="R51" s="371" t="s">
        <v>263</v>
      </c>
      <c r="S51" s="371" t="s">
        <v>3</v>
      </c>
      <c r="T51" s="373" t="s">
        <v>27</v>
      </c>
      <c r="U51" s="375">
        <f>M45</f>
        <v>320.71469977985964</v>
      </c>
      <c r="V51" s="375">
        <f>N45</f>
        <v>291.97925114353535</v>
      </c>
      <c r="W51" s="375">
        <f>O45</f>
        <v>304.05863211214574</v>
      </c>
      <c r="X51" s="375">
        <f>P45</f>
        <v>313.38321236615906</v>
      </c>
      <c r="Z51" s="264"/>
    </row>
    <row r="52" spans="1:33">
      <c r="A52" s="93" t="s">
        <v>7</v>
      </c>
      <c r="B52" s="310" t="s">
        <v>282</v>
      </c>
      <c r="C52" s="80" t="s">
        <v>291</v>
      </c>
      <c r="D52" s="410" t="s">
        <v>3</v>
      </c>
      <c r="E52" s="75">
        <f>'Selling Price'!E52-'Full Cost'!E52</f>
        <v>0.14505368475352043</v>
      </c>
      <c r="F52" s="75">
        <f>'Selling Price'!F52-'Full Cost'!F52</f>
        <v>0.16199679547742107</v>
      </c>
      <c r="G52" s="75">
        <f>'Selling Price'!G52-'Full Cost'!G52</f>
        <v>0.1382193001198857</v>
      </c>
      <c r="H52" s="75">
        <f>'Selling Price'!H52-'Full Cost'!H52</f>
        <v>0.14589815012664076</v>
      </c>
      <c r="I52" s="75">
        <f>'Selling Price'!I52-'Full Cost'!I52</f>
        <v>0.15741642513660281</v>
      </c>
      <c r="J52" s="75">
        <f>'Selling Price'!J52-'Full Cost'!J52</f>
        <v>0.1612558501399235</v>
      </c>
      <c r="K52" s="75">
        <f>'Selling Price'!K52-'Full Cost'!K52</f>
        <v>0.16509527514324418</v>
      </c>
      <c r="L52" s="75">
        <f>'Selling Price'!L52-'Full Cost'!L52</f>
        <v>0.1612558501399235</v>
      </c>
      <c r="M52" s="75">
        <f>'Selling Price'!M52-'Full Cost'!M52</f>
        <v>0.16509527514324418</v>
      </c>
      <c r="N52" s="75">
        <f>'Selling Price'!N52-'Full Cost'!N52</f>
        <v>0.17277412514988555</v>
      </c>
      <c r="O52" s="75">
        <f>'Selling Price'!O52-'Full Cost'!O52</f>
        <v>0.17661355015320623</v>
      </c>
      <c r="P52" s="75">
        <f>'Selling Price'!P52-'Full Cost'!P52</f>
        <v>0.18429240015996129</v>
      </c>
      <c r="Z52" s="264"/>
    </row>
    <row r="53" spans="1:33" ht="15" thickBot="1">
      <c r="A53" s="96" t="s">
        <v>7</v>
      </c>
      <c r="B53" s="404" t="s">
        <v>281</v>
      </c>
      <c r="C53" s="411" t="s">
        <v>291</v>
      </c>
      <c r="D53" s="412" t="s">
        <v>95</v>
      </c>
      <c r="E53" s="75">
        <f>'Selling Price'!E53-'Full Cost'!E53</f>
        <v>7.1450536847535204</v>
      </c>
      <c r="F53" s="75">
        <f>'Selling Price'!F53-'Full Cost'!F53</f>
        <v>7.1619967954774211</v>
      </c>
      <c r="G53" s="75">
        <f>'Selling Price'!G53-'Full Cost'!G53</f>
        <v>7.1382193001198857</v>
      </c>
      <c r="H53" s="75">
        <f>'Selling Price'!H53-'Full Cost'!H53</f>
        <v>7.1458981501266408</v>
      </c>
      <c r="I53" s="75">
        <f>'Selling Price'!I53-'Full Cost'!I53</f>
        <v>7.1574164251366028</v>
      </c>
      <c r="J53" s="75">
        <f>'Selling Price'!J53-'Full Cost'!J53</f>
        <v>7.1612558501399235</v>
      </c>
      <c r="K53" s="75">
        <f>'Selling Price'!K53-'Full Cost'!K53</f>
        <v>7.1650952751432442</v>
      </c>
      <c r="L53" s="75">
        <f>'Selling Price'!L53-'Full Cost'!L53</f>
        <v>7.1612558501399235</v>
      </c>
      <c r="M53" s="75">
        <f>'Selling Price'!M53-'Full Cost'!M53</f>
        <v>7.1650952751432442</v>
      </c>
      <c r="N53" s="75">
        <f>'Selling Price'!N53-'Full Cost'!N53</f>
        <v>7.1727741251498855</v>
      </c>
      <c r="O53" s="75">
        <f>'Selling Price'!O53-'Full Cost'!O53</f>
        <v>7.1766135501532062</v>
      </c>
      <c r="P53" s="75">
        <f>'Selling Price'!P53-'Full Cost'!P53</f>
        <v>7.1842924001599613</v>
      </c>
      <c r="Z53" s="379" t="s">
        <v>277</v>
      </c>
    </row>
    <row r="54" spans="1:33" ht="16">
      <c r="A54" s="87" t="s">
        <v>7</v>
      </c>
      <c r="B54" s="100" t="s">
        <v>95</v>
      </c>
      <c r="C54" s="100" t="s">
        <v>101</v>
      </c>
      <c r="D54" s="100" t="s">
        <v>95</v>
      </c>
      <c r="E54" s="75">
        <f>'Selling Price'!E54-'Full Cost'!E54</f>
        <v>111.73670365762365</v>
      </c>
      <c r="F54" s="75">
        <f>'Selling Price'!F54-'Full Cost'!F54</f>
        <v>117.57425690567453</v>
      </c>
      <c r="G54" s="75">
        <f>'Selling Price'!G54-'Full Cost'!G54</f>
        <v>113.26858768961665</v>
      </c>
      <c r="H54" s="75">
        <f>'Selling Price'!H54-'Full Cost'!H54</f>
        <v>111.34432287527824</v>
      </c>
      <c r="I54" s="75">
        <f>'Selling Price'!I54-'Full Cost'!I54</f>
        <v>108.85224934974025</v>
      </c>
      <c r="J54" s="75">
        <f>'Selling Price'!J54-'Full Cost'!J54</f>
        <v>112.6265897637727</v>
      </c>
      <c r="K54" s="75">
        <f>'Selling Price'!K54-'Full Cost'!K54</f>
        <v>114.32070735711113</v>
      </c>
      <c r="L54" s="75">
        <f>'Selling Price'!L54-'Full Cost'!L54</f>
        <v>113.77939623864398</v>
      </c>
      <c r="M54" s="75">
        <f>'Selling Price'!M54-'Full Cost'!M54</f>
        <v>129.65277825903274</v>
      </c>
      <c r="N54" s="75">
        <f>'Selling Price'!N54-'Full Cost'!N54</f>
        <v>97.537153658445902</v>
      </c>
      <c r="O54" s="75">
        <f>'Selling Price'!O54-'Full Cost'!O54</f>
        <v>108.32678004762346</v>
      </c>
      <c r="P54" s="75">
        <f>'Selling Price'!P54-'Full Cost'!P54</f>
        <v>109.92536854927158</v>
      </c>
      <c r="R54" s="370" t="s">
        <v>273</v>
      </c>
      <c r="S54" s="370"/>
      <c r="T54" s="370"/>
      <c r="U54" s="372">
        <f>U51-U57</f>
        <v>320.71469977985964</v>
      </c>
      <c r="V54" s="372">
        <f>V51-V57</f>
        <v>291.97925114353535</v>
      </c>
      <c r="W54" s="372">
        <f>W51-W57</f>
        <v>304.05863211214574</v>
      </c>
      <c r="X54" s="372">
        <f>X51-X57</f>
        <v>313.38321236615906</v>
      </c>
    </row>
    <row r="55" spans="1:33" s="73" customFormat="1" ht="23.5">
      <c r="A55" s="71" t="s">
        <v>5</v>
      </c>
      <c r="B55" s="72"/>
      <c r="D55" s="72"/>
      <c r="F55" s="245"/>
      <c r="G55" s="245">
        <f t="shared" ref="G55:P55" si="8">G59-G62</f>
        <v>-86.732279952030922</v>
      </c>
      <c r="H55" s="245">
        <f t="shared" si="8"/>
        <v>-227.69073994936593</v>
      </c>
      <c r="I55" s="245">
        <f t="shared" si="8"/>
        <v>-204.03342994536837</v>
      </c>
      <c r="J55" s="245">
        <f t="shared" si="8"/>
        <v>-183.89765994403621</v>
      </c>
      <c r="K55" s="245">
        <f t="shared" si="8"/>
        <v>-153.41188994270374</v>
      </c>
      <c r="L55" s="245">
        <f t="shared" si="8"/>
        <v>-168.01765994403615</v>
      </c>
      <c r="M55" s="245">
        <f t="shared" si="8"/>
        <v>-144.8318899427037</v>
      </c>
      <c r="N55" s="245">
        <f t="shared" si="8"/>
        <v>-112.21034994003878</v>
      </c>
      <c r="O55" s="245">
        <f t="shared" si="8"/>
        <v>-82.914579938706311</v>
      </c>
      <c r="P55" s="245">
        <f t="shared" si="8"/>
        <v>-69.403039936041296</v>
      </c>
      <c r="R55" s="69"/>
      <c r="S55" s="69"/>
      <c r="T55" s="69"/>
      <c r="U55" s="69"/>
      <c r="V55" s="69"/>
      <c r="W55" s="69"/>
      <c r="X55" s="69"/>
    </row>
    <row r="56" spans="1:33" ht="14" customHeight="1">
      <c r="A56" s="485" t="s">
        <v>1</v>
      </c>
      <c r="B56" s="487" t="s">
        <v>98</v>
      </c>
      <c r="C56" s="487" t="s">
        <v>99</v>
      </c>
      <c r="D56" s="487" t="s">
        <v>100</v>
      </c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R56" s="73"/>
      <c r="S56" s="73"/>
      <c r="T56" s="73"/>
      <c r="U56" s="73"/>
      <c r="V56" s="73"/>
      <c r="W56" s="73"/>
      <c r="X56" s="73"/>
    </row>
    <row r="57" spans="1:33">
      <c r="A57" s="486"/>
      <c r="B57" s="488"/>
      <c r="C57" s="488"/>
      <c r="D57" s="488"/>
      <c r="E57" s="309">
        <f>E24</f>
        <v>23743</v>
      </c>
      <c r="F57" s="309">
        <f t="shared" ref="F57:P57" si="9">F24</f>
        <v>23774</v>
      </c>
      <c r="G57" s="309">
        <f t="shared" si="9"/>
        <v>23802</v>
      </c>
      <c r="H57" s="309">
        <f t="shared" si="9"/>
        <v>23833</v>
      </c>
      <c r="I57" s="309">
        <f t="shared" si="9"/>
        <v>23863</v>
      </c>
      <c r="J57" s="309">
        <f t="shared" si="9"/>
        <v>23894</v>
      </c>
      <c r="K57" s="309">
        <f t="shared" si="9"/>
        <v>23924</v>
      </c>
      <c r="L57" s="309">
        <f t="shared" si="9"/>
        <v>23955</v>
      </c>
      <c r="M57" s="309">
        <f t="shared" si="9"/>
        <v>23986</v>
      </c>
      <c r="N57" s="309">
        <f t="shared" si="9"/>
        <v>24016</v>
      </c>
      <c r="O57" s="309">
        <f t="shared" si="9"/>
        <v>24047</v>
      </c>
      <c r="P57" s="309">
        <f t="shared" si="9"/>
        <v>24077</v>
      </c>
    </row>
    <row r="58" spans="1:33">
      <c r="A58" s="74"/>
      <c r="B58" s="76"/>
      <c r="C58" s="308" t="s">
        <v>65</v>
      </c>
      <c r="D58" s="308"/>
      <c r="E58" s="75">
        <f>'Selling Price'!E58-'Full Cost'!E58</f>
        <v>0</v>
      </c>
      <c r="F58" s="75">
        <f>'Selling Price'!F58-'Full Cost'!F58</f>
        <v>0</v>
      </c>
      <c r="G58" s="75">
        <f>'Selling Price'!G58-'Full Cost'!G58</f>
        <v>0</v>
      </c>
      <c r="H58" s="75">
        <f>'Selling Price'!H58-'Full Cost'!H58</f>
        <v>0</v>
      </c>
      <c r="I58" s="75">
        <f>'Selling Price'!I58-'Full Cost'!I58</f>
        <v>0</v>
      </c>
      <c r="J58" s="75">
        <f>'Selling Price'!J58-'Full Cost'!J58</f>
        <v>0</v>
      </c>
      <c r="K58" s="75">
        <f>'Selling Price'!K58-'Full Cost'!K58</f>
        <v>0</v>
      </c>
      <c r="L58" s="75">
        <f>'Selling Price'!L58-'Full Cost'!L58</f>
        <v>0</v>
      </c>
      <c r="M58" s="75">
        <f>'Selling Price'!M58-'Full Cost'!M58</f>
        <v>0</v>
      </c>
      <c r="N58" s="75">
        <f>'Selling Price'!N58-'Full Cost'!N58</f>
        <v>0</v>
      </c>
      <c r="O58" s="75">
        <f>'Selling Price'!O58-'Full Cost'!O58</f>
        <v>0</v>
      </c>
      <c r="P58" s="75">
        <f>'Selling Price'!P58-'Full Cost'!P58</f>
        <v>0</v>
      </c>
    </row>
    <row r="59" spans="1:33">
      <c r="A59" s="74" t="s">
        <v>7</v>
      </c>
      <c r="B59" s="76" t="s">
        <v>95</v>
      </c>
      <c r="C59" s="76" t="s">
        <v>2</v>
      </c>
      <c r="D59" s="76" t="s">
        <v>95</v>
      </c>
      <c r="E59" s="75">
        <f>'Selling Price'!E59-'Full Cost'!E59</f>
        <v>414.27618334378417</v>
      </c>
      <c r="F59" s="75">
        <f>'Selling Price'!F59-'Full Cost'!F59</f>
        <v>467.39787704816558</v>
      </c>
      <c r="G59" s="75">
        <f>'Selling Price'!G59-'Full Cost'!G59</f>
        <v>583.64342907558398</v>
      </c>
      <c r="H59" s="75">
        <f>'Selling Price'!H59-'Full Cost'!H59</f>
        <v>419.38440748051244</v>
      </c>
      <c r="I59" s="75">
        <f>'Selling Price'!I59-'Full Cost'!I59</f>
        <v>402.05176724203812</v>
      </c>
      <c r="J59" s="75">
        <f>'Selling Price'!J59-'Full Cost'!J59</f>
        <v>377.28324556544402</v>
      </c>
      <c r="K59" s="75">
        <f>'Selling Price'!K59-'Full Cost'!K59</f>
        <v>349.88481403024986</v>
      </c>
      <c r="L59" s="75">
        <f>'Selling Price'!L59-'Full Cost'!L59</f>
        <v>315.43420232432038</v>
      </c>
      <c r="M59" s="75">
        <f>'Selling Price'!M59-'Full Cost'!M59</f>
        <v>337.51265888728364</v>
      </c>
      <c r="N59" s="75">
        <f>'Selling Price'!N59-'Full Cost'!N59</f>
        <v>312.37604522945566</v>
      </c>
      <c r="O59" s="75">
        <f>'Selling Price'!O59-'Full Cost'!O59</f>
        <v>327.21744230045698</v>
      </c>
      <c r="P59" s="75">
        <f>'Selling Price'!P59-'Full Cost'!P59</f>
        <v>331.85426687765238</v>
      </c>
    </row>
    <row r="60" spans="1:33">
      <c r="A60" s="74" t="s">
        <v>7</v>
      </c>
      <c r="B60" s="123" t="s">
        <v>286</v>
      </c>
      <c r="C60" s="417" t="s">
        <v>2</v>
      </c>
      <c r="D60" s="417" t="s">
        <v>95</v>
      </c>
      <c r="E60" s="75">
        <f>'Selling Price'!E60-'Full Cost'!E60</f>
        <v>7</v>
      </c>
      <c r="F60" s="75">
        <f>'Selling Price'!F60-'Full Cost'!F60</f>
        <v>7</v>
      </c>
      <c r="G60" s="75">
        <f>'Selling Price'!G60-'Full Cost'!G60</f>
        <v>7</v>
      </c>
      <c r="H60" s="75">
        <f>'Selling Price'!H60-'Full Cost'!H60</f>
        <v>7</v>
      </c>
      <c r="I60" s="75">
        <f>'Selling Price'!I60-'Full Cost'!I60</f>
        <v>7</v>
      </c>
      <c r="J60" s="75">
        <f>'Selling Price'!J60-'Full Cost'!J60</f>
        <v>7</v>
      </c>
      <c r="K60" s="75">
        <f>'Selling Price'!K60-'Full Cost'!K60</f>
        <v>7</v>
      </c>
      <c r="L60" s="75">
        <f>'Selling Price'!L60-'Full Cost'!L60</f>
        <v>7</v>
      </c>
      <c r="M60" s="75">
        <f>'Selling Price'!M60-'Full Cost'!M60</f>
        <v>7</v>
      </c>
      <c r="N60" s="75">
        <f>'Selling Price'!N60-'Full Cost'!N60</f>
        <v>7</v>
      </c>
      <c r="O60" s="75">
        <f>'Selling Price'!O60-'Full Cost'!O60</f>
        <v>7</v>
      </c>
      <c r="P60" s="75">
        <f>'Selling Price'!P60-'Full Cost'!P60</f>
        <v>7</v>
      </c>
    </row>
    <row r="61" spans="1:33">
      <c r="A61" s="74"/>
      <c r="B61" s="310"/>
      <c r="C61" s="311" t="s">
        <v>223</v>
      </c>
      <c r="D61" s="312"/>
      <c r="E61" s="75">
        <f>'Selling Price'!E61-'Full Cost'!E61</f>
        <v>0</v>
      </c>
      <c r="F61" s="75">
        <f>'Selling Price'!F61-'Full Cost'!F61</f>
        <v>0</v>
      </c>
      <c r="G61" s="75">
        <f>'Selling Price'!G61-'Full Cost'!G61</f>
        <v>0</v>
      </c>
      <c r="H61" s="75">
        <f>'Selling Price'!H61-'Full Cost'!H61</f>
        <v>0</v>
      </c>
      <c r="I61" s="75">
        <f>'Selling Price'!I61-'Full Cost'!I61</f>
        <v>0</v>
      </c>
      <c r="J61" s="75">
        <f>'Selling Price'!J61-'Full Cost'!J61</f>
        <v>0</v>
      </c>
      <c r="K61" s="75">
        <f>'Selling Price'!K61-'Full Cost'!K61</f>
        <v>0</v>
      </c>
      <c r="L61" s="75">
        <f>'Selling Price'!L61-'Full Cost'!L61</f>
        <v>0</v>
      </c>
      <c r="M61" s="75">
        <f>'Selling Price'!M61-'Full Cost'!M61</f>
        <v>0</v>
      </c>
      <c r="N61" s="75">
        <f>'Selling Price'!N61-'Full Cost'!N61</f>
        <v>0</v>
      </c>
      <c r="O61" s="75">
        <f>'Selling Price'!O61-'Full Cost'!O61</f>
        <v>0</v>
      </c>
      <c r="P61" s="75">
        <f>'Selling Price'!P61-'Full Cost'!P61</f>
        <v>0</v>
      </c>
    </row>
    <row r="62" spans="1:33">
      <c r="A62" s="74" t="s">
        <v>7</v>
      </c>
      <c r="B62" s="312" t="s">
        <v>95</v>
      </c>
      <c r="C62" s="313" t="s">
        <v>288</v>
      </c>
      <c r="D62" s="312" t="s">
        <v>95</v>
      </c>
      <c r="E62" s="75">
        <f>'Selling Price'!E62-'Full Cost'!E62</f>
        <v>314.11470944240989</v>
      </c>
      <c r="F62" s="75">
        <f>'Selling Price'!F62-'Full Cost'!F62</f>
        <v>398.75915885721884</v>
      </c>
      <c r="G62" s="75">
        <f>'Selling Price'!G62-'Full Cost'!G62</f>
        <v>670.3757090276149</v>
      </c>
      <c r="H62" s="75">
        <f>'Selling Price'!H62-'Full Cost'!H62</f>
        <v>647.07514742987837</v>
      </c>
      <c r="I62" s="75">
        <f>'Selling Price'!I62-'Full Cost'!I62</f>
        <v>606.08519718740649</v>
      </c>
      <c r="J62" s="75">
        <f>'Selling Price'!J62-'Full Cost'!J62</f>
        <v>561.18090550948023</v>
      </c>
      <c r="K62" s="75">
        <f>'Selling Price'!K62-'Full Cost'!K62</f>
        <v>503.29670397295359</v>
      </c>
      <c r="L62" s="75">
        <f>'Selling Price'!L62-'Full Cost'!L62</f>
        <v>483.45186226835654</v>
      </c>
      <c r="M62" s="75">
        <f>'Selling Price'!M62-'Full Cost'!M62</f>
        <v>482.34454882998733</v>
      </c>
      <c r="N62" s="75">
        <f>'Selling Price'!N62-'Full Cost'!N62</f>
        <v>424.58639516949444</v>
      </c>
      <c r="O62" s="75">
        <f>'Selling Price'!O62-'Full Cost'!O62</f>
        <v>410.13202223916329</v>
      </c>
      <c r="P62" s="75">
        <f>'Selling Price'!P62-'Full Cost'!P62</f>
        <v>401.25730681369367</v>
      </c>
    </row>
    <row r="63" spans="1:33">
      <c r="A63" s="74" t="s">
        <v>7</v>
      </c>
      <c r="B63" s="312" t="s">
        <v>95</v>
      </c>
      <c r="C63" s="313" t="s">
        <v>287</v>
      </c>
      <c r="D63" s="312" t="s">
        <v>95</v>
      </c>
      <c r="E63" s="75">
        <f>'Selling Price'!E63-'Full Cost'!E63</f>
        <v>407.74876752987961</v>
      </c>
      <c r="F63" s="75">
        <f>'Selling Price'!F63-'Full Cost'!F63</f>
        <v>460.10802125168414</v>
      </c>
      <c r="G63" s="75">
        <f>'Selling Price'!G63-'Full Cost'!G63</f>
        <v>577.42356057018742</v>
      </c>
      <c r="H63" s="75">
        <f>'Selling Price'!H63-'Full Cost'!H63</f>
        <v>412.8189907248161</v>
      </c>
      <c r="I63" s="75">
        <f>'Selling Price'!I63-'Full Cost'!I63</f>
        <v>394.96802811089213</v>
      </c>
      <c r="J63" s="75">
        <f>'Selling Price'!J63-'Full Cost'!J63</f>
        <v>370.02673230914814</v>
      </c>
      <c r="K63" s="75">
        <f>'Selling Price'!K63-'Full Cost'!K63</f>
        <v>342.4555266488041</v>
      </c>
      <c r="L63" s="75">
        <f>'Selling Price'!L63-'Full Cost'!L63</f>
        <v>308.17768906802451</v>
      </c>
      <c r="M63" s="75">
        <f>'Selling Price'!M63-'Full Cost'!M63</f>
        <v>330.08337150583787</v>
      </c>
      <c r="N63" s="75">
        <f>'Selling Price'!N63-'Full Cost'!N63</f>
        <v>304.60120959771001</v>
      </c>
      <c r="O63" s="75">
        <f>'Selling Price'!O63-'Full Cost'!O63</f>
        <v>319.26983254356145</v>
      </c>
      <c r="P63" s="75">
        <f>'Selling Price'!P63-'Full Cost'!P63</f>
        <v>323.56110887045708</v>
      </c>
    </row>
    <row r="64" spans="1:33">
      <c r="A64" s="74" t="s">
        <v>7</v>
      </c>
      <c r="B64" s="312" t="s">
        <v>95</v>
      </c>
      <c r="C64" s="313" t="s">
        <v>289</v>
      </c>
      <c r="D64" s="312" t="s">
        <v>95</v>
      </c>
      <c r="E64" s="75">
        <f>'Selling Price'!E64-'Full Cost'!E64</f>
        <v>409.19930437741391</v>
      </c>
      <c r="F64" s="75">
        <f>'Selling Price'!F64-'Full Cost'!F64</f>
        <v>461.72798920645778</v>
      </c>
      <c r="G64" s="75">
        <f>'Selling Price'!G64-'Full Cost'!G64</f>
        <v>578.80575357138662</v>
      </c>
      <c r="H64" s="75">
        <f>'Selling Price'!H64-'Full Cost'!H64</f>
        <v>414.27797222608194</v>
      </c>
      <c r="I64" s="75">
        <f>'Selling Price'!I64-'Full Cost'!I64</f>
        <v>396.54219236225794</v>
      </c>
      <c r="J64" s="75">
        <f>'Selling Price'!J64-'Full Cost'!J64</f>
        <v>371.63929081054727</v>
      </c>
      <c r="K64" s="75">
        <f>'Selling Price'!K64-'Full Cost'!K64</f>
        <v>344.10647940023642</v>
      </c>
      <c r="L64" s="75">
        <f>'Selling Price'!L64-'Full Cost'!L64</f>
        <v>309.79024756942363</v>
      </c>
      <c r="M64" s="75">
        <f>'Selling Price'!M64-'Full Cost'!M64</f>
        <v>331.7343242572702</v>
      </c>
      <c r="N64" s="75">
        <f>'Selling Price'!N64-'Full Cost'!N64</f>
        <v>306.32895084920909</v>
      </c>
      <c r="O64" s="75">
        <f>'Selling Price'!O64-'Full Cost'!O64</f>
        <v>321.03596804509374</v>
      </c>
      <c r="P64" s="75">
        <f>'Selling Price'!P64-'Full Cost'!P64</f>
        <v>325.40403287205601</v>
      </c>
    </row>
    <row r="65" spans="1:16">
      <c r="A65" s="74" t="s">
        <v>7</v>
      </c>
      <c r="B65" s="310" t="s">
        <v>286</v>
      </c>
      <c r="C65" s="415" t="s">
        <v>288</v>
      </c>
      <c r="D65" s="416" t="s">
        <v>95</v>
      </c>
      <c r="E65" s="75">
        <f>'Selling Price'!E65-'Full Cost'!E65</f>
        <v>-93.161473901374279</v>
      </c>
      <c r="F65" s="75">
        <f>'Selling Price'!F65-'Full Cost'!F65</f>
        <v>-61.638718190946747</v>
      </c>
      <c r="G65" s="75">
        <f>'Selling Price'!G65-'Full Cost'!G65</f>
        <v>93.732279952030922</v>
      </c>
      <c r="H65" s="75">
        <f>'Selling Price'!H65-'Full Cost'!H65</f>
        <v>234.69073994936593</v>
      </c>
      <c r="I65" s="75">
        <f>'Selling Price'!I65-'Full Cost'!I65</f>
        <v>211.03342994536843</v>
      </c>
      <c r="J65" s="75">
        <f>'Selling Price'!J65-'Full Cost'!J65</f>
        <v>190.89765994403626</v>
      </c>
      <c r="K65" s="75">
        <f>'Selling Price'!K65-'Full Cost'!K65</f>
        <v>160.41188994270374</v>
      </c>
      <c r="L65" s="75">
        <f>'Selling Price'!L65-'Full Cost'!L65</f>
        <v>175.01765994403615</v>
      </c>
      <c r="M65" s="75">
        <f>'Selling Price'!M65-'Full Cost'!M65</f>
        <v>151.8318899427037</v>
      </c>
      <c r="N65" s="75">
        <f>'Selling Price'!N65-'Full Cost'!N65</f>
        <v>119.21034994003878</v>
      </c>
      <c r="O65" s="75">
        <f>'Selling Price'!O65-'Full Cost'!O65</f>
        <v>89.914579938706311</v>
      </c>
      <c r="P65" s="75">
        <f>'Selling Price'!P65-'Full Cost'!P65</f>
        <v>76.403039936041296</v>
      </c>
    </row>
    <row r="66" spans="1:16">
      <c r="A66" s="74" t="s">
        <v>7</v>
      </c>
      <c r="B66" s="310" t="s">
        <v>286</v>
      </c>
      <c r="C66" s="415" t="s">
        <v>287</v>
      </c>
      <c r="D66" s="416" t="s">
        <v>95</v>
      </c>
      <c r="E66" s="75">
        <f>'Selling Price'!E66-'Full Cost'!E66</f>
        <v>0.47258418609544606</v>
      </c>
      <c r="F66" s="75">
        <f>'Selling Price'!F66-'Full Cost'!F66</f>
        <v>-0.28985579648144721</v>
      </c>
      <c r="G66" s="75">
        <f>'Selling Price'!G66-'Full Cost'!G66</f>
        <v>0.78013149460343811</v>
      </c>
      <c r="H66" s="75">
        <f>'Selling Price'!H66-'Full Cost'!H66</f>
        <v>0.43458324430366702</v>
      </c>
      <c r="I66" s="75">
        <f>'Selling Price'!I66-'Full Cost'!I66</f>
        <v>-8.3739131145989631E-2</v>
      </c>
      <c r="J66" s="75">
        <f>'Selling Price'!J66-'Full Cost'!J66</f>
        <v>-0.25651325629587518</v>
      </c>
      <c r="K66" s="75">
        <f>'Selling Price'!K66-'Full Cost'!K66</f>
        <v>-0.42928738144576073</v>
      </c>
      <c r="L66" s="75">
        <f>'Selling Price'!L66-'Full Cost'!L66</f>
        <v>-0.25651325629587518</v>
      </c>
      <c r="M66" s="75">
        <f>'Selling Price'!M66-'Full Cost'!M66</f>
        <v>-0.42928738144576073</v>
      </c>
      <c r="N66" s="75">
        <f>'Selling Price'!N66-'Full Cost'!N66</f>
        <v>-0.77483563174564551</v>
      </c>
      <c r="O66" s="75">
        <f>'Selling Price'!O66-'Full Cost'!O66</f>
        <v>-0.94760975689553106</v>
      </c>
      <c r="P66" s="75">
        <f>'Selling Price'!P66-'Full Cost'!P66</f>
        <v>-1.2931580071953022</v>
      </c>
    </row>
    <row r="67" spans="1:16">
      <c r="A67" s="74" t="s">
        <v>7</v>
      </c>
      <c r="B67" s="310" t="s">
        <v>286</v>
      </c>
      <c r="C67" s="415" t="s">
        <v>289</v>
      </c>
      <c r="D67" s="416" t="s">
        <v>95</v>
      </c>
      <c r="E67" s="75">
        <f>'Selling Price'!E67-'Full Cost'!E67</f>
        <v>1.9231210336297409</v>
      </c>
      <c r="F67" s="75">
        <f>'Selling Price'!F67-'Full Cost'!F67</f>
        <v>1.3301121582921951</v>
      </c>
      <c r="G67" s="75">
        <f>'Selling Price'!G67-'Full Cost'!G67</f>
        <v>2.1623244958026362</v>
      </c>
      <c r="H67" s="75">
        <f>'Selling Price'!H67-'Full Cost'!H67</f>
        <v>1.8935647455695062</v>
      </c>
      <c r="I67" s="75">
        <f>'Selling Price'!I67-'Full Cost'!I67</f>
        <v>1.4904251202198111</v>
      </c>
      <c r="J67" s="75">
        <f>'Selling Price'!J67-'Full Cost'!J67</f>
        <v>1.3560452451032461</v>
      </c>
      <c r="K67" s="75">
        <f>'Selling Price'!K67-'Full Cost'!K67</f>
        <v>1.2216653699865674</v>
      </c>
      <c r="L67" s="75">
        <f>'Selling Price'!L67-'Full Cost'!L67</f>
        <v>1.3560452451032461</v>
      </c>
      <c r="M67" s="75">
        <f>'Selling Price'!M67-'Full Cost'!M67</f>
        <v>1.2216653699865674</v>
      </c>
      <c r="N67" s="75">
        <f>'Selling Price'!N67-'Full Cost'!N67</f>
        <v>0.95290561975343735</v>
      </c>
      <c r="O67" s="75">
        <f>'Selling Price'!O67-'Full Cost'!O67</f>
        <v>0.81852574463675865</v>
      </c>
      <c r="P67" s="75">
        <f>'Selling Price'!P67-'Full Cost'!P67</f>
        <v>0.54976599440362861</v>
      </c>
    </row>
    <row r="68" spans="1:16">
      <c r="A68" s="74" t="s">
        <v>7</v>
      </c>
      <c r="B68" s="310" t="s">
        <v>286</v>
      </c>
      <c r="C68" s="313" t="s">
        <v>290</v>
      </c>
      <c r="D68" s="312" t="s">
        <v>95</v>
      </c>
      <c r="E68" s="75">
        <f>'Selling Price'!E68-'Full Cost'!E68</f>
        <v>7</v>
      </c>
      <c r="F68" s="75">
        <f>'Selling Price'!F68-'Full Cost'!F68</f>
        <v>7</v>
      </c>
      <c r="G68" s="75">
        <f>'Selling Price'!G68-'Full Cost'!G68</f>
        <v>7</v>
      </c>
      <c r="H68" s="75">
        <f>'Selling Price'!H68-'Full Cost'!H68</f>
        <v>7</v>
      </c>
      <c r="I68" s="75">
        <f>'Selling Price'!I68-'Full Cost'!I68</f>
        <v>7</v>
      </c>
      <c r="J68" s="75">
        <f>'Selling Price'!J68-'Full Cost'!J68</f>
        <v>7</v>
      </c>
      <c r="K68" s="75">
        <f>'Selling Price'!K68-'Full Cost'!K68</f>
        <v>7</v>
      </c>
      <c r="L68" s="75">
        <f>'Selling Price'!L68-'Full Cost'!L68</f>
        <v>7</v>
      </c>
      <c r="M68" s="75">
        <f>'Selling Price'!M68-'Full Cost'!M68</f>
        <v>7</v>
      </c>
      <c r="N68" s="75">
        <f>'Selling Price'!N68-'Full Cost'!N68</f>
        <v>7</v>
      </c>
      <c r="O68" s="75">
        <f>'Selling Price'!O68-'Full Cost'!O68</f>
        <v>7</v>
      </c>
      <c r="P68" s="75">
        <f>'Selling Price'!P68-'Full Cost'!P68</f>
        <v>7</v>
      </c>
    </row>
    <row r="69" spans="1:16">
      <c r="A69" s="74" t="s">
        <v>7</v>
      </c>
      <c r="B69" s="85" t="s">
        <v>95</v>
      </c>
      <c r="C69" s="85" t="s">
        <v>105</v>
      </c>
      <c r="D69" s="85" t="s">
        <v>95</v>
      </c>
      <c r="E69" s="75">
        <f>'Selling Price'!E69-'Full Cost'!E69</f>
        <v>63.579172223531714</v>
      </c>
      <c r="F69" s="75">
        <f>'Selling Price'!F69-'Full Cost'!F69</f>
        <v>69.107738445117832</v>
      </c>
      <c r="G69" s="75">
        <f>'Selling Price'!G69-'Full Cost'!G69</f>
        <v>64.66342451887482</v>
      </c>
      <c r="H69" s="75">
        <f>'Selling Price'!H69-'Full Cost'!H69</f>
        <v>62.740833704388308</v>
      </c>
      <c r="I69" s="75">
        <f>'Selling Price'!I69-'Full Cost'!I69</f>
        <v>60.077269758477371</v>
      </c>
      <c r="J69" s="75">
        <f>'Selling Price'!J69-'Full Cost'!J69</f>
        <v>63.772978080550786</v>
      </c>
      <c r="K69" s="75">
        <f>'Selling Price'!K69-'Full Cost'!K69</f>
        <v>65.370932475852612</v>
      </c>
      <c r="L69" s="75">
        <f>'Selling Price'!L69-'Full Cost'!L69</f>
        <v>65.104405223440608</v>
      </c>
      <c r="M69" s="75">
        <f>'Selling Price'!M69-'Full Cost'!M69</f>
        <v>80.647091785071325</v>
      </c>
      <c r="N69" s="75">
        <f>'Selling Price'!N69-'Full Cost'!N69</f>
        <v>48.808213544238015</v>
      </c>
      <c r="O69" s="75">
        <f>'Selling Price'!O69-'Full Cost'!O69</f>
        <v>59.687081910656616</v>
      </c>
      <c r="P69" s="75">
        <f>'Selling Price'!P69-'Full Cost'!P69</f>
        <v>61.252366485187054</v>
      </c>
    </row>
    <row r="70" spans="1:16">
      <c r="A70" s="74" t="s">
        <v>7</v>
      </c>
      <c r="B70" s="247" t="s">
        <v>42</v>
      </c>
      <c r="C70" s="247" t="s">
        <v>180</v>
      </c>
      <c r="D70" s="247" t="s">
        <v>107</v>
      </c>
      <c r="E70" s="75">
        <f>'Selling Price'!E70-'Full Cost'!E70</f>
        <v>333.66061540299859</v>
      </c>
      <c r="F70" s="75">
        <f>'Selling Price'!F70-'Full Cost'!F70</f>
        <v>380.03339643010139</v>
      </c>
      <c r="G70" s="75">
        <f>'Selling Price'!G70-'Full Cost'!G70</f>
        <v>505.82259878419239</v>
      </c>
      <c r="H70" s="75">
        <f>'Selling Price'!H70-'Full Cost'!H70</f>
        <v>338.5291866279947</v>
      </c>
      <c r="I70" s="75">
        <f>'Selling Price'!I70-'Full Cost'!I70</f>
        <v>316.58923638552307</v>
      </c>
      <c r="J70" s="75">
        <f>'Selling Price'!J70-'Full Cost'!J70</f>
        <v>290.28494470759648</v>
      </c>
      <c r="K70" s="75">
        <f>'Selling Price'!K70-'Full Cost'!K70</f>
        <v>261.2622214467055</v>
      </c>
      <c r="L70" s="75">
        <f>'Selling Price'!L70-'Full Cost'!L70</f>
        <v>228.3473797421085</v>
      </c>
      <c r="M70" s="75">
        <f>'Selling Price'!M70-'Full Cost'!M70</f>
        <v>248.89006630373927</v>
      </c>
      <c r="N70" s="75">
        <f>'Selling Price'!N70-'Full Cost'!N70</f>
        <v>220.58763265216197</v>
      </c>
      <c r="O70" s="75">
        <f>'Selling Price'!O70-'Full Cost'!O70</f>
        <v>233.89325972183082</v>
      </c>
      <c r="P70" s="75">
        <f>'Selling Price'!P70-'Full Cost'!P70</f>
        <v>235.45854429636125</v>
      </c>
    </row>
    <row r="71" spans="1:16">
      <c r="A71" s="74" t="s">
        <v>7</v>
      </c>
      <c r="B71" s="86" t="s">
        <v>286</v>
      </c>
      <c r="C71" s="86" t="s">
        <v>106</v>
      </c>
      <c r="D71" s="86" t="s">
        <v>107</v>
      </c>
      <c r="E71" s="75">
        <f>'Selling Price'!E71-'Full Cost'!E71</f>
        <v>-8.7056610941430108</v>
      </c>
      <c r="F71" s="75">
        <f>'Selling Price'!F71-'Full Cost'!F71</f>
        <v>-25.103161521663537</v>
      </c>
      <c r="G71" s="75">
        <f>'Selling Price'!G71-'Full Cost'!G71</f>
        <v>-12.600551618793702</v>
      </c>
      <c r="H71" s="75">
        <f>'Selling Price'!H71-'Full Cost'!H71</f>
        <v>-11.078964505806653</v>
      </c>
      <c r="I71" s="75">
        <f>'Selling Price'!I71-'Full Cost'!I71</f>
        <v>-14.150504508471386</v>
      </c>
      <c r="J71" s="75">
        <f>'Selling Price'!J71-'Full Cost'!J71</f>
        <v>-14.150504508471499</v>
      </c>
      <c r="K71" s="75">
        <f>'Selling Price'!K71-'Full Cost'!K71</f>
        <v>-17.240995008883033</v>
      </c>
      <c r="L71" s="75">
        <f>'Selling Price'!L71-'Full Cost'!L71</f>
        <v>-14.169455006218072</v>
      </c>
      <c r="M71" s="75">
        <f>'Selling Price'!M71-'Full Cost'!M71</f>
        <v>-12.633685004885592</v>
      </c>
      <c r="N71" s="75">
        <f>'Selling Price'!N71-'Full Cost'!N71</f>
        <v>-14.303401488158784</v>
      </c>
      <c r="O71" s="75">
        <f>'Selling Price'!O71-'Full Cost'!O71</f>
        <v>-12.767631486826303</v>
      </c>
      <c r="P71" s="75">
        <f>'Selling Price'!P71-'Full Cost'!P71</f>
        <v>-9.696091484161343</v>
      </c>
    </row>
    <row r="72" spans="1:16">
      <c r="A72" s="74" t="s">
        <v>7</v>
      </c>
      <c r="B72" s="86" t="s">
        <v>286</v>
      </c>
      <c r="C72" s="86" t="s">
        <v>106</v>
      </c>
      <c r="D72" s="86" t="s">
        <v>108</v>
      </c>
      <c r="E72" s="75">
        <f>'Selling Price'!E72-'Full Cost'!E72</f>
        <v>-8.7056610941430108</v>
      </c>
      <c r="F72" s="75">
        <f>'Selling Price'!F72-'Full Cost'!F72</f>
        <v>-25.103161521663537</v>
      </c>
      <c r="G72" s="75">
        <f>'Selling Price'!G72-'Full Cost'!G72</f>
        <v>-12.600551618793702</v>
      </c>
      <c r="H72" s="75">
        <f>'Selling Price'!H72-'Full Cost'!H72</f>
        <v>-11.078964505806653</v>
      </c>
      <c r="I72" s="75">
        <f>'Selling Price'!I72-'Full Cost'!I72</f>
        <v>-14.150504508471386</v>
      </c>
      <c r="J72" s="75">
        <f>'Selling Price'!J72-'Full Cost'!J72</f>
        <v>-14.150504508471499</v>
      </c>
      <c r="K72" s="75">
        <f>'Selling Price'!K72-'Full Cost'!K72</f>
        <v>-17.240995008883033</v>
      </c>
      <c r="L72" s="75">
        <f>'Selling Price'!L72-'Full Cost'!L72</f>
        <v>-14.169455006218072</v>
      </c>
      <c r="M72" s="75">
        <f>'Selling Price'!M72-'Full Cost'!M72</f>
        <v>-12.633685004885592</v>
      </c>
      <c r="N72" s="75">
        <f>'Selling Price'!N72-'Full Cost'!N72</f>
        <v>-14.303401488158784</v>
      </c>
      <c r="O72" s="75">
        <f>'Selling Price'!O72-'Full Cost'!O72</f>
        <v>-12.767631486826303</v>
      </c>
      <c r="P72" s="75">
        <f>'Selling Price'!P72-'Full Cost'!P72</f>
        <v>-9.696091484161343</v>
      </c>
    </row>
    <row r="73" spans="1:16">
      <c r="A73" s="74" t="s">
        <v>7</v>
      </c>
      <c r="B73" s="86" t="s">
        <v>286</v>
      </c>
      <c r="C73" s="86" t="s">
        <v>110</v>
      </c>
      <c r="D73" s="86" t="s">
        <v>107</v>
      </c>
      <c r="E73" s="75">
        <f>'Selling Price'!E73-'Full Cost'!E73</f>
        <v>-7.514668372318738</v>
      </c>
      <c r="F73" s="75">
        <f>'Selling Price'!F73-'Full Cost'!F73</f>
        <v>-23.903764338687665</v>
      </c>
      <c r="G73" s="75">
        <f>'Selling Price'!G73-'Full Cost'!G73</f>
        <v>-11.395006109450719</v>
      </c>
      <c r="H73" s="75">
        <f>'Selling Price'!H73-'Full Cost'!H73</f>
        <v>-9.8723280050523954</v>
      </c>
      <c r="I73" s="75">
        <f>'Selling Price'!I73-'Full Cost'!I73</f>
        <v>-12.943868007717242</v>
      </c>
      <c r="J73" s="75">
        <f>'Selling Price'!J73-'Full Cost'!J73</f>
        <v>-12.943868007717242</v>
      </c>
      <c r="K73" s="75">
        <f>'Selling Price'!K73-'Full Cost'!K73</f>
        <v>-16.032900777532973</v>
      </c>
      <c r="L73" s="75">
        <f>'Selling Price'!L73-'Full Cost'!L73</f>
        <v>-12.961360774868012</v>
      </c>
      <c r="M73" s="75">
        <f>'Selling Price'!M73-'Full Cost'!M73</f>
        <v>-11.425590773535532</v>
      </c>
      <c r="N73" s="75">
        <f>'Selling Price'!N73-'Full Cost'!N73</f>
        <v>-13.085003681274884</v>
      </c>
      <c r="O73" s="75">
        <f>'Selling Price'!O73-'Full Cost'!O73</f>
        <v>-11.549233679942404</v>
      </c>
      <c r="P73" s="75">
        <f>'Selling Price'!P73-'Full Cost'!P73</f>
        <v>-8.4776936772774434</v>
      </c>
    </row>
    <row r="74" spans="1:16">
      <c r="A74" s="74" t="s">
        <v>7</v>
      </c>
      <c r="B74" s="86" t="s">
        <v>286</v>
      </c>
      <c r="C74" s="86" t="s">
        <v>111</v>
      </c>
      <c r="D74" s="86" t="s">
        <v>107</v>
      </c>
      <c r="E74" s="75">
        <f>'Selling Price'!E74-'Full Cost'!E74</f>
        <v>-7.514668372318738</v>
      </c>
      <c r="F74" s="75">
        <f>'Selling Price'!F74-'Full Cost'!F74</f>
        <v>-23.903764338687665</v>
      </c>
      <c r="G74" s="75">
        <f>'Selling Price'!G74-'Full Cost'!G74</f>
        <v>-11.395006109450719</v>
      </c>
      <c r="H74" s="75">
        <f>'Selling Price'!H74-'Full Cost'!H74</f>
        <v>-9.8723280050523954</v>
      </c>
      <c r="I74" s="75">
        <f>'Selling Price'!I74-'Full Cost'!I74</f>
        <v>-12.943868007717242</v>
      </c>
      <c r="J74" s="75">
        <f>'Selling Price'!J74-'Full Cost'!J74</f>
        <v>-12.943868007717242</v>
      </c>
      <c r="K74" s="75">
        <f>'Selling Price'!K74-'Full Cost'!K74</f>
        <v>-16.032900777532973</v>
      </c>
      <c r="L74" s="75">
        <f>'Selling Price'!L74-'Full Cost'!L74</f>
        <v>-12.961360774868012</v>
      </c>
      <c r="M74" s="75">
        <f>'Selling Price'!M74-'Full Cost'!M74</f>
        <v>-11.425590773535532</v>
      </c>
      <c r="N74" s="75">
        <f>'Selling Price'!N74-'Full Cost'!N74</f>
        <v>-13.085003681274884</v>
      </c>
      <c r="O74" s="75">
        <f>'Selling Price'!O74-'Full Cost'!O74</f>
        <v>-11.549233679942404</v>
      </c>
      <c r="P74" s="75">
        <f>'Selling Price'!P74-'Full Cost'!P74</f>
        <v>-8.4776936772774434</v>
      </c>
    </row>
    <row r="75" spans="1:16">
      <c r="A75" s="74" t="s">
        <v>7</v>
      </c>
      <c r="B75" s="85" t="s">
        <v>95</v>
      </c>
      <c r="C75" s="85" t="s">
        <v>106</v>
      </c>
      <c r="D75" s="85" t="s">
        <v>107</v>
      </c>
      <c r="E75" s="75">
        <f>'Selling Price'!E75-'Full Cost'!E75</f>
        <v>20.592245582162263</v>
      </c>
      <c r="F75" s="75">
        <f>'Selling Price'!F75-'Full Cost'!F75</f>
        <v>25.95584080955615</v>
      </c>
      <c r="G75" s="75">
        <f>'Selling Price'!G75-'Full Cost'!G75</f>
        <v>21.402767560563746</v>
      </c>
      <c r="H75" s="75">
        <f>'Selling Price'!H75-'Full Cost'!H75</f>
        <v>19.492233385159182</v>
      </c>
      <c r="I75" s="75">
        <f>'Selling Price'!I75-'Full Cost'!I75</f>
        <v>16.828669439248245</v>
      </c>
      <c r="J75" s="75">
        <f>'Selling Price'!J75-'Full Cost'!J75</f>
        <v>20.524377761321659</v>
      </c>
      <c r="K75" s="75">
        <f>'Selling Price'!K75-'Full Cost'!K75</f>
        <v>22.000282628553521</v>
      </c>
      <c r="L75" s="75">
        <f>'Selling Price'!L75-'Full Cost'!L75</f>
        <v>21.73375537614146</v>
      </c>
      <c r="M75" s="75">
        <f>'Selling Price'!M75-'Full Cost'!M75</f>
        <v>37.276441937772233</v>
      </c>
      <c r="N75" s="75">
        <f>'Selling Price'!N75-'Full Cost'!N75</f>
        <v>5.1063014685747703</v>
      </c>
      <c r="O75" s="75">
        <f>'Selling Price'!O75-'Full Cost'!O75</f>
        <v>15.985169834993371</v>
      </c>
      <c r="P75" s="75">
        <f>'Selling Price'!P75-'Full Cost'!P75</f>
        <v>17.550454409523809</v>
      </c>
    </row>
    <row r="76" spans="1:16">
      <c r="A76" s="74" t="s">
        <v>7</v>
      </c>
      <c r="B76" s="85" t="s">
        <v>95</v>
      </c>
      <c r="C76" s="85" t="s">
        <v>106</v>
      </c>
      <c r="D76" s="85" t="s">
        <v>108</v>
      </c>
      <c r="E76" s="75">
        <f>'Selling Price'!E76-'Full Cost'!E76</f>
        <v>20.592245582162263</v>
      </c>
      <c r="F76" s="75">
        <f>'Selling Price'!F76-'Full Cost'!F76</f>
        <v>25.95584080955615</v>
      </c>
      <c r="G76" s="75">
        <f>'Selling Price'!G76-'Full Cost'!G76</f>
        <v>21.402767560563746</v>
      </c>
      <c r="H76" s="75">
        <f>'Selling Price'!H76-'Full Cost'!H76</f>
        <v>19.492233385159182</v>
      </c>
      <c r="I76" s="75">
        <f>'Selling Price'!I76-'Full Cost'!I76</f>
        <v>16.828669439248245</v>
      </c>
      <c r="J76" s="75">
        <f>'Selling Price'!J76-'Full Cost'!J76</f>
        <v>20.524377761321659</v>
      </c>
      <c r="K76" s="75">
        <f>'Selling Price'!K76-'Full Cost'!K76</f>
        <v>22.000282628553521</v>
      </c>
      <c r="L76" s="75">
        <f>'Selling Price'!L76-'Full Cost'!L76</f>
        <v>21.73375537614146</v>
      </c>
      <c r="M76" s="75">
        <f>'Selling Price'!M76-'Full Cost'!M76</f>
        <v>37.276441937772233</v>
      </c>
      <c r="N76" s="75">
        <f>'Selling Price'!N76-'Full Cost'!N76</f>
        <v>5.1063014685747703</v>
      </c>
      <c r="O76" s="75">
        <f>'Selling Price'!O76-'Full Cost'!O76</f>
        <v>15.985169834993371</v>
      </c>
      <c r="P76" s="75">
        <f>'Selling Price'!P76-'Full Cost'!P76</f>
        <v>17.550454409523809</v>
      </c>
    </row>
    <row r="77" spans="1:16">
      <c r="A77" s="74" t="s">
        <v>7</v>
      </c>
      <c r="B77" s="85" t="s">
        <v>95</v>
      </c>
      <c r="C77" s="85" t="s">
        <v>106</v>
      </c>
      <c r="D77" s="85" t="s">
        <v>109</v>
      </c>
      <c r="E77" s="75">
        <f>'Selling Price'!E77-'Full Cost'!E77</f>
        <v>23.459391396159447</v>
      </c>
      <c r="F77" s="75">
        <f>'Selling Price'!F77-'Full Cost'!F77</f>
        <v>28.704844939393809</v>
      </c>
      <c r="G77" s="75">
        <f>'Selling Price'!G77-'Full Cost'!G77</f>
        <v>24.05341849114717</v>
      </c>
      <c r="H77" s="75">
        <f>'Selling Price'!H77-'Full Cost'!H77</f>
        <v>22.09407653998403</v>
      </c>
      <c r="I77" s="75">
        <f>'Selling Price'!I77-'Full Cost'!I77</f>
        <v>19.430512594073093</v>
      </c>
      <c r="J77" s="75">
        <f>'Selling Price'!J77-'Full Cost'!J77</f>
        <v>23.126220916146508</v>
      </c>
      <c r="K77" s="75">
        <f>'Selling Price'!K77-'Full Cost'!K77</f>
        <v>24.675070198594995</v>
      </c>
      <c r="L77" s="75">
        <f>'Selling Price'!L77-'Full Cost'!L77</f>
        <v>24.408542946182934</v>
      </c>
      <c r="M77" s="75">
        <f>'Selling Price'!M77-'Full Cost'!M77</f>
        <v>39.951229507813707</v>
      </c>
      <c r="N77" s="75">
        <f>'Selling Price'!N77-'Full Cost'!N77</f>
        <v>7.7652650215453036</v>
      </c>
      <c r="O77" s="75">
        <f>'Selling Price'!O77-'Full Cost'!O77</f>
        <v>18.644133387963905</v>
      </c>
      <c r="P77" s="75">
        <f>'Selling Price'!P77-'Full Cost'!P77</f>
        <v>20.209417962494342</v>
      </c>
    </row>
    <row r="78" spans="1:16">
      <c r="A78" s="74" t="s">
        <v>7</v>
      </c>
      <c r="B78" s="85" t="s">
        <v>95</v>
      </c>
      <c r="C78" s="85" t="s">
        <v>106</v>
      </c>
      <c r="D78" s="85" t="s">
        <v>121</v>
      </c>
      <c r="E78" s="75">
        <f>'Selling Price'!E78-'Full Cost'!E78</f>
        <v>31.720116914732557</v>
      </c>
      <c r="F78" s="75">
        <f>'Selling Price'!F78-'Full Cost'!F78</f>
        <v>37.023863800514221</v>
      </c>
      <c r="G78" s="75">
        <f>'Selling Price'!G78-'Full Cost'!G78</f>
        <v>32.415082143950087</v>
      </c>
      <c r="H78" s="75">
        <f>'Selling Price'!H78-'Full Cost'!H78</f>
        <v>30.463307309214827</v>
      </c>
      <c r="I78" s="75">
        <f>'Selling Price'!I78-'Full Cost'!I78</f>
        <v>27.79974336330389</v>
      </c>
      <c r="J78" s="75">
        <f>'Selling Price'!J78-'Full Cost'!J78</f>
        <v>31.495451685377304</v>
      </c>
      <c r="K78" s="75">
        <f>'Selling Price'!K78-'Full Cost'!K78</f>
        <v>33.054411787238905</v>
      </c>
      <c r="L78" s="75">
        <f>'Selling Price'!L78-'Full Cost'!L78</f>
        <v>32.787884534826844</v>
      </c>
      <c r="M78" s="75">
        <f>'Selling Price'!M78-'Full Cost'!M78</f>
        <v>48.330571096457618</v>
      </c>
      <c r="N78" s="75">
        <f>'Selling Price'!N78-'Full Cost'!N78</f>
        <v>16.216072210092364</v>
      </c>
      <c r="O78" s="75">
        <f>'Selling Price'!O78-'Full Cost'!O78</f>
        <v>27.094940576510965</v>
      </c>
      <c r="P78" s="75">
        <f>'Selling Price'!P78-'Full Cost'!P78</f>
        <v>28.660225151041402</v>
      </c>
    </row>
    <row r="79" spans="1:16">
      <c r="A79" s="74" t="s">
        <v>7</v>
      </c>
      <c r="B79" s="85" t="s">
        <v>95</v>
      </c>
      <c r="C79" s="85" t="s">
        <v>110</v>
      </c>
      <c r="D79" s="85" t="s">
        <v>107</v>
      </c>
      <c r="E79" s="75">
        <f>'Selling Price'!E79-'Full Cost'!E79</f>
        <v>21.783238303986536</v>
      </c>
      <c r="F79" s="75">
        <f>'Selling Price'!F79-'Full Cost'!F79</f>
        <v>27.155237992532022</v>
      </c>
      <c r="G79" s="75">
        <f>'Selling Price'!G79-'Full Cost'!G79</f>
        <v>22.608313069906728</v>
      </c>
      <c r="H79" s="75">
        <f>'Selling Price'!H79-'Full Cost'!H79</f>
        <v>20.698869885913325</v>
      </c>
      <c r="I79" s="75">
        <f>'Selling Price'!I79-'Full Cost'!I79</f>
        <v>18.035305940002388</v>
      </c>
      <c r="J79" s="75">
        <f>'Selling Price'!J79-'Full Cost'!J79</f>
        <v>21.731014262075803</v>
      </c>
      <c r="K79" s="75">
        <f>'Selling Price'!K79-'Full Cost'!K79</f>
        <v>23.208376859903581</v>
      </c>
      <c r="L79" s="75">
        <f>'Selling Price'!L79-'Full Cost'!L79</f>
        <v>22.94184960749152</v>
      </c>
      <c r="M79" s="75">
        <f>'Selling Price'!M79-'Full Cost'!M79</f>
        <v>38.484536169122293</v>
      </c>
      <c r="N79" s="75">
        <f>'Selling Price'!N79-'Full Cost'!N79</f>
        <v>6.3246992754587268</v>
      </c>
      <c r="O79" s="75">
        <f>'Selling Price'!O79-'Full Cost'!O79</f>
        <v>17.203567641877328</v>
      </c>
      <c r="P79" s="75">
        <f>'Selling Price'!P79-'Full Cost'!P79</f>
        <v>18.768852216407765</v>
      </c>
    </row>
    <row r="80" spans="1:16">
      <c r="A80" s="74" t="s">
        <v>7</v>
      </c>
      <c r="B80" s="85" t="s">
        <v>95</v>
      </c>
      <c r="C80" s="85" t="s">
        <v>111</v>
      </c>
      <c r="D80" s="85" t="s">
        <v>107</v>
      </c>
      <c r="E80" s="75">
        <f>'Selling Price'!E80-'Full Cost'!E80</f>
        <v>21.783238303986536</v>
      </c>
      <c r="F80" s="75">
        <f>'Selling Price'!F80-'Full Cost'!F80</f>
        <v>27.155237992532022</v>
      </c>
      <c r="G80" s="75">
        <f>'Selling Price'!G80-'Full Cost'!G80</f>
        <v>22.608313069906728</v>
      </c>
      <c r="H80" s="75">
        <f>'Selling Price'!H80-'Full Cost'!H80</f>
        <v>20.698869885913325</v>
      </c>
      <c r="I80" s="75">
        <f>'Selling Price'!I80-'Full Cost'!I80</f>
        <v>18.035305940002388</v>
      </c>
      <c r="J80" s="75">
        <f>'Selling Price'!J80-'Full Cost'!J80</f>
        <v>21.731014262075803</v>
      </c>
      <c r="K80" s="75">
        <f>'Selling Price'!K80-'Full Cost'!K80</f>
        <v>23.208376859903581</v>
      </c>
      <c r="L80" s="75">
        <f>'Selling Price'!L80-'Full Cost'!L80</f>
        <v>22.94184960749152</v>
      </c>
      <c r="M80" s="75">
        <f>'Selling Price'!M80-'Full Cost'!M80</f>
        <v>38.484536169122293</v>
      </c>
      <c r="N80" s="75">
        <f>'Selling Price'!N80-'Full Cost'!N80</f>
        <v>6.3246992754587268</v>
      </c>
      <c r="O80" s="75">
        <f>'Selling Price'!O80-'Full Cost'!O80</f>
        <v>17.203567641877328</v>
      </c>
      <c r="P80" s="75">
        <f>'Selling Price'!P80-'Full Cost'!P80</f>
        <v>18.768852216407765</v>
      </c>
    </row>
    <row r="81" spans="1:16">
      <c r="A81" s="74" t="s">
        <v>7</v>
      </c>
      <c r="B81" s="85" t="s">
        <v>95</v>
      </c>
      <c r="C81" s="85" t="s">
        <v>112</v>
      </c>
      <c r="D81" s="85" t="s">
        <v>107</v>
      </c>
      <c r="E81" s="75">
        <f>'Selling Price'!E81-'Full Cost'!E81</f>
        <v>40.541373672718748</v>
      </c>
      <c r="F81" s="75">
        <f>'Selling Price'!F81-'Full Cost'!F81</f>
        <v>46.045743624401439</v>
      </c>
      <c r="G81" s="75">
        <f>'Selling Price'!G81-'Full Cost'!G81</f>
        <v>41.59565484205865</v>
      </c>
      <c r="H81" s="75">
        <f>'Selling Price'!H81-'Full Cost'!H81</f>
        <v>39.703394772791171</v>
      </c>
      <c r="I81" s="75">
        <f>'Selling Price'!I81-'Full Cost'!I81</f>
        <v>37.039830826880234</v>
      </c>
      <c r="J81" s="75">
        <f>'Selling Price'!J81-'Full Cost'!J81</f>
        <v>40.735539148953649</v>
      </c>
      <c r="K81" s="75">
        <f>'Selling Price'!K81-'Full Cost'!K81</f>
        <v>42.235861003666798</v>
      </c>
      <c r="L81" s="75">
        <f>'Selling Price'!L81-'Full Cost'!L81</f>
        <v>41.969333751254737</v>
      </c>
      <c r="M81" s="75">
        <f>'Selling Price'!M81-'Full Cost'!M81</f>
        <v>57.512020312885511</v>
      </c>
      <c r="N81" s="75">
        <f>'Selling Price'!N81-'Full Cost'!N81</f>
        <v>25.514464733880914</v>
      </c>
      <c r="O81" s="75">
        <f>'Selling Price'!O81-'Full Cost'!O81</f>
        <v>36.393333100299515</v>
      </c>
      <c r="P81" s="75">
        <f>'Selling Price'!P81-'Full Cost'!P81</f>
        <v>37.958617674829952</v>
      </c>
    </row>
    <row r="82" spans="1:16">
      <c r="A82" s="74" t="s">
        <v>7</v>
      </c>
      <c r="B82" s="85" t="s">
        <v>95</v>
      </c>
      <c r="C82" s="85" t="s">
        <v>112</v>
      </c>
      <c r="D82" s="85" t="s">
        <v>109</v>
      </c>
      <c r="E82" s="75">
        <f>'Selling Price'!E82-'Full Cost'!E82</f>
        <v>43.408519486715932</v>
      </c>
      <c r="F82" s="75">
        <f>'Selling Price'!F82-'Full Cost'!F82</f>
        <v>48.794747754239097</v>
      </c>
      <c r="G82" s="75">
        <f>'Selling Price'!G82-'Full Cost'!G82</f>
        <v>44.246305772642074</v>
      </c>
      <c r="H82" s="75">
        <f>'Selling Price'!H82-'Full Cost'!H82</f>
        <v>42.30523792761602</v>
      </c>
      <c r="I82" s="75">
        <f>'Selling Price'!I82-'Full Cost'!I82</f>
        <v>39.641673981705082</v>
      </c>
      <c r="J82" s="75">
        <f>'Selling Price'!J82-'Full Cost'!J82</f>
        <v>43.337382303778497</v>
      </c>
      <c r="K82" s="75">
        <f>'Selling Price'!K82-'Full Cost'!K82</f>
        <v>44.910648573708272</v>
      </c>
      <c r="L82" s="75">
        <f>'Selling Price'!L82-'Full Cost'!L82</f>
        <v>44.644121321296211</v>
      </c>
      <c r="M82" s="75">
        <f>'Selling Price'!M82-'Full Cost'!M82</f>
        <v>60.186807882926985</v>
      </c>
      <c r="N82" s="75">
        <f>'Selling Price'!N82-'Full Cost'!N82</f>
        <v>28.173428286851447</v>
      </c>
      <c r="O82" s="75">
        <f>'Selling Price'!O82-'Full Cost'!O82</f>
        <v>39.052296653270048</v>
      </c>
      <c r="P82" s="75">
        <f>'Selling Price'!P82-'Full Cost'!P82</f>
        <v>40.617581227800486</v>
      </c>
    </row>
    <row r="83" spans="1:16">
      <c r="A83" s="74" t="s">
        <v>7</v>
      </c>
      <c r="B83" s="85" t="s">
        <v>95</v>
      </c>
      <c r="C83" s="85" t="s">
        <v>113</v>
      </c>
      <c r="D83" s="85" t="s">
        <v>107</v>
      </c>
      <c r="E83" s="75">
        <f>'Selling Price'!E83-'Full Cost'!E83</f>
        <v>28.631446454476077</v>
      </c>
      <c r="F83" s="75">
        <f>'Selling Price'!F83-'Full Cost'!F83</f>
        <v>34.051771794643059</v>
      </c>
      <c r="G83" s="75">
        <f>'Selling Price'!G83-'Full Cost'!G83</f>
        <v>29.540199748628879</v>
      </c>
      <c r="H83" s="75">
        <f>'Selling Price'!H83-'Full Cost'!H83</f>
        <v>27.637029765249679</v>
      </c>
      <c r="I83" s="75">
        <f>'Selling Price'!I83-'Full Cost'!I83</f>
        <v>24.973465819338742</v>
      </c>
      <c r="J83" s="75">
        <f>'Selling Price'!J83-'Full Cost'!J83</f>
        <v>28.669174141412157</v>
      </c>
      <c r="K83" s="75">
        <f>'Selling Price'!K83-'Full Cost'!K83</f>
        <v>30.154918690166369</v>
      </c>
      <c r="L83" s="75">
        <f>'Selling Price'!L83-'Full Cost'!L83</f>
        <v>29.888391437754308</v>
      </c>
      <c r="M83" s="75">
        <f>'Selling Price'!M83-'Full Cost'!M83</f>
        <v>45.431077999385082</v>
      </c>
      <c r="N83" s="75">
        <f>'Selling Price'!N83-'Full Cost'!N83</f>
        <v>13.330486665041462</v>
      </c>
      <c r="O83" s="75">
        <f>'Selling Price'!O83-'Full Cost'!O83</f>
        <v>24.209355031460063</v>
      </c>
      <c r="P83" s="75">
        <f>'Selling Price'!P83-'Full Cost'!P83</f>
        <v>25.774639605990501</v>
      </c>
    </row>
    <row r="84" spans="1:16">
      <c r="A84" s="74" t="s">
        <v>7</v>
      </c>
      <c r="B84" s="85" t="s">
        <v>95</v>
      </c>
      <c r="C84" s="85" t="s">
        <v>113</v>
      </c>
      <c r="D84" s="85" t="s">
        <v>109</v>
      </c>
      <c r="E84" s="75">
        <f>'Selling Price'!E84-'Full Cost'!E84</f>
        <v>31.49859226847326</v>
      </c>
      <c r="F84" s="75">
        <f>'Selling Price'!F84-'Full Cost'!F84</f>
        <v>36.800775924480718</v>
      </c>
      <c r="G84" s="75">
        <f>'Selling Price'!G84-'Full Cost'!G84</f>
        <v>32.190850679212303</v>
      </c>
      <c r="H84" s="75">
        <f>'Selling Price'!H84-'Full Cost'!H84</f>
        <v>30.238872920074527</v>
      </c>
      <c r="I84" s="75">
        <f>'Selling Price'!I84-'Full Cost'!I84</f>
        <v>27.57530897416359</v>
      </c>
      <c r="J84" s="75">
        <f>'Selling Price'!J84-'Full Cost'!J84</f>
        <v>31.271017296237005</v>
      </c>
      <c r="K84" s="75">
        <f>'Selling Price'!K84-'Full Cost'!K84</f>
        <v>32.829706260207843</v>
      </c>
      <c r="L84" s="75">
        <f>'Selling Price'!L84-'Full Cost'!L84</f>
        <v>32.563179007795782</v>
      </c>
      <c r="M84" s="75">
        <f>'Selling Price'!M84-'Full Cost'!M84</f>
        <v>48.105865569426555</v>
      </c>
      <c r="N84" s="75">
        <f>'Selling Price'!N84-'Full Cost'!N84</f>
        <v>15.989450218011996</v>
      </c>
      <c r="O84" s="75">
        <f>'Selling Price'!O84-'Full Cost'!O84</f>
        <v>26.868318584430597</v>
      </c>
      <c r="P84" s="75">
        <f>'Selling Price'!P84-'Full Cost'!P84</f>
        <v>28.433603158961034</v>
      </c>
    </row>
    <row r="85" spans="1:16">
      <c r="A85" s="74" t="s">
        <v>7</v>
      </c>
      <c r="B85" s="85" t="s">
        <v>95</v>
      </c>
      <c r="C85" s="85" t="s">
        <v>114</v>
      </c>
      <c r="D85" s="85" t="s">
        <v>107</v>
      </c>
      <c r="E85" s="75">
        <f>'Selling Price'!E85-'Full Cost'!E85</f>
        <v>29.524690995844253</v>
      </c>
      <c r="F85" s="75">
        <f>'Selling Price'!F85-'Full Cost'!F85</f>
        <v>34.951319681874963</v>
      </c>
      <c r="G85" s="75">
        <f>'Selling Price'!G85-'Full Cost'!G85</f>
        <v>30.444358880636116</v>
      </c>
      <c r="H85" s="75">
        <f>'Selling Price'!H85-'Full Cost'!H85</f>
        <v>28.542007140815315</v>
      </c>
      <c r="I85" s="75">
        <f>'Selling Price'!I85-'Full Cost'!I85</f>
        <v>25.878443194904378</v>
      </c>
      <c r="J85" s="75">
        <f>'Selling Price'!J85-'Full Cost'!J85</f>
        <v>29.574151516977793</v>
      </c>
      <c r="K85" s="75">
        <f>'Selling Price'!K85-'Full Cost'!K85</f>
        <v>31.060989363678857</v>
      </c>
      <c r="L85" s="75">
        <f>'Selling Price'!L85-'Full Cost'!L85</f>
        <v>30.794462111266796</v>
      </c>
      <c r="M85" s="75">
        <f>'Selling Price'!M85-'Full Cost'!M85</f>
        <v>46.33714867289757</v>
      </c>
      <c r="N85" s="75">
        <f>'Selling Price'!N85-'Full Cost'!N85</f>
        <v>14.244285020204416</v>
      </c>
      <c r="O85" s="75">
        <f>'Selling Price'!O85-'Full Cost'!O85</f>
        <v>25.123153386623017</v>
      </c>
      <c r="P85" s="75">
        <f>'Selling Price'!P85-'Full Cost'!P85</f>
        <v>26.688437961153454</v>
      </c>
    </row>
    <row r="86" spans="1:16">
      <c r="A86" s="74" t="s">
        <v>7</v>
      </c>
      <c r="B86" s="85" t="s">
        <v>95</v>
      </c>
      <c r="C86" s="85" t="s">
        <v>114</v>
      </c>
      <c r="D86" s="85" t="s">
        <v>109</v>
      </c>
      <c r="E86" s="75">
        <f>'Selling Price'!E86-'Full Cost'!E86</f>
        <v>32.391836809841436</v>
      </c>
      <c r="F86" s="75">
        <f>'Selling Price'!F86-'Full Cost'!F86</f>
        <v>37.700323811712622</v>
      </c>
      <c r="G86" s="75">
        <f>'Selling Price'!G86-'Full Cost'!G86</f>
        <v>33.095009811219541</v>
      </c>
      <c r="H86" s="75">
        <f>'Selling Price'!H86-'Full Cost'!H86</f>
        <v>31.143850295640163</v>
      </c>
      <c r="I86" s="75">
        <f>'Selling Price'!I86-'Full Cost'!I86</f>
        <v>28.480286349729226</v>
      </c>
      <c r="J86" s="75">
        <f>'Selling Price'!J86-'Full Cost'!J86</f>
        <v>32.175994671802641</v>
      </c>
      <c r="K86" s="75">
        <f>'Selling Price'!K86-'Full Cost'!K86</f>
        <v>33.735776933720331</v>
      </c>
      <c r="L86" s="75">
        <f>'Selling Price'!L86-'Full Cost'!L86</f>
        <v>33.46924968130827</v>
      </c>
      <c r="M86" s="75">
        <f>'Selling Price'!M86-'Full Cost'!M86</f>
        <v>49.011936242939043</v>
      </c>
      <c r="N86" s="75">
        <f>'Selling Price'!N86-'Full Cost'!N86</f>
        <v>16.903248573174949</v>
      </c>
      <c r="O86" s="75">
        <f>'Selling Price'!O86-'Full Cost'!O86</f>
        <v>27.78211693959355</v>
      </c>
      <c r="P86" s="75">
        <f>'Selling Price'!P86-'Full Cost'!P86</f>
        <v>29.347401514123987</v>
      </c>
    </row>
    <row r="87" spans="1:16">
      <c r="A87" s="74" t="s">
        <v>7</v>
      </c>
      <c r="B87" s="85" t="s">
        <v>95</v>
      </c>
      <c r="C87" s="85" t="s">
        <v>114</v>
      </c>
      <c r="D87" s="85" t="s">
        <v>121</v>
      </c>
      <c r="E87" s="75">
        <f>'Selling Price'!E87-'Full Cost'!E87</f>
        <v>40.652562328414547</v>
      </c>
      <c r="F87" s="75">
        <f>'Selling Price'!F87-'Full Cost'!F87</f>
        <v>46.019342672833034</v>
      </c>
      <c r="G87" s="75">
        <f>'Selling Price'!G87-'Full Cost'!G87</f>
        <v>41.456673464022458</v>
      </c>
      <c r="H87" s="75">
        <f>'Selling Price'!H87-'Full Cost'!H87</f>
        <v>39.51308106487096</v>
      </c>
      <c r="I87" s="75">
        <f>'Selling Price'!I87-'Full Cost'!I87</f>
        <v>36.849517118960023</v>
      </c>
      <c r="J87" s="75">
        <f>'Selling Price'!J87-'Full Cost'!J87</f>
        <v>40.545225441033438</v>
      </c>
      <c r="K87" s="75">
        <f>'Selling Price'!K87-'Full Cost'!K87</f>
        <v>42.115118522364241</v>
      </c>
      <c r="L87" s="75">
        <f>'Selling Price'!L87-'Full Cost'!L87</f>
        <v>41.84859126995218</v>
      </c>
      <c r="M87" s="75">
        <f>'Selling Price'!M87-'Full Cost'!M87</f>
        <v>57.391277831582954</v>
      </c>
      <c r="N87" s="75">
        <f>'Selling Price'!N87-'Full Cost'!N87</f>
        <v>25.354055761722009</v>
      </c>
      <c r="O87" s="75">
        <f>'Selling Price'!O87-'Full Cost'!O87</f>
        <v>36.23292412814061</v>
      </c>
      <c r="P87" s="75">
        <f>'Selling Price'!P87-'Full Cost'!P87</f>
        <v>37.798208702671047</v>
      </c>
    </row>
    <row r="88" spans="1:16">
      <c r="A88" s="74" t="s">
        <v>7</v>
      </c>
      <c r="B88" s="85" t="s">
        <v>95</v>
      </c>
      <c r="C88" s="85" t="s">
        <v>115</v>
      </c>
      <c r="D88" s="85" t="s">
        <v>107</v>
      </c>
      <c r="E88" s="75">
        <f>'Selling Price'!E88-'Full Cost'!E88</f>
        <v>22.974231025810809</v>
      </c>
      <c r="F88" s="75">
        <f>'Selling Price'!F88-'Full Cost'!F88</f>
        <v>28.354635175507838</v>
      </c>
      <c r="G88" s="75">
        <f>'Selling Price'!G88-'Full Cost'!G88</f>
        <v>23.813858579249711</v>
      </c>
      <c r="H88" s="75">
        <f>'Selling Price'!H88-'Full Cost'!H88</f>
        <v>21.905506386667469</v>
      </c>
      <c r="I88" s="75">
        <f>'Selling Price'!I88-'Full Cost'!I88</f>
        <v>19.241942440756532</v>
      </c>
      <c r="J88" s="75">
        <f>'Selling Price'!J88-'Full Cost'!J88</f>
        <v>22.937650762829946</v>
      </c>
      <c r="K88" s="75">
        <f>'Selling Price'!K88-'Full Cost'!K88</f>
        <v>24.416471091253641</v>
      </c>
      <c r="L88" s="75">
        <f>'Selling Price'!L88-'Full Cost'!L88</f>
        <v>24.14994383884158</v>
      </c>
      <c r="M88" s="75">
        <f>'Selling Price'!M88-'Full Cost'!M88</f>
        <v>39.692630400472353</v>
      </c>
      <c r="N88" s="75">
        <f>'Selling Price'!N88-'Full Cost'!N88</f>
        <v>7.5430970823426833</v>
      </c>
      <c r="O88" s="75">
        <f>'Selling Price'!O88-'Full Cost'!O88</f>
        <v>18.421965448761284</v>
      </c>
      <c r="P88" s="75">
        <f>'Selling Price'!P88-'Full Cost'!P88</f>
        <v>19.987250023291722</v>
      </c>
    </row>
    <row r="89" spans="1:16">
      <c r="A89" s="74" t="s">
        <v>7</v>
      </c>
      <c r="B89" s="85" t="s">
        <v>95</v>
      </c>
      <c r="C89" s="85" t="s">
        <v>115</v>
      </c>
      <c r="D89" s="85" t="s">
        <v>109</v>
      </c>
      <c r="E89" s="75">
        <f>'Selling Price'!E89-'Full Cost'!E89</f>
        <v>25.841376839807992</v>
      </c>
      <c r="F89" s="75">
        <f>'Selling Price'!F89-'Full Cost'!F89</f>
        <v>31.103639305345496</v>
      </c>
      <c r="G89" s="75">
        <f>'Selling Price'!G89-'Full Cost'!G89</f>
        <v>26.464509509833135</v>
      </c>
      <c r="H89" s="75">
        <f>'Selling Price'!H89-'Full Cost'!H89</f>
        <v>24.507349541492317</v>
      </c>
      <c r="I89" s="75">
        <f>'Selling Price'!I89-'Full Cost'!I89</f>
        <v>21.84378559558138</v>
      </c>
      <c r="J89" s="75">
        <f>'Selling Price'!J89-'Full Cost'!J89</f>
        <v>25.539493917654795</v>
      </c>
      <c r="K89" s="75">
        <f>'Selling Price'!K89-'Full Cost'!K89</f>
        <v>27.091258661295115</v>
      </c>
      <c r="L89" s="75">
        <f>'Selling Price'!L89-'Full Cost'!L89</f>
        <v>26.824731408883054</v>
      </c>
      <c r="M89" s="75">
        <f>'Selling Price'!M89-'Full Cost'!M89</f>
        <v>42.367417970513827</v>
      </c>
      <c r="N89" s="75">
        <f>'Selling Price'!N89-'Full Cost'!N89</f>
        <v>10.202060635313217</v>
      </c>
      <c r="O89" s="75">
        <f>'Selling Price'!O89-'Full Cost'!O89</f>
        <v>21.080929001731818</v>
      </c>
      <c r="P89" s="75">
        <f>'Selling Price'!P89-'Full Cost'!P89</f>
        <v>22.646213576262255</v>
      </c>
    </row>
    <row r="90" spans="1:16">
      <c r="A90" s="74" t="s">
        <v>7</v>
      </c>
      <c r="B90" s="85" t="s">
        <v>95</v>
      </c>
      <c r="C90" s="85" t="s">
        <v>234</v>
      </c>
      <c r="D90" s="85" t="s">
        <v>109</v>
      </c>
      <c r="E90" s="75">
        <f>'Selling Price'!E90-'Full Cost'!E90</f>
        <v>43.408519486715932</v>
      </c>
      <c r="F90" s="75">
        <f>'Selling Price'!F90-'Full Cost'!F90</f>
        <v>48.794747754239097</v>
      </c>
      <c r="G90" s="75">
        <f>'Selling Price'!G90-'Full Cost'!G90</f>
        <v>44.246305772642074</v>
      </c>
      <c r="H90" s="75">
        <f>'Selling Price'!H90-'Full Cost'!H90</f>
        <v>42.30523792761602</v>
      </c>
      <c r="I90" s="75">
        <f>'Selling Price'!I90-'Full Cost'!I90</f>
        <v>39.641673981705082</v>
      </c>
      <c r="J90" s="75">
        <f>'Selling Price'!J90-'Full Cost'!J90</f>
        <v>43.337382303778497</v>
      </c>
      <c r="K90" s="75">
        <f>'Selling Price'!K90-'Full Cost'!K90</f>
        <v>44.910648573708272</v>
      </c>
      <c r="L90" s="75">
        <f>'Selling Price'!L90-'Full Cost'!L90</f>
        <v>44.644121321296211</v>
      </c>
      <c r="M90" s="75">
        <f>'Selling Price'!M90-'Full Cost'!M90</f>
        <v>60.186807882926985</v>
      </c>
      <c r="N90" s="75">
        <f>'Selling Price'!N90-'Full Cost'!N90</f>
        <v>28.173428286851447</v>
      </c>
      <c r="O90" s="75">
        <f>'Selling Price'!O90-'Full Cost'!O90</f>
        <v>39.052296653270048</v>
      </c>
      <c r="P90" s="75">
        <f>'Selling Price'!P90-'Full Cost'!P90</f>
        <v>40.617581227800486</v>
      </c>
    </row>
    <row r="91" spans="1:16">
      <c r="A91" s="74" t="s">
        <v>7</v>
      </c>
      <c r="B91" s="85" t="s">
        <v>95</v>
      </c>
      <c r="C91" s="85" t="s">
        <v>116</v>
      </c>
      <c r="D91" s="85" t="s">
        <v>107</v>
      </c>
      <c r="E91" s="75">
        <f>'Selling Price'!E91-'Full Cost'!E91</f>
        <v>28.631446454476077</v>
      </c>
      <c r="F91" s="75">
        <f>'Selling Price'!F91-'Full Cost'!F91</f>
        <v>34.051771794643059</v>
      </c>
      <c r="G91" s="75">
        <f>'Selling Price'!G91-'Full Cost'!G91</f>
        <v>29.540199748628879</v>
      </c>
      <c r="H91" s="75">
        <f>'Selling Price'!H91-'Full Cost'!H91</f>
        <v>27.637029765249679</v>
      </c>
      <c r="I91" s="75">
        <f>'Selling Price'!I91-'Full Cost'!I91</f>
        <v>24.973465819338742</v>
      </c>
      <c r="J91" s="75">
        <f>'Selling Price'!J91-'Full Cost'!J91</f>
        <v>28.669174141412157</v>
      </c>
      <c r="K91" s="75">
        <f>'Selling Price'!K91-'Full Cost'!K91</f>
        <v>30.154918690166369</v>
      </c>
      <c r="L91" s="75">
        <f>'Selling Price'!L91-'Full Cost'!L91</f>
        <v>29.888391437754308</v>
      </c>
      <c r="M91" s="75">
        <f>'Selling Price'!M91-'Full Cost'!M91</f>
        <v>45.431077999385082</v>
      </c>
      <c r="N91" s="75">
        <f>'Selling Price'!N91-'Full Cost'!N91</f>
        <v>13.330486665041462</v>
      </c>
      <c r="O91" s="75">
        <f>'Selling Price'!O91-'Full Cost'!O91</f>
        <v>24.209355031460063</v>
      </c>
      <c r="P91" s="75">
        <f>'Selling Price'!P91-'Full Cost'!P91</f>
        <v>25.774639605990501</v>
      </c>
    </row>
    <row r="92" spans="1:16">
      <c r="A92" s="74" t="s">
        <v>7</v>
      </c>
      <c r="B92" s="85" t="s">
        <v>95</v>
      </c>
      <c r="C92" s="85" t="s">
        <v>116</v>
      </c>
      <c r="D92" s="85" t="s">
        <v>109</v>
      </c>
      <c r="E92" s="75">
        <f>'Selling Price'!E92-'Full Cost'!E92</f>
        <v>31.49859226847326</v>
      </c>
      <c r="F92" s="75">
        <f>'Selling Price'!F92-'Full Cost'!F92</f>
        <v>36.800775924480718</v>
      </c>
      <c r="G92" s="75">
        <f>'Selling Price'!G92-'Full Cost'!G92</f>
        <v>32.190850679212303</v>
      </c>
      <c r="H92" s="75">
        <f>'Selling Price'!H92-'Full Cost'!H92</f>
        <v>30.238872920074527</v>
      </c>
      <c r="I92" s="75">
        <f>'Selling Price'!I92-'Full Cost'!I92</f>
        <v>27.57530897416359</v>
      </c>
      <c r="J92" s="75">
        <f>'Selling Price'!J92-'Full Cost'!J92</f>
        <v>31.271017296237005</v>
      </c>
      <c r="K92" s="75">
        <f>'Selling Price'!K92-'Full Cost'!K92</f>
        <v>32.829706260207843</v>
      </c>
      <c r="L92" s="75">
        <f>'Selling Price'!L92-'Full Cost'!L92</f>
        <v>32.563179007795782</v>
      </c>
      <c r="M92" s="75">
        <f>'Selling Price'!M92-'Full Cost'!M92</f>
        <v>48.105865569426555</v>
      </c>
      <c r="N92" s="75">
        <f>'Selling Price'!N92-'Full Cost'!N92</f>
        <v>15.989450218011996</v>
      </c>
      <c r="O92" s="75">
        <f>'Selling Price'!O92-'Full Cost'!O92</f>
        <v>26.868318584430597</v>
      </c>
      <c r="P92" s="75">
        <f>'Selling Price'!P92-'Full Cost'!P92</f>
        <v>28.433603158961034</v>
      </c>
    </row>
    <row r="93" spans="1:16">
      <c r="A93" s="74" t="s">
        <v>7</v>
      </c>
      <c r="B93" s="85" t="s">
        <v>95</v>
      </c>
      <c r="C93" s="85" t="s">
        <v>233</v>
      </c>
      <c r="D93" s="85" t="s">
        <v>107</v>
      </c>
      <c r="E93" s="75">
        <f>'Selling Price'!E93-'Full Cost'!E93</f>
        <v>28.631446454476077</v>
      </c>
      <c r="F93" s="75">
        <f>'Selling Price'!F93-'Full Cost'!F93</f>
        <v>34.051771794643059</v>
      </c>
      <c r="G93" s="75">
        <f>'Selling Price'!G93-'Full Cost'!G93</f>
        <v>29.540199748628879</v>
      </c>
      <c r="H93" s="75">
        <f>'Selling Price'!H93-'Full Cost'!H93</f>
        <v>27.637029765249679</v>
      </c>
      <c r="I93" s="75">
        <f>'Selling Price'!I93-'Full Cost'!I93</f>
        <v>24.973465819338742</v>
      </c>
      <c r="J93" s="75">
        <f>'Selling Price'!J93-'Full Cost'!J93</f>
        <v>28.669174141412157</v>
      </c>
      <c r="K93" s="75">
        <f>'Selling Price'!K93-'Full Cost'!K93</f>
        <v>30.154918690166369</v>
      </c>
      <c r="L93" s="75">
        <f>'Selling Price'!L93-'Full Cost'!L93</f>
        <v>29.888391437754308</v>
      </c>
      <c r="M93" s="75">
        <f>'Selling Price'!M93-'Full Cost'!M93</f>
        <v>45.431077999385082</v>
      </c>
      <c r="N93" s="75">
        <f>'Selling Price'!N93-'Full Cost'!N93</f>
        <v>13.330486665041462</v>
      </c>
      <c r="O93" s="75">
        <f>'Selling Price'!O93-'Full Cost'!O93</f>
        <v>24.209355031460063</v>
      </c>
      <c r="P93" s="75">
        <f>'Selling Price'!P93-'Full Cost'!P93</f>
        <v>25.774639605990501</v>
      </c>
    </row>
    <row r="94" spans="1:16">
      <c r="A94" s="74" t="s">
        <v>7</v>
      </c>
      <c r="B94" s="85" t="s">
        <v>95</v>
      </c>
      <c r="C94" s="85" t="s">
        <v>233</v>
      </c>
      <c r="D94" s="85" t="s">
        <v>109</v>
      </c>
      <c r="E94" s="75">
        <f>'Selling Price'!E94-'Full Cost'!E94</f>
        <v>31.49859226847326</v>
      </c>
      <c r="F94" s="75">
        <f>'Selling Price'!F94-'Full Cost'!F94</f>
        <v>36.800775924480718</v>
      </c>
      <c r="G94" s="75">
        <f>'Selling Price'!G94-'Full Cost'!G94</f>
        <v>32.190850679212303</v>
      </c>
      <c r="H94" s="75">
        <f>'Selling Price'!H94-'Full Cost'!H94</f>
        <v>30.238872920074527</v>
      </c>
      <c r="I94" s="75">
        <f>'Selling Price'!I94-'Full Cost'!I94</f>
        <v>27.57530897416359</v>
      </c>
      <c r="J94" s="75">
        <f>'Selling Price'!J94-'Full Cost'!J94</f>
        <v>31.271017296237005</v>
      </c>
      <c r="K94" s="75">
        <f>'Selling Price'!K94-'Full Cost'!K94</f>
        <v>32.829706260207843</v>
      </c>
      <c r="L94" s="75">
        <f>'Selling Price'!L94-'Full Cost'!L94</f>
        <v>32.563179007795782</v>
      </c>
      <c r="M94" s="75">
        <f>'Selling Price'!M94-'Full Cost'!M94</f>
        <v>48.105865569426555</v>
      </c>
      <c r="N94" s="75">
        <f>'Selling Price'!N94-'Full Cost'!N94</f>
        <v>15.989450218011996</v>
      </c>
      <c r="O94" s="75">
        <f>'Selling Price'!O94-'Full Cost'!O94</f>
        <v>26.868318584430597</v>
      </c>
      <c r="P94" s="75">
        <f>'Selling Price'!P94-'Full Cost'!P94</f>
        <v>28.433603158961034</v>
      </c>
    </row>
    <row r="95" spans="1:16">
      <c r="A95" s="74" t="s">
        <v>7</v>
      </c>
      <c r="B95" s="85" t="s">
        <v>95</v>
      </c>
      <c r="C95" s="85" t="s">
        <v>118</v>
      </c>
      <c r="D95" s="85" t="s">
        <v>107</v>
      </c>
      <c r="E95" s="75">
        <f>'Selling Price'!E95-'Full Cost'!E95</f>
        <v>40.541373672718748</v>
      </c>
      <c r="F95" s="75">
        <f>'Selling Price'!F95-'Full Cost'!F95</f>
        <v>46.045743624401439</v>
      </c>
      <c r="G95" s="75">
        <f>'Selling Price'!G95-'Full Cost'!G95</f>
        <v>41.59565484205865</v>
      </c>
      <c r="H95" s="75">
        <f>'Selling Price'!H95-'Full Cost'!H95</f>
        <v>39.703394772791171</v>
      </c>
      <c r="I95" s="75">
        <f>'Selling Price'!I95-'Full Cost'!I95</f>
        <v>37.039830826880234</v>
      </c>
      <c r="J95" s="75">
        <f>'Selling Price'!J95-'Full Cost'!J95</f>
        <v>40.735539148953649</v>
      </c>
      <c r="K95" s="75">
        <f>'Selling Price'!K95-'Full Cost'!K95</f>
        <v>42.235861003666798</v>
      </c>
      <c r="L95" s="75">
        <f>'Selling Price'!L95-'Full Cost'!L95</f>
        <v>41.969333751254737</v>
      </c>
      <c r="M95" s="75">
        <f>'Selling Price'!M95-'Full Cost'!M95</f>
        <v>57.512020312885511</v>
      </c>
      <c r="N95" s="75">
        <f>'Selling Price'!N95-'Full Cost'!N95</f>
        <v>25.514464733880914</v>
      </c>
      <c r="O95" s="75">
        <f>'Selling Price'!O95-'Full Cost'!O95</f>
        <v>36.393333100299515</v>
      </c>
      <c r="P95" s="75">
        <f>'Selling Price'!P95-'Full Cost'!P95</f>
        <v>37.958617674829952</v>
      </c>
    </row>
    <row r="96" spans="1:16">
      <c r="A96" s="74" t="s">
        <v>7</v>
      </c>
      <c r="B96" s="85" t="s">
        <v>95</v>
      </c>
      <c r="C96" s="85" t="s">
        <v>118</v>
      </c>
      <c r="D96" s="85" t="s">
        <v>108</v>
      </c>
      <c r="E96" s="75">
        <f>'Selling Price'!E96-'Full Cost'!E96</f>
        <v>40.541373672718748</v>
      </c>
      <c r="F96" s="75">
        <f>'Selling Price'!F96-'Full Cost'!F96</f>
        <v>46.045743624401439</v>
      </c>
      <c r="G96" s="75">
        <f>'Selling Price'!G96-'Full Cost'!G96</f>
        <v>41.59565484205865</v>
      </c>
      <c r="H96" s="75">
        <f>'Selling Price'!H96-'Full Cost'!H96</f>
        <v>39.703394772791171</v>
      </c>
      <c r="I96" s="75">
        <f>'Selling Price'!I96-'Full Cost'!I96</f>
        <v>37.039830826880234</v>
      </c>
      <c r="J96" s="75">
        <f>'Selling Price'!J96-'Full Cost'!J96</f>
        <v>40.735539148953649</v>
      </c>
      <c r="K96" s="75">
        <f>'Selling Price'!K96-'Full Cost'!K96</f>
        <v>42.235861003666798</v>
      </c>
      <c r="L96" s="75">
        <f>'Selling Price'!L96-'Full Cost'!L96</f>
        <v>41.969333751254737</v>
      </c>
      <c r="M96" s="75">
        <f>'Selling Price'!M96-'Full Cost'!M96</f>
        <v>57.512020312885511</v>
      </c>
      <c r="N96" s="75">
        <f>'Selling Price'!N96-'Full Cost'!N96</f>
        <v>25.514464733880914</v>
      </c>
      <c r="O96" s="75">
        <f>'Selling Price'!O96-'Full Cost'!O96</f>
        <v>36.393333100299515</v>
      </c>
      <c r="P96" s="75">
        <f>'Selling Price'!P96-'Full Cost'!P96</f>
        <v>37.958617674829952</v>
      </c>
    </row>
    <row r="97" spans="1:16">
      <c r="A97" s="74" t="s">
        <v>7</v>
      </c>
      <c r="B97" s="85" t="s">
        <v>95</v>
      </c>
      <c r="C97" s="85" t="s">
        <v>118</v>
      </c>
      <c r="D97" s="85" t="s">
        <v>109</v>
      </c>
      <c r="E97" s="75">
        <f>'Selling Price'!E97-'Full Cost'!E97</f>
        <v>43.408519486715932</v>
      </c>
      <c r="F97" s="75">
        <f>'Selling Price'!F97-'Full Cost'!F97</f>
        <v>48.794747754239097</v>
      </c>
      <c r="G97" s="75">
        <f>'Selling Price'!G97-'Full Cost'!G97</f>
        <v>44.246305772642074</v>
      </c>
      <c r="H97" s="75">
        <f>'Selling Price'!H97-'Full Cost'!H97</f>
        <v>42.30523792761602</v>
      </c>
      <c r="I97" s="75">
        <f>'Selling Price'!I97-'Full Cost'!I97</f>
        <v>39.641673981705082</v>
      </c>
      <c r="J97" s="75">
        <f>'Selling Price'!J97-'Full Cost'!J97</f>
        <v>43.337382303778497</v>
      </c>
      <c r="K97" s="75">
        <f>'Selling Price'!K97-'Full Cost'!K97</f>
        <v>44.910648573708272</v>
      </c>
      <c r="L97" s="75">
        <f>'Selling Price'!L97-'Full Cost'!L97</f>
        <v>44.644121321296211</v>
      </c>
      <c r="M97" s="75">
        <f>'Selling Price'!M97-'Full Cost'!M97</f>
        <v>60.186807882926985</v>
      </c>
      <c r="N97" s="75">
        <f>'Selling Price'!N97-'Full Cost'!N97</f>
        <v>28.173428286851447</v>
      </c>
      <c r="O97" s="75">
        <f>'Selling Price'!O97-'Full Cost'!O97</f>
        <v>39.052296653270048</v>
      </c>
      <c r="P97" s="75">
        <f>'Selling Price'!P97-'Full Cost'!P97</f>
        <v>40.617581227800486</v>
      </c>
    </row>
    <row r="98" spans="1:16">
      <c r="A98" s="74" t="s">
        <v>7</v>
      </c>
      <c r="B98" s="85" t="s">
        <v>95</v>
      </c>
      <c r="C98" s="85" t="s">
        <v>119</v>
      </c>
      <c r="D98" s="85" t="s">
        <v>109</v>
      </c>
      <c r="E98" s="75">
        <f>'Selling Price'!E98-'Full Cost'!E98</f>
        <v>43.408519486715932</v>
      </c>
      <c r="F98" s="75">
        <f>'Selling Price'!F98-'Full Cost'!F98</f>
        <v>48.794747754239097</v>
      </c>
      <c r="G98" s="75">
        <f>'Selling Price'!G98-'Full Cost'!G98</f>
        <v>44.246305772642074</v>
      </c>
      <c r="H98" s="75">
        <f>'Selling Price'!H98-'Full Cost'!H98</f>
        <v>42.30523792761602</v>
      </c>
      <c r="I98" s="75">
        <f>'Selling Price'!I98-'Full Cost'!I98</f>
        <v>39.641673981705082</v>
      </c>
      <c r="J98" s="75">
        <f>'Selling Price'!J98-'Full Cost'!J98</f>
        <v>43.337382303778497</v>
      </c>
      <c r="K98" s="75">
        <f>'Selling Price'!K98-'Full Cost'!K98</f>
        <v>44.910648573708272</v>
      </c>
      <c r="L98" s="75">
        <f>'Selling Price'!L98-'Full Cost'!L98</f>
        <v>44.644121321296211</v>
      </c>
      <c r="M98" s="75">
        <f>'Selling Price'!M98-'Full Cost'!M98</f>
        <v>60.186807882926985</v>
      </c>
      <c r="N98" s="75">
        <f>'Selling Price'!N98-'Full Cost'!N98</f>
        <v>28.173428286851447</v>
      </c>
      <c r="O98" s="75">
        <f>'Selling Price'!O98-'Full Cost'!O98</f>
        <v>39.052296653270048</v>
      </c>
      <c r="P98" s="75">
        <f>'Selling Price'!P98-'Full Cost'!P98</f>
        <v>40.617581227800486</v>
      </c>
    </row>
    <row r="99" spans="1:16">
      <c r="A99" s="74" t="s">
        <v>7</v>
      </c>
      <c r="B99" s="85" t="s">
        <v>95</v>
      </c>
      <c r="C99" s="85" t="s">
        <v>120</v>
      </c>
      <c r="D99" s="85" t="s">
        <v>109</v>
      </c>
      <c r="E99" s="75">
        <f>'Selling Price'!E99-'Full Cost'!E99</f>
        <v>43.408519486715932</v>
      </c>
      <c r="F99" s="75">
        <f>'Selling Price'!F99-'Full Cost'!F99</f>
        <v>48.794747754239097</v>
      </c>
      <c r="G99" s="75">
        <f>'Selling Price'!G99-'Full Cost'!G99</f>
        <v>44.246305772642074</v>
      </c>
      <c r="H99" s="75">
        <f>'Selling Price'!H99-'Full Cost'!H99</f>
        <v>42.30523792761602</v>
      </c>
      <c r="I99" s="75">
        <f>'Selling Price'!I99-'Full Cost'!I99</f>
        <v>39.641673981705082</v>
      </c>
      <c r="J99" s="75">
        <f>'Selling Price'!J99-'Full Cost'!J99</f>
        <v>43.337382303778497</v>
      </c>
      <c r="K99" s="75">
        <f>'Selling Price'!K99-'Full Cost'!K99</f>
        <v>44.910648573708272</v>
      </c>
      <c r="L99" s="75">
        <f>'Selling Price'!L99-'Full Cost'!L99</f>
        <v>44.644121321296211</v>
      </c>
      <c r="M99" s="75">
        <f>'Selling Price'!M99-'Full Cost'!M99</f>
        <v>60.186807882926985</v>
      </c>
      <c r="N99" s="75">
        <f>'Selling Price'!N99-'Full Cost'!N99</f>
        <v>28.173428286851447</v>
      </c>
      <c r="O99" s="75">
        <f>'Selling Price'!O99-'Full Cost'!O99</f>
        <v>39.052296653270048</v>
      </c>
      <c r="P99" s="75">
        <f>'Selling Price'!P99-'Full Cost'!P99</f>
        <v>40.617581227800486</v>
      </c>
    </row>
    <row r="100" spans="1:16">
      <c r="A100" s="74" t="s">
        <v>7</v>
      </c>
      <c r="B100" s="85" t="s">
        <v>116</v>
      </c>
      <c r="C100" s="85" t="s">
        <v>106</v>
      </c>
      <c r="D100" s="85" t="s">
        <v>116</v>
      </c>
      <c r="E100" s="75">
        <f>'Selling Price'!E100-'Full Cost'!E100</f>
        <v>1.7864890827364661</v>
      </c>
      <c r="F100" s="75">
        <f>'Selling Price'!F100-'Full Cost'!F100</f>
        <v>1.7990957744638081</v>
      </c>
      <c r="G100" s="75">
        <f>'Selling Price'!G100-'Full Cost'!G100</f>
        <v>1.8083182640145878</v>
      </c>
      <c r="H100" s="75">
        <f>'Selling Price'!H100-'Full Cost'!H100</f>
        <v>1.8099547511311584</v>
      </c>
      <c r="I100" s="75">
        <f>'Selling Price'!I100-'Full Cost'!I100</f>
        <v>1.8099547511312721</v>
      </c>
      <c r="J100" s="75">
        <f>'Selling Price'!J100-'Full Cost'!J100</f>
        <v>1.8099547511311584</v>
      </c>
      <c r="K100" s="75">
        <f>'Selling Price'!K100-'Full Cost'!K100</f>
        <v>1.81214134702509</v>
      </c>
      <c r="L100" s="75">
        <f>'Selling Price'!L100-'Full Cost'!L100</f>
        <v>1.81214134702509</v>
      </c>
      <c r="M100" s="75">
        <f>'Selling Price'!M100-'Full Cost'!M100</f>
        <v>1.81214134702509</v>
      </c>
      <c r="N100" s="75">
        <f>'Selling Price'!N100-'Full Cost'!N100</f>
        <v>1.82759671032602</v>
      </c>
      <c r="O100" s="75">
        <f>'Selling Price'!O100-'Full Cost'!O100</f>
        <v>1.82759671032602</v>
      </c>
      <c r="P100" s="75">
        <f>'Selling Price'!P100-'Full Cost'!P100</f>
        <v>1.82759671032602</v>
      </c>
    </row>
    <row r="101" spans="1:16">
      <c r="A101" s="74" t="s">
        <v>7</v>
      </c>
      <c r="B101" s="85" t="s">
        <v>116</v>
      </c>
      <c r="C101" s="85" t="s">
        <v>115</v>
      </c>
      <c r="D101" s="85" t="s">
        <v>116</v>
      </c>
      <c r="E101" s="75">
        <f>'Selling Price'!E101-'Full Cost'!E101</f>
        <v>4.1684745263850118</v>
      </c>
      <c r="F101" s="75">
        <f>'Selling Price'!F101-'Full Cost'!F101</f>
        <v>4.1978901404154385</v>
      </c>
      <c r="G101" s="75">
        <f>'Selling Price'!G101-'Full Cost'!G101</f>
        <v>4.2194092827004397</v>
      </c>
      <c r="H101" s="75">
        <f>'Selling Price'!H101-'Full Cost'!H101</f>
        <v>4.2232277526395592</v>
      </c>
      <c r="I101" s="75">
        <f>'Selling Price'!I101-'Full Cost'!I101</f>
        <v>4.2232277526395592</v>
      </c>
      <c r="J101" s="75">
        <f>'Selling Price'!J101-'Full Cost'!J101</f>
        <v>4.2232277526395592</v>
      </c>
      <c r="K101" s="75">
        <f>'Selling Price'!K101-'Full Cost'!K101</f>
        <v>4.22832980972521</v>
      </c>
      <c r="L101" s="75">
        <f>'Selling Price'!L101-'Full Cost'!L101</f>
        <v>4.22832980972521</v>
      </c>
      <c r="M101" s="75">
        <f>'Selling Price'!M101-'Full Cost'!M101</f>
        <v>4.22832980972521</v>
      </c>
      <c r="N101" s="75">
        <f>'Selling Price'!N101-'Full Cost'!N101</f>
        <v>4.2643923240938193</v>
      </c>
      <c r="O101" s="75">
        <f>'Selling Price'!O101-'Full Cost'!O101</f>
        <v>4.2643923240938193</v>
      </c>
      <c r="P101" s="75">
        <f>'Selling Price'!P101-'Full Cost'!P101</f>
        <v>4.2643923240938193</v>
      </c>
    </row>
    <row r="102" spans="1:16">
      <c r="A102" s="74" t="s">
        <v>7</v>
      </c>
      <c r="B102" s="85" t="s">
        <v>116</v>
      </c>
      <c r="C102" s="85" t="s">
        <v>233</v>
      </c>
      <c r="D102" s="85" t="s">
        <v>116</v>
      </c>
      <c r="E102" s="75">
        <f>'Selling Price'!E102-'Full Cost'!E102</f>
        <v>6.8482081504895405</v>
      </c>
      <c r="F102" s="75">
        <f>'Selling Price'!F102-'Full Cost'!F102</f>
        <v>6.8965338021110938</v>
      </c>
      <c r="G102" s="75">
        <f>'Selling Price'!G102-'Full Cost'!G102</f>
        <v>6.9318866787222078</v>
      </c>
      <c r="H102" s="75">
        <f>'Selling Price'!H102-'Full Cost'!H102</f>
        <v>6.9381598793363537</v>
      </c>
      <c r="I102" s="75">
        <f>'Selling Price'!I102-'Full Cost'!I102</f>
        <v>6.9381598793363537</v>
      </c>
      <c r="J102" s="75">
        <f>'Selling Price'!J102-'Full Cost'!J102</f>
        <v>6.9381598793363537</v>
      </c>
      <c r="K102" s="75">
        <f>'Selling Price'!K102-'Full Cost'!K102</f>
        <v>6.946541830262845</v>
      </c>
      <c r="L102" s="75">
        <f>'Selling Price'!L102-'Full Cost'!L102</f>
        <v>6.946541830262845</v>
      </c>
      <c r="M102" s="75">
        <f>'Selling Price'!M102-'Full Cost'!M102</f>
        <v>6.946541830262845</v>
      </c>
      <c r="N102" s="75">
        <f>'Selling Price'!N102-'Full Cost'!N102</f>
        <v>7.0057873895826788</v>
      </c>
      <c r="O102" s="75">
        <f>'Selling Price'!O102-'Full Cost'!O102</f>
        <v>7.0057873895826788</v>
      </c>
      <c r="P102" s="75">
        <f>'Selling Price'!P102-'Full Cost'!P102</f>
        <v>7.0057873895826788</v>
      </c>
    </row>
    <row r="103" spans="1:16">
      <c r="A103" s="74" t="s">
        <v>7</v>
      </c>
      <c r="B103" s="85" t="s">
        <v>2</v>
      </c>
      <c r="C103" s="85" t="s">
        <v>106</v>
      </c>
      <c r="D103" s="85" t="s">
        <v>107</v>
      </c>
      <c r="E103" s="75">
        <f>'Selling Price'!E103-'Full Cost'!E103</f>
        <v>49.723946136163136</v>
      </c>
      <c r="F103" s="75">
        <f>'Selling Price'!F103-'Full Cost'!F103</f>
        <v>50.074832389241124</v>
      </c>
      <c r="G103" s="75">
        <f>'Selling Price'!G103-'Full Cost'!G103</f>
        <v>50.33152501506936</v>
      </c>
      <c r="H103" s="75">
        <f>'Selling Price'!H103-'Full Cost'!H103</f>
        <v>50.377073906485634</v>
      </c>
      <c r="I103" s="75">
        <f>'Selling Price'!I103-'Full Cost'!I103</f>
        <v>50.377073906485748</v>
      </c>
      <c r="J103" s="75">
        <f>'Selling Price'!J103-'Full Cost'!J103</f>
        <v>50.377073906485634</v>
      </c>
      <c r="K103" s="75">
        <f>'Selling Price'!K103-'Full Cost'!K103</f>
        <v>50.437934158864437</v>
      </c>
      <c r="L103" s="75">
        <f>'Selling Price'!L103-'Full Cost'!L103</f>
        <v>50.437934158864437</v>
      </c>
      <c r="M103" s="75">
        <f>'Selling Price'!M103-'Full Cost'!M103</f>
        <v>50.437934158864437</v>
      </c>
      <c r="N103" s="75">
        <f>'Selling Price'!N103-'Full Cost'!N103</f>
        <v>50.868108437404885</v>
      </c>
      <c r="O103" s="75">
        <f>'Selling Price'!O103-'Full Cost'!O103</f>
        <v>50.868108437404885</v>
      </c>
      <c r="P103" s="75">
        <f>'Selling Price'!P103-'Full Cost'!P103</f>
        <v>50.868108437404885</v>
      </c>
    </row>
    <row r="104" spans="1:16">
      <c r="A104" s="74" t="s">
        <v>7</v>
      </c>
      <c r="B104" s="85" t="s">
        <v>2</v>
      </c>
      <c r="C104" s="85" t="s">
        <v>106</v>
      </c>
      <c r="D104" s="85" t="s">
        <v>109</v>
      </c>
      <c r="E104" s="75">
        <f>'Selling Price'!E104-'Full Cost'!E104</f>
        <v>36.996997910748973</v>
      </c>
      <c r="F104" s="75">
        <f>'Selling Price'!F104-'Full Cost'!F104</f>
        <v>37.258074091961362</v>
      </c>
      <c r="G104" s="75">
        <f>'Selling Price'!G104-'Full Cost'!G104</f>
        <v>37.449065702230314</v>
      </c>
      <c r="H104" s="75">
        <f>'Selling Price'!H104-'Full Cost'!H104</f>
        <v>37.482956259426828</v>
      </c>
      <c r="I104" s="75">
        <f>'Selling Price'!I104-'Full Cost'!I104</f>
        <v>37.482956259426942</v>
      </c>
      <c r="J104" s="75">
        <f>'Selling Price'!J104-'Full Cost'!J104</f>
        <v>37.482956259426828</v>
      </c>
      <c r="K104" s="75">
        <f>'Selling Price'!K104-'Full Cost'!K104</f>
        <v>37.528239202657801</v>
      </c>
      <c r="L104" s="75">
        <f>'Selling Price'!L104-'Full Cost'!L104</f>
        <v>37.528239202657801</v>
      </c>
      <c r="M104" s="75">
        <f>'Selling Price'!M104-'Full Cost'!M104</f>
        <v>37.528239202657801</v>
      </c>
      <c r="N104" s="75">
        <f>'Selling Price'!N104-'Full Cost'!N104</f>
        <v>37.848309473043059</v>
      </c>
      <c r="O104" s="75">
        <f>'Selling Price'!O104-'Full Cost'!O104</f>
        <v>37.848309473043059</v>
      </c>
      <c r="P104" s="75">
        <f>'Selling Price'!P104-'Full Cost'!P104</f>
        <v>37.848309473043059</v>
      </c>
    </row>
    <row r="105" spans="1:16">
      <c r="A105" s="74" t="s">
        <v>7</v>
      </c>
      <c r="B105" s="85" t="s">
        <v>2</v>
      </c>
      <c r="C105" s="85" t="s">
        <v>106</v>
      </c>
      <c r="D105" s="85" t="s">
        <v>121</v>
      </c>
      <c r="E105" s="75">
        <f>'Selling Price'!E105-'Full Cost'!E105</f>
        <v>45.257723429322141</v>
      </c>
      <c r="F105" s="75">
        <f>'Selling Price'!F105-'Full Cost'!F105</f>
        <v>45.577092953081774</v>
      </c>
      <c r="G105" s="75">
        <f>'Selling Price'!G105-'Full Cost'!G105</f>
        <v>45.810729355033232</v>
      </c>
      <c r="H105" s="75">
        <f>'Selling Price'!H105-'Full Cost'!H105</f>
        <v>45.852187028657568</v>
      </c>
      <c r="I105" s="75">
        <f>'Selling Price'!I105-'Full Cost'!I105</f>
        <v>45.852187028657681</v>
      </c>
      <c r="J105" s="75">
        <f>'Selling Price'!J105-'Full Cost'!J105</f>
        <v>45.852187028657568</v>
      </c>
      <c r="K105" s="75">
        <f>'Selling Price'!K105-'Full Cost'!K105</f>
        <v>45.907580791301712</v>
      </c>
      <c r="L105" s="75">
        <f>'Selling Price'!L105-'Full Cost'!L105</f>
        <v>45.907580791301712</v>
      </c>
      <c r="M105" s="75">
        <f>'Selling Price'!M105-'Full Cost'!M105</f>
        <v>45.907580791301712</v>
      </c>
      <c r="N105" s="75">
        <f>'Selling Price'!N105-'Full Cost'!N105</f>
        <v>46.299116661590119</v>
      </c>
      <c r="O105" s="75">
        <f>'Selling Price'!O105-'Full Cost'!O105</f>
        <v>46.299116661590119</v>
      </c>
      <c r="P105" s="75">
        <f>'Selling Price'!P105-'Full Cost'!P105</f>
        <v>46.299116661590119</v>
      </c>
    </row>
    <row r="106" spans="1:16">
      <c r="A106" s="74" t="s">
        <v>7</v>
      </c>
      <c r="B106" s="85" t="s">
        <v>2</v>
      </c>
      <c r="C106" s="85" t="s">
        <v>112</v>
      </c>
      <c r="D106" s="294" t="s">
        <v>107</v>
      </c>
      <c r="E106" s="75">
        <f>'Selling Price'!E106-'Full Cost'!E106</f>
        <v>69.673074226719564</v>
      </c>
      <c r="F106" s="75">
        <f>'Selling Price'!F106-'Full Cost'!F106</f>
        <v>70.164735204086355</v>
      </c>
      <c r="G106" s="75">
        <f>'Selling Price'!G106-'Full Cost'!G106</f>
        <v>70.524412296564151</v>
      </c>
      <c r="H106" s="75">
        <f>'Selling Price'!H106-'Full Cost'!H106</f>
        <v>70.58823529411768</v>
      </c>
      <c r="I106" s="75">
        <f>'Selling Price'!I106-'Full Cost'!I106</f>
        <v>70.58823529411768</v>
      </c>
      <c r="J106" s="75">
        <f>'Selling Price'!J106-'Full Cost'!J106</f>
        <v>70.58823529411768</v>
      </c>
      <c r="K106" s="75">
        <f>'Selling Price'!K106-'Full Cost'!K106</f>
        <v>70.673512533977714</v>
      </c>
      <c r="L106" s="75">
        <f>'Selling Price'!L106-'Full Cost'!L106</f>
        <v>70.673512533977714</v>
      </c>
      <c r="M106" s="75">
        <f>'Selling Price'!M106-'Full Cost'!M106</f>
        <v>70.673512533977714</v>
      </c>
      <c r="N106" s="75">
        <f>'Selling Price'!N106-'Full Cost'!N106</f>
        <v>71.276271702710915</v>
      </c>
      <c r="O106" s="75">
        <f>'Selling Price'!O106-'Full Cost'!O106</f>
        <v>71.276271702710915</v>
      </c>
      <c r="P106" s="75">
        <f>'Selling Price'!P106-'Full Cost'!P106</f>
        <v>71.276271702710915</v>
      </c>
    </row>
    <row r="107" spans="1:16">
      <c r="A107" s="74" t="s">
        <v>7</v>
      </c>
      <c r="B107" s="85" t="s">
        <v>2</v>
      </c>
      <c r="C107" s="85" t="s">
        <v>112</v>
      </c>
      <c r="D107" s="294" t="s">
        <v>109</v>
      </c>
      <c r="E107" s="75">
        <f>'Selling Price'!E107-'Full Cost'!E107</f>
        <v>56.946126001305402</v>
      </c>
      <c r="F107" s="75">
        <f>'Selling Price'!F107-'Full Cost'!F107</f>
        <v>57.347976906806593</v>
      </c>
      <c r="G107" s="75">
        <f>'Selling Price'!G107-'Full Cost'!G107</f>
        <v>57.641952983725105</v>
      </c>
      <c r="H107" s="75">
        <f>'Selling Price'!H107-'Full Cost'!H107</f>
        <v>57.694117647058874</v>
      </c>
      <c r="I107" s="75">
        <f>'Selling Price'!I107-'Full Cost'!I107</f>
        <v>57.694117647058874</v>
      </c>
      <c r="J107" s="75">
        <f>'Selling Price'!J107-'Full Cost'!J107</f>
        <v>57.694117647058874</v>
      </c>
      <c r="K107" s="75">
        <f>'Selling Price'!K107-'Full Cost'!K107</f>
        <v>57.763817577771079</v>
      </c>
      <c r="L107" s="75">
        <f>'Selling Price'!L107-'Full Cost'!L107</f>
        <v>57.763817577771079</v>
      </c>
      <c r="M107" s="75">
        <f>'Selling Price'!M107-'Full Cost'!M107</f>
        <v>57.763817577771079</v>
      </c>
      <c r="N107" s="75">
        <f>'Selling Price'!N107-'Full Cost'!N107</f>
        <v>58.256472738349089</v>
      </c>
      <c r="O107" s="75">
        <f>'Selling Price'!O107-'Full Cost'!O107</f>
        <v>58.256472738349089</v>
      </c>
      <c r="P107" s="75">
        <f>'Selling Price'!P107-'Full Cost'!P107</f>
        <v>58.256472738349089</v>
      </c>
    </row>
    <row r="108" spans="1:16">
      <c r="A108" s="74" t="s">
        <v>7</v>
      </c>
      <c r="B108" s="85" t="s">
        <v>2</v>
      </c>
      <c r="C108" s="85" t="s">
        <v>114</v>
      </c>
      <c r="D108" s="294" t="s">
        <v>107</v>
      </c>
      <c r="E108" s="75">
        <f>'Selling Price'!E108-'Full Cost'!E108</f>
        <v>58.656391549845125</v>
      </c>
      <c r="F108" s="75">
        <f>'Selling Price'!F108-'Full Cost'!F108</f>
        <v>59.070311261559823</v>
      </c>
      <c r="G108" s="75">
        <f>'Selling Price'!G108-'Full Cost'!G108</f>
        <v>59.373116335141617</v>
      </c>
      <c r="H108" s="75">
        <f>'Selling Price'!H108-'Full Cost'!H108</f>
        <v>59.426847662141768</v>
      </c>
      <c r="I108" s="75">
        <f>'Selling Price'!I108-'Full Cost'!I108</f>
        <v>59.426847662141768</v>
      </c>
      <c r="J108" s="75">
        <f>'Selling Price'!J108-'Full Cost'!J108</f>
        <v>59.426847662141768</v>
      </c>
      <c r="K108" s="75">
        <f>'Selling Price'!K108-'Full Cost'!K108</f>
        <v>59.498640893989773</v>
      </c>
      <c r="L108" s="75">
        <f>'Selling Price'!L108-'Full Cost'!L108</f>
        <v>59.498640893989773</v>
      </c>
      <c r="M108" s="75">
        <f>'Selling Price'!M108-'Full Cost'!M108</f>
        <v>59.498640893989773</v>
      </c>
      <c r="N108" s="75">
        <f>'Selling Price'!N108-'Full Cost'!N108</f>
        <v>60.006091989034417</v>
      </c>
      <c r="O108" s="75">
        <f>'Selling Price'!O108-'Full Cost'!O108</f>
        <v>60.006091989034417</v>
      </c>
      <c r="P108" s="75">
        <f>'Selling Price'!P108-'Full Cost'!P108</f>
        <v>60.006091989034417</v>
      </c>
    </row>
    <row r="109" spans="1:16">
      <c r="A109" s="74" t="s">
        <v>7</v>
      </c>
      <c r="B109" s="85" t="s">
        <v>2</v>
      </c>
      <c r="C109" s="85" t="s">
        <v>114</v>
      </c>
      <c r="D109" s="294" t="s">
        <v>109</v>
      </c>
      <c r="E109" s="75">
        <f>'Selling Price'!E109-'Full Cost'!E109</f>
        <v>45.929443324430963</v>
      </c>
      <c r="F109" s="75">
        <f>'Selling Price'!F109-'Full Cost'!F109</f>
        <v>46.253552964280061</v>
      </c>
      <c r="G109" s="75">
        <f>'Selling Price'!G109-'Full Cost'!G109</f>
        <v>46.490657022302571</v>
      </c>
      <c r="H109" s="75">
        <f>'Selling Price'!H109-'Full Cost'!H109</f>
        <v>46.532730015082961</v>
      </c>
      <c r="I109" s="75">
        <f>'Selling Price'!I109-'Full Cost'!I109</f>
        <v>46.532730015082961</v>
      </c>
      <c r="J109" s="75">
        <f>'Selling Price'!J109-'Full Cost'!J109</f>
        <v>46.532730015082961</v>
      </c>
      <c r="K109" s="75">
        <f>'Selling Price'!K109-'Full Cost'!K109</f>
        <v>46.588945937783137</v>
      </c>
      <c r="L109" s="75">
        <f>'Selling Price'!L109-'Full Cost'!L109</f>
        <v>46.588945937783137</v>
      </c>
      <c r="M109" s="75">
        <f>'Selling Price'!M109-'Full Cost'!M109</f>
        <v>46.588945937783137</v>
      </c>
      <c r="N109" s="75">
        <f>'Selling Price'!N109-'Full Cost'!N109</f>
        <v>46.986293024672591</v>
      </c>
      <c r="O109" s="75">
        <f>'Selling Price'!O109-'Full Cost'!O109</f>
        <v>46.986293024672591</v>
      </c>
      <c r="P109" s="75">
        <f>'Selling Price'!P109-'Full Cost'!P109</f>
        <v>46.986293024672591</v>
      </c>
    </row>
    <row r="110" spans="1:16">
      <c r="A110" s="74" t="s">
        <v>7</v>
      </c>
      <c r="B110" s="85" t="s">
        <v>2</v>
      </c>
      <c r="C110" s="85" t="s">
        <v>114</v>
      </c>
      <c r="D110" s="85" t="s">
        <v>121</v>
      </c>
      <c r="E110" s="75">
        <f>'Selling Price'!E110-'Full Cost'!E110</f>
        <v>54.19016884300413</v>
      </c>
      <c r="F110" s="75">
        <f>'Selling Price'!F110-'Full Cost'!F110</f>
        <v>54.572571825400473</v>
      </c>
      <c r="G110" s="75">
        <f>'Selling Price'!G110-'Full Cost'!G110</f>
        <v>54.852320675105489</v>
      </c>
      <c r="H110" s="75">
        <f>'Selling Price'!H110-'Full Cost'!H110</f>
        <v>54.901960784313701</v>
      </c>
      <c r="I110" s="75">
        <f>'Selling Price'!I110-'Full Cost'!I110</f>
        <v>54.901960784313701</v>
      </c>
      <c r="J110" s="75">
        <f>'Selling Price'!J110-'Full Cost'!J110</f>
        <v>54.901960784313701</v>
      </c>
      <c r="K110" s="75">
        <f>'Selling Price'!K110-'Full Cost'!K110</f>
        <v>54.968287526427048</v>
      </c>
      <c r="L110" s="75">
        <f>'Selling Price'!L110-'Full Cost'!L110</f>
        <v>54.968287526427048</v>
      </c>
      <c r="M110" s="75">
        <f>'Selling Price'!M110-'Full Cost'!M110</f>
        <v>54.968287526427048</v>
      </c>
      <c r="N110" s="75">
        <f>'Selling Price'!N110-'Full Cost'!N110</f>
        <v>55.437100213219651</v>
      </c>
      <c r="O110" s="75">
        <f>'Selling Price'!O110-'Full Cost'!O110</f>
        <v>55.437100213219651</v>
      </c>
      <c r="P110" s="75">
        <f>'Selling Price'!P110-'Full Cost'!P110</f>
        <v>55.437100213219651</v>
      </c>
    </row>
    <row r="111" spans="1:16">
      <c r="A111" s="74" t="s">
        <v>7</v>
      </c>
      <c r="B111" s="85" t="s">
        <v>2</v>
      </c>
      <c r="C111" s="85" t="s">
        <v>115</v>
      </c>
      <c r="D111" s="294" t="s">
        <v>107</v>
      </c>
      <c r="E111" s="75">
        <f>'Selling Price'!E111-'Full Cost'!E111</f>
        <v>52.105931579811681</v>
      </c>
      <c r="F111" s="75">
        <f>'Selling Price'!F111-'Full Cost'!F111</f>
        <v>52.473626755192754</v>
      </c>
      <c r="G111" s="75">
        <f>'Selling Price'!G111-'Full Cost'!G111</f>
        <v>52.742616033755212</v>
      </c>
      <c r="H111" s="75">
        <f>'Selling Price'!H111-'Full Cost'!H111</f>
        <v>52.790346907994035</v>
      </c>
      <c r="I111" s="75">
        <f>'Selling Price'!I111-'Full Cost'!I111</f>
        <v>52.790346907994035</v>
      </c>
      <c r="J111" s="75">
        <f>'Selling Price'!J111-'Full Cost'!J111</f>
        <v>52.790346907994035</v>
      </c>
      <c r="K111" s="75">
        <f>'Selling Price'!K111-'Full Cost'!K111</f>
        <v>52.854122621564557</v>
      </c>
      <c r="L111" s="75">
        <f>'Selling Price'!L111-'Full Cost'!L111</f>
        <v>52.854122621564557</v>
      </c>
      <c r="M111" s="75">
        <f>'Selling Price'!M111-'Full Cost'!M111</f>
        <v>52.854122621564557</v>
      </c>
      <c r="N111" s="75">
        <f>'Selling Price'!N111-'Full Cost'!N111</f>
        <v>53.304904051172684</v>
      </c>
      <c r="O111" s="75">
        <f>'Selling Price'!O111-'Full Cost'!O111</f>
        <v>53.304904051172684</v>
      </c>
      <c r="P111" s="75">
        <f>'Selling Price'!P111-'Full Cost'!P111</f>
        <v>53.304904051172684</v>
      </c>
    </row>
    <row r="112" spans="1:16">
      <c r="A112" s="74" t="s">
        <v>7</v>
      </c>
      <c r="B112" s="85" t="s">
        <v>2</v>
      </c>
      <c r="C112" s="85" t="s">
        <v>115</v>
      </c>
      <c r="D112" s="294" t="s">
        <v>109</v>
      </c>
      <c r="E112" s="75">
        <f>'Selling Price'!E112-'Full Cost'!E112</f>
        <v>39.378983354397519</v>
      </c>
      <c r="F112" s="75">
        <f>'Selling Price'!F112-'Full Cost'!F112</f>
        <v>39.656868457912992</v>
      </c>
      <c r="G112" s="75">
        <f>'Selling Price'!G112-'Full Cost'!G112</f>
        <v>39.860156720916166</v>
      </c>
      <c r="H112" s="75">
        <f>'Selling Price'!H112-'Full Cost'!H112</f>
        <v>39.896229260935229</v>
      </c>
      <c r="I112" s="75">
        <f>'Selling Price'!I112-'Full Cost'!I112</f>
        <v>39.896229260935229</v>
      </c>
      <c r="J112" s="75">
        <f>'Selling Price'!J112-'Full Cost'!J112</f>
        <v>39.896229260935229</v>
      </c>
      <c r="K112" s="75">
        <f>'Selling Price'!K112-'Full Cost'!K112</f>
        <v>39.944427665357921</v>
      </c>
      <c r="L112" s="75">
        <f>'Selling Price'!L112-'Full Cost'!L112</f>
        <v>39.944427665357921</v>
      </c>
      <c r="M112" s="75">
        <f>'Selling Price'!M112-'Full Cost'!M112</f>
        <v>39.944427665357921</v>
      </c>
      <c r="N112" s="75">
        <f>'Selling Price'!N112-'Full Cost'!N112</f>
        <v>40.285105086810859</v>
      </c>
      <c r="O112" s="75">
        <f>'Selling Price'!O112-'Full Cost'!O112</f>
        <v>40.285105086810859</v>
      </c>
      <c r="P112" s="75">
        <f>'Selling Price'!P112-'Full Cost'!P112</f>
        <v>40.285105086810859</v>
      </c>
    </row>
    <row r="113" spans="1:24">
      <c r="A113" s="74" t="s">
        <v>7</v>
      </c>
      <c r="B113" s="85" t="s">
        <v>2</v>
      </c>
      <c r="C113" s="85" t="s">
        <v>116</v>
      </c>
      <c r="D113" s="294" t="s">
        <v>107</v>
      </c>
      <c r="E113" s="75">
        <f>'Selling Price'!E113-'Full Cost'!E113</f>
        <v>57.763147008476949</v>
      </c>
      <c r="F113" s="75">
        <f>'Selling Price'!F113-'Full Cost'!F113</f>
        <v>58.170763374327976</v>
      </c>
      <c r="G113" s="75">
        <f>'Selling Price'!G113-'Full Cost'!G113</f>
        <v>58.468957203134323</v>
      </c>
      <c r="H113" s="75">
        <f>'Selling Price'!H113-'Full Cost'!H113</f>
        <v>58.521870286576245</v>
      </c>
      <c r="I113" s="75">
        <f>'Selling Price'!I113-'Full Cost'!I113</f>
        <v>58.521870286576245</v>
      </c>
      <c r="J113" s="75">
        <f>'Selling Price'!J113-'Full Cost'!J113</f>
        <v>58.521870286576245</v>
      </c>
      <c r="K113" s="75">
        <f>'Selling Price'!K113-'Full Cost'!K113</f>
        <v>58.592570220477228</v>
      </c>
      <c r="L113" s="75">
        <f>'Selling Price'!L113-'Full Cost'!L113</f>
        <v>58.592570220477228</v>
      </c>
      <c r="M113" s="75">
        <f>'Selling Price'!M113-'Full Cost'!M113</f>
        <v>58.592570220477228</v>
      </c>
      <c r="N113" s="75">
        <f>'Selling Price'!N113-'Full Cost'!N113</f>
        <v>59.092293633871463</v>
      </c>
      <c r="O113" s="75">
        <f>'Selling Price'!O113-'Full Cost'!O113</f>
        <v>59.092293633871463</v>
      </c>
      <c r="P113" s="75">
        <f>'Selling Price'!P113-'Full Cost'!P113</f>
        <v>59.092293633871463</v>
      </c>
    </row>
    <row r="114" spans="1:24">
      <c r="A114" s="74" t="s">
        <v>7</v>
      </c>
      <c r="B114" s="85" t="s">
        <v>2</v>
      </c>
      <c r="C114" s="85" t="s">
        <v>116</v>
      </c>
      <c r="D114" s="294" t="s">
        <v>109</v>
      </c>
      <c r="E114" s="75">
        <f>'Selling Price'!E114-'Full Cost'!E114</f>
        <v>45.036198783062787</v>
      </c>
      <c r="F114" s="75">
        <f>'Selling Price'!F114-'Full Cost'!F114</f>
        <v>45.354005077048214</v>
      </c>
      <c r="G114" s="75">
        <f>'Selling Price'!G114-'Full Cost'!G114</f>
        <v>45.586497890295277</v>
      </c>
      <c r="H114" s="75">
        <f>'Selling Price'!H114-'Full Cost'!H114</f>
        <v>45.627752639517439</v>
      </c>
      <c r="I114" s="75">
        <f>'Selling Price'!I114-'Full Cost'!I114</f>
        <v>45.627752639517439</v>
      </c>
      <c r="J114" s="75">
        <f>'Selling Price'!J114-'Full Cost'!J114</f>
        <v>45.627752639517439</v>
      </c>
      <c r="K114" s="75">
        <f>'Selling Price'!K114-'Full Cost'!K114</f>
        <v>45.682875264270592</v>
      </c>
      <c r="L114" s="75">
        <f>'Selling Price'!L114-'Full Cost'!L114</f>
        <v>45.682875264270592</v>
      </c>
      <c r="M114" s="75">
        <f>'Selling Price'!M114-'Full Cost'!M114</f>
        <v>45.682875264270592</v>
      </c>
      <c r="N114" s="75">
        <f>'Selling Price'!N114-'Full Cost'!N114</f>
        <v>46.072494669509638</v>
      </c>
      <c r="O114" s="75">
        <f>'Selling Price'!O114-'Full Cost'!O114</f>
        <v>46.072494669509638</v>
      </c>
      <c r="P114" s="75">
        <f>'Selling Price'!P114-'Full Cost'!P114</f>
        <v>46.072494669509638</v>
      </c>
    </row>
    <row r="115" spans="1:24">
      <c r="A115" s="74" t="s">
        <v>7</v>
      </c>
      <c r="B115" s="85" t="s">
        <v>2</v>
      </c>
      <c r="C115" s="85" t="s">
        <v>233</v>
      </c>
      <c r="D115" s="294" t="s">
        <v>107</v>
      </c>
      <c r="E115" s="75">
        <f>'Selling Price'!E115-'Full Cost'!E115</f>
        <v>57.763147008476949</v>
      </c>
      <c r="F115" s="75">
        <f>'Selling Price'!F115-'Full Cost'!F115</f>
        <v>58.170763374327976</v>
      </c>
      <c r="G115" s="75">
        <f>'Selling Price'!G115-'Full Cost'!G115</f>
        <v>58.468957203134323</v>
      </c>
      <c r="H115" s="75">
        <f>'Selling Price'!H115-'Full Cost'!H115</f>
        <v>58.521870286576245</v>
      </c>
      <c r="I115" s="75">
        <f>'Selling Price'!I115-'Full Cost'!I115</f>
        <v>58.521870286576245</v>
      </c>
      <c r="J115" s="75">
        <f>'Selling Price'!J115-'Full Cost'!J115</f>
        <v>58.521870286576245</v>
      </c>
      <c r="K115" s="75">
        <f>'Selling Price'!K115-'Full Cost'!K115</f>
        <v>58.592570220477228</v>
      </c>
      <c r="L115" s="75">
        <f>'Selling Price'!L115-'Full Cost'!L115</f>
        <v>58.592570220477228</v>
      </c>
      <c r="M115" s="75">
        <f>'Selling Price'!M115-'Full Cost'!M115</f>
        <v>58.592570220477228</v>
      </c>
      <c r="N115" s="75">
        <f>'Selling Price'!N115-'Full Cost'!N115</f>
        <v>59.092293633871463</v>
      </c>
      <c r="O115" s="75">
        <f>'Selling Price'!O115-'Full Cost'!O115</f>
        <v>59.092293633871463</v>
      </c>
      <c r="P115" s="75">
        <f>'Selling Price'!P115-'Full Cost'!P115</f>
        <v>59.092293633871463</v>
      </c>
    </row>
    <row r="116" spans="1:24">
      <c r="A116" s="74" t="s">
        <v>7</v>
      </c>
      <c r="B116" s="85" t="s">
        <v>2</v>
      </c>
      <c r="C116" s="85" t="s">
        <v>233</v>
      </c>
      <c r="D116" s="294" t="s">
        <v>109</v>
      </c>
      <c r="E116" s="75">
        <f>'Selling Price'!E116-'Full Cost'!E116</f>
        <v>45.036198783062787</v>
      </c>
      <c r="F116" s="75">
        <f>'Selling Price'!F116-'Full Cost'!F116</f>
        <v>45.354005077048214</v>
      </c>
      <c r="G116" s="75">
        <f>'Selling Price'!G116-'Full Cost'!G116</f>
        <v>45.586497890295277</v>
      </c>
      <c r="H116" s="75">
        <f>'Selling Price'!H116-'Full Cost'!H116</f>
        <v>45.627752639517439</v>
      </c>
      <c r="I116" s="75">
        <f>'Selling Price'!I116-'Full Cost'!I116</f>
        <v>45.627752639517439</v>
      </c>
      <c r="J116" s="75">
        <f>'Selling Price'!J116-'Full Cost'!J116</f>
        <v>45.627752639517439</v>
      </c>
      <c r="K116" s="75">
        <f>'Selling Price'!K116-'Full Cost'!K116</f>
        <v>45.682875264270592</v>
      </c>
      <c r="L116" s="75">
        <f>'Selling Price'!L116-'Full Cost'!L116</f>
        <v>45.682875264270592</v>
      </c>
      <c r="M116" s="75">
        <f>'Selling Price'!M116-'Full Cost'!M116</f>
        <v>45.682875264270592</v>
      </c>
      <c r="N116" s="75">
        <f>'Selling Price'!N116-'Full Cost'!N116</f>
        <v>46.072494669509638</v>
      </c>
      <c r="O116" s="75">
        <f>'Selling Price'!O116-'Full Cost'!O116</f>
        <v>46.072494669509638</v>
      </c>
      <c r="P116" s="75">
        <f>'Selling Price'!P116-'Full Cost'!P116</f>
        <v>46.072494669509638</v>
      </c>
    </row>
    <row r="117" spans="1:24">
      <c r="A117" s="74" t="s">
        <v>7</v>
      </c>
      <c r="B117" s="85" t="s">
        <v>2</v>
      </c>
      <c r="C117" s="85" t="s">
        <v>118</v>
      </c>
      <c r="D117" s="294" t="s">
        <v>107</v>
      </c>
      <c r="E117" s="75">
        <f>'Selling Price'!E117-'Full Cost'!E117</f>
        <v>69.673074226719564</v>
      </c>
      <c r="F117" s="75">
        <f>'Selling Price'!F117-'Full Cost'!F117</f>
        <v>70.164735204086355</v>
      </c>
      <c r="G117" s="75">
        <f>'Selling Price'!G117-'Full Cost'!G117</f>
        <v>70.524412296564151</v>
      </c>
      <c r="H117" s="75">
        <f>'Selling Price'!H117-'Full Cost'!H117</f>
        <v>70.58823529411768</v>
      </c>
      <c r="I117" s="75">
        <f>'Selling Price'!I117-'Full Cost'!I117</f>
        <v>70.58823529411768</v>
      </c>
      <c r="J117" s="75">
        <f>'Selling Price'!J117-'Full Cost'!J117</f>
        <v>70.58823529411768</v>
      </c>
      <c r="K117" s="75">
        <f>'Selling Price'!K117-'Full Cost'!K117</f>
        <v>70.673512533977714</v>
      </c>
      <c r="L117" s="75">
        <f>'Selling Price'!L117-'Full Cost'!L117</f>
        <v>70.673512533977714</v>
      </c>
      <c r="M117" s="75">
        <f>'Selling Price'!M117-'Full Cost'!M117</f>
        <v>70.673512533977714</v>
      </c>
      <c r="N117" s="75">
        <f>'Selling Price'!N117-'Full Cost'!N117</f>
        <v>71.276271702710915</v>
      </c>
      <c r="O117" s="75">
        <f>'Selling Price'!O117-'Full Cost'!O117</f>
        <v>71.276271702710915</v>
      </c>
      <c r="P117" s="75">
        <f>'Selling Price'!P117-'Full Cost'!P117</f>
        <v>71.276271702710915</v>
      </c>
    </row>
    <row r="118" spans="1:24">
      <c r="A118" s="74" t="s">
        <v>7</v>
      </c>
      <c r="B118" s="85" t="s">
        <v>2</v>
      </c>
      <c r="C118" s="85" t="s">
        <v>118</v>
      </c>
      <c r="D118" s="294" t="s">
        <v>109</v>
      </c>
      <c r="E118" s="75">
        <f>'Selling Price'!E118-'Full Cost'!E118</f>
        <v>56.946126001305402</v>
      </c>
      <c r="F118" s="75">
        <f>'Selling Price'!F118-'Full Cost'!F118</f>
        <v>57.347976906806593</v>
      </c>
      <c r="G118" s="75">
        <f>'Selling Price'!G118-'Full Cost'!G118</f>
        <v>57.641952983725105</v>
      </c>
      <c r="H118" s="75">
        <f>'Selling Price'!H118-'Full Cost'!H118</f>
        <v>57.694117647058874</v>
      </c>
      <c r="I118" s="75">
        <f>'Selling Price'!I118-'Full Cost'!I118</f>
        <v>57.694117647058874</v>
      </c>
      <c r="J118" s="75">
        <f>'Selling Price'!J118-'Full Cost'!J118</f>
        <v>57.694117647058874</v>
      </c>
      <c r="K118" s="75">
        <f>'Selling Price'!K118-'Full Cost'!K118</f>
        <v>57.763817577771079</v>
      </c>
      <c r="L118" s="75">
        <f>'Selling Price'!L118-'Full Cost'!L118</f>
        <v>57.763817577771079</v>
      </c>
      <c r="M118" s="75">
        <f>'Selling Price'!M118-'Full Cost'!M118</f>
        <v>57.763817577771079</v>
      </c>
      <c r="N118" s="75">
        <f>'Selling Price'!N118-'Full Cost'!N118</f>
        <v>58.256472738349089</v>
      </c>
      <c r="O118" s="75">
        <f>'Selling Price'!O118-'Full Cost'!O118</f>
        <v>58.256472738349089</v>
      </c>
      <c r="P118" s="75">
        <f>'Selling Price'!P118-'Full Cost'!P118</f>
        <v>58.256472738349089</v>
      </c>
    </row>
    <row r="119" spans="1:24">
      <c r="A119" s="74" t="s">
        <v>7</v>
      </c>
      <c r="B119" s="85" t="s">
        <v>2</v>
      </c>
      <c r="C119" s="85" t="s">
        <v>120</v>
      </c>
      <c r="D119" s="294" t="s">
        <v>109</v>
      </c>
      <c r="E119" s="75">
        <f>'Selling Price'!E119-'Full Cost'!E119</f>
        <v>56.946126001305402</v>
      </c>
      <c r="F119" s="75">
        <f>'Selling Price'!F119-'Full Cost'!F119</f>
        <v>57.347976906806593</v>
      </c>
      <c r="G119" s="75">
        <f>'Selling Price'!G119-'Full Cost'!G119</f>
        <v>57.641952983725105</v>
      </c>
      <c r="H119" s="75">
        <f>'Selling Price'!H119-'Full Cost'!H119</f>
        <v>57.694117647058874</v>
      </c>
      <c r="I119" s="75">
        <f>'Selling Price'!I119-'Full Cost'!I119</f>
        <v>57.694117647058874</v>
      </c>
      <c r="J119" s="75">
        <f>'Selling Price'!J119-'Full Cost'!J119</f>
        <v>57.694117647058874</v>
      </c>
      <c r="K119" s="75">
        <f>'Selling Price'!K119-'Full Cost'!K119</f>
        <v>57.763817577771079</v>
      </c>
      <c r="L119" s="75">
        <f>'Selling Price'!L119-'Full Cost'!L119</f>
        <v>57.763817577771079</v>
      </c>
      <c r="M119" s="75">
        <f>'Selling Price'!M119-'Full Cost'!M119</f>
        <v>57.763817577771079</v>
      </c>
      <c r="N119" s="75">
        <f>'Selling Price'!N119-'Full Cost'!N119</f>
        <v>58.256472738349089</v>
      </c>
      <c r="O119" s="75">
        <f>'Selling Price'!O119-'Full Cost'!O119</f>
        <v>58.256472738349089</v>
      </c>
      <c r="P119" s="75">
        <f>'Selling Price'!P119-'Full Cost'!P119</f>
        <v>58.256472738349089</v>
      </c>
    </row>
    <row r="120" spans="1:24">
      <c r="A120" s="74" t="s">
        <v>7</v>
      </c>
      <c r="B120" s="85" t="s">
        <v>87</v>
      </c>
      <c r="C120" s="85" t="s">
        <v>110</v>
      </c>
      <c r="D120" s="294" t="s">
        <v>107</v>
      </c>
      <c r="E120" s="75">
        <f>'Selling Price'!E120-'Full Cost'!E120</f>
        <v>52.144420521563916</v>
      </c>
      <c r="F120" s="75">
        <f>'Selling Price'!F120-'Full Cost'!F120</f>
        <v>42.544124978850846</v>
      </c>
      <c r="G120" s="75">
        <f>'Selling Price'!G120-'Full Cost'!G120</f>
        <v>45.550339013864914</v>
      </c>
      <c r="H120" s="75">
        <f>'Selling Price'!H120-'Full Cost'!H120</f>
        <v>50.146057234118643</v>
      </c>
      <c r="I120" s="75">
        <f>'Selling Price'!I120-'Full Cost'!I120</f>
        <v>51.681827235451124</v>
      </c>
      <c r="J120" s="75">
        <f>'Selling Price'!J120-'Full Cost'!J120</f>
        <v>53.217597236783604</v>
      </c>
      <c r="K120" s="75">
        <f>'Selling Price'!K120-'Full Cost'!K120</f>
        <v>51.666338847869611</v>
      </c>
      <c r="L120" s="75">
        <f>'Selling Price'!L120-'Full Cost'!L120</f>
        <v>53.202108849202091</v>
      </c>
      <c r="M120" s="75">
        <f>'Selling Price'!M120-'Full Cost'!M120</f>
        <v>56.273648851867051</v>
      </c>
      <c r="N120" s="75">
        <f>'Selling Price'!N120-'Full Cost'!N120</f>
        <v>57.699943363151874</v>
      </c>
      <c r="O120" s="75">
        <f>'Selling Price'!O120-'Full Cost'!O120</f>
        <v>60.771483365816835</v>
      </c>
      <c r="P120" s="75">
        <f>'Selling Price'!P120-'Full Cost'!P120</f>
        <v>66.914563371146755</v>
      </c>
    </row>
    <row r="121" spans="1:24">
      <c r="A121" s="74" t="s">
        <v>7</v>
      </c>
      <c r="B121" s="85" t="s">
        <v>87</v>
      </c>
      <c r="C121" s="85" t="s">
        <v>106</v>
      </c>
      <c r="D121" s="294" t="s">
        <v>89</v>
      </c>
      <c r="E121" s="75">
        <f>'Selling Price'!E121-'Full Cost'!E121</f>
        <v>45.891708731986569</v>
      </c>
      <c r="F121" s="75">
        <f>'Selling Price'!F121-'Full Cost'!F121</f>
        <v>36.247289768227574</v>
      </c>
      <c r="G121" s="75">
        <f>'Selling Price'!G121-'Full Cost'!G121</f>
        <v>39.221225089814197</v>
      </c>
      <c r="H121" s="75">
        <f>'Selling Price'!H121-'Full Cost'!H121</f>
        <v>43.811215605159191</v>
      </c>
      <c r="I121" s="75">
        <f>'Selling Price'!I121-'Full Cost'!I121</f>
        <v>45.346985606491785</v>
      </c>
      <c r="J121" s="75">
        <f>'Selling Price'!J121-'Full Cost'!J121</f>
        <v>46.882755607824151</v>
      </c>
      <c r="K121" s="75">
        <f>'Selling Price'!K121-'Full Cost'!K121</f>
        <v>45.323844133281909</v>
      </c>
      <c r="L121" s="75">
        <f>'Selling Price'!L121-'Full Cost'!L121</f>
        <v>46.85961413461439</v>
      </c>
      <c r="M121" s="75">
        <f>'Selling Price'!M121-'Full Cost'!M121</f>
        <v>49.93115413727935</v>
      </c>
      <c r="N121" s="75">
        <f>'Selling Price'!N121-'Full Cost'!N121</f>
        <v>51.303354877011088</v>
      </c>
      <c r="O121" s="75">
        <f>'Selling Price'!O121-'Full Cost'!O121</f>
        <v>54.374894879676049</v>
      </c>
      <c r="P121" s="75">
        <f>'Selling Price'!P121-'Full Cost'!P121</f>
        <v>60.51797488500597</v>
      </c>
    </row>
    <row r="122" spans="1:24">
      <c r="A122" s="74" t="s">
        <v>7</v>
      </c>
      <c r="B122" s="85" t="s">
        <v>87</v>
      </c>
      <c r="C122" s="85" t="s">
        <v>114</v>
      </c>
      <c r="D122" s="294" t="s">
        <v>89</v>
      </c>
      <c r="E122" s="75">
        <f>'Selling Price'!E122-'Full Cost'!E122</f>
        <v>68.222822266191542</v>
      </c>
      <c r="F122" s="75">
        <f>'Selling Price'!F122-'Full Cost'!F122</f>
        <v>58.73598694902455</v>
      </c>
      <c r="G122" s="75">
        <f>'Selling Price'!G122-'Full Cost'!G122</f>
        <v>61.825203389995067</v>
      </c>
      <c r="H122" s="75">
        <f>'Selling Price'!H122-'Full Cost'!H122</f>
        <v>66.435649994299524</v>
      </c>
      <c r="I122" s="75">
        <f>'Selling Price'!I122-'Full Cost'!I122</f>
        <v>67.971419995632004</v>
      </c>
      <c r="J122" s="75">
        <f>'Selling Price'!J122-'Full Cost'!J122</f>
        <v>69.507189996964485</v>
      </c>
      <c r="K122" s="75">
        <f>'Selling Price'!K122-'Full Cost'!K122</f>
        <v>67.975610971095193</v>
      </c>
      <c r="L122" s="75">
        <f>'Selling Price'!L122-'Full Cost'!L122</f>
        <v>69.511380972427673</v>
      </c>
      <c r="M122" s="75">
        <f>'Selling Price'!M122-'Full Cost'!M122</f>
        <v>72.582920975092634</v>
      </c>
      <c r="N122" s="75">
        <f>'Selling Price'!N122-'Full Cost'!N122</f>
        <v>74.148313756085145</v>
      </c>
      <c r="O122" s="75">
        <f>'Selling Price'!O122-'Full Cost'!O122</f>
        <v>77.219853758750105</v>
      </c>
      <c r="P122" s="75">
        <f>'Selling Price'!P122-'Full Cost'!P122</f>
        <v>83.362933764080026</v>
      </c>
    </row>
    <row r="123" spans="1:24">
      <c r="A123" s="74" t="s">
        <v>7</v>
      </c>
      <c r="B123" s="85" t="s">
        <v>87</v>
      </c>
      <c r="C123" s="85" t="s">
        <v>115</v>
      </c>
      <c r="D123" s="294" t="s">
        <v>89</v>
      </c>
      <c r="E123" s="75">
        <f>'Selling Price'!E123-'Full Cost'!E123</f>
        <v>61.672362296158099</v>
      </c>
      <c r="F123" s="75">
        <f>'Selling Price'!F123-'Full Cost'!F123</f>
        <v>52.139302442657481</v>
      </c>
      <c r="G123" s="75">
        <f>'Selling Price'!G123-'Full Cost'!G123</f>
        <v>55.194703088608662</v>
      </c>
      <c r="H123" s="75">
        <f>'Selling Price'!H123-'Full Cost'!H123</f>
        <v>59.799149240151792</v>
      </c>
      <c r="I123" s="75">
        <f>'Selling Price'!I123-'Full Cost'!I123</f>
        <v>61.334919241484272</v>
      </c>
      <c r="J123" s="75">
        <f>'Selling Price'!J123-'Full Cost'!J123</f>
        <v>62.870689242816752</v>
      </c>
      <c r="K123" s="75">
        <f>'Selling Price'!K123-'Full Cost'!K123</f>
        <v>61.331092698669977</v>
      </c>
      <c r="L123" s="75">
        <f>'Selling Price'!L123-'Full Cost'!L123</f>
        <v>62.866862700002457</v>
      </c>
      <c r="M123" s="75">
        <f>'Selling Price'!M123-'Full Cost'!M123</f>
        <v>65.938402702667418</v>
      </c>
      <c r="N123" s="75">
        <f>'Selling Price'!N123-'Full Cost'!N123</f>
        <v>67.447125818223412</v>
      </c>
      <c r="O123" s="75">
        <f>'Selling Price'!O123-'Full Cost'!O123</f>
        <v>70.518665820888373</v>
      </c>
      <c r="P123" s="75">
        <f>'Selling Price'!P123-'Full Cost'!P123</f>
        <v>76.661745826218294</v>
      </c>
    </row>
    <row r="124" spans="1:24">
      <c r="A124" s="74" t="s">
        <v>7</v>
      </c>
      <c r="B124" s="85" t="s">
        <v>87</v>
      </c>
      <c r="C124" s="85" t="s">
        <v>233</v>
      </c>
      <c r="D124" s="294" t="s">
        <v>89</v>
      </c>
      <c r="E124" s="75">
        <f>'Selling Price'!E124-'Full Cost'!E124</f>
        <v>64.352095920262627</v>
      </c>
      <c r="F124" s="75">
        <f>'Selling Price'!F124-'Full Cost'!F124</f>
        <v>54.837946104353136</v>
      </c>
      <c r="G124" s="75">
        <f>'Selling Price'!G124-'Full Cost'!G124</f>
        <v>57.90718048463043</v>
      </c>
      <c r="H124" s="75">
        <f>'Selling Price'!H124-'Full Cost'!H124</f>
        <v>62.514081366848586</v>
      </c>
      <c r="I124" s="75">
        <f>'Selling Price'!I124-'Full Cost'!I124</f>
        <v>64.049851368181066</v>
      </c>
      <c r="J124" s="75">
        <f>'Selling Price'!J124-'Full Cost'!J124</f>
        <v>65.585621369513547</v>
      </c>
      <c r="K124" s="75">
        <f>'Selling Price'!K124-'Full Cost'!K124</f>
        <v>64.049304719207612</v>
      </c>
      <c r="L124" s="75">
        <f>'Selling Price'!L124-'Full Cost'!L124</f>
        <v>65.585074720540092</v>
      </c>
      <c r="M124" s="75">
        <f>'Selling Price'!M124-'Full Cost'!M124</f>
        <v>68.656614723205053</v>
      </c>
      <c r="N124" s="75">
        <f>'Selling Price'!N124-'Full Cost'!N124</f>
        <v>70.188520883712272</v>
      </c>
      <c r="O124" s="75">
        <f>'Selling Price'!O124-'Full Cost'!O124</f>
        <v>73.260060886377232</v>
      </c>
      <c r="P124" s="75">
        <f>'Selling Price'!P124-'Full Cost'!P124</f>
        <v>79.403140891707153</v>
      </c>
    </row>
    <row r="125" spans="1:24">
      <c r="A125" s="74" t="s">
        <v>7</v>
      </c>
      <c r="B125" s="85" t="s">
        <v>122</v>
      </c>
      <c r="C125" s="85" t="s">
        <v>106</v>
      </c>
      <c r="D125" s="294" t="s">
        <v>123</v>
      </c>
      <c r="E125" s="75">
        <f>'Selling Price'!E125-'Full Cost'!E125</f>
        <v>2.9774818045606253</v>
      </c>
      <c r="F125" s="75">
        <f>'Selling Price'!F125-'Full Cost'!F125</f>
        <v>2.9984929574395665</v>
      </c>
      <c r="G125" s="75">
        <f>'Selling Price'!G125-'Full Cost'!G125</f>
        <v>3.0138637733574569</v>
      </c>
      <c r="H125" s="75">
        <f>'Selling Price'!H125-'Full Cost'!H125</f>
        <v>3.0165912518854157</v>
      </c>
      <c r="I125" s="75">
        <f>'Selling Price'!I125-'Full Cost'!I125</f>
        <v>3.0165912518854157</v>
      </c>
      <c r="J125" s="75">
        <f>'Selling Price'!J125-'Full Cost'!J125</f>
        <v>3.0165912518854157</v>
      </c>
      <c r="K125" s="75">
        <f>'Selling Price'!K125-'Full Cost'!K125</f>
        <v>3.02023557837515</v>
      </c>
      <c r="L125" s="75">
        <f>'Selling Price'!L125-'Full Cost'!L125</f>
        <v>3.02023557837515</v>
      </c>
      <c r="M125" s="75">
        <f>'Selling Price'!M125-'Full Cost'!M125</f>
        <v>3.02023557837515</v>
      </c>
      <c r="N125" s="75">
        <f>'Selling Price'!N125-'Full Cost'!N125</f>
        <v>3.0459945172099196</v>
      </c>
      <c r="O125" s="75">
        <f>'Selling Price'!O125-'Full Cost'!O125</f>
        <v>3.0459945172099196</v>
      </c>
      <c r="P125" s="75">
        <f>'Selling Price'!P125-'Full Cost'!P125</f>
        <v>3.0459945172099196</v>
      </c>
    </row>
    <row r="126" spans="1:24">
      <c r="A126" s="74" t="s">
        <v>7</v>
      </c>
      <c r="B126" s="85" t="s">
        <v>96</v>
      </c>
      <c r="C126" s="85" t="s">
        <v>106</v>
      </c>
      <c r="D126" s="294" t="s">
        <v>96</v>
      </c>
      <c r="E126" s="75">
        <f>'Selling Price'!E126-'Full Cost'!E126</f>
        <v>20.592245582162263</v>
      </c>
      <c r="F126" s="75">
        <f>'Selling Price'!F126-'Full Cost'!F126</f>
        <v>25.95584080955615</v>
      </c>
      <c r="G126" s="75">
        <f>'Selling Price'!G126-'Full Cost'!G126</f>
        <v>21.402767560563746</v>
      </c>
      <c r="H126" s="75">
        <f>'Selling Price'!H126-'Full Cost'!H126</f>
        <v>19.492233385159182</v>
      </c>
      <c r="I126" s="75">
        <f>'Selling Price'!I126-'Full Cost'!I126</f>
        <v>16.828669439248245</v>
      </c>
      <c r="J126" s="75">
        <f>'Selling Price'!J126-'Full Cost'!J126</f>
        <v>20.524377761321659</v>
      </c>
      <c r="K126" s="75">
        <f>'Selling Price'!K126-'Full Cost'!K126</f>
        <v>22.000282628553521</v>
      </c>
      <c r="L126" s="75">
        <f>'Selling Price'!L126-'Full Cost'!L126</f>
        <v>21.73375537614146</v>
      </c>
      <c r="M126" s="75">
        <f>'Selling Price'!M126-'Full Cost'!M126</f>
        <v>37.276441937772233</v>
      </c>
      <c r="N126" s="75">
        <f>'Selling Price'!N126-'Full Cost'!N126</f>
        <v>5.1063014685747703</v>
      </c>
      <c r="O126" s="75">
        <f>'Selling Price'!O126-'Full Cost'!O126</f>
        <v>15.985169834993371</v>
      </c>
      <c r="P126" s="75">
        <f>'Selling Price'!P126-'Full Cost'!P126</f>
        <v>17.550454409523809</v>
      </c>
    </row>
    <row r="127" spans="1:24" s="73" customFormat="1" ht="23.5">
      <c r="A127" s="71" t="s">
        <v>6</v>
      </c>
      <c r="B127" s="72"/>
      <c r="D127" s="72"/>
      <c r="R127" s="69"/>
      <c r="S127" s="69"/>
      <c r="T127" s="69"/>
      <c r="U127" s="69"/>
      <c r="V127" s="69"/>
      <c r="W127" s="69"/>
      <c r="X127" s="69"/>
    </row>
    <row r="128" spans="1:24" ht="14" customHeight="1">
      <c r="A128" s="485" t="s">
        <v>1</v>
      </c>
      <c r="B128" s="487" t="s">
        <v>98</v>
      </c>
      <c r="C128" s="487" t="s">
        <v>99</v>
      </c>
      <c r="D128" s="487" t="s">
        <v>100</v>
      </c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  <c r="R128" s="73"/>
      <c r="S128" s="73"/>
      <c r="T128" s="73"/>
      <c r="U128" s="73"/>
      <c r="V128" s="73"/>
      <c r="W128" s="73"/>
      <c r="X128" s="73"/>
    </row>
    <row r="129" spans="1:24">
      <c r="A129" s="486"/>
      <c r="B129" s="488"/>
      <c r="C129" s="488"/>
      <c r="D129" s="488"/>
      <c r="E129" s="309">
        <f>E24</f>
        <v>23743</v>
      </c>
      <c r="F129" s="309">
        <f t="shared" ref="F129:P129" si="10">F24</f>
        <v>23774</v>
      </c>
      <c r="G129" s="309">
        <f t="shared" si="10"/>
        <v>23802</v>
      </c>
      <c r="H129" s="309">
        <f t="shared" si="10"/>
        <v>23833</v>
      </c>
      <c r="I129" s="309">
        <f t="shared" si="10"/>
        <v>23863</v>
      </c>
      <c r="J129" s="309">
        <f t="shared" si="10"/>
        <v>23894</v>
      </c>
      <c r="K129" s="309">
        <f t="shared" si="10"/>
        <v>23924</v>
      </c>
      <c r="L129" s="309">
        <f t="shared" si="10"/>
        <v>23955</v>
      </c>
      <c r="M129" s="309">
        <f t="shared" si="10"/>
        <v>23986</v>
      </c>
      <c r="N129" s="309">
        <f t="shared" si="10"/>
        <v>24016</v>
      </c>
      <c r="O129" s="309">
        <f t="shared" si="10"/>
        <v>24047</v>
      </c>
      <c r="P129" s="309">
        <f t="shared" si="10"/>
        <v>24077</v>
      </c>
    </row>
    <row r="130" spans="1:24">
      <c r="A130" s="74" t="s">
        <v>7</v>
      </c>
      <c r="B130" s="83" t="s">
        <v>95</v>
      </c>
      <c r="C130" s="83" t="s">
        <v>2</v>
      </c>
      <c r="D130" s="83" t="s">
        <v>95</v>
      </c>
      <c r="E130" s="75">
        <f>'Selling Price'!E130-'Full Cost'!E130</f>
        <v>395.46647334297046</v>
      </c>
      <c r="F130" s="75">
        <f>'Selling Price'!F130-'Full Cost'!F130</f>
        <v>480.27036136137019</v>
      </c>
      <c r="G130" s="75">
        <f>'Selling Price'!G130-'Full Cost'!G130</f>
        <v>752.17834230035646</v>
      </c>
      <c r="H130" s="75">
        <f>'Selling Price'!H130-'Full Cost'!H130</f>
        <v>728.98204540785696</v>
      </c>
      <c r="I130" s="75">
        <f>'Selling Price'!I130-'Full Cost'!I130</f>
        <v>687.64911432463941</v>
      </c>
      <c r="J130" s="75">
        <f>'Selling Price'!J130-'Full Cost'!J130</f>
        <v>642.58755846279507</v>
      </c>
      <c r="K130" s="75">
        <f>'Selling Price'!K130-'Full Cost'!K130</f>
        <v>584.6458706103158</v>
      </c>
      <c r="L130" s="75">
        <f>'Selling Price'!L130-'Full Cost'!L130</f>
        <v>565.3505966378292</v>
      </c>
      <c r="M130" s="75">
        <f>'Selling Price'!M130-'Full Cost'!M130</f>
        <v>563.58189228194374</v>
      </c>
      <c r="N130" s="75">
        <f>'Selling Price'!N130-'Full Cost'!N130</f>
        <v>507.33031207784359</v>
      </c>
      <c r="O130" s="75">
        <f>'Selling Price'!O130-'Full Cost'!O130</f>
        <v>493.05442310199459</v>
      </c>
      <c r="P130" s="75">
        <f>'Selling Price'!P130-'Full Cost'!P130</f>
        <v>484.11309982228971</v>
      </c>
    </row>
    <row r="131" spans="1:24">
      <c r="A131" s="74" t="s">
        <v>7</v>
      </c>
      <c r="B131" s="83" t="s">
        <v>95</v>
      </c>
      <c r="C131" s="83" t="s">
        <v>3</v>
      </c>
      <c r="D131" s="83" t="s">
        <v>95</v>
      </c>
      <c r="E131" s="75">
        <f>'Selling Price'!E131-'Full Cost'!E131</f>
        <v>395.96647334297046</v>
      </c>
      <c r="F131" s="75">
        <f>'Selling Price'!F131-'Full Cost'!F131</f>
        <v>480.77036136137019</v>
      </c>
      <c r="G131" s="75">
        <f>'Selling Price'!G131-'Full Cost'!G131</f>
        <v>752.67834230035646</v>
      </c>
      <c r="H131" s="75">
        <f>'Selling Price'!H131-'Full Cost'!H131</f>
        <v>729.48204540785696</v>
      </c>
      <c r="I131" s="75">
        <f>'Selling Price'!I131-'Full Cost'!I131</f>
        <v>688.14911432463941</v>
      </c>
      <c r="J131" s="75">
        <f>'Selling Price'!J131-'Full Cost'!J131</f>
        <v>643.08755846279507</v>
      </c>
      <c r="K131" s="75">
        <f>'Selling Price'!K131-'Full Cost'!K131</f>
        <v>585.1458706103158</v>
      </c>
      <c r="L131" s="75">
        <f>'Selling Price'!L131-'Full Cost'!L131</f>
        <v>565.8505966378292</v>
      </c>
      <c r="M131" s="75">
        <f>'Selling Price'!M131-'Full Cost'!M131</f>
        <v>564.08189228194374</v>
      </c>
      <c r="N131" s="75">
        <f>'Selling Price'!N131-'Full Cost'!N131</f>
        <v>507.83031207784359</v>
      </c>
      <c r="O131" s="75">
        <f>'Selling Price'!O131-'Full Cost'!O131</f>
        <v>493.55442310199459</v>
      </c>
      <c r="P131" s="75">
        <f>'Selling Price'!P131-'Full Cost'!P131</f>
        <v>484.61309982228971</v>
      </c>
    </row>
    <row r="132" spans="1:24">
      <c r="A132" s="74" t="s">
        <v>7</v>
      </c>
      <c r="B132" s="83" t="s">
        <v>95</v>
      </c>
      <c r="C132" s="83" t="s">
        <v>42</v>
      </c>
      <c r="D132" s="83" t="s">
        <v>107</v>
      </c>
      <c r="E132" s="75">
        <f>'Selling Price'!E132-'Full Cost'!E132</f>
        <v>317.92597609212766</v>
      </c>
      <c r="F132" s="75">
        <f>'Selling Price'!F132-'Full Cost'!F132</f>
        <v>413.9698641105274</v>
      </c>
      <c r="G132" s="75">
        <f>'Selling Price'!G132-'Full Cost'!G132</f>
        <v>672.38784504951377</v>
      </c>
      <c r="H132" s="75">
        <f>'Selling Price'!H132-'Full Cost'!H132</f>
        <v>649.19154815701427</v>
      </c>
      <c r="I132" s="75">
        <f>'Selling Price'!I132-'Full Cost'!I132</f>
        <v>607.85861707379672</v>
      </c>
      <c r="J132" s="75">
        <f>'Selling Price'!J132-'Full Cost'!J132</f>
        <v>562.79706121195215</v>
      </c>
      <c r="K132" s="75">
        <f>'Selling Price'!K132-'Full Cost'!K132</f>
        <v>504.85537335947282</v>
      </c>
      <c r="L132" s="75">
        <f>'Selling Price'!L132-'Full Cost'!L132</f>
        <v>485.56009938698628</v>
      </c>
      <c r="M132" s="75">
        <f>'Selling Price'!M132-'Full Cost'!M132</f>
        <v>483.79139503110093</v>
      </c>
      <c r="N132" s="75">
        <f>'Selling Price'!N132-'Full Cost'!N132</f>
        <v>427.53981482700078</v>
      </c>
      <c r="O132" s="75">
        <f>'Selling Price'!O132-'Full Cost'!O132</f>
        <v>413.26392585115178</v>
      </c>
      <c r="P132" s="75">
        <f>'Selling Price'!P132-'Full Cost'!P132</f>
        <v>404.32260257144691</v>
      </c>
    </row>
    <row r="133" spans="1:24">
      <c r="A133" s="74" t="s">
        <v>7</v>
      </c>
      <c r="B133" s="83" t="s">
        <v>96</v>
      </c>
      <c r="C133" s="83" t="s">
        <v>42</v>
      </c>
      <c r="D133" s="83" t="s">
        <v>96</v>
      </c>
      <c r="E133" s="75">
        <f>'Selling Price'!E133-'Full Cost'!E133</f>
        <v>317.92597609212766</v>
      </c>
      <c r="F133" s="75">
        <f>'Selling Price'!F133-'Full Cost'!F133</f>
        <v>413.9698641105274</v>
      </c>
      <c r="G133" s="75">
        <f>'Selling Price'!G133-'Full Cost'!G133</f>
        <v>672.38784504951377</v>
      </c>
      <c r="H133" s="75">
        <f>'Selling Price'!H133-'Full Cost'!H133</f>
        <v>649.19154815701427</v>
      </c>
      <c r="I133" s="75">
        <f>'Selling Price'!I133-'Full Cost'!I133</f>
        <v>607.85861707379672</v>
      </c>
      <c r="J133" s="75">
        <f>'Selling Price'!J133-'Full Cost'!J133</f>
        <v>562.79706121195215</v>
      </c>
      <c r="K133" s="75">
        <f>'Selling Price'!K133-'Full Cost'!K133</f>
        <v>504.85537335947282</v>
      </c>
      <c r="L133" s="75">
        <f>'Selling Price'!L133-'Full Cost'!L133</f>
        <v>485.56009938698628</v>
      </c>
      <c r="M133" s="75">
        <f>'Selling Price'!M133-'Full Cost'!M133</f>
        <v>483.79139503110093</v>
      </c>
      <c r="N133" s="75">
        <f>'Selling Price'!N133-'Full Cost'!N133</f>
        <v>427.53981482700078</v>
      </c>
      <c r="O133" s="75">
        <f>'Selling Price'!O133-'Full Cost'!O133</f>
        <v>413.26392585115178</v>
      </c>
      <c r="P133" s="75">
        <f>'Selling Price'!P133-'Full Cost'!P133</f>
        <v>404.32260257144691</v>
      </c>
    </row>
    <row r="134" spans="1:24">
      <c r="A134" s="74" t="s">
        <v>7</v>
      </c>
      <c r="B134" s="83" t="s">
        <v>96</v>
      </c>
      <c r="C134" s="83" t="s">
        <v>116</v>
      </c>
      <c r="D134" s="83" t="s">
        <v>96</v>
      </c>
      <c r="E134" s="75">
        <f>'Selling Price'!E134-'Full Cost'!E134</f>
        <v>375.46647334297046</v>
      </c>
      <c r="F134" s="75">
        <f>'Selling Price'!F134-'Full Cost'!F134</f>
        <v>460.27036136137019</v>
      </c>
      <c r="G134" s="75">
        <f>'Selling Price'!G134-'Full Cost'!G134</f>
        <v>732.17834230035646</v>
      </c>
      <c r="H134" s="75">
        <f>'Selling Price'!H134-'Full Cost'!H134</f>
        <v>708.98204540785696</v>
      </c>
      <c r="I134" s="75">
        <f>'Selling Price'!I134-'Full Cost'!I134</f>
        <v>667.64911432463941</v>
      </c>
      <c r="J134" s="75">
        <f>'Selling Price'!J134-'Full Cost'!J134</f>
        <v>622.58755846279507</v>
      </c>
      <c r="K134" s="75">
        <f>'Selling Price'!K134-'Full Cost'!K134</f>
        <v>564.6458706103158</v>
      </c>
      <c r="L134" s="75">
        <f>'Selling Price'!L134-'Full Cost'!L134</f>
        <v>545.3505966378292</v>
      </c>
      <c r="M134" s="75">
        <f>'Selling Price'!M134-'Full Cost'!M134</f>
        <v>543.58189228194374</v>
      </c>
      <c r="N134" s="75">
        <f>'Selling Price'!N134-'Full Cost'!N134</f>
        <v>487.33031207784359</v>
      </c>
      <c r="O134" s="75">
        <f>'Selling Price'!O134-'Full Cost'!O134</f>
        <v>473.05442310199459</v>
      </c>
      <c r="P134" s="75">
        <f>'Selling Price'!P134-'Full Cost'!P134</f>
        <v>464.11309982228971</v>
      </c>
    </row>
    <row r="135" spans="1:24">
      <c r="A135" s="74" t="s">
        <v>7</v>
      </c>
      <c r="B135" s="83" t="s">
        <v>96</v>
      </c>
      <c r="C135" s="83" t="s">
        <v>3</v>
      </c>
      <c r="D135" s="83" t="s">
        <v>96</v>
      </c>
      <c r="E135" s="75">
        <f>'Selling Price'!E135-'Full Cost'!E135</f>
        <v>370.46647334297046</v>
      </c>
      <c r="F135" s="75">
        <f>'Selling Price'!F135-'Full Cost'!F135</f>
        <v>455.27036136137019</v>
      </c>
      <c r="G135" s="75">
        <f>'Selling Price'!G135-'Full Cost'!G135</f>
        <v>727.17834230035646</v>
      </c>
      <c r="H135" s="75">
        <f>'Selling Price'!H135-'Full Cost'!H135</f>
        <v>703.98204540785696</v>
      </c>
      <c r="I135" s="75">
        <f>'Selling Price'!I135-'Full Cost'!I135</f>
        <v>662.64911432463941</v>
      </c>
      <c r="J135" s="75">
        <f>'Selling Price'!J135-'Full Cost'!J135</f>
        <v>617.58755846279507</v>
      </c>
      <c r="K135" s="75">
        <f>'Selling Price'!K135-'Full Cost'!K135</f>
        <v>559.6458706103158</v>
      </c>
      <c r="L135" s="75">
        <f>'Selling Price'!L135-'Full Cost'!L135</f>
        <v>540.3505966378292</v>
      </c>
      <c r="M135" s="75">
        <f>'Selling Price'!M135-'Full Cost'!M135</f>
        <v>538.58189228194374</v>
      </c>
      <c r="N135" s="75">
        <f>'Selling Price'!N135-'Full Cost'!N135</f>
        <v>482.33031207784359</v>
      </c>
      <c r="O135" s="75">
        <f>'Selling Price'!O135-'Full Cost'!O135</f>
        <v>468.05442310199459</v>
      </c>
      <c r="P135" s="75">
        <f>'Selling Price'!P135-'Full Cost'!P135</f>
        <v>459.11309982228971</v>
      </c>
    </row>
    <row r="136" spans="1:24" s="73" customFormat="1" ht="23.5">
      <c r="A136" s="71" t="s">
        <v>94</v>
      </c>
      <c r="B136" s="72"/>
      <c r="D136" s="72"/>
      <c r="R136" s="69"/>
      <c r="S136" s="69"/>
      <c r="T136" s="69"/>
      <c r="U136" s="69"/>
      <c r="V136" s="69"/>
      <c r="W136" s="69"/>
      <c r="X136" s="69"/>
    </row>
    <row r="137" spans="1:24" ht="14" customHeight="1">
      <c r="A137" s="485" t="s">
        <v>1</v>
      </c>
      <c r="B137" s="487" t="s">
        <v>94</v>
      </c>
      <c r="C137" s="487" t="s">
        <v>99</v>
      </c>
      <c r="D137" s="487" t="s">
        <v>100</v>
      </c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  <c r="R137" s="73"/>
      <c r="S137" s="73"/>
      <c r="T137" s="73"/>
      <c r="U137" s="73"/>
      <c r="V137" s="73"/>
      <c r="W137" s="73"/>
      <c r="X137" s="73"/>
    </row>
    <row r="138" spans="1:24">
      <c r="A138" s="486"/>
      <c r="B138" s="488"/>
      <c r="C138" s="488"/>
      <c r="D138" s="488"/>
      <c r="E138" s="309">
        <f>E24</f>
        <v>23743</v>
      </c>
      <c r="F138" s="309">
        <f t="shared" ref="F138:P138" si="11">F24</f>
        <v>23774</v>
      </c>
      <c r="G138" s="309">
        <f t="shared" si="11"/>
        <v>23802</v>
      </c>
      <c r="H138" s="309">
        <f t="shared" si="11"/>
        <v>23833</v>
      </c>
      <c r="I138" s="309">
        <f t="shared" si="11"/>
        <v>23863</v>
      </c>
      <c r="J138" s="309">
        <f t="shared" si="11"/>
        <v>23894</v>
      </c>
      <c r="K138" s="309">
        <f t="shared" si="11"/>
        <v>23924</v>
      </c>
      <c r="L138" s="309">
        <f t="shared" si="11"/>
        <v>23955</v>
      </c>
      <c r="M138" s="309">
        <f t="shared" si="11"/>
        <v>23986</v>
      </c>
      <c r="N138" s="309">
        <f t="shared" si="11"/>
        <v>24016</v>
      </c>
      <c r="O138" s="309">
        <f t="shared" si="11"/>
        <v>24047</v>
      </c>
      <c r="P138" s="309">
        <f t="shared" si="11"/>
        <v>24077</v>
      </c>
    </row>
    <row r="139" spans="1:24">
      <c r="A139" s="74" t="s">
        <v>7</v>
      </c>
      <c r="B139" s="83" t="s">
        <v>95</v>
      </c>
      <c r="C139" s="83" t="s">
        <v>3</v>
      </c>
      <c r="D139" s="83" t="s">
        <v>95</v>
      </c>
      <c r="E139" s="75">
        <f>'Selling Price'!E139-'Full Cost'!E139</f>
        <v>307.96647334297046</v>
      </c>
      <c r="F139" s="75">
        <f>'Selling Price'!F139-'Full Cost'!F139</f>
        <v>392.77036136137019</v>
      </c>
      <c r="G139" s="75">
        <f>'Selling Price'!G139-'Full Cost'!G139</f>
        <v>664.67834230035646</v>
      </c>
      <c r="H139" s="75">
        <f>'Selling Price'!H139-'Full Cost'!H139</f>
        <v>641.48204540785696</v>
      </c>
      <c r="I139" s="75">
        <f>'Selling Price'!I139-'Full Cost'!I139</f>
        <v>600.14911432463941</v>
      </c>
      <c r="J139" s="75">
        <f>'Selling Price'!J139-'Full Cost'!J139</f>
        <v>555.08755846279507</v>
      </c>
      <c r="K139" s="75">
        <f>'Selling Price'!K139-'Full Cost'!K139</f>
        <v>497.14587061031574</v>
      </c>
      <c r="L139" s="75">
        <f>'Selling Price'!L139-'Full Cost'!L139</f>
        <v>477.8505966378292</v>
      </c>
      <c r="M139" s="75">
        <f>'Selling Price'!M139-'Full Cost'!M139</f>
        <v>476.08189228194374</v>
      </c>
      <c r="N139" s="75">
        <f>'Selling Price'!N139-'Full Cost'!N139</f>
        <v>419.83031207784359</v>
      </c>
      <c r="O139" s="75">
        <f>'Selling Price'!O139-'Full Cost'!O139</f>
        <v>405.55442310199459</v>
      </c>
      <c r="P139" s="75">
        <f>'Selling Price'!P139-'Full Cost'!P139</f>
        <v>396.61309982228971</v>
      </c>
    </row>
    <row r="140" spans="1:24" s="73" customFormat="1" ht="23.5">
      <c r="A140" s="71" t="s">
        <v>155</v>
      </c>
      <c r="B140" s="72"/>
      <c r="D140" s="72"/>
      <c r="R140" s="69"/>
      <c r="S140" s="69"/>
      <c r="T140" s="69"/>
      <c r="U140" s="69"/>
      <c r="V140" s="69"/>
      <c r="W140" s="69"/>
      <c r="X140" s="69"/>
    </row>
    <row r="141" spans="1:24">
      <c r="A141" s="485" t="s">
        <v>1</v>
      </c>
      <c r="B141" s="487" t="s">
        <v>155</v>
      </c>
      <c r="C141" s="487" t="s">
        <v>99</v>
      </c>
      <c r="D141" s="487" t="s">
        <v>100</v>
      </c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  <c r="R141" s="73"/>
      <c r="S141" s="73"/>
      <c r="T141" s="73"/>
      <c r="U141" s="73"/>
      <c r="V141" s="73"/>
      <c r="W141" s="73"/>
      <c r="X141" s="73"/>
    </row>
    <row r="142" spans="1:24">
      <c r="A142" s="486"/>
      <c r="B142" s="488"/>
      <c r="C142" s="488"/>
      <c r="D142" s="488"/>
      <c r="E142" s="309">
        <f>E24</f>
        <v>23743</v>
      </c>
      <c r="F142" s="309">
        <f t="shared" ref="F142:P142" si="12">F24</f>
        <v>23774</v>
      </c>
      <c r="G142" s="309">
        <f t="shared" si="12"/>
        <v>23802</v>
      </c>
      <c r="H142" s="309">
        <f t="shared" si="12"/>
        <v>23833</v>
      </c>
      <c r="I142" s="309">
        <f t="shared" si="12"/>
        <v>23863</v>
      </c>
      <c r="J142" s="309">
        <f t="shared" si="12"/>
        <v>23894</v>
      </c>
      <c r="K142" s="309">
        <f t="shared" si="12"/>
        <v>23924</v>
      </c>
      <c r="L142" s="309">
        <f t="shared" si="12"/>
        <v>23955</v>
      </c>
      <c r="M142" s="309">
        <f t="shared" si="12"/>
        <v>23986</v>
      </c>
      <c r="N142" s="309">
        <f t="shared" si="12"/>
        <v>24016</v>
      </c>
      <c r="O142" s="309">
        <f t="shared" si="12"/>
        <v>24047</v>
      </c>
      <c r="P142" s="309">
        <f t="shared" si="12"/>
        <v>24077</v>
      </c>
    </row>
    <row r="143" spans="1:24">
      <c r="A143" s="74" t="s">
        <v>158</v>
      </c>
      <c r="B143" s="83" t="s">
        <v>95</v>
      </c>
      <c r="C143" s="83" t="s">
        <v>156</v>
      </c>
      <c r="D143" s="83" t="s">
        <v>95</v>
      </c>
      <c r="E143" s="75">
        <f>'Selling Price'!E143-'Full Cost'!E143</f>
        <v>583.21</v>
      </c>
      <c r="F143" s="75">
        <f>'Selling Price'!F143-'Full Cost'!F143</f>
        <v>583.21</v>
      </c>
      <c r="G143" s="75">
        <f>'Selling Price'!G143-'Full Cost'!G143</f>
        <v>583.21</v>
      </c>
      <c r="H143" s="75">
        <f>'Selling Price'!H143-'Full Cost'!H143</f>
        <v>583.21</v>
      </c>
      <c r="I143" s="75">
        <f>'Selling Price'!I143-'Full Cost'!I143</f>
        <v>583.21</v>
      </c>
      <c r="J143" s="75">
        <f>'Selling Price'!J143-'Full Cost'!J143</f>
        <v>583.21</v>
      </c>
      <c r="K143" s="75">
        <f>'Selling Price'!K143-'Full Cost'!K143</f>
        <v>583.21</v>
      </c>
      <c r="L143" s="75">
        <f>'Selling Price'!L143-'Full Cost'!L143</f>
        <v>583.21</v>
      </c>
      <c r="M143" s="75">
        <f>'Selling Price'!M143-'Full Cost'!M143</f>
        <v>583.21</v>
      </c>
      <c r="N143" s="75">
        <f>'Selling Price'!N143-'Full Cost'!N143</f>
        <v>583.21</v>
      </c>
      <c r="O143" s="75">
        <f>'Selling Price'!O143-'Full Cost'!O143</f>
        <v>583.21</v>
      </c>
      <c r="P143" s="75">
        <f>'Selling Price'!P143-'Full Cost'!P143</f>
        <v>583.21</v>
      </c>
    </row>
    <row r="144" spans="1:24">
      <c r="A144" s="74" t="s">
        <v>158</v>
      </c>
      <c r="B144" s="83" t="s">
        <v>95</v>
      </c>
      <c r="C144" s="83" t="s">
        <v>157</v>
      </c>
      <c r="D144" s="83" t="s">
        <v>95</v>
      </c>
      <c r="E144" s="75">
        <f>'Selling Price'!E144-'Full Cost'!E144</f>
        <v>583.21</v>
      </c>
      <c r="F144" s="75">
        <f>'Selling Price'!F144-'Full Cost'!F144</f>
        <v>583.21</v>
      </c>
      <c r="G144" s="75">
        <f>'Selling Price'!G144-'Full Cost'!G144</f>
        <v>583.21</v>
      </c>
      <c r="H144" s="75">
        <f>'Selling Price'!H144-'Full Cost'!H144</f>
        <v>583.21</v>
      </c>
      <c r="I144" s="75">
        <f>'Selling Price'!I144-'Full Cost'!I144</f>
        <v>583.21</v>
      </c>
      <c r="J144" s="75">
        <f>'Selling Price'!J144-'Full Cost'!J144</f>
        <v>583.21</v>
      </c>
      <c r="K144" s="75">
        <f>'Selling Price'!K144-'Full Cost'!K144</f>
        <v>583.21</v>
      </c>
      <c r="L144" s="75">
        <f>'Selling Price'!L144-'Full Cost'!L144</f>
        <v>583.21</v>
      </c>
      <c r="M144" s="75">
        <f>'Selling Price'!M144-'Full Cost'!M144</f>
        <v>583.21</v>
      </c>
      <c r="N144" s="75">
        <f>'Selling Price'!N144-'Full Cost'!N144</f>
        <v>583.21</v>
      </c>
      <c r="O144" s="75">
        <f>'Selling Price'!O144-'Full Cost'!O144</f>
        <v>583.21</v>
      </c>
      <c r="P144" s="75">
        <f>'Selling Price'!P144-'Full Cost'!P144</f>
        <v>583.21</v>
      </c>
    </row>
    <row r="147" spans="3:16">
      <c r="C147" s="260" t="s">
        <v>194</v>
      </c>
      <c r="E147" s="66">
        <f>E142</f>
        <v>23743</v>
      </c>
      <c r="F147" s="66">
        <f t="shared" ref="F147:P147" si="13">F142</f>
        <v>23774</v>
      </c>
      <c r="G147" s="66">
        <f t="shared" si="13"/>
        <v>23802</v>
      </c>
      <c r="H147" s="66">
        <f t="shared" si="13"/>
        <v>23833</v>
      </c>
      <c r="I147" s="66">
        <f t="shared" si="13"/>
        <v>23863</v>
      </c>
      <c r="J147" s="66">
        <f t="shared" si="13"/>
        <v>23894</v>
      </c>
      <c r="K147" s="66">
        <f t="shared" si="13"/>
        <v>23924</v>
      </c>
      <c r="L147" s="66">
        <f t="shared" si="13"/>
        <v>23955</v>
      </c>
      <c r="M147" s="66">
        <f t="shared" si="13"/>
        <v>23986</v>
      </c>
      <c r="N147" s="66">
        <f t="shared" si="13"/>
        <v>24016</v>
      </c>
      <c r="O147" s="66">
        <f t="shared" si="13"/>
        <v>24047</v>
      </c>
      <c r="P147" s="66">
        <f t="shared" si="13"/>
        <v>24077</v>
      </c>
    </row>
    <row r="148" spans="3:16">
      <c r="C148" s="261" t="s">
        <v>191</v>
      </c>
      <c r="D148" s="261" t="s">
        <v>27</v>
      </c>
      <c r="E148" s="253">
        <f t="shared" ref="E148:P148" si="14">E59</f>
        <v>414.27618334378417</v>
      </c>
      <c r="F148" s="253">
        <f t="shared" si="14"/>
        <v>467.39787704816558</v>
      </c>
      <c r="G148" s="253">
        <f t="shared" si="14"/>
        <v>583.64342907558398</v>
      </c>
      <c r="H148" s="253">
        <f t="shared" si="14"/>
        <v>419.38440748051244</v>
      </c>
      <c r="I148" s="253">
        <f t="shared" si="14"/>
        <v>402.05176724203812</v>
      </c>
      <c r="J148" s="253">
        <f t="shared" si="14"/>
        <v>377.28324556544402</v>
      </c>
      <c r="K148" s="253">
        <f t="shared" si="14"/>
        <v>349.88481403024986</v>
      </c>
      <c r="L148" s="253">
        <f t="shared" si="14"/>
        <v>315.43420232432038</v>
      </c>
      <c r="M148" s="253">
        <f t="shared" si="14"/>
        <v>337.51265888728364</v>
      </c>
      <c r="N148" s="253">
        <f t="shared" si="14"/>
        <v>312.37604522945566</v>
      </c>
      <c r="O148" s="253">
        <f t="shared" si="14"/>
        <v>327.21744230045698</v>
      </c>
      <c r="P148" s="253">
        <f t="shared" si="14"/>
        <v>331.85426687765238</v>
      </c>
    </row>
    <row r="149" spans="3:16">
      <c r="C149" s="262" t="s">
        <v>192</v>
      </c>
      <c r="D149" s="262" t="s">
        <v>27</v>
      </c>
      <c r="E149" s="255">
        <f t="shared" ref="E149:P149" si="15">E75</f>
        <v>20.592245582162263</v>
      </c>
      <c r="F149" s="255">
        <f t="shared" si="15"/>
        <v>25.95584080955615</v>
      </c>
      <c r="G149" s="255">
        <f t="shared" si="15"/>
        <v>21.402767560563746</v>
      </c>
      <c r="H149" s="255">
        <f t="shared" si="15"/>
        <v>19.492233385159182</v>
      </c>
      <c r="I149" s="255">
        <f t="shared" si="15"/>
        <v>16.828669439248245</v>
      </c>
      <c r="J149" s="255">
        <f t="shared" si="15"/>
        <v>20.524377761321659</v>
      </c>
      <c r="K149" s="255">
        <f t="shared" si="15"/>
        <v>22.000282628553521</v>
      </c>
      <c r="L149" s="255">
        <f t="shared" si="15"/>
        <v>21.73375537614146</v>
      </c>
      <c r="M149" s="255">
        <f t="shared" si="15"/>
        <v>37.276441937772233</v>
      </c>
      <c r="N149" s="255">
        <f t="shared" si="15"/>
        <v>5.1063014685747703</v>
      </c>
      <c r="O149" s="255">
        <f t="shared" si="15"/>
        <v>15.985169834993371</v>
      </c>
      <c r="P149" s="255">
        <f t="shared" si="15"/>
        <v>17.550454409523809</v>
      </c>
    </row>
    <row r="150" spans="3:16">
      <c r="C150" s="68"/>
      <c r="D150" s="68" t="s">
        <v>27</v>
      </c>
      <c r="E150" s="214">
        <f>E148-E149</f>
        <v>393.68393776162191</v>
      </c>
      <c r="F150" s="214">
        <f t="shared" ref="F150:P150" si="16">F148-F149</f>
        <v>441.44203623860943</v>
      </c>
      <c r="G150" s="214">
        <f t="shared" si="16"/>
        <v>562.24066151502029</v>
      </c>
      <c r="H150" s="214">
        <f t="shared" si="16"/>
        <v>399.89217409535325</v>
      </c>
      <c r="I150" s="214">
        <f t="shared" si="16"/>
        <v>385.22309780278988</v>
      </c>
      <c r="J150" s="214">
        <f t="shared" si="16"/>
        <v>356.75886780412236</v>
      </c>
      <c r="K150" s="214">
        <f t="shared" si="16"/>
        <v>327.88453140169634</v>
      </c>
      <c r="L150" s="214">
        <f t="shared" si="16"/>
        <v>293.70044694817892</v>
      </c>
      <c r="M150" s="214">
        <f t="shared" si="16"/>
        <v>300.2362169495114</v>
      </c>
      <c r="N150" s="214">
        <f t="shared" si="16"/>
        <v>307.26974376088089</v>
      </c>
      <c r="O150" s="214">
        <f t="shared" si="16"/>
        <v>311.23227246546361</v>
      </c>
      <c r="P150" s="214">
        <f t="shared" si="16"/>
        <v>314.30381246812857</v>
      </c>
    </row>
    <row r="151" spans="3:16">
      <c r="C151" s="263" t="s">
        <v>193</v>
      </c>
      <c r="D151" s="263" t="s">
        <v>27</v>
      </c>
      <c r="E151" s="257">
        <f t="shared" ref="E151:P151" si="17">E71</f>
        <v>-8.7056610941430108</v>
      </c>
      <c r="F151" s="257">
        <f t="shared" si="17"/>
        <v>-25.103161521663537</v>
      </c>
      <c r="G151" s="257">
        <f t="shared" si="17"/>
        <v>-12.600551618793702</v>
      </c>
      <c r="H151" s="257">
        <f t="shared" si="17"/>
        <v>-11.078964505806653</v>
      </c>
      <c r="I151" s="257">
        <f t="shared" si="17"/>
        <v>-14.150504508471386</v>
      </c>
      <c r="J151" s="257">
        <f t="shared" si="17"/>
        <v>-14.150504508471499</v>
      </c>
      <c r="K151" s="257">
        <f t="shared" si="17"/>
        <v>-17.240995008883033</v>
      </c>
      <c r="L151" s="257">
        <f t="shared" si="17"/>
        <v>-14.169455006218072</v>
      </c>
      <c r="M151" s="257">
        <f t="shared" si="17"/>
        <v>-12.633685004885592</v>
      </c>
      <c r="N151" s="257">
        <f t="shared" si="17"/>
        <v>-14.303401488158784</v>
      </c>
      <c r="O151" s="257">
        <f t="shared" si="17"/>
        <v>-12.767631486826303</v>
      </c>
      <c r="P151" s="257">
        <f t="shared" si="17"/>
        <v>-9.696091484161343</v>
      </c>
    </row>
    <row r="152" spans="3:16">
      <c r="C152" s="264" t="s">
        <v>195</v>
      </c>
      <c r="D152" s="264" t="s">
        <v>27</v>
      </c>
      <c r="E152" s="259">
        <f>E150+E151</f>
        <v>384.97827666747889</v>
      </c>
      <c r="F152" s="259">
        <f t="shared" ref="F152:P152" si="18">F150+F151</f>
        <v>416.3388747169459</v>
      </c>
      <c r="G152" s="259">
        <f t="shared" si="18"/>
        <v>549.64010989622659</v>
      </c>
      <c r="H152" s="259">
        <f t="shared" si="18"/>
        <v>388.8132095895466</v>
      </c>
      <c r="I152" s="259">
        <f t="shared" si="18"/>
        <v>371.07259329431849</v>
      </c>
      <c r="J152" s="259">
        <f t="shared" si="18"/>
        <v>342.60836329565086</v>
      </c>
      <c r="K152" s="259">
        <f t="shared" si="18"/>
        <v>310.6435363928133</v>
      </c>
      <c r="L152" s="259">
        <f t="shared" si="18"/>
        <v>279.53099194196085</v>
      </c>
      <c r="M152" s="259">
        <f t="shared" si="18"/>
        <v>287.60253194462581</v>
      </c>
      <c r="N152" s="259">
        <f t="shared" si="18"/>
        <v>292.9663422727221</v>
      </c>
      <c r="O152" s="259">
        <f t="shared" si="18"/>
        <v>298.46464097863731</v>
      </c>
      <c r="P152" s="259">
        <f t="shared" si="18"/>
        <v>304.60772098396723</v>
      </c>
    </row>
    <row r="155" spans="3:16">
      <c r="C155" s="260" t="s">
        <v>237</v>
      </c>
      <c r="E155" s="66">
        <f>E142</f>
        <v>23743</v>
      </c>
      <c r="F155" s="66">
        <f t="shared" ref="F155:P155" si="19">F142</f>
        <v>23774</v>
      </c>
      <c r="G155" s="66">
        <f t="shared" si="19"/>
        <v>23802</v>
      </c>
      <c r="H155" s="66">
        <f t="shared" si="19"/>
        <v>23833</v>
      </c>
      <c r="I155" s="66">
        <f t="shared" si="19"/>
        <v>23863</v>
      </c>
      <c r="J155" s="66">
        <f t="shared" si="19"/>
        <v>23894</v>
      </c>
      <c r="K155" s="66">
        <f t="shared" si="19"/>
        <v>23924</v>
      </c>
      <c r="L155" s="66">
        <f t="shared" si="19"/>
        <v>23955</v>
      </c>
      <c r="M155" s="66">
        <f t="shared" si="19"/>
        <v>23986</v>
      </c>
      <c r="N155" s="66">
        <f t="shared" si="19"/>
        <v>24016</v>
      </c>
      <c r="O155" s="66">
        <f t="shared" si="19"/>
        <v>24047</v>
      </c>
      <c r="P155" s="66">
        <f t="shared" si="19"/>
        <v>24077</v>
      </c>
    </row>
    <row r="156" spans="3:16">
      <c r="C156" s="261" t="s">
        <v>238</v>
      </c>
      <c r="D156" s="261" t="s">
        <v>27</v>
      </c>
      <c r="E156" s="253">
        <f>E62</f>
        <v>314.11470944240989</v>
      </c>
      <c r="F156" s="253">
        <f t="shared" ref="F156:P156" si="20">F62</f>
        <v>398.75915885721884</v>
      </c>
      <c r="G156" s="253">
        <f t="shared" si="20"/>
        <v>670.3757090276149</v>
      </c>
      <c r="H156" s="253">
        <f t="shared" si="20"/>
        <v>647.07514742987837</v>
      </c>
      <c r="I156" s="253">
        <f t="shared" si="20"/>
        <v>606.08519718740649</v>
      </c>
      <c r="J156" s="253">
        <f t="shared" si="20"/>
        <v>561.18090550948023</v>
      </c>
      <c r="K156" s="253">
        <f t="shared" si="20"/>
        <v>503.29670397295359</v>
      </c>
      <c r="L156" s="253">
        <f t="shared" si="20"/>
        <v>483.45186226835654</v>
      </c>
      <c r="M156" s="253">
        <f t="shared" si="20"/>
        <v>482.34454882998733</v>
      </c>
      <c r="N156" s="253">
        <f t="shared" si="20"/>
        <v>424.58639516949444</v>
      </c>
      <c r="O156" s="253">
        <f t="shared" si="20"/>
        <v>410.13202223916329</v>
      </c>
      <c r="P156" s="253">
        <f t="shared" si="20"/>
        <v>401.25730681369367</v>
      </c>
    </row>
    <row r="157" spans="3:16">
      <c r="C157" s="262" t="s">
        <v>192</v>
      </c>
      <c r="D157" s="262" t="s">
        <v>27</v>
      </c>
      <c r="E157" s="255">
        <f>E75</f>
        <v>20.592245582162263</v>
      </c>
      <c r="F157" s="255">
        <f t="shared" ref="F157:P157" si="21">F75</f>
        <v>25.95584080955615</v>
      </c>
      <c r="G157" s="255">
        <f t="shared" si="21"/>
        <v>21.402767560563746</v>
      </c>
      <c r="H157" s="255">
        <f t="shared" si="21"/>
        <v>19.492233385159182</v>
      </c>
      <c r="I157" s="255">
        <f t="shared" si="21"/>
        <v>16.828669439248245</v>
      </c>
      <c r="J157" s="255">
        <f t="shared" si="21"/>
        <v>20.524377761321659</v>
      </c>
      <c r="K157" s="255">
        <f t="shared" si="21"/>
        <v>22.000282628553521</v>
      </c>
      <c r="L157" s="255">
        <f t="shared" si="21"/>
        <v>21.73375537614146</v>
      </c>
      <c r="M157" s="255">
        <f t="shared" si="21"/>
        <v>37.276441937772233</v>
      </c>
      <c r="N157" s="255">
        <f t="shared" si="21"/>
        <v>5.1063014685747703</v>
      </c>
      <c r="O157" s="255">
        <f t="shared" si="21"/>
        <v>15.985169834993371</v>
      </c>
      <c r="P157" s="255">
        <f t="shared" si="21"/>
        <v>17.550454409523809</v>
      </c>
    </row>
    <row r="158" spans="3:16">
      <c r="C158" s="68"/>
      <c r="D158" s="68" t="s">
        <v>27</v>
      </c>
      <c r="E158" s="214">
        <f>E156-E157</f>
        <v>293.52246386024763</v>
      </c>
      <c r="F158" s="214">
        <f t="shared" ref="F158:P158" si="22">F156-F157</f>
        <v>372.80331804766269</v>
      </c>
      <c r="G158" s="214">
        <f t="shared" si="22"/>
        <v>648.97294146705121</v>
      </c>
      <c r="H158" s="214">
        <f t="shared" si="22"/>
        <v>627.58291404471925</v>
      </c>
      <c r="I158" s="214">
        <f t="shared" si="22"/>
        <v>589.25652774815831</v>
      </c>
      <c r="J158" s="214">
        <f t="shared" si="22"/>
        <v>540.65652774815862</v>
      </c>
      <c r="K158" s="214">
        <f t="shared" si="22"/>
        <v>481.29642134440007</v>
      </c>
      <c r="L158" s="214">
        <f t="shared" si="22"/>
        <v>461.71810689221508</v>
      </c>
      <c r="M158" s="214">
        <f t="shared" si="22"/>
        <v>445.0681068922151</v>
      </c>
      <c r="N158" s="214">
        <f t="shared" si="22"/>
        <v>419.48009370091967</v>
      </c>
      <c r="O158" s="214">
        <f t="shared" si="22"/>
        <v>394.14685240416992</v>
      </c>
      <c r="P158" s="214">
        <f t="shared" si="22"/>
        <v>383.70685240416987</v>
      </c>
    </row>
    <row r="159" spans="3:16">
      <c r="C159" s="263" t="s">
        <v>193</v>
      </c>
      <c r="D159" s="263" t="s">
        <v>27</v>
      </c>
      <c r="E159" s="257">
        <f>E71</f>
        <v>-8.7056610941430108</v>
      </c>
      <c r="F159" s="257">
        <f t="shared" ref="F159:P159" si="23">F71</f>
        <v>-25.103161521663537</v>
      </c>
      <c r="G159" s="257">
        <f t="shared" si="23"/>
        <v>-12.600551618793702</v>
      </c>
      <c r="H159" s="257">
        <f t="shared" si="23"/>
        <v>-11.078964505806653</v>
      </c>
      <c r="I159" s="257">
        <f t="shared" si="23"/>
        <v>-14.150504508471386</v>
      </c>
      <c r="J159" s="257">
        <f t="shared" si="23"/>
        <v>-14.150504508471499</v>
      </c>
      <c r="K159" s="257">
        <f t="shared" si="23"/>
        <v>-17.240995008883033</v>
      </c>
      <c r="L159" s="257">
        <f t="shared" si="23"/>
        <v>-14.169455006218072</v>
      </c>
      <c r="M159" s="257">
        <f t="shared" si="23"/>
        <v>-12.633685004885592</v>
      </c>
      <c r="N159" s="257">
        <f t="shared" si="23"/>
        <v>-14.303401488158784</v>
      </c>
      <c r="O159" s="257">
        <f t="shared" si="23"/>
        <v>-12.767631486826303</v>
      </c>
      <c r="P159" s="257">
        <f t="shared" si="23"/>
        <v>-9.696091484161343</v>
      </c>
    </row>
    <row r="160" spans="3:16">
      <c r="C160" s="264" t="s">
        <v>195</v>
      </c>
      <c r="D160" s="264" t="s">
        <v>27</v>
      </c>
      <c r="E160" s="259">
        <f>E158+E159</f>
        <v>284.81680276610462</v>
      </c>
      <c r="F160" s="259">
        <f t="shared" ref="F160:P160" si="24">F158+F159</f>
        <v>347.70015652599915</v>
      </c>
      <c r="G160" s="259">
        <f t="shared" si="24"/>
        <v>636.37238984825751</v>
      </c>
      <c r="H160" s="259">
        <f t="shared" si="24"/>
        <v>616.50394953891259</v>
      </c>
      <c r="I160" s="259">
        <f t="shared" si="24"/>
        <v>575.10602323968692</v>
      </c>
      <c r="J160" s="259">
        <f t="shared" si="24"/>
        <v>526.50602323968712</v>
      </c>
      <c r="K160" s="259">
        <f t="shared" si="24"/>
        <v>464.05542633551704</v>
      </c>
      <c r="L160" s="259">
        <f t="shared" si="24"/>
        <v>447.548651885997</v>
      </c>
      <c r="M160" s="259">
        <f t="shared" si="24"/>
        <v>432.43442188732951</v>
      </c>
      <c r="N160" s="259">
        <f t="shared" si="24"/>
        <v>405.17669221276088</v>
      </c>
      <c r="O160" s="259">
        <f t="shared" si="24"/>
        <v>381.37922091734362</v>
      </c>
      <c r="P160" s="259">
        <f t="shared" si="24"/>
        <v>374.01076092000852</v>
      </c>
    </row>
    <row r="163" spans="3:3">
      <c r="C163" s="69" t="s">
        <v>239</v>
      </c>
    </row>
    <row r="164" spans="3:3">
      <c r="C164" s="69" t="s">
        <v>240</v>
      </c>
    </row>
  </sheetData>
  <mergeCells count="24">
    <mergeCell ref="A23:A24"/>
    <mergeCell ref="B23:B24"/>
    <mergeCell ref="C56:C57"/>
    <mergeCell ref="D56:D57"/>
    <mergeCell ref="A33:A34"/>
    <mergeCell ref="B33:B34"/>
    <mergeCell ref="C33:C34"/>
    <mergeCell ref="D33:D34"/>
    <mergeCell ref="C23:C24"/>
    <mergeCell ref="D23:D24"/>
    <mergeCell ref="A56:A57"/>
    <mergeCell ref="B56:B57"/>
    <mergeCell ref="A141:A142"/>
    <mergeCell ref="B141:B142"/>
    <mergeCell ref="C141:C142"/>
    <mergeCell ref="D141:D142"/>
    <mergeCell ref="A137:A138"/>
    <mergeCell ref="B137:B138"/>
    <mergeCell ref="D128:D129"/>
    <mergeCell ref="C137:C138"/>
    <mergeCell ref="D137:D138"/>
    <mergeCell ref="A128:A129"/>
    <mergeCell ref="B128:B129"/>
    <mergeCell ref="C128:C129"/>
  </mergeCells>
  <conditionalFormatting sqref="E25:P31 E35:P54 E58:P126">
    <cfRule type="cellIs" dxfId="29" priority="9" operator="greaterThan">
      <formula>0</formula>
    </cfRule>
  </conditionalFormatting>
  <conditionalFormatting sqref="E139:P139">
    <cfRule type="cellIs" dxfId="28" priority="3" operator="greaterThan">
      <formula>0</formula>
    </cfRule>
  </conditionalFormatting>
  <conditionalFormatting sqref="E130:P135">
    <cfRule type="cellIs" dxfId="27" priority="4" operator="greaterThan">
      <formula>0</formula>
    </cfRule>
  </conditionalFormatting>
  <conditionalFormatting sqref="E143:P144">
    <cfRule type="cellIs" dxfId="26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D898E-6493-4883-AB61-DCA96DEBB3EE}">
  <ds:schemaRefs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f196810-e644-453c-a7fc-2a638728748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  <vt:lpstr>Cash Cost</vt:lpstr>
      <vt:lpstr>Margin per unit (cash)</vt:lpstr>
      <vt:lpstr>Margin (MB) (cash)</vt:lpstr>
      <vt:lpstr>Graph rolling</vt:lpstr>
      <vt:lpstr>Graph M+1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2020-04-13T07:59:19Z</dcterms:created>
  <dcterms:modified xsi:type="dcterms:W3CDTF">2022-03-14T03:53:47Z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